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60" yWindow="-60" windowWidth="15480" windowHeight="11640"/>
  </bookViews>
  <sheets>
    <sheet name="Общая" sheetId="5" r:id="rId1"/>
    <sheet name="Преподаватели" sheetId="6" r:id="rId2"/>
    <sheet name="Итоговая информация" sheetId="7" r:id="rId3"/>
    <sheet name="Контингент" sheetId="10" r:id="rId4"/>
    <sheet name="Контингент (общий)" sheetId="9" r:id="rId5"/>
  </sheets>
  <definedNames>
    <definedName name="_xlnm._FilterDatabase" localSheetId="2" hidden="1">'Итоговая информация'!$A$23:$R$92</definedName>
    <definedName name="_xlnm._FilterDatabase" localSheetId="3" hidden="1">Контингент!$A$1:$O$356</definedName>
    <definedName name="_xlnm._FilterDatabase" localSheetId="4" hidden="1">'Контингент (общий)'!$A$2:$M$149</definedName>
    <definedName name="_xlnm._FilterDatabase" localSheetId="0" hidden="1">Общая!$A$8:$AU$1777</definedName>
    <definedName name="_xlnm.Print_Titles" localSheetId="4">'Контингент (общий)'!$1:$1</definedName>
    <definedName name="_xlnm.Print_Area" localSheetId="2">'Итоговая информация'!$A$22:$W$57</definedName>
    <definedName name="_xlnm.Print_Area" localSheetId="4">'Контингент (общий)'!$A$1:$I$146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U1601" i="5" l="1"/>
  <c r="AT1601" i="5"/>
  <c r="AS1601" i="5"/>
  <c r="AR1601" i="5"/>
  <c r="AF1601" i="5"/>
  <c r="AH1601" i="5" s="1"/>
  <c r="AE1601" i="5"/>
  <c r="AD1601" i="5"/>
  <c r="AC1601" i="5"/>
  <c r="AB1601" i="5"/>
  <c r="AA1601" i="5"/>
  <c r="Y1601" i="5"/>
  <c r="W1601" i="5"/>
  <c r="V1601" i="5"/>
  <c r="U1601" i="5"/>
  <c r="AU1600" i="5"/>
  <c r="AT1600" i="5"/>
  <c r="AS1600" i="5"/>
  <c r="AR1600" i="5"/>
  <c r="AF1600" i="5"/>
  <c r="AH1600" i="5" s="1"/>
  <c r="AE1600" i="5"/>
  <c r="AD1600" i="5"/>
  <c r="AC1600" i="5"/>
  <c r="AB1600" i="5"/>
  <c r="AA1600" i="5"/>
  <c r="Y1600" i="5"/>
  <c r="W1600" i="5"/>
  <c r="AG1600" i="5" s="1"/>
  <c r="V1600" i="5"/>
  <c r="U1600" i="5"/>
  <c r="AU1599" i="5"/>
  <c r="AT1599" i="5"/>
  <c r="AS1599" i="5"/>
  <c r="AR1599" i="5"/>
  <c r="AF1599" i="5"/>
  <c r="AH1599" i="5" s="1"/>
  <c r="AE1599" i="5"/>
  <c r="AD1599" i="5"/>
  <c r="AC1599" i="5"/>
  <c r="AB1599" i="5"/>
  <c r="AA1599" i="5"/>
  <c r="Y1599" i="5"/>
  <c r="W1599" i="5"/>
  <c r="AG1599" i="5" s="1"/>
  <c r="V1599" i="5"/>
  <c r="U1599" i="5"/>
  <c r="AU1598" i="5"/>
  <c r="AT1598" i="5"/>
  <c r="AS1598" i="5"/>
  <c r="AR1598" i="5"/>
  <c r="AF1598" i="5"/>
  <c r="AH1598" i="5" s="1"/>
  <c r="AE1598" i="5"/>
  <c r="AD1598" i="5"/>
  <c r="AC1598" i="5"/>
  <c r="AB1598" i="5"/>
  <c r="AA1598" i="5"/>
  <c r="Y1598" i="5"/>
  <c r="W1598" i="5"/>
  <c r="AG1598" i="5" s="1"/>
  <c r="V1598" i="5"/>
  <c r="U1598" i="5"/>
  <c r="AU1597" i="5"/>
  <c r="AT1597" i="5"/>
  <c r="AS1597" i="5"/>
  <c r="AR1597" i="5"/>
  <c r="AF1597" i="5"/>
  <c r="AH1597" i="5" s="1"/>
  <c r="AE1597" i="5"/>
  <c r="AD1597" i="5"/>
  <c r="AC1597" i="5"/>
  <c r="AB1597" i="5"/>
  <c r="AA1597" i="5"/>
  <c r="Y1597" i="5"/>
  <c r="W1597" i="5"/>
  <c r="AG1597" i="5" s="1"/>
  <c r="V1597" i="5"/>
  <c r="U1597" i="5"/>
  <c r="AU1596" i="5"/>
  <c r="AT1596" i="5"/>
  <c r="AS1596" i="5"/>
  <c r="AR1596" i="5"/>
  <c r="AF1596" i="5"/>
  <c r="AH1596" i="5" s="1"/>
  <c r="AE1596" i="5"/>
  <c r="AD1596" i="5"/>
  <c r="AC1596" i="5"/>
  <c r="AB1596" i="5"/>
  <c r="AA1596" i="5"/>
  <c r="Y1596" i="5"/>
  <c r="W1596" i="5"/>
  <c r="AG1596" i="5" s="1"/>
  <c r="V1596" i="5"/>
  <c r="U1596" i="5"/>
  <c r="AU1595" i="5"/>
  <c r="AT1595" i="5"/>
  <c r="AS1595" i="5"/>
  <c r="AR1595" i="5"/>
  <c r="AF1595" i="5"/>
  <c r="AH1595" i="5" s="1"/>
  <c r="AE1595" i="5"/>
  <c r="AD1595" i="5"/>
  <c r="AC1595" i="5"/>
  <c r="AB1595" i="5"/>
  <c r="AA1595" i="5"/>
  <c r="Y1595" i="5"/>
  <c r="W1595" i="5"/>
  <c r="AG1595" i="5" s="1"/>
  <c r="V1595" i="5"/>
  <c r="U1595" i="5"/>
  <c r="AU1594" i="5"/>
  <c r="AT1594" i="5"/>
  <c r="AS1594" i="5"/>
  <c r="AR1594" i="5"/>
  <c r="AF1594" i="5"/>
  <c r="AH1594" i="5" s="1"/>
  <c r="AE1594" i="5"/>
  <c r="AD1594" i="5"/>
  <c r="AC1594" i="5"/>
  <c r="AB1594" i="5"/>
  <c r="AA1594" i="5"/>
  <c r="Y1594" i="5"/>
  <c r="W1594" i="5"/>
  <c r="AG1594" i="5" s="1"/>
  <c r="V1594" i="5"/>
  <c r="U1594" i="5"/>
  <c r="AU1593" i="5"/>
  <c r="AT1593" i="5"/>
  <c r="AS1593" i="5"/>
  <c r="AR1593" i="5"/>
  <c r="AF1593" i="5"/>
  <c r="AH1593" i="5" s="1"/>
  <c r="AE1593" i="5"/>
  <c r="AD1593" i="5"/>
  <c r="AC1593" i="5"/>
  <c r="AB1593" i="5"/>
  <c r="AA1593" i="5"/>
  <c r="Y1593" i="5"/>
  <c r="W1593" i="5"/>
  <c r="AG1593" i="5" s="1"/>
  <c r="V1593" i="5"/>
  <c r="U1593" i="5"/>
  <c r="AU1592" i="5"/>
  <c r="AT1592" i="5"/>
  <c r="AS1592" i="5"/>
  <c r="AR1592" i="5"/>
  <c r="AF1592" i="5"/>
  <c r="AH1592" i="5" s="1"/>
  <c r="AE1592" i="5"/>
  <c r="AD1592" i="5"/>
  <c r="AC1592" i="5"/>
  <c r="AB1592" i="5"/>
  <c r="AA1592" i="5"/>
  <c r="Y1592" i="5"/>
  <c r="W1592" i="5"/>
  <c r="AG1592" i="5" s="1"/>
  <c r="V1592" i="5"/>
  <c r="U1592" i="5"/>
  <c r="AU1591" i="5"/>
  <c r="AT1591" i="5"/>
  <c r="AS1591" i="5"/>
  <c r="AR1591" i="5"/>
  <c r="AF1591" i="5"/>
  <c r="AH1591" i="5" s="1"/>
  <c r="AE1591" i="5"/>
  <c r="AD1591" i="5"/>
  <c r="AC1591" i="5"/>
  <c r="AB1591" i="5"/>
  <c r="AA1591" i="5"/>
  <c r="Y1591" i="5"/>
  <c r="W1591" i="5"/>
  <c r="AG1591" i="5" s="1"/>
  <c r="V1591" i="5"/>
  <c r="U1591" i="5"/>
  <c r="AU1743" i="5"/>
  <c r="AT1743" i="5"/>
  <c r="AS1743" i="5"/>
  <c r="AR1743" i="5"/>
  <c r="AL1743" i="5"/>
  <c r="AF1743" i="5"/>
  <c r="AH1743" i="5" s="1"/>
  <c r="AE1743" i="5"/>
  <c r="AD1743" i="5"/>
  <c r="AC1743" i="5"/>
  <c r="AB1743" i="5"/>
  <c r="AA1743" i="5"/>
  <c r="Y1743" i="5"/>
  <c r="W1743" i="5"/>
  <c r="V1743" i="5"/>
  <c r="U1743" i="5"/>
  <c r="AU1742" i="5"/>
  <c r="AT1742" i="5"/>
  <c r="AL1742" i="5" s="1"/>
  <c r="AS1742" i="5"/>
  <c r="AR1742" i="5"/>
  <c r="AF1742" i="5"/>
  <c r="AH1742" i="5" s="1"/>
  <c r="AE1742" i="5"/>
  <c r="AD1742" i="5"/>
  <c r="AC1742" i="5"/>
  <c r="AB1742" i="5"/>
  <c r="AA1742" i="5"/>
  <c r="Y1742" i="5"/>
  <c r="W1742" i="5"/>
  <c r="V1742" i="5"/>
  <c r="U1742" i="5"/>
  <c r="AU1741" i="5"/>
  <c r="AT1741" i="5"/>
  <c r="AL1741" i="5" s="1"/>
  <c r="AS1741" i="5"/>
  <c r="AR1741" i="5"/>
  <c r="AF1741" i="5"/>
  <c r="AH1741" i="5" s="1"/>
  <c r="AE1741" i="5"/>
  <c r="AD1741" i="5"/>
  <c r="AC1741" i="5"/>
  <c r="AB1741" i="5"/>
  <c r="AA1741" i="5"/>
  <c r="Y1741" i="5"/>
  <c r="W1741" i="5"/>
  <c r="V1741" i="5"/>
  <c r="U1741" i="5"/>
  <c r="AU1740" i="5"/>
  <c r="AT1740" i="5"/>
  <c r="AL1740" i="5" s="1"/>
  <c r="AS1740" i="5"/>
  <c r="AR1740" i="5"/>
  <c r="AF1740" i="5"/>
  <c r="AH1740" i="5" s="1"/>
  <c r="AE1740" i="5"/>
  <c r="AD1740" i="5"/>
  <c r="AC1740" i="5"/>
  <c r="AB1740" i="5"/>
  <c r="AA1740" i="5"/>
  <c r="Y1740" i="5"/>
  <c r="W1740" i="5"/>
  <c r="V1740" i="5"/>
  <c r="U1740" i="5"/>
  <c r="AU1739" i="5"/>
  <c r="AT1739" i="5"/>
  <c r="AL1739" i="5" s="1"/>
  <c r="AS1739" i="5"/>
  <c r="AR1739" i="5"/>
  <c r="AF1739" i="5"/>
  <c r="AH1739" i="5" s="1"/>
  <c r="AE1739" i="5"/>
  <c r="AD1739" i="5"/>
  <c r="AC1739" i="5"/>
  <c r="AB1739" i="5"/>
  <c r="AA1739" i="5"/>
  <c r="Y1739" i="5"/>
  <c r="W1739" i="5"/>
  <c r="V1739" i="5"/>
  <c r="U1739" i="5"/>
  <c r="AU1738" i="5"/>
  <c r="AT1738" i="5"/>
  <c r="AL1738" i="5" s="1"/>
  <c r="AS1738" i="5"/>
  <c r="AR1738" i="5"/>
  <c r="AF1738" i="5"/>
  <c r="AH1738" i="5" s="1"/>
  <c r="AE1738" i="5"/>
  <c r="AD1738" i="5"/>
  <c r="AC1738" i="5"/>
  <c r="AB1738" i="5"/>
  <c r="AA1738" i="5"/>
  <c r="Y1738" i="5"/>
  <c r="W1738" i="5"/>
  <c r="V1738" i="5"/>
  <c r="U1738" i="5"/>
  <c r="AU1737" i="5"/>
  <c r="AT1737" i="5"/>
  <c r="AL1737" i="5" s="1"/>
  <c r="AS1737" i="5"/>
  <c r="AR1737" i="5"/>
  <c r="AF1737" i="5"/>
  <c r="AH1737" i="5" s="1"/>
  <c r="AE1737" i="5"/>
  <c r="AD1737" i="5"/>
  <c r="AC1737" i="5"/>
  <c r="AB1737" i="5"/>
  <c r="AA1737" i="5"/>
  <c r="Y1737" i="5"/>
  <c r="W1737" i="5"/>
  <c r="V1737" i="5"/>
  <c r="U1737" i="5"/>
  <c r="AU1736" i="5"/>
  <c r="AT1736" i="5"/>
  <c r="AL1736" i="5" s="1"/>
  <c r="AS1736" i="5"/>
  <c r="AR1736" i="5"/>
  <c r="AF1736" i="5"/>
  <c r="AH1736" i="5" s="1"/>
  <c r="AE1736" i="5"/>
  <c r="AD1736" i="5"/>
  <c r="AC1736" i="5"/>
  <c r="AB1736" i="5"/>
  <c r="AA1736" i="5"/>
  <c r="Y1736" i="5"/>
  <c r="W1736" i="5"/>
  <c r="V1736" i="5"/>
  <c r="U1736" i="5"/>
  <c r="AU1735" i="5"/>
  <c r="AT1735" i="5"/>
  <c r="AL1735" i="5" s="1"/>
  <c r="AS1735" i="5"/>
  <c r="AR1735" i="5"/>
  <c r="AF1735" i="5"/>
  <c r="AH1735" i="5" s="1"/>
  <c r="AE1735" i="5"/>
  <c r="AD1735" i="5"/>
  <c r="AC1735" i="5"/>
  <c r="AB1735" i="5"/>
  <c r="AA1735" i="5"/>
  <c r="Y1735" i="5"/>
  <c r="W1735" i="5"/>
  <c r="V1735" i="5"/>
  <c r="U1735" i="5"/>
  <c r="AU1734" i="5"/>
  <c r="AT1734" i="5"/>
  <c r="AS1734" i="5"/>
  <c r="AR1734" i="5"/>
  <c r="AF1734" i="5"/>
  <c r="AH1734" i="5" s="1"/>
  <c r="AE1734" i="5"/>
  <c r="AD1734" i="5"/>
  <c r="AC1734" i="5"/>
  <c r="AB1734" i="5"/>
  <c r="AA1734" i="5"/>
  <c r="Y1734" i="5"/>
  <c r="W1734" i="5"/>
  <c r="V1734" i="5"/>
  <c r="U1734" i="5"/>
  <c r="AL1734" i="5" l="1"/>
  <c r="X1735" i="5"/>
  <c r="X1736" i="5"/>
  <c r="X1737" i="5"/>
  <c r="X1738" i="5"/>
  <c r="X1739" i="5"/>
  <c r="X1740" i="5"/>
  <c r="X1741" i="5"/>
  <c r="X1742" i="5"/>
  <c r="X1743" i="5"/>
  <c r="AG1601" i="5"/>
  <c r="AG1742" i="5"/>
  <c r="AG1743" i="5"/>
  <c r="X1591" i="5"/>
  <c r="X1592" i="5"/>
  <c r="X1593" i="5"/>
  <c r="X1594" i="5"/>
  <c r="X1595" i="5"/>
  <c r="X1596" i="5"/>
  <c r="X1597" i="5"/>
  <c r="X1598" i="5"/>
  <c r="X1599" i="5"/>
  <c r="X1600" i="5"/>
  <c r="X1601" i="5"/>
  <c r="Z1591" i="5"/>
  <c r="AJ1591" i="5" s="1"/>
  <c r="AL1591" i="5" s="1"/>
  <c r="Z1592" i="5"/>
  <c r="Z1593" i="5"/>
  <c r="AJ1593" i="5" s="1"/>
  <c r="AL1593" i="5" s="1"/>
  <c r="Z1594" i="5"/>
  <c r="Z1595" i="5"/>
  <c r="AJ1595" i="5" s="1"/>
  <c r="AL1595" i="5" s="1"/>
  <c r="Z1596" i="5"/>
  <c r="Z1597" i="5"/>
  <c r="AJ1597" i="5" s="1"/>
  <c r="AL1597" i="5" s="1"/>
  <c r="Z1598" i="5"/>
  <c r="Z1599" i="5"/>
  <c r="AJ1599" i="5" s="1"/>
  <c r="AL1599" i="5" s="1"/>
  <c r="Z1600" i="5"/>
  <c r="Z1601" i="5"/>
  <c r="AJ1601" i="5" s="1"/>
  <c r="AL1601" i="5" s="1"/>
  <c r="AG1735" i="5"/>
  <c r="AG1736" i="5"/>
  <c r="AG1737" i="5"/>
  <c r="AG1738" i="5"/>
  <c r="AG1739" i="5"/>
  <c r="AG1740" i="5"/>
  <c r="AG1741" i="5"/>
  <c r="X1734" i="5"/>
  <c r="AG1734" i="5"/>
  <c r="Z1734" i="5"/>
  <c r="Z1735" i="5"/>
  <c r="AJ1735" i="5" s="1"/>
  <c r="Z1736" i="5"/>
  <c r="AJ1736" i="5" s="1"/>
  <c r="Z1737" i="5"/>
  <c r="AJ1737" i="5" s="1"/>
  <c r="Z1738" i="5"/>
  <c r="AJ1738" i="5" s="1"/>
  <c r="Z1739" i="5"/>
  <c r="AJ1739" i="5" s="1"/>
  <c r="Z1740" i="5"/>
  <c r="AJ1740" i="5" s="1"/>
  <c r="Z1741" i="5"/>
  <c r="AJ1741" i="5" s="1"/>
  <c r="Z1742" i="5"/>
  <c r="AJ1742" i="5" s="1"/>
  <c r="Z1743" i="5"/>
  <c r="AJ1743" i="5" s="1"/>
  <c r="AF1880" i="5"/>
  <c r="AH1880" i="5" s="1"/>
  <c r="AE1880" i="5"/>
  <c r="AD1880" i="5"/>
  <c r="AC1880" i="5"/>
  <c r="AB1880" i="5"/>
  <c r="AA1880" i="5"/>
  <c r="Y1880" i="5"/>
  <c r="W1880" i="5"/>
  <c r="V1880" i="5"/>
  <c r="U1880" i="5"/>
  <c r="P1880" i="5"/>
  <c r="AF1879" i="5"/>
  <c r="AH1879" i="5" s="1"/>
  <c r="AE1879" i="5"/>
  <c r="AD1879" i="5"/>
  <c r="AC1879" i="5"/>
  <c r="AB1879" i="5"/>
  <c r="AA1879" i="5"/>
  <c r="Y1879" i="5"/>
  <c r="W1879" i="5"/>
  <c r="V1879" i="5"/>
  <c r="U1879" i="5"/>
  <c r="P1879" i="5"/>
  <c r="AF1878" i="5"/>
  <c r="AH1878" i="5" s="1"/>
  <c r="AE1878" i="5"/>
  <c r="AD1878" i="5"/>
  <c r="AC1878" i="5"/>
  <c r="AB1878" i="5"/>
  <c r="AA1878" i="5"/>
  <c r="Y1878" i="5"/>
  <c r="W1878" i="5"/>
  <c r="V1878" i="5"/>
  <c r="U1878" i="5"/>
  <c r="P1878" i="5"/>
  <c r="AF1877" i="5"/>
  <c r="AH1877" i="5" s="1"/>
  <c r="AE1877" i="5"/>
  <c r="AD1877" i="5"/>
  <c r="AC1877" i="5"/>
  <c r="AB1877" i="5"/>
  <c r="AA1877" i="5"/>
  <c r="Y1877" i="5"/>
  <c r="W1877" i="5"/>
  <c r="V1877" i="5"/>
  <c r="U1877" i="5"/>
  <c r="P1877" i="5"/>
  <c r="AF1876" i="5"/>
  <c r="AH1876" i="5" s="1"/>
  <c r="AE1876" i="5"/>
  <c r="AD1876" i="5"/>
  <c r="AC1876" i="5"/>
  <c r="AB1876" i="5"/>
  <c r="AA1876" i="5"/>
  <c r="Y1876" i="5"/>
  <c r="W1876" i="5"/>
  <c r="V1876" i="5"/>
  <c r="U1876" i="5"/>
  <c r="P1876" i="5"/>
  <c r="AF1875" i="5"/>
  <c r="AH1875" i="5" s="1"/>
  <c r="AE1875" i="5"/>
  <c r="AD1875" i="5"/>
  <c r="AC1875" i="5"/>
  <c r="AB1875" i="5"/>
  <c r="AA1875" i="5"/>
  <c r="Y1875" i="5"/>
  <c r="W1875" i="5"/>
  <c r="V1875" i="5"/>
  <c r="U1875" i="5"/>
  <c r="P1875" i="5"/>
  <c r="AF1874" i="5"/>
  <c r="X1874" i="5" s="1"/>
  <c r="AE1874" i="5"/>
  <c r="AD1874" i="5"/>
  <c r="AC1874" i="5"/>
  <c r="AB1874" i="5"/>
  <c r="AA1874" i="5"/>
  <c r="Y1874" i="5"/>
  <c r="W1874" i="5"/>
  <c r="V1874" i="5"/>
  <c r="AG1874" i="5" s="1"/>
  <c r="U1874" i="5"/>
  <c r="P1874" i="5"/>
  <c r="AJ1600" i="5" l="1"/>
  <c r="AL1600" i="5" s="1"/>
  <c r="AJ1596" i="5"/>
  <c r="AL1596" i="5" s="1"/>
  <c r="AJ1592" i="5"/>
  <c r="AL1592" i="5" s="1"/>
  <c r="AJ1734" i="5"/>
  <c r="AJ1598" i="5"/>
  <c r="AL1598" i="5" s="1"/>
  <c r="AJ1594" i="5"/>
  <c r="AL1594" i="5" s="1"/>
  <c r="X1876" i="5"/>
  <c r="AG1879" i="5"/>
  <c r="AG1877" i="5"/>
  <c r="AG1876" i="5"/>
  <c r="Z1876" i="5"/>
  <c r="X1880" i="5"/>
  <c r="AG1880" i="5"/>
  <c r="X1877" i="5"/>
  <c r="X1879" i="5"/>
  <c r="Z1879" i="5"/>
  <c r="Z1880" i="5"/>
  <c r="X1878" i="5"/>
  <c r="AG1878" i="5"/>
  <c r="Z1877" i="5"/>
  <c r="Z1878" i="5"/>
  <c r="AG1875" i="5"/>
  <c r="X1875" i="5"/>
  <c r="Z1875" i="5"/>
  <c r="Z1874" i="5"/>
  <c r="AH1874" i="5"/>
  <c r="AF1590" i="5"/>
  <c r="AH1590" i="5" s="1"/>
  <c r="AE1590" i="5"/>
  <c r="AD1590" i="5"/>
  <c r="AC1590" i="5"/>
  <c r="AB1590" i="5"/>
  <c r="AA1590" i="5"/>
  <c r="Y1590" i="5"/>
  <c r="W1590" i="5"/>
  <c r="V1590" i="5"/>
  <c r="U1590" i="5"/>
  <c r="AG1871" i="5"/>
  <c r="AF1871" i="5"/>
  <c r="AH1871" i="5" s="1"/>
  <c r="AE1871" i="5"/>
  <c r="AD1871" i="5"/>
  <c r="AC1871" i="5"/>
  <c r="AB1871" i="5"/>
  <c r="AA1871" i="5"/>
  <c r="Y1871" i="5"/>
  <c r="W1871" i="5"/>
  <c r="V1871" i="5"/>
  <c r="U1871" i="5"/>
  <c r="AF1870" i="5"/>
  <c r="AH1870" i="5" s="1"/>
  <c r="AE1870" i="5"/>
  <c r="AD1870" i="5"/>
  <c r="AC1870" i="5"/>
  <c r="AB1870" i="5"/>
  <c r="AA1870" i="5"/>
  <c r="Y1870" i="5"/>
  <c r="W1870" i="5"/>
  <c r="V1870" i="5"/>
  <c r="U1870" i="5"/>
  <c r="AF1869" i="5"/>
  <c r="Z1869" i="5" s="1"/>
  <c r="AE1869" i="5"/>
  <c r="AD1869" i="5"/>
  <c r="AC1869" i="5"/>
  <c r="AB1869" i="5"/>
  <c r="AA1869" i="5"/>
  <c r="Y1869" i="5"/>
  <c r="W1869" i="5"/>
  <c r="V1869" i="5"/>
  <c r="U1869" i="5"/>
  <c r="AF1868" i="5"/>
  <c r="AH1868" i="5" s="1"/>
  <c r="AE1868" i="5"/>
  <c r="AD1868" i="5"/>
  <c r="AC1868" i="5"/>
  <c r="AB1868" i="5"/>
  <c r="AA1868" i="5"/>
  <c r="Y1868" i="5"/>
  <c r="W1868" i="5"/>
  <c r="V1868" i="5"/>
  <c r="U1868" i="5"/>
  <c r="AF1867" i="5"/>
  <c r="AH1867" i="5" s="1"/>
  <c r="AE1867" i="5"/>
  <c r="AD1867" i="5"/>
  <c r="AC1867" i="5"/>
  <c r="AB1867" i="5"/>
  <c r="AA1867" i="5"/>
  <c r="Y1867" i="5"/>
  <c r="W1867" i="5"/>
  <c r="V1867" i="5"/>
  <c r="U1867" i="5"/>
  <c r="AF1866" i="5"/>
  <c r="AH1866" i="5" s="1"/>
  <c r="AE1866" i="5"/>
  <c r="AD1866" i="5"/>
  <c r="AC1866" i="5"/>
  <c r="AB1866" i="5"/>
  <c r="AA1866" i="5"/>
  <c r="Y1866" i="5"/>
  <c r="W1866" i="5"/>
  <c r="V1866" i="5"/>
  <c r="U1866" i="5"/>
  <c r="AF1865" i="5"/>
  <c r="AH1865" i="5" s="1"/>
  <c r="AE1865" i="5"/>
  <c r="AD1865" i="5"/>
  <c r="AC1865" i="5"/>
  <c r="AB1865" i="5"/>
  <c r="AA1865" i="5"/>
  <c r="Y1865" i="5"/>
  <c r="W1865" i="5"/>
  <c r="V1865" i="5"/>
  <c r="U1865" i="5"/>
  <c r="AF1864" i="5"/>
  <c r="AH1864" i="5" s="1"/>
  <c r="AE1864" i="5"/>
  <c r="AD1864" i="5"/>
  <c r="AC1864" i="5"/>
  <c r="AB1864" i="5"/>
  <c r="AA1864" i="5"/>
  <c r="Y1864" i="5"/>
  <c r="W1864" i="5"/>
  <c r="V1864" i="5"/>
  <c r="U1864" i="5"/>
  <c r="AF1863" i="5"/>
  <c r="Z1863" i="5" s="1"/>
  <c r="AE1863" i="5"/>
  <c r="AD1863" i="5"/>
  <c r="AC1863" i="5"/>
  <c r="AB1863" i="5"/>
  <c r="AA1863" i="5"/>
  <c r="Y1863" i="5"/>
  <c r="W1863" i="5"/>
  <c r="V1863" i="5"/>
  <c r="U1863" i="5"/>
  <c r="AF1862" i="5"/>
  <c r="Z1862" i="5" s="1"/>
  <c r="AE1862" i="5"/>
  <c r="AD1862" i="5"/>
  <c r="AC1862" i="5"/>
  <c r="AB1862" i="5"/>
  <c r="AA1862" i="5"/>
  <c r="Y1862" i="5"/>
  <c r="W1862" i="5"/>
  <c r="V1862" i="5"/>
  <c r="U1862" i="5"/>
  <c r="AF1861" i="5"/>
  <c r="Z1861" i="5" s="1"/>
  <c r="AE1861" i="5"/>
  <c r="AD1861" i="5"/>
  <c r="AC1861" i="5"/>
  <c r="AB1861" i="5"/>
  <c r="AA1861" i="5"/>
  <c r="Y1861" i="5"/>
  <c r="W1861" i="5"/>
  <c r="V1861" i="5"/>
  <c r="U1861" i="5"/>
  <c r="AF1860" i="5"/>
  <c r="AH1860" i="5" s="1"/>
  <c r="AE1860" i="5"/>
  <c r="AD1860" i="5"/>
  <c r="AC1860" i="5"/>
  <c r="AB1860" i="5"/>
  <c r="AA1860" i="5"/>
  <c r="Y1860" i="5"/>
  <c r="W1860" i="5"/>
  <c r="V1860" i="5"/>
  <c r="U1860" i="5"/>
  <c r="AF1859" i="5"/>
  <c r="Z1859" i="5" s="1"/>
  <c r="AE1859" i="5"/>
  <c r="AD1859" i="5"/>
  <c r="AC1859" i="5"/>
  <c r="AB1859" i="5"/>
  <c r="AA1859" i="5"/>
  <c r="Y1859" i="5"/>
  <c r="W1859" i="5"/>
  <c r="V1859" i="5"/>
  <c r="U1859" i="5"/>
  <c r="AF1858" i="5"/>
  <c r="AH1858" i="5" s="1"/>
  <c r="AE1858" i="5"/>
  <c r="AD1858" i="5"/>
  <c r="AC1858" i="5"/>
  <c r="AB1858" i="5"/>
  <c r="AA1858" i="5"/>
  <c r="Y1858" i="5"/>
  <c r="W1858" i="5"/>
  <c r="V1858" i="5"/>
  <c r="U1858" i="5"/>
  <c r="AF1857" i="5"/>
  <c r="AH1857" i="5" s="1"/>
  <c r="AE1857" i="5"/>
  <c r="AD1857" i="5"/>
  <c r="AC1857" i="5"/>
  <c r="AB1857" i="5"/>
  <c r="AA1857" i="5"/>
  <c r="Y1857" i="5"/>
  <c r="W1857" i="5"/>
  <c r="V1857" i="5"/>
  <c r="U1857" i="5"/>
  <c r="AF1856" i="5"/>
  <c r="AH1856" i="5" s="1"/>
  <c r="AE1856" i="5"/>
  <c r="AD1856" i="5"/>
  <c r="AC1856" i="5"/>
  <c r="AB1856" i="5"/>
  <c r="AA1856" i="5"/>
  <c r="Y1856" i="5"/>
  <c r="W1856" i="5"/>
  <c r="V1856" i="5"/>
  <c r="U1856" i="5"/>
  <c r="AF1855" i="5"/>
  <c r="AH1855" i="5" s="1"/>
  <c r="AE1855" i="5"/>
  <c r="AD1855" i="5"/>
  <c r="AC1855" i="5"/>
  <c r="AB1855" i="5"/>
  <c r="AA1855" i="5"/>
  <c r="Y1855" i="5"/>
  <c r="W1855" i="5"/>
  <c r="V1855" i="5"/>
  <c r="AG1855" i="5" s="1"/>
  <c r="U1855" i="5"/>
  <c r="AF1854" i="5"/>
  <c r="AH1854" i="5" s="1"/>
  <c r="AE1854" i="5"/>
  <c r="AD1854" i="5"/>
  <c r="AC1854" i="5"/>
  <c r="AB1854" i="5"/>
  <c r="AA1854" i="5"/>
  <c r="Y1854" i="5"/>
  <c r="W1854" i="5"/>
  <c r="V1854" i="5"/>
  <c r="U1854" i="5"/>
  <c r="AF1853" i="5"/>
  <c r="Z1853" i="5" s="1"/>
  <c r="AE1853" i="5"/>
  <c r="AD1853" i="5"/>
  <c r="AC1853" i="5"/>
  <c r="AB1853" i="5"/>
  <c r="AA1853" i="5"/>
  <c r="Y1853" i="5"/>
  <c r="W1853" i="5"/>
  <c r="V1853" i="5"/>
  <c r="U1853" i="5"/>
  <c r="AF1852" i="5"/>
  <c r="AH1852" i="5" s="1"/>
  <c r="AE1852" i="5"/>
  <c r="AD1852" i="5"/>
  <c r="AC1852" i="5"/>
  <c r="AB1852" i="5"/>
  <c r="AA1852" i="5"/>
  <c r="Y1852" i="5"/>
  <c r="W1852" i="5"/>
  <c r="V1852" i="5"/>
  <c r="U1852" i="5"/>
  <c r="AF1851" i="5"/>
  <c r="AH1851" i="5" s="1"/>
  <c r="AE1851" i="5"/>
  <c r="AD1851" i="5"/>
  <c r="AC1851" i="5"/>
  <c r="AB1851" i="5"/>
  <c r="AA1851" i="5"/>
  <c r="Y1851" i="5"/>
  <c r="W1851" i="5"/>
  <c r="V1851" i="5"/>
  <c r="U1851" i="5"/>
  <c r="AF1850" i="5"/>
  <c r="AH1850" i="5" s="1"/>
  <c r="AE1850" i="5"/>
  <c r="AD1850" i="5"/>
  <c r="AC1850" i="5"/>
  <c r="AB1850" i="5"/>
  <c r="AA1850" i="5"/>
  <c r="Y1850" i="5"/>
  <c r="W1850" i="5"/>
  <c r="V1850" i="5"/>
  <c r="U1850" i="5"/>
  <c r="AJ1876" i="5" l="1"/>
  <c r="AJ1877" i="5"/>
  <c r="AJ1878" i="5"/>
  <c r="AJ1880" i="5"/>
  <c r="AJ1879" i="5"/>
  <c r="X1856" i="5"/>
  <c r="AG1852" i="5"/>
  <c r="AJ1875" i="5"/>
  <c r="Z1852" i="5"/>
  <c r="X1852" i="5"/>
  <c r="X1853" i="5"/>
  <c r="AH1853" i="5"/>
  <c r="X1854" i="5"/>
  <c r="X1857" i="5"/>
  <c r="AJ1874" i="5"/>
  <c r="AG1860" i="5"/>
  <c r="X1861" i="5"/>
  <c r="AH1861" i="5"/>
  <c r="X1862" i="5"/>
  <c r="AH1862" i="5"/>
  <c r="X1863" i="5"/>
  <c r="X1868" i="5"/>
  <c r="X1860" i="5"/>
  <c r="X1865" i="5"/>
  <c r="AG1590" i="5"/>
  <c r="X1871" i="5"/>
  <c r="X1590" i="5"/>
  <c r="Z1590" i="5"/>
  <c r="AG1856" i="5"/>
  <c r="Z1856" i="5"/>
  <c r="Z1857" i="5"/>
  <c r="Z1865" i="5"/>
  <c r="X1859" i="5"/>
  <c r="X1866" i="5"/>
  <c r="X1870" i="5"/>
  <c r="AG1854" i="5"/>
  <c r="X1858" i="5"/>
  <c r="AG1862" i="5"/>
  <c r="AH1863" i="5"/>
  <c r="AJ1863" i="5" s="1"/>
  <c r="X1864" i="5"/>
  <c r="X1869" i="5"/>
  <c r="X1855" i="5"/>
  <c r="AG1870" i="5"/>
  <c r="AG1864" i="5"/>
  <c r="X1867" i="5"/>
  <c r="AG1850" i="5"/>
  <c r="AG1858" i="5"/>
  <c r="AH1859" i="5"/>
  <c r="Z1860" i="5"/>
  <c r="AG1866" i="5"/>
  <c r="AG1867" i="5"/>
  <c r="AG1868" i="5"/>
  <c r="AH1869" i="5"/>
  <c r="Z1870" i="5"/>
  <c r="Z1871" i="5"/>
  <c r="Z1858" i="5"/>
  <c r="Z1866" i="5"/>
  <c r="Z1867" i="5"/>
  <c r="Z1868" i="5"/>
  <c r="Z1854" i="5"/>
  <c r="Z1855" i="5"/>
  <c r="Z1864" i="5"/>
  <c r="X1850" i="5"/>
  <c r="X1851" i="5"/>
  <c r="AG1851" i="5"/>
  <c r="Z1850" i="5"/>
  <c r="Z1851" i="5"/>
  <c r="AJ1865" i="5" l="1"/>
  <c r="AJ1855" i="5"/>
  <c r="AJ1869" i="5"/>
  <c r="AJ1856" i="5"/>
  <c r="AJ1853" i="5"/>
  <c r="AJ1861" i="5"/>
  <c r="AJ1852" i="5"/>
  <c r="AJ1866" i="5"/>
  <c r="AJ1857" i="5"/>
  <c r="AJ1867" i="5"/>
  <c r="AJ1854" i="5"/>
  <c r="AJ1868" i="5"/>
  <c r="AJ1871" i="5"/>
  <c r="AJ1870" i="5"/>
  <c r="AJ1862" i="5"/>
  <c r="AJ1590" i="5"/>
  <c r="AJ1860" i="5"/>
  <c r="AJ1850" i="5"/>
  <c r="AJ1864" i="5"/>
  <c r="AJ1858" i="5"/>
  <c r="AJ1859" i="5"/>
  <c r="AJ1851" i="5"/>
  <c r="Z56" i="7" l="1"/>
  <c r="Z55" i="7"/>
  <c r="Z53" i="7"/>
  <c r="Z52" i="7"/>
  <c r="Z51" i="7"/>
  <c r="Z50" i="7"/>
  <c r="Z47" i="7"/>
  <c r="Z45" i="7"/>
  <c r="Z44" i="7"/>
  <c r="Z43" i="7"/>
  <c r="Z42" i="7"/>
  <c r="Z40" i="7"/>
  <c r="Z39" i="7"/>
  <c r="Z38" i="7"/>
  <c r="Z37" i="7"/>
  <c r="Z36" i="7"/>
  <c r="AA36" i="7" s="1"/>
  <c r="Z35" i="7"/>
  <c r="AA35" i="7" s="1"/>
  <c r="Z32" i="7"/>
  <c r="Z27" i="7"/>
  <c r="AA27" i="7" s="1"/>
  <c r="Z28" i="7"/>
  <c r="Z29" i="7"/>
  <c r="AA29" i="7" s="1"/>
  <c r="Z30" i="7"/>
  <c r="Z26" i="7"/>
  <c r="Z82" i="7"/>
  <c r="Z81" i="7"/>
  <c r="Z80" i="7"/>
  <c r="Z79" i="7"/>
  <c r="Z77" i="7"/>
  <c r="Z76" i="7"/>
  <c r="Z75" i="7"/>
  <c r="Z74" i="7"/>
  <c r="Z72" i="7"/>
  <c r="Z71" i="7"/>
  <c r="Z70" i="7"/>
  <c r="Z69" i="7"/>
  <c r="AA69" i="7" s="1"/>
  <c r="Z68" i="7"/>
  <c r="Z67" i="7"/>
  <c r="Z62" i="7"/>
  <c r="AA62" i="7" s="1"/>
  <c r="Z61" i="7"/>
  <c r="Z57" i="7"/>
  <c r="AA57" i="7" s="1"/>
  <c r="Z58" i="7"/>
  <c r="AA58" i="7" s="1"/>
  <c r="Z59" i="7"/>
  <c r="AA59" i="7" s="1"/>
  <c r="Z60" i="7"/>
  <c r="AA60" i="7" s="1"/>
  <c r="AA61" i="7"/>
  <c r="Z63" i="7"/>
  <c r="AA63" i="7" s="1"/>
  <c r="Z64" i="7"/>
  <c r="AA64" i="7" s="1"/>
  <c r="Z65" i="7"/>
  <c r="AA65" i="7" s="1"/>
  <c r="Z66" i="7"/>
  <c r="AA66" i="7" s="1"/>
  <c r="AA67" i="7"/>
  <c r="AA68" i="7"/>
  <c r="AA70" i="7"/>
  <c r="AA71" i="7"/>
  <c r="AA72" i="7"/>
  <c r="Z73" i="7"/>
  <c r="AA73" i="7" s="1"/>
  <c r="AA74" i="7"/>
  <c r="AA75" i="7"/>
  <c r="AA76" i="7"/>
  <c r="AA77" i="7"/>
  <c r="Z78" i="7"/>
  <c r="AA78" i="7" s="1"/>
  <c r="AA79" i="7"/>
  <c r="AA80" i="7"/>
  <c r="AA81" i="7"/>
  <c r="AA82" i="7"/>
  <c r="Z25" i="7"/>
  <c r="AA25" i="7" s="1"/>
  <c r="AA26" i="7"/>
  <c r="AA28" i="7"/>
  <c r="AA30" i="7"/>
  <c r="Z31" i="7"/>
  <c r="AA31" i="7" s="1"/>
  <c r="AA32" i="7"/>
  <c r="Z33" i="7"/>
  <c r="AA33" i="7" s="1"/>
  <c r="Z34" i="7"/>
  <c r="AA34" i="7" s="1"/>
  <c r="AA37" i="7"/>
  <c r="AA38" i="7"/>
  <c r="AA39" i="7"/>
  <c r="AA40" i="7"/>
  <c r="Z41" i="7"/>
  <c r="AA41" i="7" s="1"/>
  <c r="AA42" i="7"/>
  <c r="AA43" i="7"/>
  <c r="AA44" i="7"/>
  <c r="AA45" i="7"/>
  <c r="Z46" i="7"/>
  <c r="AA46" i="7" s="1"/>
  <c r="AA47" i="7"/>
  <c r="Z48" i="7"/>
  <c r="AA48" i="7" s="1"/>
  <c r="Z49" i="7"/>
  <c r="AA49" i="7" s="1"/>
  <c r="AA50" i="7"/>
  <c r="AA51" i="7"/>
  <c r="AA52" i="7"/>
  <c r="AA53" i="7"/>
  <c r="Z54" i="7"/>
  <c r="AA54" i="7" s="1"/>
  <c r="AA55" i="7"/>
  <c r="AA56" i="7"/>
  <c r="Z24" i="7"/>
  <c r="AA24" i="7" s="1"/>
  <c r="Y54" i="7"/>
  <c r="T89" i="7"/>
  <c r="AF1730" i="5" l="1"/>
  <c r="AH1730" i="5" s="1"/>
  <c r="AE1730" i="5"/>
  <c r="AD1730" i="5"/>
  <c r="AC1730" i="5"/>
  <c r="AB1730" i="5"/>
  <c r="AA1730" i="5"/>
  <c r="Y1730" i="5"/>
  <c r="W1730" i="5"/>
  <c r="V1730" i="5"/>
  <c r="U1730" i="5"/>
  <c r="P1730" i="5"/>
  <c r="AF1729" i="5"/>
  <c r="AH1729" i="5" s="1"/>
  <c r="AE1729" i="5"/>
  <c r="AD1729" i="5"/>
  <c r="AC1729" i="5"/>
  <c r="AB1729" i="5"/>
  <c r="AA1729" i="5"/>
  <c r="Y1729" i="5"/>
  <c r="W1729" i="5"/>
  <c r="V1729" i="5"/>
  <c r="U1729" i="5"/>
  <c r="P1729" i="5"/>
  <c r="AF1728" i="5"/>
  <c r="AH1728" i="5" s="1"/>
  <c r="AE1728" i="5"/>
  <c r="AD1728" i="5"/>
  <c r="AC1728" i="5"/>
  <c r="AB1728" i="5"/>
  <c r="AA1728" i="5"/>
  <c r="Y1728" i="5"/>
  <c r="W1728" i="5"/>
  <c r="V1728" i="5"/>
  <c r="U1728" i="5"/>
  <c r="P1728" i="5"/>
  <c r="AF1727" i="5"/>
  <c r="AH1727" i="5" s="1"/>
  <c r="AE1727" i="5"/>
  <c r="AD1727" i="5"/>
  <c r="AC1727" i="5"/>
  <c r="AB1727" i="5"/>
  <c r="AA1727" i="5"/>
  <c r="Y1727" i="5"/>
  <c r="W1727" i="5"/>
  <c r="V1727" i="5"/>
  <c r="U1727" i="5"/>
  <c r="P1727" i="5"/>
  <c r="AF1726" i="5"/>
  <c r="AH1726" i="5" s="1"/>
  <c r="AE1726" i="5"/>
  <c r="AD1726" i="5"/>
  <c r="AC1726" i="5"/>
  <c r="AB1726" i="5"/>
  <c r="AA1726" i="5"/>
  <c r="Y1726" i="5"/>
  <c r="W1726" i="5"/>
  <c r="V1726" i="5"/>
  <c r="U1726" i="5"/>
  <c r="P1726" i="5"/>
  <c r="AF1725" i="5"/>
  <c r="AH1725" i="5" s="1"/>
  <c r="AE1725" i="5"/>
  <c r="AD1725" i="5"/>
  <c r="AC1725" i="5"/>
  <c r="AB1725" i="5"/>
  <c r="AA1725" i="5"/>
  <c r="Y1725" i="5"/>
  <c r="W1725" i="5"/>
  <c r="V1725" i="5"/>
  <c r="U1725" i="5"/>
  <c r="P1725" i="5"/>
  <c r="AF1724" i="5"/>
  <c r="AH1724" i="5" s="1"/>
  <c r="AE1724" i="5"/>
  <c r="AD1724" i="5"/>
  <c r="AC1724" i="5"/>
  <c r="AB1724" i="5"/>
  <c r="AA1724" i="5"/>
  <c r="Y1724" i="5"/>
  <c r="W1724" i="5"/>
  <c r="V1724" i="5"/>
  <c r="U1724" i="5"/>
  <c r="P1724" i="5"/>
  <c r="AG1723" i="5"/>
  <c r="AF1723" i="5"/>
  <c r="AH1723" i="5" s="1"/>
  <c r="AE1723" i="5"/>
  <c r="AD1723" i="5"/>
  <c r="AC1723" i="5"/>
  <c r="AB1723" i="5"/>
  <c r="AA1723" i="5"/>
  <c r="Y1723" i="5"/>
  <c r="W1723" i="5"/>
  <c r="V1723" i="5"/>
  <c r="U1723" i="5"/>
  <c r="P1723" i="5"/>
  <c r="AG1722" i="5"/>
  <c r="AF1722" i="5"/>
  <c r="AH1722" i="5" s="1"/>
  <c r="AE1722" i="5"/>
  <c r="AD1722" i="5"/>
  <c r="AC1722" i="5"/>
  <c r="AB1722" i="5"/>
  <c r="AA1722" i="5"/>
  <c r="Y1722" i="5"/>
  <c r="W1722" i="5"/>
  <c r="V1722" i="5"/>
  <c r="U1722" i="5"/>
  <c r="P1722" i="5"/>
  <c r="AF1721" i="5"/>
  <c r="AH1721" i="5" s="1"/>
  <c r="AE1721" i="5"/>
  <c r="AD1721" i="5"/>
  <c r="AC1721" i="5"/>
  <c r="AB1721" i="5"/>
  <c r="AA1721" i="5"/>
  <c r="Y1721" i="5"/>
  <c r="W1721" i="5"/>
  <c r="V1721" i="5"/>
  <c r="U1721" i="5"/>
  <c r="P1721" i="5"/>
  <c r="AF1720" i="5"/>
  <c r="AH1720" i="5" s="1"/>
  <c r="AE1720" i="5"/>
  <c r="AD1720" i="5"/>
  <c r="AC1720" i="5"/>
  <c r="AB1720" i="5"/>
  <c r="AA1720" i="5"/>
  <c r="Y1720" i="5"/>
  <c r="W1720" i="5"/>
  <c r="V1720" i="5"/>
  <c r="U1720" i="5"/>
  <c r="P1720" i="5"/>
  <c r="AF1719" i="5"/>
  <c r="AH1719" i="5" s="1"/>
  <c r="AE1719" i="5"/>
  <c r="AD1719" i="5"/>
  <c r="AC1719" i="5"/>
  <c r="AB1719" i="5"/>
  <c r="AA1719" i="5"/>
  <c r="Y1719" i="5"/>
  <c r="W1719" i="5"/>
  <c r="V1719" i="5"/>
  <c r="U1719" i="5"/>
  <c r="P1719" i="5"/>
  <c r="AF1718" i="5"/>
  <c r="AH1718" i="5" s="1"/>
  <c r="AE1718" i="5"/>
  <c r="AD1718" i="5"/>
  <c r="AC1718" i="5"/>
  <c r="AB1718" i="5"/>
  <c r="AA1718" i="5"/>
  <c r="Y1718" i="5"/>
  <c r="W1718" i="5"/>
  <c r="V1718" i="5"/>
  <c r="U1718" i="5"/>
  <c r="P1718" i="5"/>
  <c r="AF1717" i="5"/>
  <c r="Z1717" i="5" s="1"/>
  <c r="AE1717" i="5"/>
  <c r="AD1717" i="5"/>
  <c r="AC1717" i="5"/>
  <c r="AB1717" i="5"/>
  <c r="AA1717" i="5"/>
  <c r="Y1717" i="5"/>
  <c r="W1717" i="5"/>
  <c r="V1717" i="5"/>
  <c r="U1717" i="5"/>
  <c r="P1717" i="5"/>
  <c r="AF1716" i="5"/>
  <c r="X1716" i="5" s="1"/>
  <c r="AE1716" i="5"/>
  <c r="AD1716" i="5"/>
  <c r="AC1716" i="5"/>
  <c r="AB1716" i="5"/>
  <c r="Y1716" i="5"/>
  <c r="W1716" i="5"/>
  <c r="V1716" i="5"/>
  <c r="U1716" i="5"/>
  <c r="P1716" i="5"/>
  <c r="AF1715" i="5"/>
  <c r="Z1715" i="5" s="1"/>
  <c r="AE1715" i="5"/>
  <c r="AD1715" i="5"/>
  <c r="AC1715" i="5"/>
  <c r="AB1715" i="5"/>
  <c r="Y1715" i="5"/>
  <c r="W1715" i="5"/>
  <c r="V1715" i="5"/>
  <c r="U1715" i="5"/>
  <c r="P1715" i="5"/>
  <c r="AF1714" i="5"/>
  <c r="X1714" i="5" s="1"/>
  <c r="AE1714" i="5"/>
  <c r="AD1714" i="5"/>
  <c r="AC1714" i="5"/>
  <c r="AB1714" i="5"/>
  <c r="AA1714" i="5"/>
  <c r="Y1714" i="5"/>
  <c r="W1714" i="5"/>
  <c r="V1714" i="5"/>
  <c r="U1714" i="5"/>
  <c r="P1714" i="5"/>
  <c r="AF1713" i="5"/>
  <c r="Z1713" i="5" s="1"/>
  <c r="AE1713" i="5"/>
  <c r="AD1713" i="5"/>
  <c r="AC1713" i="5"/>
  <c r="AB1713" i="5"/>
  <c r="Y1713" i="5"/>
  <c r="W1713" i="5"/>
  <c r="V1713" i="5"/>
  <c r="U1713" i="5"/>
  <c r="P1713" i="5"/>
  <c r="AG1726" i="5" l="1"/>
  <c r="AG1727" i="5"/>
  <c r="Z1716" i="5"/>
  <c r="AJ1716" i="5" s="1"/>
  <c r="X1725" i="5"/>
  <c r="AG1718" i="5"/>
  <c r="AG1730" i="5"/>
  <c r="AG1725" i="5"/>
  <c r="Z1725" i="5"/>
  <c r="AG1721" i="5"/>
  <c r="X1722" i="5"/>
  <c r="X1727" i="5"/>
  <c r="Z1714" i="5"/>
  <c r="AJ1714" i="5" s="1"/>
  <c r="X1726" i="5"/>
  <c r="AG1729" i="5"/>
  <c r="X1719" i="5"/>
  <c r="X1720" i="5"/>
  <c r="X1721" i="5"/>
  <c r="AG1724" i="5"/>
  <c r="X1715" i="5"/>
  <c r="AJ1715" i="5" s="1"/>
  <c r="AG1720" i="5"/>
  <c r="Z1722" i="5"/>
  <c r="X1724" i="5"/>
  <c r="AG1728" i="5"/>
  <c r="X1729" i="5"/>
  <c r="X1730" i="5"/>
  <c r="X1718" i="5"/>
  <c r="AG1719" i="5"/>
  <c r="Z1721" i="5"/>
  <c r="Z1730" i="5"/>
  <c r="X1713" i="5"/>
  <c r="AJ1713" i="5" s="1"/>
  <c r="X1723" i="5"/>
  <c r="X1728" i="5"/>
  <c r="Z1720" i="5"/>
  <c r="Z1726" i="5"/>
  <c r="Z1727" i="5"/>
  <c r="Z1724" i="5"/>
  <c r="Z1729" i="5"/>
  <c r="X1717" i="5"/>
  <c r="AJ1717" i="5" s="1"/>
  <c r="Z1718" i="5"/>
  <c r="Z1719" i="5"/>
  <c r="Z1723" i="5"/>
  <c r="Z1728" i="5"/>
  <c r="AF1031" i="5"/>
  <c r="AH1031" i="5" s="1"/>
  <c r="AE1031" i="5"/>
  <c r="AD1031" i="5"/>
  <c r="AC1031" i="5"/>
  <c r="AB1031" i="5"/>
  <c r="AA1031" i="5"/>
  <c r="Y1031" i="5"/>
  <c r="W1031" i="5"/>
  <c r="V1031" i="5"/>
  <c r="U1031" i="5"/>
  <c r="AF1030" i="5"/>
  <c r="AH1030" i="5" s="1"/>
  <c r="AE1030" i="5"/>
  <c r="AD1030" i="5"/>
  <c r="AC1030" i="5"/>
  <c r="AB1030" i="5"/>
  <c r="AA1030" i="5"/>
  <c r="Y1030" i="5"/>
  <c r="W1030" i="5"/>
  <c r="V1030" i="5"/>
  <c r="U1030" i="5"/>
  <c r="AF1029" i="5"/>
  <c r="AH1029" i="5" s="1"/>
  <c r="AE1029" i="5"/>
  <c r="AD1029" i="5"/>
  <c r="AC1029" i="5"/>
  <c r="AB1029" i="5"/>
  <c r="AA1029" i="5"/>
  <c r="Y1029" i="5"/>
  <c r="W1029" i="5"/>
  <c r="V1029" i="5"/>
  <c r="U1029" i="5"/>
  <c r="AF1028" i="5"/>
  <c r="AH1028" i="5" s="1"/>
  <c r="AE1028" i="5"/>
  <c r="AD1028" i="5"/>
  <c r="AC1028" i="5"/>
  <c r="AB1028" i="5"/>
  <c r="AA1028" i="5"/>
  <c r="Y1028" i="5"/>
  <c r="W1028" i="5"/>
  <c r="V1028" i="5"/>
  <c r="U1028" i="5"/>
  <c r="AF1027" i="5"/>
  <c r="AH1027" i="5" s="1"/>
  <c r="AE1027" i="5"/>
  <c r="AD1027" i="5"/>
  <c r="AC1027" i="5"/>
  <c r="AB1027" i="5"/>
  <c r="AA1027" i="5"/>
  <c r="Y1027" i="5"/>
  <c r="W1027" i="5"/>
  <c r="V1027" i="5"/>
  <c r="U1027" i="5"/>
  <c r="AF1026" i="5"/>
  <c r="AH1026" i="5" s="1"/>
  <c r="AE1026" i="5"/>
  <c r="AD1026" i="5"/>
  <c r="AC1026" i="5"/>
  <c r="AB1026" i="5"/>
  <c r="AA1026" i="5"/>
  <c r="Y1026" i="5"/>
  <c r="W1026" i="5"/>
  <c r="V1026" i="5"/>
  <c r="U1026" i="5"/>
  <c r="AF1025" i="5"/>
  <c r="AH1025" i="5" s="1"/>
  <c r="AE1025" i="5"/>
  <c r="AD1025" i="5"/>
  <c r="AC1025" i="5"/>
  <c r="AB1025" i="5"/>
  <c r="AA1025" i="5"/>
  <c r="Y1025" i="5"/>
  <c r="W1025" i="5"/>
  <c r="V1025" i="5"/>
  <c r="U1025" i="5"/>
  <c r="AF1024" i="5"/>
  <c r="AH1024" i="5" s="1"/>
  <c r="AE1024" i="5"/>
  <c r="AD1024" i="5"/>
  <c r="AC1024" i="5"/>
  <c r="AB1024" i="5"/>
  <c r="AA1024" i="5"/>
  <c r="Y1024" i="5"/>
  <c r="W1024" i="5"/>
  <c r="V1024" i="5"/>
  <c r="U1024" i="5"/>
  <c r="AF1023" i="5"/>
  <c r="AH1023" i="5" s="1"/>
  <c r="AE1023" i="5"/>
  <c r="AD1023" i="5"/>
  <c r="AC1023" i="5"/>
  <c r="AB1023" i="5"/>
  <c r="AA1023" i="5"/>
  <c r="Y1023" i="5"/>
  <c r="W1023" i="5"/>
  <c r="V1023" i="5"/>
  <c r="U1023" i="5"/>
  <c r="AF1022" i="5"/>
  <c r="AH1022" i="5" s="1"/>
  <c r="AE1022" i="5"/>
  <c r="AD1022" i="5"/>
  <c r="AC1022" i="5"/>
  <c r="AB1022" i="5"/>
  <c r="AA1022" i="5"/>
  <c r="Y1022" i="5"/>
  <c r="W1022" i="5"/>
  <c r="V1022" i="5"/>
  <c r="U1022" i="5"/>
  <c r="AF1021" i="5"/>
  <c r="AH1021" i="5" s="1"/>
  <c r="AE1021" i="5"/>
  <c r="AD1021" i="5"/>
  <c r="AC1021" i="5"/>
  <c r="AB1021" i="5"/>
  <c r="AA1021" i="5"/>
  <c r="Y1021" i="5"/>
  <c r="W1021" i="5"/>
  <c r="V1021" i="5"/>
  <c r="U1021" i="5"/>
  <c r="AF1020" i="5"/>
  <c r="AH1020" i="5" s="1"/>
  <c r="AE1020" i="5"/>
  <c r="AD1020" i="5"/>
  <c r="AC1020" i="5"/>
  <c r="AB1020" i="5"/>
  <c r="AA1020" i="5"/>
  <c r="Y1020" i="5"/>
  <c r="W1020" i="5"/>
  <c r="V1020" i="5"/>
  <c r="U1020" i="5"/>
  <c r="AF1019" i="5"/>
  <c r="AH1019" i="5" s="1"/>
  <c r="AE1019" i="5"/>
  <c r="AD1019" i="5"/>
  <c r="AC1019" i="5"/>
  <c r="AB1019" i="5"/>
  <c r="AA1019" i="5"/>
  <c r="Y1019" i="5"/>
  <c r="W1019" i="5"/>
  <c r="V1019" i="5"/>
  <c r="U1019" i="5"/>
  <c r="AF1018" i="5"/>
  <c r="AH1018" i="5" s="1"/>
  <c r="AE1018" i="5"/>
  <c r="AD1018" i="5"/>
  <c r="AC1018" i="5"/>
  <c r="AB1018" i="5"/>
  <c r="AA1018" i="5"/>
  <c r="Y1018" i="5"/>
  <c r="W1018" i="5"/>
  <c r="V1018" i="5"/>
  <c r="U1018" i="5"/>
  <c r="AF1017" i="5"/>
  <c r="AH1017" i="5" s="1"/>
  <c r="AE1017" i="5"/>
  <c r="AD1017" i="5"/>
  <c r="AC1017" i="5"/>
  <c r="AB1017" i="5"/>
  <c r="AA1017" i="5"/>
  <c r="Y1017" i="5"/>
  <c r="W1017" i="5"/>
  <c r="V1017" i="5"/>
  <c r="U1017" i="5"/>
  <c r="AF1016" i="5"/>
  <c r="AH1016" i="5" s="1"/>
  <c r="AE1016" i="5"/>
  <c r="AD1016" i="5"/>
  <c r="AC1016" i="5"/>
  <c r="AB1016" i="5"/>
  <c r="AA1016" i="5"/>
  <c r="Y1016" i="5"/>
  <c r="W1016" i="5"/>
  <c r="V1016" i="5"/>
  <c r="U1016" i="5"/>
  <c r="AF1015" i="5"/>
  <c r="AH1015" i="5" s="1"/>
  <c r="AE1015" i="5"/>
  <c r="AD1015" i="5"/>
  <c r="AC1015" i="5"/>
  <c r="AB1015" i="5"/>
  <c r="AA1015" i="5"/>
  <c r="Y1015" i="5"/>
  <c r="W1015" i="5"/>
  <c r="V1015" i="5"/>
  <c r="U1015" i="5"/>
  <c r="AF1014" i="5"/>
  <c r="AH1014" i="5" s="1"/>
  <c r="AE1014" i="5"/>
  <c r="AD1014" i="5"/>
  <c r="AC1014" i="5"/>
  <c r="AB1014" i="5"/>
  <c r="AA1014" i="5"/>
  <c r="Y1014" i="5"/>
  <c r="W1014" i="5"/>
  <c r="V1014" i="5"/>
  <c r="U1014" i="5"/>
  <c r="AF1013" i="5"/>
  <c r="AH1013" i="5" s="1"/>
  <c r="AE1013" i="5"/>
  <c r="AD1013" i="5"/>
  <c r="AC1013" i="5"/>
  <c r="AB1013" i="5"/>
  <c r="AA1013" i="5"/>
  <c r="Y1013" i="5"/>
  <c r="W1013" i="5"/>
  <c r="V1013" i="5"/>
  <c r="U1013" i="5"/>
  <c r="AF1012" i="5"/>
  <c r="AH1012" i="5" s="1"/>
  <c r="AE1012" i="5"/>
  <c r="AD1012" i="5"/>
  <c r="AC1012" i="5"/>
  <c r="AB1012" i="5"/>
  <c r="AA1012" i="5"/>
  <c r="Y1012" i="5"/>
  <c r="W1012" i="5"/>
  <c r="V1012" i="5"/>
  <c r="U1012" i="5"/>
  <c r="AF1011" i="5"/>
  <c r="X1011" i="5" s="1"/>
  <c r="AE1011" i="5"/>
  <c r="AD1011" i="5"/>
  <c r="AC1011" i="5"/>
  <c r="AB1011" i="5"/>
  <c r="AA1011" i="5"/>
  <c r="Y1011" i="5"/>
  <c r="W1011" i="5"/>
  <c r="V1011" i="5"/>
  <c r="U1011" i="5"/>
  <c r="AF1010" i="5"/>
  <c r="AH1010" i="5" s="1"/>
  <c r="AE1010" i="5"/>
  <c r="AD1010" i="5"/>
  <c r="AC1010" i="5"/>
  <c r="AB1010" i="5"/>
  <c r="AA1010" i="5"/>
  <c r="Y1010" i="5"/>
  <c r="W1010" i="5"/>
  <c r="V1010" i="5"/>
  <c r="U1010" i="5"/>
  <c r="AF1009" i="5"/>
  <c r="AH1009" i="5" s="1"/>
  <c r="AE1009" i="5"/>
  <c r="AD1009" i="5"/>
  <c r="AC1009" i="5"/>
  <c r="AB1009" i="5"/>
  <c r="AA1009" i="5"/>
  <c r="Y1009" i="5"/>
  <c r="W1009" i="5"/>
  <c r="V1009" i="5"/>
  <c r="U1009" i="5"/>
  <c r="AF1008" i="5"/>
  <c r="X1008" i="5" s="1"/>
  <c r="AE1008" i="5"/>
  <c r="AD1008" i="5"/>
  <c r="AC1008" i="5"/>
  <c r="AB1008" i="5"/>
  <c r="AA1008" i="5"/>
  <c r="Y1008" i="5"/>
  <c r="W1008" i="5"/>
  <c r="V1008" i="5"/>
  <c r="U1008" i="5"/>
  <c r="E7" i="6"/>
  <c r="AG1191" i="5"/>
  <c r="AF1191" i="5"/>
  <c r="AH1191" i="5" s="1"/>
  <c r="AE1191" i="5"/>
  <c r="AD1191" i="5"/>
  <c r="AC1191" i="5"/>
  <c r="AB1191" i="5"/>
  <c r="AA1191" i="5"/>
  <c r="Y1191" i="5"/>
  <c r="W1191" i="5"/>
  <c r="V1191" i="5"/>
  <c r="U1191" i="5"/>
  <c r="AF1745" i="5"/>
  <c r="AH1745" i="5" s="1"/>
  <c r="AE1745" i="5"/>
  <c r="AD1745" i="5"/>
  <c r="AC1745" i="5"/>
  <c r="AB1745" i="5"/>
  <c r="AA1745" i="5"/>
  <c r="Y1745" i="5"/>
  <c r="W1745" i="5"/>
  <c r="V1745" i="5"/>
  <c r="U1745" i="5"/>
  <c r="AF1744" i="5"/>
  <c r="AH1744" i="5" s="1"/>
  <c r="AE1744" i="5"/>
  <c r="AD1744" i="5"/>
  <c r="AC1744" i="5"/>
  <c r="AB1744" i="5"/>
  <c r="AA1744" i="5"/>
  <c r="Y1744" i="5"/>
  <c r="W1744" i="5"/>
  <c r="V1744" i="5"/>
  <c r="U1744" i="5"/>
  <c r="AF1733" i="5"/>
  <c r="AH1733" i="5" s="1"/>
  <c r="AE1733" i="5"/>
  <c r="AD1733" i="5"/>
  <c r="AC1733" i="5"/>
  <c r="AB1733" i="5"/>
  <c r="AA1733" i="5"/>
  <c r="Y1733" i="5"/>
  <c r="W1733" i="5"/>
  <c r="V1733" i="5"/>
  <c r="U1733" i="5"/>
  <c r="AF1732" i="5"/>
  <c r="AH1732" i="5" s="1"/>
  <c r="AE1732" i="5"/>
  <c r="AD1732" i="5"/>
  <c r="AC1732" i="5"/>
  <c r="AB1732" i="5"/>
  <c r="AA1732" i="5"/>
  <c r="Y1732" i="5"/>
  <c r="W1732" i="5"/>
  <c r="V1732" i="5"/>
  <c r="U1732" i="5"/>
  <c r="AF1755" i="5"/>
  <c r="AH1755" i="5" s="1"/>
  <c r="AE1755" i="5"/>
  <c r="AD1755" i="5"/>
  <c r="AC1755" i="5"/>
  <c r="AB1755" i="5"/>
  <c r="AA1755" i="5"/>
  <c r="Y1755" i="5"/>
  <c r="W1755" i="5"/>
  <c r="V1755" i="5"/>
  <c r="U1755" i="5"/>
  <c r="AF1754" i="5"/>
  <c r="AH1754" i="5" s="1"/>
  <c r="AE1754" i="5"/>
  <c r="AD1754" i="5"/>
  <c r="AC1754" i="5"/>
  <c r="AB1754" i="5"/>
  <c r="AA1754" i="5"/>
  <c r="Y1754" i="5"/>
  <c r="W1754" i="5"/>
  <c r="V1754" i="5"/>
  <c r="U1754" i="5"/>
  <c r="AF1753" i="5"/>
  <c r="AH1753" i="5" s="1"/>
  <c r="AE1753" i="5"/>
  <c r="AD1753" i="5"/>
  <c r="AC1753" i="5"/>
  <c r="AB1753" i="5"/>
  <c r="AA1753" i="5"/>
  <c r="Y1753" i="5"/>
  <c r="W1753" i="5"/>
  <c r="V1753" i="5"/>
  <c r="U1753" i="5"/>
  <c r="AF1752" i="5"/>
  <c r="AH1752" i="5" s="1"/>
  <c r="AE1752" i="5"/>
  <c r="AD1752" i="5"/>
  <c r="AC1752" i="5"/>
  <c r="AB1752" i="5"/>
  <c r="AA1752" i="5"/>
  <c r="Y1752" i="5"/>
  <c r="W1752" i="5"/>
  <c r="V1752" i="5"/>
  <c r="U1752" i="5"/>
  <c r="AF1751" i="5"/>
  <c r="AH1751" i="5" s="1"/>
  <c r="AE1751" i="5"/>
  <c r="AD1751" i="5"/>
  <c r="AC1751" i="5"/>
  <c r="AB1751" i="5"/>
  <c r="AA1751" i="5"/>
  <c r="Y1751" i="5"/>
  <c r="W1751" i="5"/>
  <c r="V1751" i="5"/>
  <c r="U1751" i="5"/>
  <c r="AF1750" i="5"/>
  <c r="AH1750" i="5" s="1"/>
  <c r="AE1750" i="5"/>
  <c r="AD1750" i="5"/>
  <c r="AC1750" i="5"/>
  <c r="AB1750" i="5"/>
  <c r="AA1750" i="5"/>
  <c r="Y1750" i="5"/>
  <c r="W1750" i="5"/>
  <c r="V1750" i="5"/>
  <c r="U1750" i="5"/>
  <c r="AF1749" i="5"/>
  <c r="AH1749" i="5" s="1"/>
  <c r="AE1749" i="5"/>
  <c r="AD1749" i="5"/>
  <c r="AC1749" i="5"/>
  <c r="AB1749" i="5"/>
  <c r="AA1749" i="5"/>
  <c r="Y1749" i="5"/>
  <c r="W1749" i="5"/>
  <c r="V1749" i="5"/>
  <c r="U1749" i="5"/>
  <c r="AF1748" i="5"/>
  <c r="AH1748" i="5" s="1"/>
  <c r="AE1748" i="5"/>
  <c r="AD1748" i="5"/>
  <c r="AC1748" i="5"/>
  <c r="AB1748" i="5"/>
  <c r="AA1748" i="5"/>
  <c r="Y1748" i="5"/>
  <c r="W1748" i="5"/>
  <c r="V1748" i="5"/>
  <c r="U1748" i="5"/>
  <c r="AF1747" i="5"/>
  <c r="AH1747" i="5" s="1"/>
  <c r="AE1747" i="5"/>
  <c r="AD1747" i="5"/>
  <c r="AC1747" i="5"/>
  <c r="AB1747" i="5"/>
  <c r="AA1747" i="5"/>
  <c r="Y1747" i="5"/>
  <c r="W1747" i="5"/>
  <c r="V1747" i="5"/>
  <c r="U1747" i="5"/>
  <c r="AF1746" i="5"/>
  <c r="AH1746" i="5" s="1"/>
  <c r="AE1746" i="5"/>
  <c r="AD1746" i="5"/>
  <c r="AC1746" i="5"/>
  <c r="AB1746" i="5"/>
  <c r="AA1746" i="5"/>
  <c r="Y1746" i="5"/>
  <c r="W1746" i="5"/>
  <c r="V1746" i="5"/>
  <c r="U1746" i="5"/>
  <c r="AF1765" i="5"/>
  <c r="AH1765" i="5" s="1"/>
  <c r="AE1765" i="5"/>
  <c r="AD1765" i="5"/>
  <c r="AC1765" i="5"/>
  <c r="AB1765" i="5"/>
  <c r="AA1765" i="5"/>
  <c r="Y1765" i="5"/>
  <c r="W1765" i="5"/>
  <c r="V1765" i="5"/>
  <c r="U1765" i="5"/>
  <c r="AF1764" i="5"/>
  <c r="AH1764" i="5" s="1"/>
  <c r="AE1764" i="5"/>
  <c r="AD1764" i="5"/>
  <c r="AC1764" i="5"/>
  <c r="AB1764" i="5"/>
  <c r="AA1764" i="5"/>
  <c r="Y1764" i="5"/>
  <c r="W1764" i="5"/>
  <c r="V1764" i="5"/>
  <c r="U1764" i="5"/>
  <c r="AF1763" i="5"/>
  <c r="AH1763" i="5" s="1"/>
  <c r="AE1763" i="5"/>
  <c r="AD1763" i="5"/>
  <c r="AC1763" i="5"/>
  <c r="AB1763" i="5"/>
  <c r="AA1763" i="5"/>
  <c r="Y1763" i="5"/>
  <c r="W1763" i="5"/>
  <c r="V1763" i="5"/>
  <c r="U1763" i="5"/>
  <c r="AF1762" i="5"/>
  <c r="AH1762" i="5" s="1"/>
  <c r="AE1762" i="5"/>
  <c r="AD1762" i="5"/>
  <c r="AC1762" i="5"/>
  <c r="AB1762" i="5"/>
  <c r="AA1762" i="5"/>
  <c r="Y1762" i="5"/>
  <c r="W1762" i="5"/>
  <c r="V1762" i="5"/>
  <c r="U1762" i="5"/>
  <c r="AF1761" i="5"/>
  <c r="AH1761" i="5" s="1"/>
  <c r="AE1761" i="5"/>
  <c r="AD1761" i="5"/>
  <c r="AC1761" i="5"/>
  <c r="AB1761" i="5"/>
  <c r="AA1761" i="5"/>
  <c r="Y1761" i="5"/>
  <c r="W1761" i="5"/>
  <c r="V1761" i="5"/>
  <c r="U1761" i="5"/>
  <c r="AF1760" i="5"/>
  <c r="AH1760" i="5" s="1"/>
  <c r="AE1760" i="5"/>
  <c r="AD1760" i="5"/>
  <c r="AC1760" i="5"/>
  <c r="AB1760" i="5"/>
  <c r="AA1760" i="5"/>
  <c r="Y1760" i="5"/>
  <c r="W1760" i="5"/>
  <c r="V1760" i="5"/>
  <c r="U1760" i="5"/>
  <c r="AF1759" i="5"/>
  <c r="AH1759" i="5" s="1"/>
  <c r="AE1759" i="5"/>
  <c r="AD1759" i="5"/>
  <c r="AC1759" i="5"/>
  <c r="AB1759" i="5"/>
  <c r="AA1759" i="5"/>
  <c r="Y1759" i="5"/>
  <c r="W1759" i="5"/>
  <c r="V1759" i="5"/>
  <c r="U1759" i="5"/>
  <c r="AF1758" i="5"/>
  <c r="AH1758" i="5" s="1"/>
  <c r="AE1758" i="5"/>
  <c r="AD1758" i="5"/>
  <c r="AC1758" i="5"/>
  <c r="AB1758" i="5"/>
  <c r="AA1758" i="5"/>
  <c r="Y1758" i="5"/>
  <c r="W1758" i="5"/>
  <c r="V1758" i="5"/>
  <c r="U1758" i="5"/>
  <c r="AF1757" i="5"/>
  <c r="AH1757" i="5" s="1"/>
  <c r="AE1757" i="5"/>
  <c r="AD1757" i="5"/>
  <c r="AC1757" i="5"/>
  <c r="AB1757" i="5"/>
  <c r="AA1757" i="5"/>
  <c r="Y1757" i="5"/>
  <c r="W1757" i="5"/>
  <c r="V1757" i="5"/>
  <c r="U1757" i="5"/>
  <c r="AF1756" i="5"/>
  <c r="X1756" i="5" s="1"/>
  <c r="AE1756" i="5"/>
  <c r="AD1756" i="5"/>
  <c r="AC1756" i="5"/>
  <c r="AB1756" i="5"/>
  <c r="AA1756" i="5"/>
  <c r="Y1756" i="5"/>
  <c r="W1756" i="5"/>
  <c r="V1756" i="5"/>
  <c r="U1756" i="5"/>
  <c r="AF1770" i="5"/>
  <c r="AH1770" i="5" s="1"/>
  <c r="AE1770" i="5"/>
  <c r="AD1770" i="5"/>
  <c r="AC1770" i="5"/>
  <c r="AB1770" i="5"/>
  <c r="AA1770" i="5"/>
  <c r="Y1770" i="5"/>
  <c r="W1770" i="5"/>
  <c r="V1770" i="5"/>
  <c r="U1770" i="5"/>
  <c r="AF1769" i="5"/>
  <c r="AH1769" i="5" s="1"/>
  <c r="AE1769" i="5"/>
  <c r="AD1769" i="5"/>
  <c r="AC1769" i="5"/>
  <c r="AB1769" i="5"/>
  <c r="AA1769" i="5"/>
  <c r="Y1769" i="5"/>
  <c r="W1769" i="5"/>
  <c r="V1769" i="5"/>
  <c r="U1769" i="5"/>
  <c r="AF1768" i="5"/>
  <c r="AH1768" i="5" s="1"/>
  <c r="AE1768" i="5"/>
  <c r="AD1768" i="5"/>
  <c r="AC1768" i="5"/>
  <c r="AB1768" i="5"/>
  <c r="AA1768" i="5"/>
  <c r="Y1768" i="5"/>
  <c r="W1768" i="5"/>
  <c r="V1768" i="5"/>
  <c r="U1768" i="5"/>
  <c r="AF1767" i="5"/>
  <c r="AH1767" i="5" s="1"/>
  <c r="AE1767" i="5"/>
  <c r="AD1767" i="5"/>
  <c r="AC1767" i="5"/>
  <c r="AB1767" i="5"/>
  <c r="AA1767" i="5"/>
  <c r="Y1767" i="5"/>
  <c r="W1767" i="5"/>
  <c r="V1767" i="5"/>
  <c r="U1767" i="5"/>
  <c r="AF1766" i="5"/>
  <c r="X1766" i="5" s="1"/>
  <c r="AE1766" i="5"/>
  <c r="AD1766" i="5"/>
  <c r="AC1766" i="5"/>
  <c r="AB1766" i="5"/>
  <c r="AA1766" i="5"/>
  <c r="Y1766" i="5"/>
  <c r="W1766" i="5"/>
  <c r="V1766" i="5"/>
  <c r="U1766" i="5"/>
  <c r="AJ1722" i="5" l="1"/>
  <c r="AJ1721" i="5"/>
  <c r="AJ1726" i="5"/>
  <c r="AJ1718" i="5"/>
  <c r="AJ1723" i="5"/>
  <c r="AJ1727" i="5"/>
  <c r="AJ1725" i="5"/>
  <c r="AJ1728" i="5"/>
  <c r="AJ1729" i="5"/>
  <c r="AJ1730" i="5"/>
  <c r="AJ1720" i="5"/>
  <c r="AJ1719" i="5"/>
  <c r="AJ1724" i="5"/>
  <c r="AG1011" i="5"/>
  <c r="AG1031" i="5"/>
  <c r="AG1012" i="5"/>
  <c r="AG1746" i="5"/>
  <c r="AG1750" i="5"/>
  <c r="X1750" i="5"/>
  <c r="X1745" i="5"/>
  <c r="AG1009" i="5"/>
  <c r="AG1763" i="5"/>
  <c r="X1754" i="5"/>
  <c r="AG1008" i="5"/>
  <c r="AG1013" i="5"/>
  <c r="AG1015" i="5"/>
  <c r="AG1017" i="5"/>
  <c r="AG1019" i="5"/>
  <c r="AG1021" i="5"/>
  <c r="AG1023" i="5"/>
  <c r="AG1025" i="5"/>
  <c r="AG1027" i="5"/>
  <c r="AG1029" i="5"/>
  <c r="X1769" i="5"/>
  <c r="AG1010" i="5"/>
  <c r="AG1014" i="5"/>
  <c r="AG1016" i="5"/>
  <c r="AG1018" i="5"/>
  <c r="AG1020" i="5"/>
  <c r="AG1022" i="5"/>
  <c r="AG1024" i="5"/>
  <c r="AG1026" i="5"/>
  <c r="AG1028" i="5"/>
  <c r="AG1030" i="5"/>
  <c r="X1762" i="5"/>
  <c r="AG1769" i="5"/>
  <c r="X1746" i="5"/>
  <c r="AG1754" i="5"/>
  <c r="X1013" i="5"/>
  <c r="X1014" i="5"/>
  <c r="X1015" i="5"/>
  <c r="X1016" i="5"/>
  <c r="X1017" i="5"/>
  <c r="X1018" i="5"/>
  <c r="X1019" i="5"/>
  <c r="X1020" i="5"/>
  <c r="X1021" i="5"/>
  <c r="X1022" i="5"/>
  <c r="X1023" i="5"/>
  <c r="X1024" i="5"/>
  <c r="X1025" i="5"/>
  <c r="X1026" i="5"/>
  <c r="X1027" i="5"/>
  <c r="X1028" i="5"/>
  <c r="X1029" i="5"/>
  <c r="X1030" i="5"/>
  <c r="X1031" i="5"/>
  <c r="X1009" i="5"/>
  <c r="X1010" i="5"/>
  <c r="X1012" i="5"/>
  <c r="Z1008" i="5"/>
  <c r="AH1008" i="5"/>
  <c r="Z1009" i="5"/>
  <c r="Z1010" i="5"/>
  <c r="Z1011" i="5"/>
  <c r="AH1011" i="5"/>
  <c r="Z1012" i="5"/>
  <c r="Z1013" i="5"/>
  <c r="Z1014" i="5"/>
  <c r="Z1015" i="5"/>
  <c r="Z1016" i="5"/>
  <c r="Z1017" i="5"/>
  <c r="Z1018" i="5"/>
  <c r="Z1019" i="5"/>
  <c r="Z1020" i="5"/>
  <c r="Z1021" i="5"/>
  <c r="Z1022" i="5"/>
  <c r="Z1023" i="5"/>
  <c r="Z1024" i="5"/>
  <c r="Z1025" i="5"/>
  <c r="Z1026" i="5"/>
  <c r="Z1027" i="5"/>
  <c r="Z1028" i="5"/>
  <c r="Z1029" i="5"/>
  <c r="Z1030" i="5"/>
  <c r="Z1031" i="5"/>
  <c r="X1761" i="5"/>
  <c r="X1764" i="5"/>
  <c r="AG1748" i="5"/>
  <c r="X1752" i="5"/>
  <c r="AG1759" i="5"/>
  <c r="AG1761" i="5"/>
  <c r="AG1764" i="5"/>
  <c r="X1748" i="5"/>
  <c r="AG1752" i="5"/>
  <c r="AG1732" i="5"/>
  <c r="X1733" i="5"/>
  <c r="X1744" i="5"/>
  <c r="X1770" i="5"/>
  <c r="AG1762" i="5"/>
  <c r="X1763" i="5"/>
  <c r="AG1765" i="5"/>
  <c r="X1747" i="5"/>
  <c r="AG1749" i="5"/>
  <c r="X1751" i="5"/>
  <c r="AG1753" i="5"/>
  <c r="X1755" i="5"/>
  <c r="X1732" i="5"/>
  <c r="X1768" i="5"/>
  <c r="AG1770" i="5"/>
  <c r="X1765" i="5"/>
  <c r="AG1747" i="5"/>
  <c r="X1749" i="5"/>
  <c r="AG1751" i="5"/>
  <c r="X1753" i="5"/>
  <c r="AG1755" i="5"/>
  <c r="X1191" i="5"/>
  <c r="Z1191" i="5"/>
  <c r="AG1733" i="5"/>
  <c r="AG1744" i="5"/>
  <c r="AG1745" i="5"/>
  <c r="AG1756" i="5"/>
  <c r="AG1758" i="5"/>
  <c r="AG1760" i="5"/>
  <c r="Z1732" i="5"/>
  <c r="Z1733" i="5"/>
  <c r="Z1744" i="5"/>
  <c r="Z1745" i="5"/>
  <c r="AG1757" i="5"/>
  <c r="X1760" i="5"/>
  <c r="X1759" i="5"/>
  <c r="Z1746" i="5"/>
  <c r="Z1747" i="5"/>
  <c r="Z1748" i="5"/>
  <c r="Z1749" i="5"/>
  <c r="Z1750" i="5"/>
  <c r="Z1751" i="5"/>
  <c r="Z1752" i="5"/>
  <c r="Z1753" i="5"/>
  <c r="Z1754" i="5"/>
  <c r="Z1755" i="5"/>
  <c r="X1757" i="5"/>
  <c r="X1758" i="5"/>
  <c r="Z1756" i="5"/>
  <c r="AH1756" i="5"/>
  <c r="Z1757" i="5"/>
  <c r="Z1758" i="5"/>
  <c r="Z1759" i="5"/>
  <c r="Z1760" i="5"/>
  <c r="Z1761" i="5"/>
  <c r="Z1762" i="5"/>
  <c r="Z1763" i="5"/>
  <c r="Z1764" i="5"/>
  <c r="Z1765" i="5"/>
  <c r="AG1767" i="5"/>
  <c r="AG1768" i="5"/>
  <c r="X1767" i="5"/>
  <c r="AG1766" i="5"/>
  <c r="Z1766" i="5"/>
  <c r="AH1766" i="5"/>
  <c r="Z1767" i="5"/>
  <c r="Z1768" i="5"/>
  <c r="Z1769" i="5"/>
  <c r="Z1770" i="5"/>
  <c r="L382" i="10"/>
  <c r="M382" i="10" s="1"/>
  <c r="L381" i="10"/>
  <c r="M381" i="10" s="1"/>
  <c r="L369" i="10"/>
  <c r="M369" i="10" s="1"/>
  <c r="L376" i="10"/>
  <c r="M376" i="10" s="1"/>
  <c r="M380" i="10"/>
  <c r="M379" i="10"/>
  <c r="L378" i="10"/>
  <c r="M378" i="10" s="1"/>
  <c r="L371" i="10"/>
  <c r="M371" i="10" s="1"/>
  <c r="L377" i="10"/>
  <c r="M377" i="10" s="1"/>
  <c r="AF1848" i="5"/>
  <c r="Z1848" i="5" s="1"/>
  <c r="AE1848" i="5"/>
  <c r="AD1848" i="5"/>
  <c r="AC1848" i="5"/>
  <c r="AB1848" i="5"/>
  <c r="AA1848" i="5"/>
  <c r="Y1848" i="5"/>
  <c r="W1848" i="5"/>
  <c r="V1848" i="5"/>
  <c r="U1848" i="5"/>
  <c r="P1848" i="5"/>
  <c r="AF1847" i="5"/>
  <c r="Z1847" i="5" s="1"/>
  <c r="AE1847" i="5"/>
  <c r="AD1847" i="5"/>
  <c r="AC1847" i="5"/>
  <c r="AB1847" i="5"/>
  <c r="AA1847" i="5"/>
  <c r="Y1847" i="5"/>
  <c r="W1847" i="5"/>
  <c r="V1847" i="5"/>
  <c r="U1847" i="5"/>
  <c r="P1847" i="5"/>
  <c r="AF1846" i="5"/>
  <c r="Z1846" i="5" s="1"/>
  <c r="AE1846" i="5"/>
  <c r="AD1846" i="5"/>
  <c r="AC1846" i="5"/>
  <c r="AB1846" i="5"/>
  <c r="AA1846" i="5"/>
  <c r="Y1846" i="5"/>
  <c r="W1846" i="5"/>
  <c r="V1846" i="5"/>
  <c r="U1846" i="5"/>
  <c r="P1846" i="5"/>
  <c r="AF1845" i="5"/>
  <c r="Z1845" i="5" s="1"/>
  <c r="AE1845" i="5"/>
  <c r="AD1845" i="5"/>
  <c r="AC1845" i="5"/>
  <c r="AB1845" i="5"/>
  <c r="AA1845" i="5"/>
  <c r="Y1845" i="5"/>
  <c r="W1845" i="5"/>
  <c r="V1845" i="5"/>
  <c r="U1845" i="5"/>
  <c r="P1845" i="5"/>
  <c r="AF1844" i="5"/>
  <c r="Z1844" i="5" s="1"/>
  <c r="AE1844" i="5"/>
  <c r="AD1844" i="5"/>
  <c r="AC1844" i="5"/>
  <c r="AB1844" i="5"/>
  <c r="AA1844" i="5"/>
  <c r="Y1844" i="5"/>
  <c r="W1844" i="5"/>
  <c r="V1844" i="5"/>
  <c r="U1844" i="5"/>
  <c r="P1844" i="5"/>
  <c r="AF1843" i="5"/>
  <c r="Z1843" i="5" s="1"/>
  <c r="AE1843" i="5"/>
  <c r="AD1843" i="5"/>
  <c r="AC1843" i="5"/>
  <c r="AB1843" i="5"/>
  <c r="AA1843" i="5"/>
  <c r="Y1843" i="5"/>
  <c r="W1843" i="5"/>
  <c r="V1843" i="5"/>
  <c r="U1843" i="5"/>
  <c r="P1843" i="5"/>
  <c r="AF1842" i="5"/>
  <c r="Z1842" i="5" s="1"/>
  <c r="AE1842" i="5"/>
  <c r="AD1842" i="5"/>
  <c r="AC1842" i="5"/>
  <c r="AB1842" i="5"/>
  <c r="AA1842" i="5"/>
  <c r="Y1842" i="5"/>
  <c r="W1842" i="5"/>
  <c r="V1842" i="5"/>
  <c r="U1842" i="5"/>
  <c r="P1842" i="5"/>
  <c r="L372" i="10"/>
  <c r="M372" i="10" s="1"/>
  <c r="L375" i="10"/>
  <c r="M375" i="10" s="1"/>
  <c r="L374" i="10"/>
  <c r="M374" i="10" s="1"/>
  <c r="L373" i="10"/>
  <c r="M373" i="10" s="1"/>
  <c r="L314" i="10"/>
  <c r="M314" i="10" s="1"/>
  <c r="AJ1764" i="5" l="1"/>
  <c r="AJ1769" i="5"/>
  <c r="AJ1762" i="5"/>
  <c r="AJ1026" i="5"/>
  <c r="AJ1018" i="5"/>
  <c r="AJ1732" i="5"/>
  <c r="AJ1750" i="5"/>
  <c r="AJ1753" i="5"/>
  <c r="AJ1016" i="5"/>
  <c r="AJ1763" i="5"/>
  <c r="AJ1746" i="5"/>
  <c r="AJ1028" i="5"/>
  <c r="AJ1020" i="5"/>
  <c r="AJ1010" i="5"/>
  <c r="AJ1749" i="5"/>
  <c r="AJ1748" i="5"/>
  <c r="AJ1031" i="5"/>
  <c r="AJ1027" i="5"/>
  <c r="AJ1023" i="5"/>
  <c r="AJ1019" i="5"/>
  <c r="AJ1015" i="5"/>
  <c r="AJ1765" i="5"/>
  <c r="AJ1009" i="5"/>
  <c r="AJ1755" i="5"/>
  <c r="AJ1751" i="5"/>
  <c r="AJ1747" i="5"/>
  <c r="AJ1030" i="5"/>
  <c r="AJ1022" i="5"/>
  <c r="AJ1014" i="5"/>
  <c r="AJ1024" i="5"/>
  <c r="AJ1761" i="5"/>
  <c r="AJ1752" i="5"/>
  <c r="AJ1733" i="5"/>
  <c r="AJ1770" i="5"/>
  <c r="AJ1754" i="5"/>
  <c r="AJ1029" i="5"/>
  <c r="AJ1025" i="5"/>
  <c r="AJ1021" i="5"/>
  <c r="AJ1017" i="5"/>
  <c r="AJ1013" i="5"/>
  <c r="AJ1745" i="5"/>
  <c r="AJ1012" i="5"/>
  <c r="AJ1760" i="5"/>
  <c r="AJ1191" i="5"/>
  <c r="AJ1011" i="5"/>
  <c r="AJ1008" i="5"/>
  <c r="AJ1768" i="5"/>
  <c r="AJ1766" i="5"/>
  <c r="AJ1767" i="5"/>
  <c r="AJ1744" i="5"/>
  <c r="AJ1758" i="5"/>
  <c r="AJ1759" i="5"/>
  <c r="AJ1756" i="5"/>
  <c r="AJ1757" i="5"/>
  <c r="X1848" i="5"/>
  <c r="AH1848" i="5"/>
  <c r="X1847" i="5"/>
  <c r="AH1847" i="5"/>
  <c r="X1846" i="5"/>
  <c r="AH1846" i="5"/>
  <c r="X1845" i="5"/>
  <c r="AH1845" i="5"/>
  <c r="X1844" i="5"/>
  <c r="AH1844" i="5"/>
  <c r="X1842" i="5"/>
  <c r="X1843" i="5"/>
  <c r="AH1843" i="5"/>
  <c r="AH1842" i="5"/>
  <c r="L299" i="10"/>
  <c r="M299" i="10" s="1"/>
  <c r="L298" i="10"/>
  <c r="M298" i="10" s="1"/>
  <c r="L297" i="10"/>
  <c r="M297" i="10" s="1"/>
  <c r="L290" i="10"/>
  <c r="M290" i="10" s="1"/>
  <c r="L289" i="10"/>
  <c r="M289" i="10" s="1"/>
  <c r="L284" i="10"/>
  <c r="M284" i="10" s="1"/>
  <c r="L283" i="10"/>
  <c r="M283" i="10" s="1"/>
  <c r="L282" i="10"/>
  <c r="M282" i="10" s="1"/>
  <c r="L280" i="10"/>
  <c r="M280" i="10" s="1"/>
  <c r="L279" i="10"/>
  <c r="M279" i="10" s="1"/>
  <c r="L265" i="10"/>
  <c r="M265" i="10" s="1"/>
  <c r="L264" i="10"/>
  <c r="M264" i="10" s="1"/>
  <c r="L266" i="10"/>
  <c r="M266" i="10" s="1"/>
  <c r="L267" i="10"/>
  <c r="M267" i="10" s="1"/>
  <c r="M260" i="10"/>
  <c r="M259" i="10"/>
  <c r="L254" i="10"/>
  <c r="M254" i="10" s="1"/>
  <c r="L250" i="10"/>
  <c r="M250" i="10" s="1"/>
  <c r="L251" i="10"/>
  <c r="M251" i="10" s="1"/>
  <c r="AJ1846" i="5" l="1"/>
  <c r="AJ1848" i="5"/>
  <c r="AJ1847" i="5"/>
  <c r="AJ1845" i="5"/>
  <c r="AJ1844" i="5"/>
  <c r="AJ1842" i="5"/>
  <c r="AJ1843" i="5"/>
  <c r="L215" i="10"/>
  <c r="M215" i="10" s="1"/>
  <c r="L208" i="10"/>
  <c r="M208" i="10" s="1"/>
  <c r="M193" i="10"/>
  <c r="L194" i="10"/>
  <c r="M194" i="10" s="1"/>
  <c r="L186" i="10"/>
  <c r="M186" i="10" s="1"/>
  <c r="L175" i="10"/>
  <c r="M175" i="10" s="1"/>
  <c r="L170" i="10"/>
  <c r="M170" i="10" s="1"/>
  <c r="L171" i="10"/>
  <c r="M171" i="10" s="1"/>
  <c r="L172" i="10"/>
  <c r="M172" i="10" s="1"/>
  <c r="L191" i="10"/>
  <c r="M191" i="10" s="1"/>
  <c r="L161" i="10"/>
  <c r="M161" i="10" s="1"/>
  <c r="L162" i="10"/>
  <c r="M162" i="10" s="1"/>
  <c r="L151" i="10"/>
  <c r="M151" i="10" s="1"/>
  <c r="L136" i="10"/>
  <c r="M136" i="10" s="1"/>
  <c r="L135" i="10"/>
  <c r="M135" i="10" s="1"/>
  <c r="L134" i="10"/>
  <c r="M134" i="10" s="1"/>
  <c r="L133" i="10"/>
  <c r="M133" i="10" s="1"/>
  <c r="L132" i="10"/>
  <c r="M132" i="10" s="1"/>
  <c r="L131" i="10"/>
  <c r="M131" i="10" s="1"/>
  <c r="L116" i="10"/>
  <c r="M116" i="10" s="1"/>
  <c r="L109" i="10"/>
  <c r="M109" i="10" s="1"/>
  <c r="L110" i="10"/>
  <c r="M110" i="10" s="1"/>
  <c r="L101" i="10"/>
  <c r="M101" i="10" s="1"/>
  <c r="L85" i="10"/>
  <c r="M85" i="10" s="1"/>
  <c r="L84" i="10"/>
  <c r="M84" i="10" s="1"/>
  <c r="L74" i="10"/>
  <c r="M74" i="10" s="1"/>
  <c r="L73" i="10"/>
  <c r="M73" i="10" s="1"/>
  <c r="L68" i="10"/>
  <c r="M68" i="10" s="1"/>
  <c r="L67" i="10"/>
  <c r="M67" i="10" s="1"/>
  <c r="L70" i="10"/>
  <c r="M70" i="10" s="1"/>
  <c r="L66" i="10"/>
  <c r="M66" i="10" s="1"/>
  <c r="L59" i="10"/>
  <c r="M59" i="10" s="1"/>
  <c r="L58" i="10"/>
  <c r="M58" i="10" s="1"/>
  <c r="L60" i="10"/>
  <c r="M60" i="10" s="1"/>
  <c r="L61" i="10"/>
  <c r="M61" i="10" s="1"/>
  <c r="L51" i="10"/>
  <c r="M51" i="10" s="1"/>
  <c r="L29" i="10"/>
  <c r="M29" i="10" s="1"/>
  <c r="L30" i="10"/>
  <c r="M30" i="10" s="1"/>
  <c r="L15" i="10"/>
  <c r="M15" i="10" s="1"/>
  <c r="P32" i="7" l="1"/>
  <c r="P55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40" i="7"/>
  <c r="P36" i="7"/>
  <c r="P37" i="7"/>
  <c r="P38" i="7"/>
  <c r="P39" i="7"/>
  <c r="P35" i="7"/>
  <c r="P30" i="7"/>
  <c r="P29" i="7"/>
  <c r="P28" i="7"/>
  <c r="P27" i="7"/>
  <c r="Q26" i="7"/>
  <c r="AF1838" i="5" l="1"/>
  <c r="AH1838" i="5" s="1"/>
  <c r="AE1838" i="5"/>
  <c r="AD1838" i="5"/>
  <c r="AC1838" i="5"/>
  <c r="AB1838" i="5"/>
  <c r="AA1838" i="5"/>
  <c r="Y1838" i="5"/>
  <c r="W1838" i="5"/>
  <c r="V1838" i="5"/>
  <c r="U1838" i="5"/>
  <c r="AF1837" i="5"/>
  <c r="AH1837" i="5" s="1"/>
  <c r="AE1837" i="5"/>
  <c r="AD1837" i="5"/>
  <c r="AC1837" i="5"/>
  <c r="AB1837" i="5"/>
  <c r="AA1837" i="5"/>
  <c r="Y1837" i="5"/>
  <c r="W1837" i="5"/>
  <c r="V1837" i="5"/>
  <c r="U1837" i="5"/>
  <c r="P1613" i="5"/>
  <c r="P1621" i="5"/>
  <c r="P1650" i="5"/>
  <c r="P1660" i="5"/>
  <c r="F82" i="7"/>
  <c r="E82" i="7"/>
  <c r="D82" i="7"/>
  <c r="C82" i="7"/>
  <c r="A82" i="7"/>
  <c r="A59" i="7"/>
  <c r="C59" i="7"/>
  <c r="D59" i="7"/>
  <c r="E59" i="7"/>
  <c r="F59" i="7"/>
  <c r="A60" i="7"/>
  <c r="C60" i="7"/>
  <c r="D60" i="7"/>
  <c r="E60" i="7"/>
  <c r="F60" i="7"/>
  <c r="A61" i="7"/>
  <c r="C61" i="7"/>
  <c r="D61" i="7"/>
  <c r="E61" i="7"/>
  <c r="F61" i="7"/>
  <c r="A62" i="7"/>
  <c r="C62" i="7"/>
  <c r="D62" i="7"/>
  <c r="E62" i="7"/>
  <c r="A63" i="7"/>
  <c r="C63" i="7"/>
  <c r="D63" i="7"/>
  <c r="E63" i="7"/>
  <c r="A64" i="7"/>
  <c r="C64" i="7"/>
  <c r="D64" i="7"/>
  <c r="E64" i="7"/>
  <c r="F64" i="7"/>
  <c r="A65" i="7"/>
  <c r="C65" i="7"/>
  <c r="D65" i="7"/>
  <c r="E65" i="7"/>
  <c r="F65" i="7"/>
  <c r="A66" i="7"/>
  <c r="C66" i="7"/>
  <c r="D66" i="7"/>
  <c r="E66" i="7"/>
  <c r="F66" i="7"/>
  <c r="A67" i="7"/>
  <c r="C67" i="7"/>
  <c r="D67" i="7"/>
  <c r="E67" i="7"/>
  <c r="F67" i="7"/>
  <c r="A68" i="7"/>
  <c r="C68" i="7"/>
  <c r="D68" i="7"/>
  <c r="E68" i="7"/>
  <c r="F68" i="7"/>
  <c r="A69" i="7"/>
  <c r="C69" i="7"/>
  <c r="D69" i="7"/>
  <c r="E69" i="7"/>
  <c r="F69" i="7"/>
  <c r="A70" i="7"/>
  <c r="C70" i="7"/>
  <c r="D70" i="7"/>
  <c r="E70" i="7"/>
  <c r="A71" i="7"/>
  <c r="C71" i="7"/>
  <c r="D71" i="7"/>
  <c r="E71" i="7"/>
  <c r="F71" i="7"/>
  <c r="A72" i="7"/>
  <c r="C72" i="7"/>
  <c r="D72" i="7"/>
  <c r="F72" i="7"/>
  <c r="A73" i="7"/>
  <c r="C73" i="7"/>
  <c r="D73" i="7"/>
  <c r="E73" i="7"/>
  <c r="F73" i="7"/>
  <c r="A74" i="7"/>
  <c r="C74" i="7"/>
  <c r="D74" i="7"/>
  <c r="E74" i="7"/>
  <c r="F74" i="7"/>
  <c r="A75" i="7"/>
  <c r="C75" i="7"/>
  <c r="D75" i="7"/>
  <c r="E75" i="7"/>
  <c r="A76" i="7"/>
  <c r="C76" i="7"/>
  <c r="D76" i="7"/>
  <c r="E76" i="7"/>
  <c r="F76" i="7"/>
  <c r="A77" i="7"/>
  <c r="C77" i="7"/>
  <c r="D77" i="7"/>
  <c r="E77" i="7"/>
  <c r="F77" i="7"/>
  <c r="A78" i="7"/>
  <c r="C78" i="7"/>
  <c r="D78" i="7"/>
  <c r="E78" i="7"/>
  <c r="F78" i="7"/>
  <c r="A79" i="7"/>
  <c r="C79" i="7"/>
  <c r="D79" i="7"/>
  <c r="E79" i="7"/>
  <c r="F79" i="7"/>
  <c r="A80" i="7"/>
  <c r="C80" i="7"/>
  <c r="D80" i="7"/>
  <c r="E80" i="7"/>
  <c r="F80" i="7"/>
  <c r="A81" i="7"/>
  <c r="C81" i="7"/>
  <c r="D81" i="7"/>
  <c r="E81" i="7"/>
  <c r="F81" i="7"/>
  <c r="H57" i="7"/>
  <c r="G57" i="7"/>
  <c r="F57" i="7"/>
  <c r="E57" i="7"/>
  <c r="D57" i="7"/>
  <c r="C57" i="7"/>
  <c r="B57" i="7"/>
  <c r="A57" i="7"/>
  <c r="F56" i="7"/>
  <c r="E56" i="7"/>
  <c r="D56" i="7"/>
  <c r="C56" i="7"/>
  <c r="A56" i="7"/>
  <c r="F55" i="7"/>
  <c r="E55" i="7"/>
  <c r="D55" i="7"/>
  <c r="C55" i="7"/>
  <c r="A55" i="7"/>
  <c r="F54" i="7"/>
  <c r="E54" i="7"/>
  <c r="D54" i="7"/>
  <c r="C54" i="7"/>
  <c r="A54" i="7"/>
  <c r="F53" i="7"/>
  <c r="E53" i="7"/>
  <c r="D53" i="7"/>
  <c r="C53" i="7"/>
  <c r="A53" i="7"/>
  <c r="F52" i="7"/>
  <c r="E52" i="7"/>
  <c r="D52" i="7"/>
  <c r="C52" i="7"/>
  <c r="A52" i="7"/>
  <c r="A25" i="7"/>
  <c r="C25" i="7"/>
  <c r="D25" i="7"/>
  <c r="E25" i="7"/>
  <c r="F25" i="7"/>
  <c r="A26" i="7"/>
  <c r="C26" i="7"/>
  <c r="E26" i="7"/>
  <c r="F26" i="7"/>
  <c r="A27" i="7"/>
  <c r="C27" i="7"/>
  <c r="D27" i="7"/>
  <c r="E27" i="7"/>
  <c r="F27" i="7"/>
  <c r="A28" i="7"/>
  <c r="C28" i="7"/>
  <c r="E28" i="7"/>
  <c r="F28" i="7"/>
  <c r="A29" i="7"/>
  <c r="C29" i="7"/>
  <c r="D29" i="7"/>
  <c r="E29" i="7"/>
  <c r="F29" i="7"/>
  <c r="A30" i="7"/>
  <c r="C30" i="7"/>
  <c r="D30" i="7"/>
  <c r="E30" i="7"/>
  <c r="A31" i="7"/>
  <c r="C31" i="7"/>
  <c r="D31" i="7"/>
  <c r="E31" i="7"/>
  <c r="A32" i="7"/>
  <c r="C32" i="7"/>
  <c r="D32" i="7"/>
  <c r="A33" i="7"/>
  <c r="C33" i="7"/>
  <c r="D33" i="7"/>
  <c r="E33" i="7"/>
  <c r="F33" i="7"/>
  <c r="A34" i="7"/>
  <c r="C34" i="7"/>
  <c r="D34" i="7"/>
  <c r="E34" i="7"/>
  <c r="F34" i="7"/>
  <c r="A35" i="7"/>
  <c r="C35" i="7"/>
  <c r="E35" i="7"/>
  <c r="F35" i="7"/>
  <c r="A36" i="7"/>
  <c r="C36" i="7"/>
  <c r="D36" i="7"/>
  <c r="E36" i="7"/>
  <c r="F36" i="7"/>
  <c r="A37" i="7"/>
  <c r="C37" i="7"/>
  <c r="D37" i="7"/>
  <c r="E37" i="7"/>
  <c r="F37" i="7"/>
  <c r="A38" i="7"/>
  <c r="C38" i="7"/>
  <c r="D38" i="7"/>
  <c r="E38" i="7"/>
  <c r="F38" i="7"/>
  <c r="A39" i="7"/>
  <c r="C39" i="7"/>
  <c r="D39" i="7"/>
  <c r="E39" i="7"/>
  <c r="F39" i="7"/>
  <c r="A40" i="7"/>
  <c r="C40" i="7"/>
  <c r="D40" i="7"/>
  <c r="F40" i="7"/>
  <c r="A41" i="7"/>
  <c r="C41" i="7"/>
  <c r="D41" i="7"/>
  <c r="E41" i="7"/>
  <c r="F41" i="7"/>
  <c r="A42" i="7"/>
  <c r="C42" i="7"/>
  <c r="D42" i="7"/>
  <c r="E42" i="7"/>
  <c r="F42" i="7"/>
  <c r="A43" i="7"/>
  <c r="C43" i="7"/>
  <c r="D43" i="7"/>
  <c r="E43" i="7"/>
  <c r="F43" i="7"/>
  <c r="A44" i="7"/>
  <c r="C44" i="7"/>
  <c r="D44" i="7"/>
  <c r="E44" i="7"/>
  <c r="F44" i="7"/>
  <c r="A45" i="7"/>
  <c r="C45" i="7"/>
  <c r="D45" i="7"/>
  <c r="E45" i="7"/>
  <c r="F45" i="7"/>
  <c r="A46" i="7"/>
  <c r="C46" i="7"/>
  <c r="D46" i="7"/>
  <c r="E46" i="7"/>
  <c r="A47" i="7"/>
  <c r="C47" i="7"/>
  <c r="D47" i="7"/>
  <c r="E47" i="7"/>
  <c r="F47" i="7"/>
  <c r="A48" i="7"/>
  <c r="C48" i="7"/>
  <c r="D48" i="7"/>
  <c r="E48" i="7"/>
  <c r="F48" i="7"/>
  <c r="A49" i="7"/>
  <c r="C49" i="7"/>
  <c r="D49" i="7"/>
  <c r="E49" i="7"/>
  <c r="F49" i="7"/>
  <c r="A50" i="7"/>
  <c r="C50" i="7"/>
  <c r="D50" i="7"/>
  <c r="E50" i="7"/>
  <c r="F50" i="7"/>
  <c r="A51" i="7"/>
  <c r="C51" i="7"/>
  <c r="D51" i="7"/>
  <c r="E51" i="7"/>
  <c r="F51" i="7"/>
  <c r="L73" i="9"/>
  <c r="N73" i="9" s="1"/>
  <c r="H73" i="9"/>
  <c r="AG1656" i="5"/>
  <c r="AG1664" i="5"/>
  <c r="AG1671" i="5"/>
  <c r="AG1640" i="5"/>
  <c r="P1711" i="5"/>
  <c r="P1710" i="5"/>
  <c r="P1709" i="5"/>
  <c r="AF1707" i="5"/>
  <c r="AH1707" i="5" s="1"/>
  <c r="AE1707" i="5"/>
  <c r="AD1707" i="5"/>
  <c r="AC1707" i="5"/>
  <c r="AB1707" i="5"/>
  <c r="AA1707" i="5"/>
  <c r="Y1707" i="5"/>
  <c r="W1707" i="5"/>
  <c r="V1707" i="5"/>
  <c r="U1707" i="5"/>
  <c r="AF1706" i="5"/>
  <c r="AH1706" i="5" s="1"/>
  <c r="AE1706" i="5"/>
  <c r="AD1706" i="5"/>
  <c r="AC1706" i="5"/>
  <c r="AB1706" i="5"/>
  <c r="AA1706" i="5"/>
  <c r="Y1706" i="5"/>
  <c r="W1706" i="5"/>
  <c r="V1706" i="5"/>
  <c r="U1706" i="5"/>
  <c r="AF1705" i="5"/>
  <c r="AH1705" i="5" s="1"/>
  <c r="AE1705" i="5"/>
  <c r="AD1705" i="5"/>
  <c r="AC1705" i="5"/>
  <c r="AB1705" i="5"/>
  <c r="AA1705" i="5"/>
  <c r="Y1705" i="5"/>
  <c r="W1705" i="5"/>
  <c r="V1705" i="5"/>
  <c r="U1705" i="5"/>
  <c r="AF1704" i="5"/>
  <c r="AH1704" i="5" s="1"/>
  <c r="AE1704" i="5"/>
  <c r="AD1704" i="5"/>
  <c r="AC1704" i="5"/>
  <c r="AB1704" i="5"/>
  <c r="AA1704" i="5"/>
  <c r="Y1704" i="5"/>
  <c r="W1704" i="5"/>
  <c r="V1704" i="5"/>
  <c r="U1704" i="5"/>
  <c r="AF1709" i="5"/>
  <c r="Z1709" i="5" s="1"/>
  <c r="AE1709" i="5"/>
  <c r="AD1709" i="5"/>
  <c r="AC1709" i="5"/>
  <c r="AB1709" i="5"/>
  <c r="AA1709" i="5"/>
  <c r="Y1709" i="5"/>
  <c r="W1709" i="5"/>
  <c r="V1709" i="5"/>
  <c r="U1709" i="5"/>
  <c r="AF1708" i="5"/>
  <c r="Z1708" i="5" s="1"/>
  <c r="AE1708" i="5"/>
  <c r="AD1708" i="5"/>
  <c r="AC1708" i="5"/>
  <c r="AB1708" i="5"/>
  <c r="AA1708" i="5"/>
  <c r="Y1708" i="5"/>
  <c r="W1708" i="5"/>
  <c r="V1708" i="5"/>
  <c r="U1708" i="5"/>
  <c r="P1703" i="5"/>
  <c r="P1702" i="5"/>
  <c r="P1701" i="5"/>
  <c r="P1699" i="5"/>
  <c r="P1698" i="5"/>
  <c r="P1697" i="5"/>
  <c r="P1696" i="5"/>
  <c r="P1695" i="5"/>
  <c r="P1694" i="5"/>
  <c r="P1693" i="5"/>
  <c r="P1692" i="5"/>
  <c r="P1691" i="5"/>
  <c r="P1690" i="5"/>
  <c r="P1689" i="5"/>
  <c r="P1688" i="5"/>
  <c r="P1687" i="5"/>
  <c r="P1686" i="5"/>
  <c r="P1685" i="5"/>
  <c r="P1684" i="5"/>
  <c r="P1683" i="5"/>
  <c r="P1682" i="5"/>
  <c r="P1681" i="5"/>
  <c r="P1679" i="5"/>
  <c r="P1677" i="5"/>
  <c r="P1676" i="5"/>
  <c r="P1675" i="5"/>
  <c r="P1674" i="5"/>
  <c r="P1673" i="5"/>
  <c r="P1672" i="5"/>
  <c r="P1671" i="5"/>
  <c r="P1670" i="5"/>
  <c r="P1669" i="5"/>
  <c r="P1668" i="5"/>
  <c r="P1667" i="5"/>
  <c r="P1666" i="5"/>
  <c r="P1665" i="5"/>
  <c r="P1664" i="5"/>
  <c r="P1659" i="5"/>
  <c r="P1654" i="5"/>
  <c r="P1651" i="5"/>
  <c r="P1649" i="5"/>
  <c r="P1642" i="5"/>
  <c r="P1641" i="5"/>
  <c r="P1640" i="5"/>
  <c r="P1639" i="5"/>
  <c r="P1638" i="5"/>
  <c r="P1637" i="5"/>
  <c r="P1636" i="5"/>
  <c r="P1635" i="5"/>
  <c r="P1633" i="5"/>
  <c r="P1632" i="5"/>
  <c r="P1631" i="5"/>
  <c r="P1630" i="5"/>
  <c r="P1629" i="5"/>
  <c r="P1628" i="5"/>
  <c r="P1627" i="5"/>
  <c r="P1626" i="5"/>
  <c r="P1624" i="5"/>
  <c r="P1623" i="5"/>
  <c r="P1622" i="5"/>
  <c r="P1620" i="5"/>
  <c r="P1619" i="5"/>
  <c r="P1618" i="5"/>
  <c r="P1617" i="5"/>
  <c r="P1616" i="5"/>
  <c r="P1615" i="5"/>
  <c r="P1606" i="5"/>
  <c r="AF1614" i="5"/>
  <c r="AE1614" i="5"/>
  <c r="AD1614" i="5"/>
  <c r="AC1614" i="5"/>
  <c r="AB1614" i="5"/>
  <c r="AA1614" i="5"/>
  <c r="Y1614" i="5"/>
  <c r="W1614" i="5"/>
  <c r="V1614" i="5"/>
  <c r="U1614" i="5"/>
  <c r="AF1613" i="5"/>
  <c r="AE1613" i="5"/>
  <c r="AD1613" i="5"/>
  <c r="AC1613" i="5"/>
  <c r="AB1613" i="5"/>
  <c r="AA1613" i="5"/>
  <c r="Y1613" i="5"/>
  <c r="W1613" i="5"/>
  <c r="V1613" i="5"/>
  <c r="U1613" i="5"/>
  <c r="AF1612" i="5"/>
  <c r="AE1612" i="5"/>
  <c r="AD1612" i="5"/>
  <c r="AC1612" i="5"/>
  <c r="AB1612" i="5"/>
  <c r="AA1612" i="5"/>
  <c r="Y1612" i="5"/>
  <c r="W1612" i="5"/>
  <c r="V1612" i="5"/>
  <c r="U1612" i="5"/>
  <c r="AF1611" i="5"/>
  <c r="AE1611" i="5"/>
  <c r="AD1611" i="5"/>
  <c r="AC1611" i="5"/>
  <c r="AB1611" i="5"/>
  <c r="AA1611" i="5"/>
  <c r="Y1611" i="5"/>
  <c r="W1611" i="5"/>
  <c r="V1611" i="5"/>
  <c r="U1611" i="5"/>
  <c r="AF1610" i="5"/>
  <c r="AE1610" i="5"/>
  <c r="AD1610" i="5"/>
  <c r="AC1610" i="5"/>
  <c r="AB1610" i="5"/>
  <c r="AA1610" i="5"/>
  <c r="Y1610" i="5"/>
  <c r="W1610" i="5"/>
  <c r="V1610" i="5"/>
  <c r="U1610" i="5"/>
  <c r="AF1609" i="5"/>
  <c r="AE1609" i="5"/>
  <c r="AD1609" i="5"/>
  <c r="AC1609" i="5"/>
  <c r="AB1609" i="5"/>
  <c r="AA1609" i="5"/>
  <c r="Y1609" i="5"/>
  <c r="W1609" i="5"/>
  <c r="V1609" i="5"/>
  <c r="U1609" i="5"/>
  <c r="AF1608" i="5"/>
  <c r="AE1608" i="5"/>
  <c r="AD1608" i="5"/>
  <c r="AC1608" i="5"/>
  <c r="AB1608" i="5"/>
  <c r="Y1608" i="5"/>
  <c r="W1608" i="5"/>
  <c r="V1608" i="5"/>
  <c r="U1608" i="5"/>
  <c r="AF1607" i="5"/>
  <c r="AE1607" i="5"/>
  <c r="AD1607" i="5"/>
  <c r="AC1607" i="5"/>
  <c r="AB1607" i="5"/>
  <c r="AA1607" i="5"/>
  <c r="Y1607" i="5"/>
  <c r="W1607" i="5"/>
  <c r="V1607" i="5"/>
  <c r="U1607" i="5"/>
  <c r="AF1606" i="5"/>
  <c r="AE1606" i="5"/>
  <c r="AD1606" i="5"/>
  <c r="AC1606" i="5"/>
  <c r="AB1606" i="5"/>
  <c r="AA1606" i="5"/>
  <c r="Y1606" i="5"/>
  <c r="W1606" i="5"/>
  <c r="V1606" i="5"/>
  <c r="U1606" i="5"/>
  <c r="AF1605" i="5"/>
  <c r="AE1605" i="5"/>
  <c r="AD1605" i="5"/>
  <c r="AC1605" i="5"/>
  <c r="AB1605" i="5"/>
  <c r="Y1605" i="5"/>
  <c r="W1605" i="5"/>
  <c r="V1605" i="5"/>
  <c r="U1605" i="5"/>
  <c r="AF1637" i="5"/>
  <c r="AH1637" i="5" s="1"/>
  <c r="AE1637" i="5"/>
  <c r="AD1637" i="5"/>
  <c r="AC1637" i="5"/>
  <c r="AB1637" i="5"/>
  <c r="AA1637" i="5"/>
  <c r="Y1637" i="5"/>
  <c r="W1637" i="5"/>
  <c r="V1637" i="5"/>
  <c r="U1637" i="5"/>
  <c r="AF1636" i="5"/>
  <c r="AE1636" i="5"/>
  <c r="AD1636" i="5"/>
  <c r="AC1636" i="5"/>
  <c r="AB1636" i="5"/>
  <c r="AA1636" i="5"/>
  <c r="Y1636" i="5"/>
  <c r="W1636" i="5"/>
  <c r="V1636" i="5"/>
  <c r="U1636" i="5"/>
  <c r="AF1635" i="5"/>
  <c r="AE1635" i="5"/>
  <c r="AD1635" i="5"/>
  <c r="AC1635" i="5"/>
  <c r="AB1635" i="5"/>
  <c r="AA1635" i="5"/>
  <c r="Y1635" i="5"/>
  <c r="W1635" i="5"/>
  <c r="V1635" i="5"/>
  <c r="U1635" i="5"/>
  <c r="AF1634" i="5"/>
  <c r="AE1634" i="5"/>
  <c r="AD1634" i="5"/>
  <c r="AC1634" i="5"/>
  <c r="AB1634" i="5"/>
  <c r="AA1634" i="5"/>
  <c r="Y1634" i="5"/>
  <c r="W1634" i="5"/>
  <c r="V1634" i="5"/>
  <c r="U1634" i="5"/>
  <c r="AF1633" i="5"/>
  <c r="AE1633" i="5"/>
  <c r="AD1633" i="5"/>
  <c r="AC1633" i="5"/>
  <c r="AB1633" i="5"/>
  <c r="AA1633" i="5"/>
  <c r="Y1633" i="5"/>
  <c r="W1633" i="5"/>
  <c r="V1633" i="5"/>
  <c r="U1633" i="5"/>
  <c r="AF1632" i="5"/>
  <c r="AE1632" i="5"/>
  <c r="AD1632" i="5"/>
  <c r="AC1632" i="5"/>
  <c r="AB1632" i="5"/>
  <c r="AA1632" i="5"/>
  <c r="Y1632" i="5"/>
  <c r="W1632" i="5"/>
  <c r="V1632" i="5"/>
  <c r="U1632" i="5"/>
  <c r="AF1631" i="5"/>
  <c r="AE1631" i="5"/>
  <c r="AD1631" i="5"/>
  <c r="AC1631" i="5"/>
  <c r="AB1631" i="5"/>
  <c r="AA1631" i="5"/>
  <c r="Y1631" i="5"/>
  <c r="W1631" i="5"/>
  <c r="V1631" i="5"/>
  <c r="U1631" i="5"/>
  <c r="AF1630" i="5"/>
  <c r="AE1630" i="5"/>
  <c r="AD1630" i="5"/>
  <c r="AC1630" i="5"/>
  <c r="AB1630" i="5"/>
  <c r="AA1630" i="5"/>
  <c r="Y1630" i="5"/>
  <c r="W1630" i="5"/>
  <c r="V1630" i="5"/>
  <c r="U1630" i="5"/>
  <c r="AF1629" i="5"/>
  <c r="AE1629" i="5"/>
  <c r="AD1629" i="5"/>
  <c r="AC1629" i="5"/>
  <c r="AB1629" i="5"/>
  <c r="AA1629" i="5"/>
  <c r="Y1629" i="5"/>
  <c r="W1629" i="5"/>
  <c r="V1629" i="5"/>
  <c r="U1629" i="5"/>
  <c r="AF1628" i="5"/>
  <c r="AE1628" i="5"/>
  <c r="AD1628" i="5"/>
  <c r="AC1628" i="5"/>
  <c r="AB1628" i="5"/>
  <c r="AA1628" i="5"/>
  <c r="Y1628" i="5"/>
  <c r="W1628" i="5"/>
  <c r="V1628" i="5"/>
  <c r="U1628" i="5"/>
  <c r="AF1627" i="5"/>
  <c r="AE1627" i="5"/>
  <c r="AD1627" i="5"/>
  <c r="AC1627" i="5"/>
  <c r="AB1627" i="5"/>
  <c r="AA1627" i="5"/>
  <c r="Y1627" i="5"/>
  <c r="W1627" i="5"/>
  <c r="V1627" i="5"/>
  <c r="U1627" i="5"/>
  <c r="AF1626" i="5"/>
  <c r="AE1626" i="5"/>
  <c r="AD1626" i="5"/>
  <c r="AC1626" i="5"/>
  <c r="AB1626" i="5"/>
  <c r="AA1626" i="5"/>
  <c r="Y1626" i="5"/>
  <c r="W1626" i="5"/>
  <c r="V1626" i="5"/>
  <c r="U1626" i="5"/>
  <c r="AF1625" i="5"/>
  <c r="AE1625" i="5"/>
  <c r="AD1625" i="5"/>
  <c r="AC1625" i="5"/>
  <c r="AB1625" i="5"/>
  <c r="AA1625" i="5"/>
  <c r="Y1625" i="5"/>
  <c r="W1625" i="5"/>
  <c r="V1625" i="5"/>
  <c r="U1625" i="5"/>
  <c r="AF1624" i="5"/>
  <c r="AE1624" i="5"/>
  <c r="AD1624" i="5"/>
  <c r="AC1624" i="5"/>
  <c r="AB1624" i="5"/>
  <c r="AA1624" i="5"/>
  <c r="Y1624" i="5"/>
  <c r="W1624" i="5"/>
  <c r="V1624" i="5"/>
  <c r="U1624" i="5"/>
  <c r="AF1623" i="5"/>
  <c r="AE1623" i="5"/>
  <c r="AD1623" i="5"/>
  <c r="AC1623" i="5"/>
  <c r="AB1623" i="5"/>
  <c r="AA1623" i="5"/>
  <c r="Y1623" i="5"/>
  <c r="W1623" i="5"/>
  <c r="V1623" i="5"/>
  <c r="U1623" i="5"/>
  <c r="AF1622" i="5"/>
  <c r="AE1622" i="5"/>
  <c r="AD1622" i="5"/>
  <c r="AC1622" i="5"/>
  <c r="AB1622" i="5"/>
  <c r="AA1622" i="5"/>
  <c r="Y1622" i="5"/>
  <c r="W1622" i="5"/>
  <c r="V1622" i="5"/>
  <c r="U1622" i="5"/>
  <c r="AF1621" i="5"/>
  <c r="AE1621" i="5"/>
  <c r="AD1621" i="5"/>
  <c r="AC1621" i="5"/>
  <c r="AB1621" i="5"/>
  <c r="AA1621" i="5"/>
  <c r="Y1621" i="5"/>
  <c r="W1621" i="5"/>
  <c r="V1621" i="5"/>
  <c r="U1621" i="5"/>
  <c r="AF1620" i="5"/>
  <c r="AE1620" i="5"/>
  <c r="AD1620" i="5"/>
  <c r="AC1620" i="5"/>
  <c r="AB1620" i="5"/>
  <c r="AA1620" i="5"/>
  <c r="Y1620" i="5"/>
  <c r="W1620" i="5"/>
  <c r="V1620" i="5"/>
  <c r="U1620" i="5"/>
  <c r="AF1619" i="5"/>
  <c r="AE1619" i="5"/>
  <c r="AD1619" i="5"/>
  <c r="AC1619" i="5"/>
  <c r="AB1619" i="5"/>
  <c r="AA1619" i="5"/>
  <c r="Y1619" i="5"/>
  <c r="W1619" i="5"/>
  <c r="V1619" i="5"/>
  <c r="U1619" i="5"/>
  <c r="AF1618" i="5"/>
  <c r="AE1618" i="5"/>
  <c r="AD1618" i="5"/>
  <c r="AC1618" i="5"/>
  <c r="AB1618" i="5"/>
  <c r="AA1618" i="5"/>
  <c r="Y1618" i="5"/>
  <c r="W1618" i="5"/>
  <c r="V1618" i="5"/>
  <c r="U1618" i="5"/>
  <c r="AF1617" i="5"/>
  <c r="AE1617" i="5"/>
  <c r="AD1617" i="5"/>
  <c r="AC1617" i="5"/>
  <c r="AB1617" i="5"/>
  <c r="AA1617" i="5"/>
  <c r="Y1617" i="5"/>
  <c r="W1617" i="5"/>
  <c r="V1617" i="5"/>
  <c r="U1617" i="5"/>
  <c r="AF1616" i="5"/>
  <c r="AE1616" i="5"/>
  <c r="AD1616" i="5"/>
  <c r="AC1616" i="5"/>
  <c r="AB1616" i="5"/>
  <c r="AA1616" i="5"/>
  <c r="Y1616" i="5"/>
  <c r="W1616" i="5"/>
  <c r="V1616" i="5"/>
  <c r="U1616" i="5"/>
  <c r="AF1615" i="5"/>
  <c r="AE1615" i="5"/>
  <c r="AD1615" i="5"/>
  <c r="AC1615" i="5"/>
  <c r="AB1615" i="5"/>
  <c r="AA1615" i="5"/>
  <c r="Y1615" i="5"/>
  <c r="W1615" i="5"/>
  <c r="V1615" i="5"/>
  <c r="U1615" i="5"/>
  <c r="AF1654" i="5"/>
  <c r="AH1654" i="5" s="1"/>
  <c r="AE1654" i="5"/>
  <c r="AD1654" i="5"/>
  <c r="AC1654" i="5"/>
  <c r="AB1654" i="5"/>
  <c r="AA1654" i="5"/>
  <c r="Y1654" i="5"/>
  <c r="W1654" i="5"/>
  <c r="V1654" i="5"/>
  <c r="U1654" i="5"/>
  <c r="AF1653" i="5"/>
  <c r="AH1653" i="5" s="1"/>
  <c r="AE1653" i="5"/>
  <c r="AD1653" i="5"/>
  <c r="AC1653" i="5"/>
  <c r="AB1653" i="5"/>
  <c r="AA1653" i="5"/>
  <c r="Y1653" i="5"/>
  <c r="W1653" i="5"/>
  <c r="V1653" i="5"/>
  <c r="U1653" i="5"/>
  <c r="AF1652" i="5"/>
  <c r="AH1652" i="5" s="1"/>
  <c r="AE1652" i="5"/>
  <c r="AD1652" i="5"/>
  <c r="AC1652" i="5"/>
  <c r="AB1652" i="5"/>
  <c r="AA1652" i="5"/>
  <c r="Y1652" i="5"/>
  <c r="W1652" i="5"/>
  <c r="V1652" i="5"/>
  <c r="U1652" i="5"/>
  <c r="AF1651" i="5"/>
  <c r="AH1651" i="5" s="1"/>
  <c r="AE1651" i="5"/>
  <c r="AD1651" i="5"/>
  <c r="AC1651" i="5"/>
  <c r="AB1651" i="5"/>
  <c r="AA1651" i="5"/>
  <c r="Y1651" i="5"/>
  <c r="W1651" i="5"/>
  <c r="V1651" i="5"/>
  <c r="U1651" i="5"/>
  <c r="AF1650" i="5"/>
  <c r="AH1650" i="5" s="1"/>
  <c r="AE1650" i="5"/>
  <c r="AD1650" i="5"/>
  <c r="AC1650" i="5"/>
  <c r="AB1650" i="5"/>
  <c r="AA1650" i="5"/>
  <c r="Y1650" i="5"/>
  <c r="W1650" i="5"/>
  <c r="V1650" i="5"/>
  <c r="U1650" i="5"/>
  <c r="AF1649" i="5"/>
  <c r="AH1649" i="5" s="1"/>
  <c r="AE1649" i="5"/>
  <c r="AD1649" i="5"/>
  <c r="AC1649" i="5"/>
  <c r="AB1649" i="5"/>
  <c r="AA1649" i="5"/>
  <c r="Y1649" i="5"/>
  <c r="W1649" i="5"/>
  <c r="V1649" i="5"/>
  <c r="U1649" i="5"/>
  <c r="AF1648" i="5"/>
  <c r="AH1648" i="5" s="1"/>
  <c r="AE1648" i="5"/>
  <c r="AD1648" i="5"/>
  <c r="AC1648" i="5"/>
  <c r="AB1648" i="5"/>
  <c r="AA1648" i="5"/>
  <c r="Y1648" i="5"/>
  <c r="W1648" i="5"/>
  <c r="V1648" i="5"/>
  <c r="U1648" i="5"/>
  <c r="AF1647" i="5"/>
  <c r="AH1647" i="5" s="1"/>
  <c r="AE1647" i="5"/>
  <c r="AD1647" i="5"/>
  <c r="AC1647" i="5"/>
  <c r="AB1647" i="5"/>
  <c r="AA1647" i="5"/>
  <c r="Y1647" i="5"/>
  <c r="W1647" i="5"/>
  <c r="V1647" i="5"/>
  <c r="U1647" i="5"/>
  <c r="AF1646" i="5"/>
  <c r="AH1646" i="5" s="1"/>
  <c r="AE1646" i="5"/>
  <c r="AD1646" i="5"/>
  <c r="AC1646" i="5"/>
  <c r="AB1646" i="5"/>
  <c r="AA1646" i="5"/>
  <c r="Y1646" i="5"/>
  <c r="W1646" i="5"/>
  <c r="V1646" i="5"/>
  <c r="U1646" i="5"/>
  <c r="AF1645" i="5"/>
  <c r="AH1645" i="5" s="1"/>
  <c r="AE1645" i="5"/>
  <c r="AD1645" i="5"/>
  <c r="AC1645" i="5"/>
  <c r="AB1645" i="5"/>
  <c r="AA1645" i="5"/>
  <c r="Y1645" i="5"/>
  <c r="W1645" i="5"/>
  <c r="V1645" i="5"/>
  <c r="U1645" i="5"/>
  <c r="AF1644" i="5"/>
  <c r="AH1644" i="5" s="1"/>
  <c r="AE1644" i="5"/>
  <c r="AD1644" i="5"/>
  <c r="AC1644" i="5"/>
  <c r="AB1644" i="5"/>
  <c r="AA1644" i="5"/>
  <c r="Y1644" i="5"/>
  <c r="W1644" i="5"/>
  <c r="V1644" i="5"/>
  <c r="U1644" i="5"/>
  <c r="AF1643" i="5"/>
  <c r="AH1643" i="5" s="1"/>
  <c r="AE1643" i="5"/>
  <c r="AD1643" i="5"/>
  <c r="AC1643" i="5"/>
  <c r="AB1643" i="5"/>
  <c r="AA1643" i="5"/>
  <c r="Y1643" i="5"/>
  <c r="W1643" i="5"/>
  <c r="V1643" i="5"/>
  <c r="U1643" i="5"/>
  <c r="AF1642" i="5"/>
  <c r="AH1642" i="5" s="1"/>
  <c r="AE1642" i="5"/>
  <c r="AD1642" i="5"/>
  <c r="AC1642" i="5"/>
  <c r="AB1642" i="5"/>
  <c r="AA1642" i="5"/>
  <c r="Y1642" i="5"/>
  <c r="W1642" i="5"/>
  <c r="V1642" i="5"/>
  <c r="U1642" i="5"/>
  <c r="AF1641" i="5"/>
  <c r="AH1641" i="5" s="1"/>
  <c r="AE1641" i="5"/>
  <c r="AD1641" i="5"/>
  <c r="AC1641" i="5"/>
  <c r="AB1641" i="5"/>
  <c r="AA1641" i="5"/>
  <c r="Y1641" i="5"/>
  <c r="W1641" i="5"/>
  <c r="V1641" i="5"/>
  <c r="U1641" i="5"/>
  <c r="AF1640" i="5"/>
  <c r="AH1640" i="5" s="1"/>
  <c r="AE1640" i="5"/>
  <c r="AD1640" i="5"/>
  <c r="AC1640" i="5"/>
  <c r="AB1640" i="5"/>
  <c r="AA1640" i="5"/>
  <c r="Y1640" i="5"/>
  <c r="W1640" i="5"/>
  <c r="V1640" i="5"/>
  <c r="U1640" i="5"/>
  <c r="AF1639" i="5"/>
  <c r="AH1639" i="5" s="1"/>
  <c r="AE1639" i="5"/>
  <c r="AD1639" i="5"/>
  <c r="AC1639" i="5"/>
  <c r="AB1639" i="5"/>
  <c r="AA1639" i="5"/>
  <c r="Y1639" i="5"/>
  <c r="W1639" i="5"/>
  <c r="V1639" i="5"/>
  <c r="U1639" i="5"/>
  <c r="AF1638" i="5"/>
  <c r="AH1638" i="5" s="1"/>
  <c r="AE1638" i="5"/>
  <c r="AD1638" i="5"/>
  <c r="AC1638" i="5"/>
  <c r="AB1638" i="5"/>
  <c r="AA1638" i="5"/>
  <c r="Y1638" i="5"/>
  <c r="W1638" i="5"/>
  <c r="V1638" i="5"/>
  <c r="U1638" i="5"/>
  <c r="AF1671" i="5"/>
  <c r="AH1671" i="5" s="1"/>
  <c r="AE1671" i="5"/>
  <c r="AD1671" i="5"/>
  <c r="AC1671" i="5"/>
  <c r="AB1671" i="5"/>
  <c r="AA1671" i="5"/>
  <c r="Y1671" i="5"/>
  <c r="W1671" i="5"/>
  <c r="V1671" i="5"/>
  <c r="U1671" i="5"/>
  <c r="AF1670" i="5"/>
  <c r="AH1670" i="5" s="1"/>
  <c r="AE1670" i="5"/>
  <c r="AD1670" i="5"/>
  <c r="AC1670" i="5"/>
  <c r="AB1670" i="5"/>
  <c r="AA1670" i="5"/>
  <c r="Y1670" i="5"/>
  <c r="W1670" i="5"/>
  <c r="V1670" i="5"/>
  <c r="U1670" i="5"/>
  <c r="AF1669" i="5"/>
  <c r="AH1669" i="5" s="1"/>
  <c r="AE1669" i="5"/>
  <c r="AD1669" i="5"/>
  <c r="AC1669" i="5"/>
  <c r="AB1669" i="5"/>
  <c r="AA1669" i="5"/>
  <c r="Y1669" i="5"/>
  <c r="W1669" i="5"/>
  <c r="V1669" i="5"/>
  <c r="U1669" i="5"/>
  <c r="AF1668" i="5"/>
  <c r="AH1668" i="5" s="1"/>
  <c r="AE1668" i="5"/>
  <c r="AD1668" i="5"/>
  <c r="AC1668" i="5"/>
  <c r="AB1668" i="5"/>
  <c r="AA1668" i="5"/>
  <c r="Y1668" i="5"/>
  <c r="W1668" i="5"/>
  <c r="V1668" i="5"/>
  <c r="U1668" i="5"/>
  <c r="AF1667" i="5"/>
  <c r="AH1667" i="5" s="1"/>
  <c r="AE1667" i="5"/>
  <c r="AD1667" i="5"/>
  <c r="AC1667" i="5"/>
  <c r="AB1667" i="5"/>
  <c r="AA1667" i="5"/>
  <c r="Y1667" i="5"/>
  <c r="W1667" i="5"/>
  <c r="V1667" i="5"/>
  <c r="U1667" i="5"/>
  <c r="AF1666" i="5"/>
  <c r="AH1666" i="5" s="1"/>
  <c r="AE1666" i="5"/>
  <c r="AD1666" i="5"/>
  <c r="AC1666" i="5"/>
  <c r="AB1666" i="5"/>
  <c r="AA1666" i="5"/>
  <c r="Y1666" i="5"/>
  <c r="W1666" i="5"/>
  <c r="V1666" i="5"/>
  <c r="U1666" i="5"/>
  <c r="AF1665" i="5"/>
  <c r="AH1665" i="5" s="1"/>
  <c r="AE1665" i="5"/>
  <c r="AD1665" i="5"/>
  <c r="AC1665" i="5"/>
  <c r="AB1665" i="5"/>
  <c r="AA1665" i="5"/>
  <c r="Y1665" i="5"/>
  <c r="W1665" i="5"/>
  <c r="V1665" i="5"/>
  <c r="U1665" i="5"/>
  <c r="AF1664" i="5"/>
  <c r="AH1664" i="5" s="1"/>
  <c r="AE1664" i="5"/>
  <c r="AD1664" i="5"/>
  <c r="AC1664" i="5"/>
  <c r="AB1664" i="5"/>
  <c r="AA1664" i="5"/>
  <c r="Y1664" i="5"/>
  <c r="W1664" i="5"/>
  <c r="V1664" i="5"/>
  <c r="U1664" i="5"/>
  <c r="AF1663" i="5"/>
  <c r="AH1663" i="5" s="1"/>
  <c r="AE1663" i="5"/>
  <c r="AD1663" i="5"/>
  <c r="AC1663" i="5"/>
  <c r="AB1663" i="5"/>
  <c r="AA1663" i="5"/>
  <c r="Y1663" i="5"/>
  <c r="W1663" i="5"/>
  <c r="V1663" i="5"/>
  <c r="U1663" i="5"/>
  <c r="AF1662" i="5"/>
  <c r="AH1662" i="5" s="1"/>
  <c r="AE1662" i="5"/>
  <c r="AD1662" i="5"/>
  <c r="AC1662" i="5"/>
  <c r="AB1662" i="5"/>
  <c r="AA1662" i="5"/>
  <c r="Y1662" i="5"/>
  <c r="W1662" i="5"/>
  <c r="V1662" i="5"/>
  <c r="U1662" i="5"/>
  <c r="AF1661" i="5"/>
  <c r="AH1661" i="5" s="1"/>
  <c r="AE1661" i="5"/>
  <c r="AD1661" i="5"/>
  <c r="AC1661" i="5"/>
  <c r="AB1661" i="5"/>
  <c r="AA1661" i="5"/>
  <c r="Y1661" i="5"/>
  <c r="W1661" i="5"/>
  <c r="V1661" i="5"/>
  <c r="U1661" i="5"/>
  <c r="AF1660" i="5"/>
  <c r="AH1660" i="5" s="1"/>
  <c r="AE1660" i="5"/>
  <c r="AD1660" i="5"/>
  <c r="AC1660" i="5"/>
  <c r="AB1660" i="5"/>
  <c r="AA1660" i="5"/>
  <c r="Y1660" i="5"/>
  <c r="W1660" i="5"/>
  <c r="V1660" i="5"/>
  <c r="U1660" i="5"/>
  <c r="AF1659" i="5"/>
  <c r="AH1659" i="5" s="1"/>
  <c r="AE1659" i="5"/>
  <c r="AD1659" i="5"/>
  <c r="AC1659" i="5"/>
  <c r="AB1659" i="5"/>
  <c r="AA1659" i="5"/>
  <c r="Y1659" i="5"/>
  <c r="W1659" i="5"/>
  <c r="V1659" i="5"/>
  <c r="U1659" i="5"/>
  <c r="AF1658" i="5"/>
  <c r="AH1658" i="5" s="1"/>
  <c r="AE1658" i="5"/>
  <c r="AD1658" i="5"/>
  <c r="AC1658" i="5"/>
  <c r="AB1658" i="5"/>
  <c r="AA1658" i="5"/>
  <c r="Y1658" i="5"/>
  <c r="W1658" i="5"/>
  <c r="V1658" i="5"/>
  <c r="U1658" i="5"/>
  <c r="AF1657" i="5"/>
  <c r="AH1657" i="5" s="1"/>
  <c r="AE1657" i="5"/>
  <c r="AD1657" i="5"/>
  <c r="AC1657" i="5"/>
  <c r="AB1657" i="5"/>
  <c r="AA1657" i="5"/>
  <c r="Y1657" i="5"/>
  <c r="W1657" i="5"/>
  <c r="V1657" i="5"/>
  <c r="U1657" i="5"/>
  <c r="AF1656" i="5"/>
  <c r="AH1656" i="5" s="1"/>
  <c r="AE1656" i="5"/>
  <c r="AD1656" i="5"/>
  <c r="AC1656" i="5"/>
  <c r="AB1656" i="5"/>
  <c r="AA1656" i="5"/>
  <c r="Y1656" i="5"/>
  <c r="W1656" i="5"/>
  <c r="V1656" i="5"/>
  <c r="U1656" i="5"/>
  <c r="AF1655" i="5"/>
  <c r="AH1655" i="5" s="1"/>
  <c r="AE1655" i="5"/>
  <c r="AD1655" i="5"/>
  <c r="AC1655" i="5"/>
  <c r="AB1655" i="5"/>
  <c r="AA1655" i="5"/>
  <c r="Y1655" i="5"/>
  <c r="W1655" i="5"/>
  <c r="V1655" i="5"/>
  <c r="U1655" i="5"/>
  <c r="AF1692" i="5"/>
  <c r="AH1692" i="5" s="1"/>
  <c r="AE1692" i="5"/>
  <c r="AD1692" i="5"/>
  <c r="AC1692" i="5"/>
  <c r="AB1692" i="5"/>
  <c r="AA1692" i="5"/>
  <c r="Y1692" i="5"/>
  <c r="W1692" i="5"/>
  <c r="V1692" i="5"/>
  <c r="U1692" i="5"/>
  <c r="AF1691" i="5"/>
  <c r="AH1691" i="5" s="1"/>
  <c r="AE1691" i="5"/>
  <c r="AD1691" i="5"/>
  <c r="AC1691" i="5"/>
  <c r="AB1691" i="5"/>
  <c r="AA1691" i="5"/>
  <c r="Y1691" i="5"/>
  <c r="W1691" i="5"/>
  <c r="V1691" i="5"/>
  <c r="U1691" i="5"/>
  <c r="AF1690" i="5"/>
  <c r="AH1690" i="5" s="1"/>
  <c r="AE1690" i="5"/>
  <c r="AD1690" i="5"/>
  <c r="AC1690" i="5"/>
  <c r="AB1690" i="5"/>
  <c r="AA1690" i="5"/>
  <c r="Y1690" i="5"/>
  <c r="W1690" i="5"/>
  <c r="V1690" i="5"/>
  <c r="U1690" i="5"/>
  <c r="AF1689" i="5"/>
  <c r="AH1689" i="5" s="1"/>
  <c r="AE1689" i="5"/>
  <c r="AD1689" i="5"/>
  <c r="AC1689" i="5"/>
  <c r="AB1689" i="5"/>
  <c r="AA1689" i="5"/>
  <c r="Y1689" i="5"/>
  <c r="W1689" i="5"/>
  <c r="V1689" i="5"/>
  <c r="U1689" i="5"/>
  <c r="AF1688" i="5"/>
  <c r="AH1688" i="5" s="1"/>
  <c r="AE1688" i="5"/>
  <c r="AD1688" i="5"/>
  <c r="AC1688" i="5"/>
  <c r="AB1688" i="5"/>
  <c r="AA1688" i="5"/>
  <c r="Y1688" i="5"/>
  <c r="W1688" i="5"/>
  <c r="V1688" i="5"/>
  <c r="U1688" i="5"/>
  <c r="AF1687" i="5"/>
  <c r="AH1687" i="5" s="1"/>
  <c r="AE1687" i="5"/>
  <c r="AD1687" i="5"/>
  <c r="AC1687" i="5"/>
  <c r="AB1687" i="5"/>
  <c r="AA1687" i="5"/>
  <c r="Y1687" i="5"/>
  <c r="W1687" i="5"/>
  <c r="V1687" i="5"/>
  <c r="U1687" i="5"/>
  <c r="AF1686" i="5"/>
  <c r="AH1686" i="5" s="1"/>
  <c r="AE1686" i="5"/>
  <c r="AD1686" i="5"/>
  <c r="AC1686" i="5"/>
  <c r="AB1686" i="5"/>
  <c r="AA1686" i="5"/>
  <c r="Y1686" i="5"/>
  <c r="W1686" i="5"/>
  <c r="V1686" i="5"/>
  <c r="U1686" i="5"/>
  <c r="AF1685" i="5"/>
  <c r="AH1685" i="5" s="1"/>
  <c r="AE1685" i="5"/>
  <c r="AD1685" i="5"/>
  <c r="AC1685" i="5"/>
  <c r="AB1685" i="5"/>
  <c r="AA1685" i="5"/>
  <c r="Y1685" i="5"/>
  <c r="W1685" i="5"/>
  <c r="V1685" i="5"/>
  <c r="U1685" i="5"/>
  <c r="AF1684" i="5"/>
  <c r="AH1684" i="5" s="1"/>
  <c r="AE1684" i="5"/>
  <c r="AD1684" i="5"/>
  <c r="AC1684" i="5"/>
  <c r="AB1684" i="5"/>
  <c r="AA1684" i="5"/>
  <c r="Y1684" i="5"/>
  <c r="W1684" i="5"/>
  <c r="V1684" i="5"/>
  <c r="U1684" i="5"/>
  <c r="AF1683" i="5"/>
  <c r="AH1683" i="5" s="1"/>
  <c r="AE1683" i="5"/>
  <c r="AD1683" i="5"/>
  <c r="AC1683" i="5"/>
  <c r="AB1683" i="5"/>
  <c r="AA1683" i="5"/>
  <c r="Y1683" i="5"/>
  <c r="W1683" i="5"/>
  <c r="V1683" i="5"/>
  <c r="U1683" i="5"/>
  <c r="AF1682" i="5"/>
  <c r="AH1682" i="5" s="1"/>
  <c r="AE1682" i="5"/>
  <c r="AD1682" i="5"/>
  <c r="AC1682" i="5"/>
  <c r="AB1682" i="5"/>
  <c r="AA1682" i="5"/>
  <c r="Y1682" i="5"/>
  <c r="W1682" i="5"/>
  <c r="V1682" i="5"/>
  <c r="U1682" i="5"/>
  <c r="AF1681" i="5"/>
  <c r="AH1681" i="5" s="1"/>
  <c r="AE1681" i="5"/>
  <c r="AD1681" i="5"/>
  <c r="AC1681" i="5"/>
  <c r="AB1681" i="5"/>
  <c r="AA1681" i="5"/>
  <c r="Y1681" i="5"/>
  <c r="W1681" i="5"/>
  <c r="V1681" i="5"/>
  <c r="U1681" i="5"/>
  <c r="AF1680" i="5"/>
  <c r="AH1680" i="5" s="1"/>
  <c r="AE1680" i="5"/>
  <c r="AD1680" i="5"/>
  <c r="AC1680" i="5"/>
  <c r="AB1680" i="5"/>
  <c r="AA1680" i="5"/>
  <c r="Y1680" i="5"/>
  <c r="W1680" i="5"/>
  <c r="V1680" i="5"/>
  <c r="U1680" i="5"/>
  <c r="AF1679" i="5"/>
  <c r="AH1679" i="5" s="1"/>
  <c r="AE1679" i="5"/>
  <c r="AD1679" i="5"/>
  <c r="AC1679" i="5"/>
  <c r="AB1679" i="5"/>
  <c r="AA1679" i="5"/>
  <c r="Y1679" i="5"/>
  <c r="W1679" i="5"/>
  <c r="V1679" i="5"/>
  <c r="U1679" i="5"/>
  <c r="AF1678" i="5"/>
  <c r="AH1678" i="5" s="1"/>
  <c r="AE1678" i="5"/>
  <c r="AD1678" i="5"/>
  <c r="AC1678" i="5"/>
  <c r="AB1678" i="5"/>
  <c r="AA1678" i="5"/>
  <c r="Y1678" i="5"/>
  <c r="W1678" i="5"/>
  <c r="V1678" i="5"/>
  <c r="U1678" i="5"/>
  <c r="AF1677" i="5"/>
  <c r="AH1677" i="5" s="1"/>
  <c r="AE1677" i="5"/>
  <c r="AD1677" i="5"/>
  <c r="AC1677" i="5"/>
  <c r="AB1677" i="5"/>
  <c r="AA1677" i="5"/>
  <c r="Y1677" i="5"/>
  <c r="W1677" i="5"/>
  <c r="V1677" i="5"/>
  <c r="U1677" i="5"/>
  <c r="AF1676" i="5"/>
  <c r="AH1676" i="5" s="1"/>
  <c r="AE1676" i="5"/>
  <c r="AD1676" i="5"/>
  <c r="AC1676" i="5"/>
  <c r="AB1676" i="5"/>
  <c r="AA1676" i="5"/>
  <c r="Y1676" i="5"/>
  <c r="W1676" i="5"/>
  <c r="V1676" i="5"/>
  <c r="U1676" i="5"/>
  <c r="AF1675" i="5"/>
  <c r="AH1675" i="5" s="1"/>
  <c r="AE1675" i="5"/>
  <c r="AD1675" i="5"/>
  <c r="AC1675" i="5"/>
  <c r="AB1675" i="5"/>
  <c r="AA1675" i="5"/>
  <c r="Y1675" i="5"/>
  <c r="W1675" i="5"/>
  <c r="V1675" i="5"/>
  <c r="U1675" i="5"/>
  <c r="AF1674" i="5"/>
  <c r="AH1674" i="5" s="1"/>
  <c r="AE1674" i="5"/>
  <c r="AD1674" i="5"/>
  <c r="AC1674" i="5"/>
  <c r="AB1674" i="5"/>
  <c r="AA1674" i="5"/>
  <c r="Y1674" i="5"/>
  <c r="W1674" i="5"/>
  <c r="V1674" i="5"/>
  <c r="U1674" i="5"/>
  <c r="AF1673" i="5"/>
  <c r="AH1673" i="5" s="1"/>
  <c r="AE1673" i="5"/>
  <c r="AD1673" i="5"/>
  <c r="AC1673" i="5"/>
  <c r="AB1673" i="5"/>
  <c r="AA1673" i="5"/>
  <c r="Y1673" i="5"/>
  <c r="W1673" i="5"/>
  <c r="V1673" i="5"/>
  <c r="U1673" i="5"/>
  <c r="AF1672" i="5"/>
  <c r="AH1672" i="5" s="1"/>
  <c r="AE1672" i="5"/>
  <c r="AD1672" i="5"/>
  <c r="AC1672" i="5"/>
  <c r="AB1672" i="5"/>
  <c r="AA1672" i="5"/>
  <c r="Y1672" i="5"/>
  <c r="W1672" i="5"/>
  <c r="V1672" i="5"/>
  <c r="U1672" i="5"/>
  <c r="O27" i="6"/>
  <c r="E44" i="6"/>
  <c r="B64" i="7"/>
  <c r="E42" i="6"/>
  <c r="B62" i="7"/>
  <c r="E40" i="6"/>
  <c r="B60" i="7"/>
  <c r="K63" i="6"/>
  <c r="E8" i="6"/>
  <c r="B28" i="7" s="1"/>
  <c r="E9" i="6"/>
  <c r="B29" i="7"/>
  <c r="E10" i="6"/>
  <c r="B30" i="7" s="1"/>
  <c r="E11" i="6"/>
  <c r="B31" i="7" s="1"/>
  <c r="E12" i="6"/>
  <c r="B32" i="7" s="1"/>
  <c r="E13" i="6"/>
  <c r="B33" i="7"/>
  <c r="E14" i="6"/>
  <c r="B34" i="7" s="1"/>
  <c r="E15" i="6"/>
  <c r="B35" i="7" s="1"/>
  <c r="E16" i="6"/>
  <c r="B36" i="7" s="1"/>
  <c r="E17" i="6"/>
  <c r="B37" i="7" s="1"/>
  <c r="E18" i="6"/>
  <c r="B38" i="7" s="1"/>
  <c r="E19" i="6"/>
  <c r="B39" i="7" s="1"/>
  <c r="E20" i="6"/>
  <c r="B40" i="7" s="1"/>
  <c r="E21" i="6"/>
  <c r="B41" i="7" s="1"/>
  <c r="E22" i="6"/>
  <c r="B42" i="7" s="1"/>
  <c r="E23" i="6"/>
  <c r="B43" i="7" s="1"/>
  <c r="E24" i="6"/>
  <c r="E25" i="6"/>
  <c r="B45" i="7"/>
  <c r="E27" i="6"/>
  <c r="B47" i="7" s="1"/>
  <c r="E28" i="6"/>
  <c r="B48" i="7" s="1"/>
  <c r="E29" i="6"/>
  <c r="B49" i="7" s="1"/>
  <c r="E30" i="6"/>
  <c r="B50" i="7"/>
  <c r="E31" i="6"/>
  <c r="B51" i="7" s="1"/>
  <c r="E32" i="6"/>
  <c r="B52" i="7" s="1"/>
  <c r="E33" i="6"/>
  <c r="B53" i="7" s="1"/>
  <c r="E34" i="6"/>
  <c r="B54" i="7" s="1"/>
  <c r="E35" i="6"/>
  <c r="B55" i="7" s="1"/>
  <c r="E26" i="6"/>
  <c r="B46" i="7" s="1"/>
  <c r="E36" i="6"/>
  <c r="B56" i="7" s="1"/>
  <c r="E59" i="6"/>
  <c r="B79" i="7" s="1"/>
  <c r="E56" i="6"/>
  <c r="B76" i="7" s="1"/>
  <c r="AF1589" i="5"/>
  <c r="Z1589" i="5" s="1"/>
  <c r="AE1589" i="5"/>
  <c r="AD1589" i="5"/>
  <c r="AC1589" i="5"/>
  <c r="AB1589" i="5"/>
  <c r="AA1589" i="5"/>
  <c r="Y1589" i="5"/>
  <c r="W1589" i="5"/>
  <c r="V1589" i="5"/>
  <c r="U1589" i="5"/>
  <c r="AF1588" i="5"/>
  <c r="Z1588" i="5" s="1"/>
  <c r="AE1588" i="5"/>
  <c r="AD1588" i="5"/>
  <c r="AC1588" i="5"/>
  <c r="AB1588" i="5"/>
  <c r="AA1588" i="5"/>
  <c r="Y1588" i="5"/>
  <c r="W1588" i="5"/>
  <c r="V1588" i="5"/>
  <c r="U1588" i="5"/>
  <c r="AF1587" i="5"/>
  <c r="AH1587" i="5" s="1"/>
  <c r="AE1587" i="5"/>
  <c r="AD1587" i="5"/>
  <c r="AC1587" i="5"/>
  <c r="AB1587" i="5"/>
  <c r="AA1587" i="5"/>
  <c r="Y1587" i="5"/>
  <c r="W1587" i="5"/>
  <c r="V1587" i="5"/>
  <c r="U1587" i="5"/>
  <c r="AF1586" i="5"/>
  <c r="AH1586" i="5" s="1"/>
  <c r="AE1586" i="5"/>
  <c r="AD1586" i="5"/>
  <c r="AC1586" i="5"/>
  <c r="AB1586" i="5"/>
  <c r="AA1586" i="5"/>
  <c r="Y1586" i="5"/>
  <c r="W1586" i="5"/>
  <c r="V1586" i="5"/>
  <c r="U1586" i="5"/>
  <c r="AF1585" i="5"/>
  <c r="X1585" i="5" s="1"/>
  <c r="AE1585" i="5"/>
  <c r="AD1585" i="5"/>
  <c r="AC1585" i="5"/>
  <c r="AB1585" i="5"/>
  <c r="AA1585" i="5"/>
  <c r="Y1585" i="5"/>
  <c r="W1585" i="5"/>
  <c r="V1585" i="5"/>
  <c r="U1585" i="5"/>
  <c r="AF1584" i="5"/>
  <c r="Z1584" i="5" s="1"/>
  <c r="AE1584" i="5"/>
  <c r="AD1584" i="5"/>
  <c r="AC1584" i="5"/>
  <c r="AB1584" i="5"/>
  <c r="AA1584" i="5"/>
  <c r="Y1584" i="5"/>
  <c r="W1584" i="5"/>
  <c r="V1584" i="5"/>
  <c r="U1584" i="5"/>
  <c r="AF1583" i="5"/>
  <c r="AH1583" i="5" s="1"/>
  <c r="AE1583" i="5"/>
  <c r="AD1583" i="5"/>
  <c r="AC1583" i="5"/>
  <c r="AB1583" i="5"/>
  <c r="AA1583" i="5"/>
  <c r="Y1583" i="5"/>
  <c r="W1583" i="5"/>
  <c r="V1583" i="5"/>
  <c r="U1583" i="5"/>
  <c r="AF1582" i="5"/>
  <c r="AH1582" i="5" s="1"/>
  <c r="AE1582" i="5"/>
  <c r="AD1582" i="5"/>
  <c r="AC1582" i="5"/>
  <c r="AB1582" i="5"/>
  <c r="AA1582" i="5"/>
  <c r="Y1582" i="5"/>
  <c r="W1582" i="5"/>
  <c r="V1582" i="5"/>
  <c r="U1582" i="5"/>
  <c r="AF1581" i="5"/>
  <c r="Z1581" i="5" s="1"/>
  <c r="AE1581" i="5"/>
  <c r="AD1581" i="5"/>
  <c r="AC1581" i="5"/>
  <c r="AB1581" i="5"/>
  <c r="AA1581" i="5"/>
  <c r="Y1581" i="5"/>
  <c r="W1581" i="5"/>
  <c r="V1581" i="5"/>
  <c r="U1581" i="5"/>
  <c r="AF1580" i="5"/>
  <c r="Z1580" i="5" s="1"/>
  <c r="AE1580" i="5"/>
  <c r="AD1580" i="5"/>
  <c r="AC1580" i="5"/>
  <c r="AB1580" i="5"/>
  <c r="AA1580" i="5"/>
  <c r="Y1580" i="5"/>
  <c r="W1580" i="5"/>
  <c r="V1580" i="5"/>
  <c r="U1580" i="5"/>
  <c r="AF1579" i="5"/>
  <c r="AH1579" i="5" s="1"/>
  <c r="AE1579" i="5"/>
  <c r="AD1579" i="5"/>
  <c r="AC1579" i="5"/>
  <c r="AB1579" i="5"/>
  <c r="AA1579" i="5"/>
  <c r="Y1579" i="5"/>
  <c r="W1579" i="5"/>
  <c r="V1579" i="5"/>
  <c r="U1579" i="5"/>
  <c r="AF1578" i="5"/>
  <c r="Z1578" i="5" s="1"/>
  <c r="AE1578" i="5"/>
  <c r="AD1578" i="5"/>
  <c r="AC1578" i="5"/>
  <c r="AB1578" i="5"/>
  <c r="AA1578" i="5"/>
  <c r="Y1578" i="5"/>
  <c r="W1578" i="5"/>
  <c r="V1578" i="5"/>
  <c r="U1578" i="5"/>
  <c r="AF1577" i="5"/>
  <c r="AE1577" i="5"/>
  <c r="AD1577" i="5"/>
  <c r="AC1577" i="5"/>
  <c r="AB1577" i="5"/>
  <c r="AA1577" i="5"/>
  <c r="Y1577" i="5"/>
  <c r="W1577" i="5"/>
  <c r="V1577" i="5"/>
  <c r="U1577" i="5"/>
  <c r="AF1576" i="5"/>
  <c r="Z1576" i="5" s="1"/>
  <c r="AE1576" i="5"/>
  <c r="AD1576" i="5"/>
  <c r="AC1576" i="5"/>
  <c r="AB1576" i="5"/>
  <c r="AA1576" i="5"/>
  <c r="Y1576" i="5"/>
  <c r="W1576" i="5"/>
  <c r="V1576" i="5"/>
  <c r="U1576" i="5"/>
  <c r="AF1575" i="5"/>
  <c r="AH1575" i="5" s="1"/>
  <c r="AE1575" i="5"/>
  <c r="AD1575" i="5"/>
  <c r="AC1575" i="5"/>
  <c r="AB1575" i="5"/>
  <c r="AA1575" i="5"/>
  <c r="Y1575" i="5"/>
  <c r="W1575" i="5"/>
  <c r="V1575" i="5"/>
  <c r="U1575" i="5"/>
  <c r="AF1574" i="5"/>
  <c r="AH1574" i="5" s="1"/>
  <c r="AE1574" i="5"/>
  <c r="AD1574" i="5"/>
  <c r="AC1574" i="5"/>
  <c r="AB1574" i="5"/>
  <c r="AA1574" i="5"/>
  <c r="Y1574" i="5"/>
  <c r="W1574" i="5"/>
  <c r="V1574" i="5"/>
  <c r="U1574" i="5"/>
  <c r="AF1573" i="5"/>
  <c r="Z1573" i="5" s="1"/>
  <c r="AE1573" i="5"/>
  <c r="AD1573" i="5"/>
  <c r="AC1573" i="5"/>
  <c r="AB1573" i="5"/>
  <c r="AA1573" i="5"/>
  <c r="Y1573" i="5"/>
  <c r="W1573" i="5"/>
  <c r="V1573" i="5"/>
  <c r="U1573" i="5"/>
  <c r="AF1572" i="5"/>
  <c r="Z1572" i="5" s="1"/>
  <c r="AE1572" i="5"/>
  <c r="AD1572" i="5"/>
  <c r="AC1572" i="5"/>
  <c r="AB1572" i="5"/>
  <c r="AA1572" i="5"/>
  <c r="Y1572" i="5"/>
  <c r="W1572" i="5"/>
  <c r="V1572" i="5"/>
  <c r="U1572" i="5"/>
  <c r="AF1571" i="5"/>
  <c r="AE1571" i="5"/>
  <c r="AD1571" i="5"/>
  <c r="AC1571" i="5"/>
  <c r="AB1571" i="5"/>
  <c r="AA1571" i="5"/>
  <c r="Y1571" i="5"/>
  <c r="W1571" i="5"/>
  <c r="V1571" i="5"/>
  <c r="U1571" i="5"/>
  <c r="AF1570" i="5"/>
  <c r="AH1570" i="5" s="1"/>
  <c r="AE1570" i="5"/>
  <c r="AD1570" i="5"/>
  <c r="AC1570" i="5"/>
  <c r="AB1570" i="5"/>
  <c r="AA1570" i="5"/>
  <c r="Y1570" i="5"/>
  <c r="W1570" i="5"/>
  <c r="V1570" i="5"/>
  <c r="U1570" i="5"/>
  <c r="AF1569" i="5"/>
  <c r="AE1569" i="5"/>
  <c r="AD1569" i="5"/>
  <c r="AC1569" i="5"/>
  <c r="AB1569" i="5"/>
  <c r="AA1569" i="5"/>
  <c r="Y1569" i="5"/>
  <c r="W1569" i="5"/>
  <c r="V1569" i="5"/>
  <c r="U1569" i="5"/>
  <c r="AF1568" i="5"/>
  <c r="Z1568" i="5" s="1"/>
  <c r="AE1568" i="5"/>
  <c r="AD1568" i="5"/>
  <c r="AC1568" i="5"/>
  <c r="AB1568" i="5"/>
  <c r="AA1568" i="5"/>
  <c r="Y1568" i="5"/>
  <c r="W1568" i="5"/>
  <c r="V1568" i="5"/>
  <c r="U1568" i="5"/>
  <c r="AF1567" i="5"/>
  <c r="AE1567" i="5"/>
  <c r="AD1567" i="5"/>
  <c r="AC1567" i="5"/>
  <c r="AB1567" i="5"/>
  <c r="AA1567" i="5"/>
  <c r="Y1567" i="5"/>
  <c r="W1567" i="5"/>
  <c r="V1567" i="5"/>
  <c r="U1567" i="5"/>
  <c r="AF1566" i="5"/>
  <c r="AH1566" i="5" s="1"/>
  <c r="AE1566" i="5"/>
  <c r="AD1566" i="5"/>
  <c r="AC1566" i="5"/>
  <c r="AB1566" i="5"/>
  <c r="AA1566" i="5"/>
  <c r="Y1566" i="5"/>
  <c r="W1566" i="5"/>
  <c r="V1566" i="5"/>
  <c r="U1566" i="5"/>
  <c r="AF1565" i="5"/>
  <c r="AE1565" i="5"/>
  <c r="AD1565" i="5"/>
  <c r="AC1565" i="5"/>
  <c r="AB1565" i="5"/>
  <c r="AA1565" i="5"/>
  <c r="Y1565" i="5"/>
  <c r="W1565" i="5"/>
  <c r="V1565" i="5"/>
  <c r="U1565" i="5"/>
  <c r="AF1564" i="5"/>
  <c r="AH1564" i="5" s="1"/>
  <c r="AE1564" i="5"/>
  <c r="AD1564" i="5"/>
  <c r="AC1564" i="5"/>
  <c r="AB1564" i="5"/>
  <c r="AA1564" i="5"/>
  <c r="Y1564" i="5"/>
  <c r="W1564" i="5"/>
  <c r="V1564" i="5"/>
  <c r="U1564" i="5"/>
  <c r="AF1563" i="5"/>
  <c r="AE1563" i="5"/>
  <c r="AD1563" i="5"/>
  <c r="AC1563" i="5"/>
  <c r="AB1563" i="5"/>
  <c r="AA1563" i="5"/>
  <c r="Y1563" i="5"/>
  <c r="W1563" i="5"/>
  <c r="V1563" i="5"/>
  <c r="U1563" i="5"/>
  <c r="AF1562" i="5"/>
  <c r="Z1562" i="5" s="1"/>
  <c r="AE1562" i="5"/>
  <c r="AD1562" i="5"/>
  <c r="AC1562" i="5"/>
  <c r="AB1562" i="5"/>
  <c r="AA1562" i="5"/>
  <c r="Y1562" i="5"/>
  <c r="W1562" i="5"/>
  <c r="V1562" i="5"/>
  <c r="U1562" i="5"/>
  <c r="AF1561" i="5"/>
  <c r="AE1561" i="5"/>
  <c r="AD1561" i="5"/>
  <c r="AC1561" i="5"/>
  <c r="AB1561" i="5"/>
  <c r="AA1561" i="5"/>
  <c r="Y1561" i="5"/>
  <c r="W1561" i="5"/>
  <c r="V1561" i="5"/>
  <c r="U1561" i="5"/>
  <c r="AF1560" i="5"/>
  <c r="Z1560" i="5" s="1"/>
  <c r="AE1560" i="5"/>
  <c r="AD1560" i="5"/>
  <c r="AC1560" i="5"/>
  <c r="AB1560" i="5"/>
  <c r="AA1560" i="5"/>
  <c r="Y1560" i="5"/>
  <c r="W1560" i="5"/>
  <c r="V1560" i="5"/>
  <c r="U1560" i="5"/>
  <c r="AF1559" i="5"/>
  <c r="AE1559" i="5"/>
  <c r="AD1559" i="5"/>
  <c r="AC1559" i="5"/>
  <c r="AB1559" i="5"/>
  <c r="AA1559" i="5"/>
  <c r="Y1559" i="5"/>
  <c r="W1559" i="5"/>
  <c r="V1559" i="5"/>
  <c r="U1559" i="5"/>
  <c r="AF1558" i="5"/>
  <c r="Z1558" i="5" s="1"/>
  <c r="AE1558" i="5"/>
  <c r="AD1558" i="5"/>
  <c r="AC1558" i="5"/>
  <c r="AB1558" i="5"/>
  <c r="AA1558" i="5"/>
  <c r="Y1558" i="5"/>
  <c r="W1558" i="5"/>
  <c r="V1558" i="5"/>
  <c r="U1558" i="5"/>
  <c r="AF1557" i="5"/>
  <c r="AE1557" i="5"/>
  <c r="AD1557" i="5"/>
  <c r="AC1557" i="5"/>
  <c r="AB1557" i="5"/>
  <c r="AA1557" i="5"/>
  <c r="Y1557" i="5"/>
  <c r="W1557" i="5"/>
  <c r="V1557" i="5"/>
  <c r="U1557" i="5"/>
  <c r="AF1556" i="5"/>
  <c r="Z1556" i="5" s="1"/>
  <c r="AE1556" i="5"/>
  <c r="AD1556" i="5"/>
  <c r="AC1556" i="5"/>
  <c r="AB1556" i="5"/>
  <c r="AA1556" i="5"/>
  <c r="Y1556" i="5"/>
  <c r="W1556" i="5"/>
  <c r="V1556" i="5"/>
  <c r="U1556" i="5"/>
  <c r="AF1555" i="5"/>
  <c r="AE1555" i="5"/>
  <c r="AD1555" i="5"/>
  <c r="AC1555" i="5"/>
  <c r="AB1555" i="5"/>
  <c r="AA1555" i="5"/>
  <c r="Y1555" i="5"/>
  <c r="W1555" i="5"/>
  <c r="V1555" i="5"/>
  <c r="U1555" i="5"/>
  <c r="AF1554" i="5"/>
  <c r="Z1554" i="5" s="1"/>
  <c r="AE1554" i="5"/>
  <c r="AD1554" i="5"/>
  <c r="AC1554" i="5"/>
  <c r="AB1554" i="5"/>
  <c r="AA1554" i="5"/>
  <c r="Y1554" i="5"/>
  <c r="W1554" i="5"/>
  <c r="V1554" i="5"/>
  <c r="U1554" i="5"/>
  <c r="AF1553" i="5"/>
  <c r="AH1553" i="5" s="1"/>
  <c r="AE1553" i="5"/>
  <c r="AD1553" i="5"/>
  <c r="AC1553" i="5"/>
  <c r="AB1553" i="5"/>
  <c r="AA1553" i="5"/>
  <c r="Y1553" i="5"/>
  <c r="W1553" i="5"/>
  <c r="V1553" i="5"/>
  <c r="U1553" i="5"/>
  <c r="AF1552" i="5"/>
  <c r="AE1552" i="5"/>
  <c r="AD1552" i="5"/>
  <c r="AC1552" i="5"/>
  <c r="AB1552" i="5"/>
  <c r="AA1552" i="5"/>
  <c r="Y1552" i="5"/>
  <c r="W1552" i="5"/>
  <c r="V1552" i="5"/>
  <c r="U1552" i="5"/>
  <c r="AF1551" i="5"/>
  <c r="AH1551" i="5" s="1"/>
  <c r="AE1551" i="5"/>
  <c r="AD1551" i="5"/>
  <c r="AC1551" i="5"/>
  <c r="AB1551" i="5"/>
  <c r="AA1551" i="5"/>
  <c r="Y1551" i="5"/>
  <c r="W1551" i="5"/>
  <c r="V1551" i="5"/>
  <c r="U1551" i="5"/>
  <c r="AF1550" i="5"/>
  <c r="AE1550" i="5"/>
  <c r="AD1550" i="5"/>
  <c r="AC1550" i="5"/>
  <c r="AB1550" i="5"/>
  <c r="AA1550" i="5"/>
  <c r="Y1550" i="5"/>
  <c r="W1550" i="5"/>
  <c r="V1550" i="5"/>
  <c r="U1550" i="5"/>
  <c r="AF1549" i="5"/>
  <c r="Z1549" i="5" s="1"/>
  <c r="AE1549" i="5"/>
  <c r="AD1549" i="5"/>
  <c r="AC1549" i="5"/>
  <c r="AB1549" i="5"/>
  <c r="AA1549" i="5"/>
  <c r="Y1549" i="5"/>
  <c r="W1549" i="5"/>
  <c r="V1549" i="5"/>
  <c r="U1549" i="5"/>
  <c r="AF1548" i="5"/>
  <c r="AE1548" i="5"/>
  <c r="AD1548" i="5"/>
  <c r="AC1548" i="5"/>
  <c r="AB1548" i="5"/>
  <c r="AA1548" i="5"/>
  <c r="Y1548" i="5"/>
  <c r="W1548" i="5"/>
  <c r="V1548" i="5"/>
  <c r="U1548" i="5"/>
  <c r="AF1547" i="5"/>
  <c r="Z1547" i="5" s="1"/>
  <c r="AE1547" i="5"/>
  <c r="AD1547" i="5"/>
  <c r="AC1547" i="5"/>
  <c r="AB1547" i="5"/>
  <c r="AA1547" i="5"/>
  <c r="Y1547" i="5"/>
  <c r="W1547" i="5"/>
  <c r="V1547" i="5"/>
  <c r="U1547" i="5"/>
  <c r="AF1546" i="5"/>
  <c r="AE1546" i="5"/>
  <c r="AD1546" i="5"/>
  <c r="AC1546" i="5"/>
  <c r="AB1546" i="5"/>
  <c r="AA1546" i="5"/>
  <c r="Y1546" i="5"/>
  <c r="W1546" i="5"/>
  <c r="V1546" i="5"/>
  <c r="U1546" i="5"/>
  <c r="AF1545" i="5"/>
  <c r="Z1545" i="5" s="1"/>
  <c r="AE1545" i="5"/>
  <c r="AD1545" i="5"/>
  <c r="AC1545" i="5"/>
  <c r="AB1545" i="5"/>
  <c r="AA1545" i="5"/>
  <c r="Y1545" i="5"/>
  <c r="W1545" i="5"/>
  <c r="V1545" i="5"/>
  <c r="U1545" i="5"/>
  <c r="AF1544" i="5"/>
  <c r="AE1544" i="5"/>
  <c r="AD1544" i="5"/>
  <c r="AC1544" i="5"/>
  <c r="AB1544" i="5"/>
  <c r="AA1544" i="5"/>
  <c r="Y1544" i="5"/>
  <c r="W1544" i="5"/>
  <c r="V1544" i="5"/>
  <c r="U1544" i="5"/>
  <c r="AF1543" i="5"/>
  <c r="AH1543" i="5" s="1"/>
  <c r="AE1543" i="5"/>
  <c r="AD1543" i="5"/>
  <c r="AC1543" i="5"/>
  <c r="AB1543" i="5"/>
  <c r="AA1543" i="5"/>
  <c r="Y1543" i="5"/>
  <c r="W1543" i="5"/>
  <c r="V1543" i="5"/>
  <c r="U1543" i="5"/>
  <c r="AF1542" i="5"/>
  <c r="AE1542" i="5"/>
  <c r="AD1542" i="5"/>
  <c r="AC1542" i="5"/>
  <c r="AB1542" i="5"/>
  <c r="AA1542" i="5"/>
  <c r="Y1542" i="5"/>
  <c r="W1542" i="5"/>
  <c r="V1542" i="5"/>
  <c r="U1542" i="5"/>
  <c r="AF1541" i="5"/>
  <c r="AH1541" i="5" s="1"/>
  <c r="AE1541" i="5"/>
  <c r="AD1541" i="5"/>
  <c r="AC1541" i="5"/>
  <c r="AB1541" i="5"/>
  <c r="AA1541" i="5"/>
  <c r="Y1541" i="5"/>
  <c r="W1541" i="5"/>
  <c r="V1541" i="5"/>
  <c r="U1541" i="5"/>
  <c r="AF1540" i="5"/>
  <c r="AE1540" i="5"/>
  <c r="AD1540" i="5"/>
  <c r="AC1540" i="5"/>
  <c r="AB1540" i="5"/>
  <c r="AA1540" i="5"/>
  <c r="Y1540" i="5"/>
  <c r="W1540" i="5"/>
  <c r="V1540" i="5"/>
  <c r="U1540" i="5"/>
  <c r="AF1539" i="5"/>
  <c r="Z1539" i="5" s="1"/>
  <c r="AE1539" i="5"/>
  <c r="AD1539" i="5"/>
  <c r="AC1539" i="5"/>
  <c r="AB1539" i="5"/>
  <c r="AA1539" i="5"/>
  <c r="Y1539" i="5"/>
  <c r="W1539" i="5"/>
  <c r="V1539" i="5"/>
  <c r="U1539" i="5"/>
  <c r="AF1538" i="5"/>
  <c r="AE1538" i="5"/>
  <c r="AD1538" i="5"/>
  <c r="AC1538" i="5"/>
  <c r="AB1538" i="5"/>
  <c r="AA1538" i="5"/>
  <c r="Y1538" i="5"/>
  <c r="W1538" i="5"/>
  <c r="V1538" i="5"/>
  <c r="U1538" i="5"/>
  <c r="AF1537" i="5"/>
  <c r="AH1537" i="5" s="1"/>
  <c r="AE1537" i="5"/>
  <c r="AD1537" i="5"/>
  <c r="AC1537" i="5"/>
  <c r="AB1537" i="5"/>
  <c r="AA1537" i="5"/>
  <c r="Y1537" i="5"/>
  <c r="W1537" i="5"/>
  <c r="V1537" i="5"/>
  <c r="U1537" i="5"/>
  <c r="AF1536" i="5"/>
  <c r="AE1536" i="5"/>
  <c r="AD1536" i="5"/>
  <c r="AC1536" i="5"/>
  <c r="AB1536" i="5"/>
  <c r="AA1536" i="5"/>
  <c r="Y1536" i="5"/>
  <c r="W1536" i="5"/>
  <c r="V1536" i="5"/>
  <c r="U1536" i="5"/>
  <c r="AF1535" i="5"/>
  <c r="AH1535" i="5" s="1"/>
  <c r="AE1535" i="5"/>
  <c r="AD1535" i="5"/>
  <c r="AC1535" i="5"/>
  <c r="AB1535" i="5"/>
  <c r="AA1535" i="5"/>
  <c r="Y1535" i="5"/>
  <c r="W1535" i="5"/>
  <c r="V1535" i="5"/>
  <c r="U1535" i="5"/>
  <c r="AF1534" i="5"/>
  <c r="AE1534" i="5"/>
  <c r="AD1534" i="5"/>
  <c r="AC1534" i="5"/>
  <c r="AB1534" i="5"/>
  <c r="AA1534" i="5"/>
  <c r="Y1534" i="5"/>
  <c r="W1534" i="5"/>
  <c r="V1534" i="5"/>
  <c r="U1534" i="5"/>
  <c r="AF1533" i="5"/>
  <c r="Z1533" i="5" s="1"/>
  <c r="AE1533" i="5"/>
  <c r="AD1533" i="5"/>
  <c r="AC1533" i="5"/>
  <c r="AB1533" i="5"/>
  <c r="AA1533" i="5"/>
  <c r="Y1533" i="5"/>
  <c r="W1533" i="5"/>
  <c r="V1533" i="5"/>
  <c r="U1533" i="5"/>
  <c r="AF1532" i="5"/>
  <c r="AE1532" i="5"/>
  <c r="AD1532" i="5"/>
  <c r="AC1532" i="5"/>
  <c r="AB1532" i="5"/>
  <c r="AA1532" i="5"/>
  <c r="Y1532" i="5"/>
  <c r="W1532" i="5"/>
  <c r="V1532" i="5"/>
  <c r="U1532" i="5"/>
  <c r="AF1531" i="5"/>
  <c r="Z1531" i="5" s="1"/>
  <c r="AE1531" i="5"/>
  <c r="AD1531" i="5"/>
  <c r="AC1531" i="5"/>
  <c r="AB1531" i="5"/>
  <c r="AA1531" i="5"/>
  <c r="Y1531" i="5"/>
  <c r="W1531" i="5"/>
  <c r="V1531" i="5"/>
  <c r="U1531" i="5"/>
  <c r="AF1530" i="5"/>
  <c r="AE1530" i="5"/>
  <c r="AD1530" i="5"/>
  <c r="AC1530" i="5"/>
  <c r="AB1530" i="5"/>
  <c r="AA1530" i="5"/>
  <c r="Y1530" i="5"/>
  <c r="W1530" i="5"/>
  <c r="V1530" i="5"/>
  <c r="U1530" i="5"/>
  <c r="AF1529" i="5"/>
  <c r="Z1529" i="5" s="1"/>
  <c r="AE1529" i="5"/>
  <c r="AD1529" i="5"/>
  <c r="AC1529" i="5"/>
  <c r="AB1529" i="5"/>
  <c r="AA1529" i="5"/>
  <c r="Y1529" i="5"/>
  <c r="W1529" i="5"/>
  <c r="V1529" i="5"/>
  <c r="U1529" i="5"/>
  <c r="AF1528" i="5"/>
  <c r="AE1528" i="5"/>
  <c r="AD1528" i="5"/>
  <c r="AC1528" i="5"/>
  <c r="AB1528" i="5"/>
  <c r="AA1528" i="5"/>
  <c r="Y1528" i="5"/>
  <c r="W1528" i="5"/>
  <c r="V1528" i="5"/>
  <c r="U1528" i="5"/>
  <c r="AF1527" i="5"/>
  <c r="AH1527" i="5" s="1"/>
  <c r="AE1527" i="5"/>
  <c r="AD1527" i="5"/>
  <c r="AC1527" i="5"/>
  <c r="AB1527" i="5"/>
  <c r="AA1527" i="5"/>
  <c r="Y1527" i="5"/>
  <c r="W1527" i="5"/>
  <c r="V1527" i="5"/>
  <c r="U1527" i="5"/>
  <c r="AF1526" i="5"/>
  <c r="AE1526" i="5"/>
  <c r="AD1526" i="5"/>
  <c r="AC1526" i="5"/>
  <c r="AB1526" i="5"/>
  <c r="AA1526" i="5"/>
  <c r="Y1526" i="5"/>
  <c r="W1526" i="5"/>
  <c r="V1526" i="5"/>
  <c r="U1526" i="5"/>
  <c r="AF1525" i="5"/>
  <c r="AH1525" i="5" s="1"/>
  <c r="AE1525" i="5"/>
  <c r="AD1525" i="5"/>
  <c r="AC1525" i="5"/>
  <c r="AB1525" i="5"/>
  <c r="AA1525" i="5"/>
  <c r="Y1525" i="5"/>
  <c r="W1525" i="5"/>
  <c r="V1525" i="5"/>
  <c r="U1525" i="5"/>
  <c r="AF1524" i="5"/>
  <c r="AE1524" i="5"/>
  <c r="AD1524" i="5"/>
  <c r="AC1524" i="5"/>
  <c r="AB1524" i="5"/>
  <c r="AA1524" i="5"/>
  <c r="Y1524" i="5"/>
  <c r="W1524" i="5"/>
  <c r="V1524" i="5"/>
  <c r="U1524" i="5"/>
  <c r="AF1523" i="5"/>
  <c r="AE1523" i="5"/>
  <c r="AD1523" i="5"/>
  <c r="AC1523" i="5"/>
  <c r="AB1523" i="5"/>
  <c r="AA1523" i="5"/>
  <c r="Y1523" i="5"/>
  <c r="W1523" i="5"/>
  <c r="V1523" i="5"/>
  <c r="U1523" i="5"/>
  <c r="AF1522" i="5"/>
  <c r="AE1522" i="5"/>
  <c r="AD1522" i="5"/>
  <c r="AC1522" i="5"/>
  <c r="AB1522" i="5"/>
  <c r="AA1522" i="5"/>
  <c r="Y1522" i="5"/>
  <c r="W1522" i="5"/>
  <c r="V1522" i="5"/>
  <c r="U1522" i="5"/>
  <c r="AF1521" i="5"/>
  <c r="AH1521" i="5" s="1"/>
  <c r="AE1521" i="5"/>
  <c r="AD1521" i="5"/>
  <c r="AC1521" i="5"/>
  <c r="AB1521" i="5"/>
  <c r="AA1521" i="5"/>
  <c r="Y1521" i="5"/>
  <c r="W1521" i="5"/>
  <c r="V1521" i="5"/>
  <c r="U1521" i="5"/>
  <c r="AF1520" i="5"/>
  <c r="AE1520" i="5"/>
  <c r="AD1520" i="5"/>
  <c r="AC1520" i="5"/>
  <c r="AB1520" i="5"/>
  <c r="AA1520" i="5"/>
  <c r="Y1520" i="5"/>
  <c r="W1520" i="5"/>
  <c r="V1520" i="5"/>
  <c r="U1520" i="5"/>
  <c r="AF1519" i="5"/>
  <c r="AH1519" i="5" s="1"/>
  <c r="AE1519" i="5"/>
  <c r="AD1519" i="5"/>
  <c r="AC1519" i="5"/>
  <c r="AB1519" i="5"/>
  <c r="AA1519" i="5"/>
  <c r="Y1519" i="5"/>
  <c r="W1519" i="5"/>
  <c r="V1519" i="5"/>
  <c r="U1519" i="5"/>
  <c r="AF1518" i="5"/>
  <c r="AE1518" i="5"/>
  <c r="AD1518" i="5"/>
  <c r="AC1518" i="5"/>
  <c r="AB1518" i="5"/>
  <c r="AA1518" i="5"/>
  <c r="Y1518" i="5"/>
  <c r="W1518" i="5"/>
  <c r="V1518" i="5"/>
  <c r="U1518" i="5"/>
  <c r="AF1517" i="5"/>
  <c r="Z1517" i="5" s="1"/>
  <c r="AE1517" i="5"/>
  <c r="AD1517" i="5"/>
  <c r="AC1517" i="5"/>
  <c r="AB1517" i="5"/>
  <c r="AA1517" i="5"/>
  <c r="Y1517" i="5"/>
  <c r="W1517" i="5"/>
  <c r="V1517" i="5"/>
  <c r="U1517" i="5"/>
  <c r="AF1516" i="5"/>
  <c r="AE1516" i="5"/>
  <c r="AD1516" i="5"/>
  <c r="AC1516" i="5"/>
  <c r="AB1516" i="5"/>
  <c r="AA1516" i="5"/>
  <c r="Y1516" i="5"/>
  <c r="W1516" i="5"/>
  <c r="V1516" i="5"/>
  <c r="U1516" i="5"/>
  <c r="AF1515" i="5"/>
  <c r="AE1515" i="5"/>
  <c r="AD1515" i="5"/>
  <c r="AC1515" i="5"/>
  <c r="AB1515" i="5"/>
  <c r="AA1515" i="5"/>
  <c r="Y1515" i="5"/>
  <c r="W1515" i="5"/>
  <c r="V1515" i="5"/>
  <c r="U1515" i="5"/>
  <c r="AF1514" i="5"/>
  <c r="AE1514" i="5"/>
  <c r="AD1514" i="5"/>
  <c r="AC1514" i="5"/>
  <c r="AB1514" i="5"/>
  <c r="AA1514" i="5"/>
  <c r="Y1514" i="5"/>
  <c r="W1514" i="5"/>
  <c r="V1514" i="5"/>
  <c r="U1514" i="5"/>
  <c r="AF1513" i="5"/>
  <c r="Z1513" i="5" s="1"/>
  <c r="AE1513" i="5"/>
  <c r="AD1513" i="5"/>
  <c r="AC1513" i="5"/>
  <c r="AB1513" i="5"/>
  <c r="AA1513" i="5"/>
  <c r="Y1513" i="5"/>
  <c r="W1513" i="5"/>
  <c r="V1513" i="5"/>
  <c r="U1513" i="5"/>
  <c r="AF1512" i="5"/>
  <c r="AE1512" i="5"/>
  <c r="AD1512" i="5"/>
  <c r="AC1512" i="5"/>
  <c r="AB1512" i="5"/>
  <c r="AA1512" i="5"/>
  <c r="Y1512" i="5"/>
  <c r="W1512" i="5"/>
  <c r="V1512" i="5"/>
  <c r="U1512" i="5"/>
  <c r="AF1511" i="5"/>
  <c r="AH1511" i="5" s="1"/>
  <c r="AE1511" i="5"/>
  <c r="AD1511" i="5"/>
  <c r="AC1511" i="5"/>
  <c r="AB1511" i="5"/>
  <c r="AA1511" i="5"/>
  <c r="Y1511" i="5"/>
  <c r="W1511" i="5"/>
  <c r="V1511" i="5"/>
  <c r="U1511" i="5"/>
  <c r="AF1510" i="5"/>
  <c r="AE1510" i="5"/>
  <c r="AD1510" i="5"/>
  <c r="AC1510" i="5"/>
  <c r="AB1510" i="5"/>
  <c r="AA1510" i="5"/>
  <c r="Y1510" i="5"/>
  <c r="W1510" i="5"/>
  <c r="V1510" i="5"/>
  <c r="U1510" i="5"/>
  <c r="AF1509" i="5"/>
  <c r="AH1509" i="5" s="1"/>
  <c r="AE1509" i="5"/>
  <c r="AD1509" i="5"/>
  <c r="AC1509" i="5"/>
  <c r="AB1509" i="5"/>
  <c r="AA1509" i="5"/>
  <c r="Y1509" i="5"/>
  <c r="W1509" i="5"/>
  <c r="V1509" i="5"/>
  <c r="U1509" i="5"/>
  <c r="AF1508" i="5"/>
  <c r="AE1508" i="5"/>
  <c r="AD1508" i="5"/>
  <c r="AC1508" i="5"/>
  <c r="AB1508" i="5"/>
  <c r="AA1508" i="5"/>
  <c r="Y1508" i="5"/>
  <c r="W1508" i="5"/>
  <c r="V1508" i="5"/>
  <c r="U1508" i="5"/>
  <c r="AF1507" i="5"/>
  <c r="AE1507" i="5"/>
  <c r="AD1507" i="5"/>
  <c r="AC1507" i="5"/>
  <c r="AB1507" i="5"/>
  <c r="AA1507" i="5"/>
  <c r="Y1507" i="5"/>
  <c r="W1507" i="5"/>
  <c r="V1507" i="5"/>
  <c r="U1507" i="5"/>
  <c r="AF1506" i="5"/>
  <c r="AE1506" i="5"/>
  <c r="AD1506" i="5"/>
  <c r="AC1506" i="5"/>
  <c r="AB1506" i="5"/>
  <c r="AA1506" i="5"/>
  <c r="Y1506" i="5"/>
  <c r="W1506" i="5"/>
  <c r="V1506" i="5"/>
  <c r="U1506" i="5"/>
  <c r="AF1505" i="5"/>
  <c r="AH1505" i="5" s="1"/>
  <c r="AE1505" i="5"/>
  <c r="AD1505" i="5"/>
  <c r="AC1505" i="5"/>
  <c r="AB1505" i="5"/>
  <c r="AA1505" i="5"/>
  <c r="Y1505" i="5"/>
  <c r="W1505" i="5"/>
  <c r="V1505" i="5"/>
  <c r="U1505" i="5"/>
  <c r="AF1504" i="5"/>
  <c r="AE1504" i="5"/>
  <c r="AD1504" i="5"/>
  <c r="AC1504" i="5"/>
  <c r="AB1504" i="5"/>
  <c r="AA1504" i="5"/>
  <c r="Y1504" i="5"/>
  <c r="W1504" i="5"/>
  <c r="V1504" i="5"/>
  <c r="U1504" i="5"/>
  <c r="AF1503" i="5"/>
  <c r="AH1503" i="5" s="1"/>
  <c r="AE1503" i="5"/>
  <c r="AD1503" i="5"/>
  <c r="AC1503" i="5"/>
  <c r="AB1503" i="5"/>
  <c r="AA1503" i="5"/>
  <c r="Y1503" i="5"/>
  <c r="W1503" i="5"/>
  <c r="V1503" i="5"/>
  <c r="U1503" i="5"/>
  <c r="AF1502" i="5"/>
  <c r="AE1502" i="5"/>
  <c r="AD1502" i="5"/>
  <c r="AC1502" i="5"/>
  <c r="AB1502" i="5"/>
  <c r="AA1502" i="5"/>
  <c r="Y1502" i="5"/>
  <c r="W1502" i="5"/>
  <c r="V1502" i="5"/>
  <c r="U1502" i="5"/>
  <c r="AF1501" i="5"/>
  <c r="Z1501" i="5" s="1"/>
  <c r="AE1501" i="5"/>
  <c r="AD1501" i="5"/>
  <c r="AC1501" i="5"/>
  <c r="AB1501" i="5"/>
  <c r="AA1501" i="5"/>
  <c r="Y1501" i="5"/>
  <c r="W1501" i="5"/>
  <c r="V1501" i="5"/>
  <c r="U1501" i="5"/>
  <c r="AF1500" i="5"/>
  <c r="AE1500" i="5"/>
  <c r="AD1500" i="5"/>
  <c r="AC1500" i="5"/>
  <c r="AB1500" i="5"/>
  <c r="AA1500" i="5"/>
  <c r="Y1500" i="5"/>
  <c r="W1500" i="5"/>
  <c r="V1500" i="5"/>
  <c r="U1500" i="5"/>
  <c r="AF1499" i="5"/>
  <c r="AE1499" i="5"/>
  <c r="AD1499" i="5"/>
  <c r="AC1499" i="5"/>
  <c r="AB1499" i="5"/>
  <c r="AA1499" i="5"/>
  <c r="Y1499" i="5"/>
  <c r="W1499" i="5"/>
  <c r="V1499" i="5"/>
  <c r="U1499" i="5"/>
  <c r="AF1498" i="5"/>
  <c r="AE1498" i="5"/>
  <c r="AD1498" i="5"/>
  <c r="AC1498" i="5"/>
  <c r="AB1498" i="5"/>
  <c r="AA1498" i="5"/>
  <c r="Y1498" i="5"/>
  <c r="W1498" i="5"/>
  <c r="V1498" i="5"/>
  <c r="U1498" i="5"/>
  <c r="AF1497" i="5"/>
  <c r="Z1497" i="5" s="1"/>
  <c r="AE1497" i="5"/>
  <c r="AD1497" i="5"/>
  <c r="AC1497" i="5"/>
  <c r="AB1497" i="5"/>
  <c r="AA1497" i="5"/>
  <c r="Y1497" i="5"/>
  <c r="W1497" i="5"/>
  <c r="V1497" i="5"/>
  <c r="U1497" i="5"/>
  <c r="AF1496" i="5"/>
  <c r="AE1496" i="5"/>
  <c r="AD1496" i="5"/>
  <c r="AC1496" i="5"/>
  <c r="AB1496" i="5"/>
  <c r="AA1496" i="5"/>
  <c r="Y1496" i="5"/>
  <c r="W1496" i="5"/>
  <c r="V1496" i="5"/>
  <c r="U1496" i="5"/>
  <c r="AF1495" i="5"/>
  <c r="AH1495" i="5" s="1"/>
  <c r="AE1495" i="5"/>
  <c r="AD1495" i="5"/>
  <c r="AC1495" i="5"/>
  <c r="AB1495" i="5"/>
  <c r="AA1495" i="5"/>
  <c r="Y1495" i="5"/>
  <c r="W1495" i="5"/>
  <c r="V1495" i="5"/>
  <c r="U1495" i="5"/>
  <c r="AF1494" i="5"/>
  <c r="AE1494" i="5"/>
  <c r="AD1494" i="5"/>
  <c r="AC1494" i="5"/>
  <c r="AB1494" i="5"/>
  <c r="AA1494" i="5"/>
  <c r="Y1494" i="5"/>
  <c r="W1494" i="5"/>
  <c r="V1494" i="5"/>
  <c r="U1494" i="5"/>
  <c r="AF1493" i="5"/>
  <c r="Z1493" i="5" s="1"/>
  <c r="AE1493" i="5"/>
  <c r="AD1493" i="5"/>
  <c r="AC1493" i="5"/>
  <c r="AB1493" i="5"/>
  <c r="AA1493" i="5"/>
  <c r="Y1493" i="5"/>
  <c r="W1493" i="5"/>
  <c r="V1493" i="5"/>
  <c r="U1493" i="5"/>
  <c r="AF1492" i="5"/>
  <c r="AE1492" i="5"/>
  <c r="AD1492" i="5"/>
  <c r="AC1492" i="5"/>
  <c r="AB1492" i="5"/>
  <c r="AA1492" i="5"/>
  <c r="Y1492" i="5"/>
  <c r="W1492" i="5"/>
  <c r="V1492" i="5"/>
  <c r="U1492" i="5"/>
  <c r="AF1491" i="5"/>
  <c r="AE1491" i="5"/>
  <c r="AD1491" i="5"/>
  <c r="AC1491" i="5"/>
  <c r="AB1491" i="5"/>
  <c r="AA1491" i="5"/>
  <c r="Y1491" i="5"/>
  <c r="W1491" i="5"/>
  <c r="V1491" i="5"/>
  <c r="U1491" i="5"/>
  <c r="AF1490" i="5"/>
  <c r="AE1490" i="5"/>
  <c r="AD1490" i="5"/>
  <c r="AC1490" i="5"/>
  <c r="AB1490" i="5"/>
  <c r="AA1490" i="5"/>
  <c r="Y1490" i="5"/>
  <c r="W1490" i="5"/>
  <c r="V1490" i="5"/>
  <c r="U1490" i="5"/>
  <c r="AF1489" i="5"/>
  <c r="AH1489" i="5" s="1"/>
  <c r="AE1489" i="5"/>
  <c r="AD1489" i="5"/>
  <c r="AC1489" i="5"/>
  <c r="AB1489" i="5"/>
  <c r="AA1489" i="5"/>
  <c r="Y1489" i="5"/>
  <c r="W1489" i="5"/>
  <c r="V1489" i="5"/>
  <c r="U1489" i="5"/>
  <c r="AF1488" i="5"/>
  <c r="AE1488" i="5"/>
  <c r="AD1488" i="5"/>
  <c r="AC1488" i="5"/>
  <c r="AB1488" i="5"/>
  <c r="AA1488" i="5"/>
  <c r="Y1488" i="5"/>
  <c r="W1488" i="5"/>
  <c r="V1488" i="5"/>
  <c r="U1488" i="5"/>
  <c r="AF1487" i="5"/>
  <c r="AH1487" i="5" s="1"/>
  <c r="AE1487" i="5"/>
  <c r="AD1487" i="5"/>
  <c r="AC1487" i="5"/>
  <c r="AB1487" i="5"/>
  <c r="AA1487" i="5"/>
  <c r="Y1487" i="5"/>
  <c r="W1487" i="5"/>
  <c r="V1487" i="5"/>
  <c r="U1487" i="5"/>
  <c r="AF1486" i="5"/>
  <c r="AE1486" i="5"/>
  <c r="AD1486" i="5"/>
  <c r="AC1486" i="5"/>
  <c r="AB1486" i="5"/>
  <c r="AA1486" i="5"/>
  <c r="Y1486" i="5"/>
  <c r="W1486" i="5"/>
  <c r="V1486" i="5"/>
  <c r="U1486" i="5"/>
  <c r="AF1485" i="5"/>
  <c r="Z1485" i="5" s="1"/>
  <c r="AE1485" i="5"/>
  <c r="AD1485" i="5"/>
  <c r="AC1485" i="5"/>
  <c r="AB1485" i="5"/>
  <c r="AA1485" i="5"/>
  <c r="Y1485" i="5"/>
  <c r="W1485" i="5"/>
  <c r="V1485" i="5"/>
  <c r="U1485" i="5"/>
  <c r="AF1484" i="5"/>
  <c r="AE1484" i="5"/>
  <c r="AD1484" i="5"/>
  <c r="AC1484" i="5"/>
  <c r="AB1484" i="5"/>
  <c r="AA1484" i="5"/>
  <c r="Y1484" i="5"/>
  <c r="W1484" i="5"/>
  <c r="V1484" i="5"/>
  <c r="U1484" i="5"/>
  <c r="AF1483" i="5"/>
  <c r="AE1483" i="5"/>
  <c r="AD1483" i="5"/>
  <c r="AC1483" i="5"/>
  <c r="AB1483" i="5"/>
  <c r="AA1483" i="5"/>
  <c r="Y1483" i="5"/>
  <c r="W1483" i="5"/>
  <c r="V1483" i="5"/>
  <c r="U1483" i="5"/>
  <c r="AF1482" i="5"/>
  <c r="AE1482" i="5"/>
  <c r="AD1482" i="5"/>
  <c r="AC1482" i="5"/>
  <c r="AB1482" i="5"/>
  <c r="AA1482" i="5"/>
  <c r="Y1482" i="5"/>
  <c r="W1482" i="5"/>
  <c r="V1482" i="5"/>
  <c r="U1482" i="5"/>
  <c r="AF1481" i="5"/>
  <c r="AH1481" i="5" s="1"/>
  <c r="AE1481" i="5"/>
  <c r="AD1481" i="5"/>
  <c r="AC1481" i="5"/>
  <c r="AB1481" i="5"/>
  <c r="AA1481" i="5"/>
  <c r="Y1481" i="5"/>
  <c r="W1481" i="5"/>
  <c r="V1481" i="5"/>
  <c r="U1481" i="5"/>
  <c r="AF1480" i="5"/>
  <c r="AE1480" i="5"/>
  <c r="AD1480" i="5"/>
  <c r="AC1480" i="5"/>
  <c r="AB1480" i="5"/>
  <c r="AA1480" i="5"/>
  <c r="Y1480" i="5"/>
  <c r="W1480" i="5"/>
  <c r="V1480" i="5"/>
  <c r="U1480" i="5"/>
  <c r="AF1479" i="5"/>
  <c r="AE1479" i="5"/>
  <c r="AD1479" i="5"/>
  <c r="AC1479" i="5"/>
  <c r="AB1479" i="5"/>
  <c r="AA1479" i="5"/>
  <c r="Y1479" i="5"/>
  <c r="W1479" i="5"/>
  <c r="V1479" i="5"/>
  <c r="U1479" i="5"/>
  <c r="AF1478" i="5"/>
  <c r="AE1478" i="5"/>
  <c r="AD1478" i="5"/>
  <c r="AC1478" i="5"/>
  <c r="AB1478" i="5"/>
  <c r="AA1478" i="5"/>
  <c r="Y1478" i="5"/>
  <c r="W1478" i="5"/>
  <c r="V1478" i="5"/>
  <c r="U1478" i="5"/>
  <c r="AF1477" i="5"/>
  <c r="AH1477" i="5" s="1"/>
  <c r="AE1477" i="5"/>
  <c r="AD1477" i="5"/>
  <c r="AC1477" i="5"/>
  <c r="AB1477" i="5"/>
  <c r="AA1477" i="5"/>
  <c r="Y1477" i="5"/>
  <c r="W1477" i="5"/>
  <c r="V1477" i="5"/>
  <c r="U1477" i="5"/>
  <c r="AF1476" i="5"/>
  <c r="AE1476" i="5"/>
  <c r="AD1476" i="5"/>
  <c r="AC1476" i="5"/>
  <c r="AB1476" i="5"/>
  <c r="AA1476" i="5"/>
  <c r="Y1476" i="5"/>
  <c r="W1476" i="5"/>
  <c r="V1476" i="5"/>
  <c r="U1476" i="5"/>
  <c r="AF1475" i="5"/>
  <c r="AE1475" i="5"/>
  <c r="AD1475" i="5"/>
  <c r="AC1475" i="5"/>
  <c r="AB1475" i="5"/>
  <c r="AA1475" i="5"/>
  <c r="Y1475" i="5"/>
  <c r="W1475" i="5"/>
  <c r="V1475" i="5"/>
  <c r="U1475" i="5"/>
  <c r="AF1474" i="5"/>
  <c r="AE1474" i="5"/>
  <c r="AD1474" i="5"/>
  <c r="AC1474" i="5"/>
  <c r="AB1474" i="5"/>
  <c r="AA1474" i="5"/>
  <c r="Y1474" i="5"/>
  <c r="W1474" i="5"/>
  <c r="V1474" i="5"/>
  <c r="U1474" i="5"/>
  <c r="AF1473" i="5"/>
  <c r="AH1473" i="5" s="1"/>
  <c r="AE1473" i="5"/>
  <c r="AD1473" i="5"/>
  <c r="AC1473" i="5"/>
  <c r="AB1473" i="5"/>
  <c r="AA1473" i="5"/>
  <c r="Y1473" i="5"/>
  <c r="W1473" i="5"/>
  <c r="V1473" i="5"/>
  <c r="U1473" i="5"/>
  <c r="AF1472" i="5"/>
  <c r="AE1472" i="5"/>
  <c r="AD1472" i="5"/>
  <c r="AC1472" i="5"/>
  <c r="AB1472" i="5"/>
  <c r="AA1472" i="5"/>
  <c r="Y1472" i="5"/>
  <c r="W1472" i="5"/>
  <c r="V1472" i="5"/>
  <c r="U1472" i="5"/>
  <c r="AF1471" i="5"/>
  <c r="AE1471" i="5"/>
  <c r="AD1471" i="5"/>
  <c r="AC1471" i="5"/>
  <c r="AB1471" i="5"/>
  <c r="AA1471" i="5"/>
  <c r="Y1471" i="5"/>
  <c r="W1471" i="5"/>
  <c r="V1471" i="5"/>
  <c r="U1471" i="5"/>
  <c r="AF1470" i="5"/>
  <c r="AE1470" i="5"/>
  <c r="AD1470" i="5"/>
  <c r="AC1470" i="5"/>
  <c r="AB1470" i="5"/>
  <c r="AA1470" i="5"/>
  <c r="Y1470" i="5"/>
  <c r="W1470" i="5"/>
  <c r="V1470" i="5"/>
  <c r="U1470" i="5"/>
  <c r="AF1469" i="5"/>
  <c r="Z1469" i="5" s="1"/>
  <c r="AE1469" i="5"/>
  <c r="AD1469" i="5"/>
  <c r="AC1469" i="5"/>
  <c r="AB1469" i="5"/>
  <c r="AA1469" i="5"/>
  <c r="Y1469" i="5"/>
  <c r="W1469" i="5"/>
  <c r="V1469" i="5"/>
  <c r="U1469" i="5"/>
  <c r="AF1468" i="5"/>
  <c r="AE1468" i="5"/>
  <c r="AD1468" i="5"/>
  <c r="AC1468" i="5"/>
  <c r="AB1468" i="5"/>
  <c r="AA1468" i="5"/>
  <c r="Y1468" i="5"/>
  <c r="W1468" i="5"/>
  <c r="V1468" i="5"/>
  <c r="U1468" i="5"/>
  <c r="AF1467" i="5"/>
  <c r="AE1467" i="5"/>
  <c r="AD1467" i="5"/>
  <c r="AC1467" i="5"/>
  <c r="AB1467" i="5"/>
  <c r="AA1467" i="5"/>
  <c r="Y1467" i="5"/>
  <c r="W1467" i="5"/>
  <c r="V1467" i="5"/>
  <c r="U1467" i="5"/>
  <c r="AF1466" i="5"/>
  <c r="AE1466" i="5"/>
  <c r="AD1466" i="5"/>
  <c r="AC1466" i="5"/>
  <c r="AB1466" i="5"/>
  <c r="AA1466" i="5"/>
  <c r="Y1466" i="5"/>
  <c r="W1466" i="5"/>
  <c r="V1466" i="5"/>
  <c r="U1466" i="5"/>
  <c r="AF1465" i="5"/>
  <c r="Z1465" i="5" s="1"/>
  <c r="AE1465" i="5"/>
  <c r="AD1465" i="5"/>
  <c r="AC1465" i="5"/>
  <c r="AB1465" i="5"/>
  <c r="AA1465" i="5"/>
  <c r="Y1465" i="5"/>
  <c r="W1465" i="5"/>
  <c r="V1465" i="5"/>
  <c r="U1465" i="5"/>
  <c r="AF1464" i="5"/>
  <c r="AE1464" i="5"/>
  <c r="AD1464" i="5"/>
  <c r="AC1464" i="5"/>
  <c r="AB1464" i="5"/>
  <c r="AA1464" i="5"/>
  <c r="Y1464" i="5"/>
  <c r="W1464" i="5"/>
  <c r="V1464" i="5"/>
  <c r="U1464" i="5"/>
  <c r="AF1463" i="5"/>
  <c r="AE1463" i="5"/>
  <c r="AD1463" i="5"/>
  <c r="AC1463" i="5"/>
  <c r="AB1463" i="5"/>
  <c r="AA1463" i="5"/>
  <c r="Y1463" i="5"/>
  <c r="W1463" i="5"/>
  <c r="V1463" i="5"/>
  <c r="U1463" i="5"/>
  <c r="AF1462" i="5"/>
  <c r="AE1462" i="5"/>
  <c r="AD1462" i="5"/>
  <c r="AC1462" i="5"/>
  <c r="AB1462" i="5"/>
  <c r="AA1462" i="5"/>
  <c r="Y1462" i="5"/>
  <c r="W1462" i="5"/>
  <c r="V1462" i="5"/>
  <c r="U1462" i="5"/>
  <c r="AF1461" i="5"/>
  <c r="AH1461" i="5" s="1"/>
  <c r="AE1461" i="5"/>
  <c r="AD1461" i="5"/>
  <c r="AC1461" i="5"/>
  <c r="AB1461" i="5"/>
  <c r="AA1461" i="5"/>
  <c r="Y1461" i="5"/>
  <c r="W1461" i="5"/>
  <c r="V1461" i="5"/>
  <c r="U1461" i="5"/>
  <c r="AF1460" i="5"/>
  <c r="AE1460" i="5"/>
  <c r="AD1460" i="5"/>
  <c r="AC1460" i="5"/>
  <c r="AB1460" i="5"/>
  <c r="AA1460" i="5"/>
  <c r="Y1460" i="5"/>
  <c r="W1460" i="5"/>
  <c r="V1460" i="5"/>
  <c r="U1460" i="5"/>
  <c r="AF1459" i="5"/>
  <c r="AE1459" i="5"/>
  <c r="AD1459" i="5"/>
  <c r="AC1459" i="5"/>
  <c r="AB1459" i="5"/>
  <c r="AA1459" i="5"/>
  <c r="Y1459" i="5"/>
  <c r="W1459" i="5"/>
  <c r="V1459" i="5"/>
  <c r="U1459" i="5"/>
  <c r="AF1458" i="5"/>
  <c r="Z1458" i="5" s="1"/>
  <c r="AE1458" i="5"/>
  <c r="AD1458" i="5"/>
  <c r="AC1458" i="5"/>
  <c r="AB1458" i="5"/>
  <c r="AA1458" i="5"/>
  <c r="Y1458" i="5"/>
  <c r="W1458" i="5"/>
  <c r="V1458" i="5"/>
  <c r="U1458" i="5"/>
  <c r="AF1457" i="5"/>
  <c r="AH1457" i="5" s="1"/>
  <c r="AE1457" i="5"/>
  <c r="AD1457" i="5"/>
  <c r="AC1457" i="5"/>
  <c r="AB1457" i="5"/>
  <c r="AA1457" i="5"/>
  <c r="Y1457" i="5"/>
  <c r="W1457" i="5"/>
  <c r="V1457" i="5"/>
  <c r="U1457" i="5"/>
  <c r="AF1456" i="5"/>
  <c r="Z1456" i="5" s="1"/>
  <c r="AE1456" i="5"/>
  <c r="AD1456" i="5"/>
  <c r="AC1456" i="5"/>
  <c r="AB1456" i="5"/>
  <c r="AA1456" i="5"/>
  <c r="Y1456" i="5"/>
  <c r="W1456" i="5"/>
  <c r="V1456" i="5"/>
  <c r="U1456" i="5"/>
  <c r="AF1455" i="5"/>
  <c r="AH1455" i="5" s="1"/>
  <c r="AE1455" i="5"/>
  <c r="AD1455" i="5"/>
  <c r="AC1455" i="5"/>
  <c r="AB1455" i="5"/>
  <c r="AA1455" i="5"/>
  <c r="Y1455" i="5"/>
  <c r="W1455" i="5"/>
  <c r="V1455" i="5"/>
  <c r="U1455" i="5"/>
  <c r="AF1454" i="5"/>
  <c r="AE1454" i="5"/>
  <c r="AD1454" i="5"/>
  <c r="AC1454" i="5"/>
  <c r="AB1454" i="5"/>
  <c r="AA1454" i="5"/>
  <c r="Y1454" i="5"/>
  <c r="W1454" i="5"/>
  <c r="V1454" i="5"/>
  <c r="U1454" i="5"/>
  <c r="AF1453" i="5"/>
  <c r="AE1453" i="5"/>
  <c r="AD1453" i="5"/>
  <c r="AC1453" i="5"/>
  <c r="AB1453" i="5"/>
  <c r="AA1453" i="5"/>
  <c r="Y1453" i="5"/>
  <c r="W1453" i="5"/>
  <c r="V1453" i="5"/>
  <c r="U1453" i="5"/>
  <c r="AF1452" i="5"/>
  <c r="AE1452" i="5"/>
  <c r="AD1452" i="5"/>
  <c r="AC1452" i="5"/>
  <c r="AB1452" i="5"/>
  <c r="AA1452" i="5"/>
  <c r="Y1452" i="5"/>
  <c r="W1452" i="5"/>
  <c r="V1452" i="5"/>
  <c r="U1452" i="5"/>
  <c r="AF1451" i="5"/>
  <c r="AE1451" i="5"/>
  <c r="AD1451" i="5"/>
  <c r="AC1451" i="5"/>
  <c r="AB1451" i="5"/>
  <c r="AA1451" i="5"/>
  <c r="Y1451" i="5"/>
  <c r="W1451" i="5"/>
  <c r="V1451" i="5"/>
  <c r="U1451" i="5"/>
  <c r="AF1450" i="5"/>
  <c r="Z1450" i="5" s="1"/>
  <c r="AE1450" i="5"/>
  <c r="AD1450" i="5"/>
  <c r="AC1450" i="5"/>
  <c r="AB1450" i="5"/>
  <c r="AA1450" i="5"/>
  <c r="Y1450" i="5"/>
  <c r="W1450" i="5"/>
  <c r="V1450" i="5"/>
  <c r="U1450" i="5"/>
  <c r="AF1449" i="5"/>
  <c r="AH1449" i="5" s="1"/>
  <c r="AE1449" i="5"/>
  <c r="AD1449" i="5"/>
  <c r="AC1449" i="5"/>
  <c r="AB1449" i="5"/>
  <c r="AA1449" i="5"/>
  <c r="Y1449" i="5"/>
  <c r="W1449" i="5"/>
  <c r="V1449" i="5"/>
  <c r="U1449" i="5"/>
  <c r="AF1448" i="5"/>
  <c r="Z1448" i="5" s="1"/>
  <c r="AE1448" i="5"/>
  <c r="AD1448" i="5"/>
  <c r="AC1448" i="5"/>
  <c r="AB1448" i="5"/>
  <c r="AA1448" i="5"/>
  <c r="Y1448" i="5"/>
  <c r="W1448" i="5"/>
  <c r="V1448" i="5"/>
  <c r="U1448" i="5"/>
  <c r="AF1447" i="5"/>
  <c r="AE1447" i="5"/>
  <c r="AD1447" i="5"/>
  <c r="AC1447" i="5"/>
  <c r="AB1447" i="5"/>
  <c r="AA1447" i="5"/>
  <c r="Y1447" i="5"/>
  <c r="W1447" i="5"/>
  <c r="V1447" i="5"/>
  <c r="U1447" i="5"/>
  <c r="AF1446" i="5"/>
  <c r="Z1446" i="5" s="1"/>
  <c r="AE1446" i="5"/>
  <c r="AD1446" i="5"/>
  <c r="AC1446" i="5"/>
  <c r="AB1446" i="5"/>
  <c r="AA1446" i="5"/>
  <c r="Y1446" i="5"/>
  <c r="W1446" i="5"/>
  <c r="V1446" i="5"/>
  <c r="U1446" i="5"/>
  <c r="AF1445" i="5"/>
  <c r="AH1445" i="5" s="1"/>
  <c r="AE1445" i="5"/>
  <c r="AD1445" i="5"/>
  <c r="AC1445" i="5"/>
  <c r="AB1445" i="5"/>
  <c r="AA1445" i="5"/>
  <c r="Y1445" i="5"/>
  <c r="W1445" i="5"/>
  <c r="V1445" i="5"/>
  <c r="U1445" i="5"/>
  <c r="AF1444" i="5"/>
  <c r="Z1444" i="5" s="1"/>
  <c r="AE1444" i="5"/>
  <c r="AD1444" i="5"/>
  <c r="AC1444" i="5"/>
  <c r="AB1444" i="5"/>
  <c r="AA1444" i="5"/>
  <c r="Y1444" i="5"/>
  <c r="W1444" i="5"/>
  <c r="V1444" i="5"/>
  <c r="U1444" i="5"/>
  <c r="AF1443" i="5"/>
  <c r="AE1443" i="5"/>
  <c r="AD1443" i="5"/>
  <c r="AC1443" i="5"/>
  <c r="AB1443" i="5"/>
  <c r="AA1443" i="5"/>
  <c r="Y1443" i="5"/>
  <c r="W1443" i="5"/>
  <c r="V1443" i="5"/>
  <c r="U1443" i="5"/>
  <c r="AF1442" i="5"/>
  <c r="AH1442" i="5" s="1"/>
  <c r="AE1442" i="5"/>
  <c r="AD1442" i="5"/>
  <c r="AC1442" i="5"/>
  <c r="AB1442" i="5"/>
  <c r="AA1442" i="5"/>
  <c r="Y1442" i="5"/>
  <c r="W1442" i="5"/>
  <c r="V1442" i="5"/>
  <c r="U1442" i="5"/>
  <c r="AF1441" i="5"/>
  <c r="X1441" i="5" s="1"/>
  <c r="AE1441" i="5"/>
  <c r="AD1441" i="5"/>
  <c r="AC1441" i="5"/>
  <c r="AB1441" i="5"/>
  <c r="AA1441" i="5"/>
  <c r="Y1441" i="5"/>
  <c r="W1441" i="5"/>
  <c r="V1441" i="5"/>
  <c r="U1441" i="5"/>
  <c r="AF1440" i="5"/>
  <c r="AH1440" i="5" s="1"/>
  <c r="AE1440" i="5"/>
  <c r="AD1440" i="5"/>
  <c r="AC1440" i="5"/>
  <c r="AB1440" i="5"/>
  <c r="AA1440" i="5"/>
  <c r="Y1440" i="5"/>
  <c r="W1440" i="5"/>
  <c r="V1440" i="5"/>
  <c r="U1440" i="5"/>
  <c r="AF1439" i="5"/>
  <c r="AH1439" i="5" s="1"/>
  <c r="AE1439" i="5"/>
  <c r="AD1439" i="5"/>
  <c r="AC1439" i="5"/>
  <c r="AB1439" i="5"/>
  <c r="AA1439" i="5"/>
  <c r="Y1439" i="5"/>
  <c r="W1439" i="5"/>
  <c r="V1439" i="5"/>
  <c r="U1439" i="5"/>
  <c r="AF1438" i="5"/>
  <c r="Z1438" i="5" s="1"/>
  <c r="AE1438" i="5"/>
  <c r="AD1438" i="5"/>
  <c r="AC1438" i="5"/>
  <c r="AB1438" i="5"/>
  <c r="AA1438" i="5"/>
  <c r="Y1438" i="5"/>
  <c r="W1438" i="5"/>
  <c r="V1438" i="5"/>
  <c r="U1438" i="5"/>
  <c r="AF1437" i="5"/>
  <c r="AE1437" i="5"/>
  <c r="AD1437" i="5"/>
  <c r="AC1437" i="5"/>
  <c r="AB1437" i="5"/>
  <c r="AA1437" i="5"/>
  <c r="Y1437" i="5"/>
  <c r="W1437" i="5"/>
  <c r="V1437" i="5"/>
  <c r="U1437" i="5"/>
  <c r="AF1436" i="5"/>
  <c r="AH1436" i="5" s="1"/>
  <c r="AE1436" i="5"/>
  <c r="AD1436" i="5"/>
  <c r="AC1436" i="5"/>
  <c r="AB1436" i="5"/>
  <c r="AA1436" i="5"/>
  <c r="Y1436" i="5"/>
  <c r="W1436" i="5"/>
  <c r="V1436" i="5"/>
  <c r="U1436" i="5"/>
  <c r="AF1435" i="5"/>
  <c r="AH1435" i="5" s="1"/>
  <c r="AE1435" i="5"/>
  <c r="AD1435" i="5"/>
  <c r="AC1435" i="5"/>
  <c r="AB1435" i="5"/>
  <c r="AA1435" i="5"/>
  <c r="Y1435" i="5"/>
  <c r="W1435" i="5"/>
  <c r="V1435" i="5"/>
  <c r="U1435" i="5"/>
  <c r="AF1434" i="5"/>
  <c r="AH1434" i="5" s="1"/>
  <c r="AE1434" i="5"/>
  <c r="AD1434" i="5"/>
  <c r="AC1434" i="5"/>
  <c r="AB1434" i="5"/>
  <c r="AA1434" i="5"/>
  <c r="Y1434" i="5"/>
  <c r="W1434" i="5"/>
  <c r="V1434" i="5"/>
  <c r="U1434" i="5"/>
  <c r="AF1433" i="5"/>
  <c r="AE1433" i="5"/>
  <c r="AD1433" i="5"/>
  <c r="AC1433" i="5"/>
  <c r="AB1433" i="5"/>
  <c r="AA1433" i="5"/>
  <c r="Y1433" i="5"/>
  <c r="W1433" i="5"/>
  <c r="V1433" i="5"/>
  <c r="U1433" i="5"/>
  <c r="AF1432" i="5"/>
  <c r="AH1432" i="5" s="1"/>
  <c r="AE1432" i="5"/>
  <c r="AD1432" i="5"/>
  <c r="AC1432" i="5"/>
  <c r="AB1432" i="5"/>
  <c r="AA1432" i="5"/>
  <c r="Y1432" i="5"/>
  <c r="W1432" i="5"/>
  <c r="V1432" i="5"/>
  <c r="U1432" i="5"/>
  <c r="AF1431" i="5"/>
  <c r="AH1431" i="5" s="1"/>
  <c r="AE1431" i="5"/>
  <c r="AD1431" i="5"/>
  <c r="AC1431" i="5"/>
  <c r="AB1431" i="5"/>
  <c r="AA1431" i="5"/>
  <c r="Y1431" i="5"/>
  <c r="W1431" i="5"/>
  <c r="V1431" i="5"/>
  <c r="U1431" i="5"/>
  <c r="AF1430" i="5"/>
  <c r="AE1430" i="5"/>
  <c r="AD1430" i="5"/>
  <c r="AC1430" i="5"/>
  <c r="AB1430" i="5"/>
  <c r="AA1430" i="5"/>
  <c r="Y1430" i="5"/>
  <c r="W1430" i="5"/>
  <c r="V1430" i="5"/>
  <c r="U1430" i="5"/>
  <c r="AF1429" i="5"/>
  <c r="AE1429" i="5"/>
  <c r="AD1429" i="5"/>
  <c r="AC1429" i="5"/>
  <c r="AB1429" i="5"/>
  <c r="AA1429" i="5"/>
  <c r="Y1429" i="5"/>
  <c r="W1429" i="5"/>
  <c r="V1429" i="5"/>
  <c r="U1429" i="5"/>
  <c r="AF1428" i="5"/>
  <c r="AH1428" i="5" s="1"/>
  <c r="AE1428" i="5"/>
  <c r="AD1428" i="5"/>
  <c r="AC1428" i="5"/>
  <c r="AB1428" i="5"/>
  <c r="AA1428" i="5"/>
  <c r="Y1428" i="5"/>
  <c r="W1428" i="5"/>
  <c r="V1428" i="5"/>
  <c r="U1428" i="5"/>
  <c r="AF1427" i="5"/>
  <c r="AE1427" i="5"/>
  <c r="AD1427" i="5"/>
  <c r="AC1427" i="5"/>
  <c r="AB1427" i="5"/>
  <c r="AA1427" i="5"/>
  <c r="Y1427" i="5"/>
  <c r="W1427" i="5"/>
  <c r="V1427" i="5"/>
  <c r="U1427" i="5"/>
  <c r="AF1426" i="5"/>
  <c r="X1426" i="5" s="1"/>
  <c r="AE1426" i="5"/>
  <c r="AD1426" i="5"/>
  <c r="AC1426" i="5"/>
  <c r="AB1426" i="5"/>
  <c r="AA1426" i="5"/>
  <c r="Y1426" i="5"/>
  <c r="W1426" i="5"/>
  <c r="V1426" i="5"/>
  <c r="U1426" i="5"/>
  <c r="AF1425" i="5"/>
  <c r="AH1425" i="5" s="1"/>
  <c r="AE1425" i="5"/>
  <c r="AD1425" i="5"/>
  <c r="AC1425" i="5"/>
  <c r="AB1425" i="5"/>
  <c r="AA1425" i="5"/>
  <c r="Y1425" i="5"/>
  <c r="W1425" i="5"/>
  <c r="V1425" i="5"/>
  <c r="U1425" i="5"/>
  <c r="AF1424" i="5"/>
  <c r="AH1424" i="5" s="1"/>
  <c r="AE1424" i="5"/>
  <c r="AD1424" i="5"/>
  <c r="AC1424" i="5"/>
  <c r="AB1424" i="5"/>
  <c r="AA1424" i="5"/>
  <c r="Y1424" i="5"/>
  <c r="W1424" i="5"/>
  <c r="V1424" i="5"/>
  <c r="U1424" i="5"/>
  <c r="AF1423" i="5"/>
  <c r="AH1423" i="5" s="1"/>
  <c r="AE1423" i="5"/>
  <c r="AD1423" i="5"/>
  <c r="AC1423" i="5"/>
  <c r="AB1423" i="5"/>
  <c r="AA1423" i="5"/>
  <c r="Y1423" i="5"/>
  <c r="W1423" i="5"/>
  <c r="V1423" i="5"/>
  <c r="U1423" i="5"/>
  <c r="AF1422" i="5"/>
  <c r="AE1422" i="5"/>
  <c r="AD1422" i="5"/>
  <c r="AC1422" i="5"/>
  <c r="AB1422" i="5"/>
  <c r="AA1422" i="5"/>
  <c r="Y1422" i="5"/>
  <c r="W1422" i="5"/>
  <c r="V1422" i="5"/>
  <c r="U1422" i="5"/>
  <c r="AF1421" i="5"/>
  <c r="AH1421" i="5" s="1"/>
  <c r="AE1421" i="5"/>
  <c r="AD1421" i="5"/>
  <c r="AC1421" i="5"/>
  <c r="AB1421" i="5"/>
  <c r="AA1421" i="5"/>
  <c r="Y1421" i="5"/>
  <c r="W1421" i="5"/>
  <c r="V1421" i="5"/>
  <c r="U1421" i="5"/>
  <c r="AF1420" i="5"/>
  <c r="AH1420" i="5" s="1"/>
  <c r="AE1420" i="5"/>
  <c r="AD1420" i="5"/>
  <c r="AC1420" i="5"/>
  <c r="AB1420" i="5"/>
  <c r="AA1420" i="5"/>
  <c r="Y1420" i="5"/>
  <c r="W1420" i="5"/>
  <c r="V1420" i="5"/>
  <c r="U1420" i="5"/>
  <c r="AF1419" i="5"/>
  <c r="AE1419" i="5"/>
  <c r="AD1419" i="5"/>
  <c r="AC1419" i="5"/>
  <c r="AB1419" i="5"/>
  <c r="AA1419" i="5"/>
  <c r="Y1419" i="5"/>
  <c r="W1419" i="5"/>
  <c r="V1419" i="5"/>
  <c r="U1419" i="5"/>
  <c r="AF1418" i="5"/>
  <c r="AE1418" i="5"/>
  <c r="AD1418" i="5"/>
  <c r="AC1418" i="5"/>
  <c r="AB1418" i="5"/>
  <c r="AA1418" i="5"/>
  <c r="Y1418" i="5"/>
  <c r="W1418" i="5"/>
  <c r="V1418" i="5"/>
  <c r="U1418" i="5"/>
  <c r="AF1417" i="5"/>
  <c r="AH1417" i="5" s="1"/>
  <c r="AE1417" i="5"/>
  <c r="AD1417" i="5"/>
  <c r="AC1417" i="5"/>
  <c r="AB1417" i="5"/>
  <c r="AA1417" i="5"/>
  <c r="Y1417" i="5"/>
  <c r="W1417" i="5"/>
  <c r="V1417" i="5"/>
  <c r="U1417" i="5"/>
  <c r="AF1416" i="5"/>
  <c r="AH1416" i="5" s="1"/>
  <c r="AE1416" i="5"/>
  <c r="AD1416" i="5"/>
  <c r="AC1416" i="5"/>
  <c r="AB1416" i="5"/>
  <c r="AA1416" i="5"/>
  <c r="Y1416" i="5"/>
  <c r="W1416" i="5"/>
  <c r="V1416" i="5"/>
  <c r="U1416" i="5"/>
  <c r="AF1415" i="5"/>
  <c r="AH1415" i="5" s="1"/>
  <c r="AE1415" i="5"/>
  <c r="AD1415" i="5"/>
  <c r="AC1415" i="5"/>
  <c r="AB1415" i="5"/>
  <c r="AA1415" i="5"/>
  <c r="Y1415" i="5"/>
  <c r="W1415" i="5"/>
  <c r="V1415" i="5"/>
  <c r="U1415" i="5"/>
  <c r="AF1414" i="5"/>
  <c r="AH1414" i="5" s="1"/>
  <c r="AE1414" i="5"/>
  <c r="AD1414" i="5"/>
  <c r="AC1414" i="5"/>
  <c r="AB1414" i="5"/>
  <c r="AA1414" i="5"/>
  <c r="Y1414" i="5"/>
  <c r="W1414" i="5"/>
  <c r="V1414" i="5"/>
  <c r="U1414" i="5"/>
  <c r="AF1413" i="5"/>
  <c r="AE1413" i="5"/>
  <c r="AD1413" i="5"/>
  <c r="AC1413" i="5"/>
  <c r="AB1413" i="5"/>
  <c r="AA1413" i="5"/>
  <c r="Y1413" i="5"/>
  <c r="W1413" i="5"/>
  <c r="V1413" i="5"/>
  <c r="U1413" i="5"/>
  <c r="AF1412" i="5"/>
  <c r="AH1412" i="5" s="1"/>
  <c r="AE1412" i="5"/>
  <c r="AD1412" i="5"/>
  <c r="AC1412" i="5"/>
  <c r="AB1412" i="5"/>
  <c r="AA1412" i="5"/>
  <c r="Y1412" i="5"/>
  <c r="W1412" i="5"/>
  <c r="V1412" i="5"/>
  <c r="U1412" i="5"/>
  <c r="AF1411" i="5"/>
  <c r="AH1411" i="5" s="1"/>
  <c r="AE1411" i="5"/>
  <c r="AD1411" i="5"/>
  <c r="AC1411" i="5"/>
  <c r="AB1411" i="5"/>
  <c r="AA1411" i="5"/>
  <c r="Y1411" i="5"/>
  <c r="W1411" i="5"/>
  <c r="V1411" i="5"/>
  <c r="U1411" i="5"/>
  <c r="AF1410" i="5"/>
  <c r="Z1410" i="5" s="1"/>
  <c r="AE1410" i="5"/>
  <c r="AD1410" i="5"/>
  <c r="AC1410" i="5"/>
  <c r="AB1410" i="5"/>
  <c r="AA1410" i="5"/>
  <c r="Y1410" i="5"/>
  <c r="W1410" i="5"/>
  <c r="V1410" i="5"/>
  <c r="U1410" i="5"/>
  <c r="AF1409" i="5"/>
  <c r="X1409" i="5" s="1"/>
  <c r="AE1409" i="5"/>
  <c r="AD1409" i="5"/>
  <c r="AC1409" i="5"/>
  <c r="AB1409" i="5"/>
  <c r="AA1409" i="5"/>
  <c r="Y1409" i="5"/>
  <c r="W1409" i="5"/>
  <c r="V1409" i="5"/>
  <c r="U1409" i="5"/>
  <c r="AF1408" i="5"/>
  <c r="AH1408" i="5" s="1"/>
  <c r="AE1408" i="5"/>
  <c r="AD1408" i="5"/>
  <c r="AC1408" i="5"/>
  <c r="AB1408" i="5"/>
  <c r="AA1408" i="5"/>
  <c r="Y1408" i="5"/>
  <c r="W1408" i="5"/>
  <c r="V1408" i="5"/>
  <c r="U1408" i="5"/>
  <c r="AF1407" i="5"/>
  <c r="AH1407" i="5" s="1"/>
  <c r="AE1407" i="5"/>
  <c r="AD1407" i="5"/>
  <c r="AC1407" i="5"/>
  <c r="AB1407" i="5"/>
  <c r="AA1407" i="5"/>
  <c r="Y1407" i="5"/>
  <c r="W1407" i="5"/>
  <c r="V1407" i="5"/>
  <c r="U1407" i="5"/>
  <c r="AF1406" i="5"/>
  <c r="AH1406" i="5" s="1"/>
  <c r="AE1406" i="5"/>
  <c r="AD1406" i="5"/>
  <c r="AC1406" i="5"/>
  <c r="AB1406" i="5"/>
  <c r="AA1406" i="5"/>
  <c r="Y1406" i="5"/>
  <c r="W1406" i="5"/>
  <c r="V1406" i="5"/>
  <c r="U1406" i="5"/>
  <c r="AF1405" i="5"/>
  <c r="X1405" i="5" s="1"/>
  <c r="AE1405" i="5"/>
  <c r="AD1405" i="5"/>
  <c r="AC1405" i="5"/>
  <c r="AB1405" i="5"/>
  <c r="AA1405" i="5"/>
  <c r="Y1405" i="5"/>
  <c r="W1405" i="5"/>
  <c r="V1405" i="5"/>
  <c r="U1405" i="5"/>
  <c r="AF1404" i="5"/>
  <c r="AH1404" i="5" s="1"/>
  <c r="AE1404" i="5"/>
  <c r="AD1404" i="5"/>
  <c r="AC1404" i="5"/>
  <c r="AB1404" i="5"/>
  <c r="AA1404" i="5"/>
  <c r="Y1404" i="5"/>
  <c r="W1404" i="5"/>
  <c r="V1404" i="5"/>
  <c r="U1404" i="5"/>
  <c r="AF1403" i="5"/>
  <c r="Z1403" i="5" s="1"/>
  <c r="AE1403" i="5"/>
  <c r="AD1403" i="5"/>
  <c r="AC1403" i="5"/>
  <c r="AB1403" i="5"/>
  <c r="AA1403" i="5"/>
  <c r="Y1403" i="5"/>
  <c r="W1403" i="5"/>
  <c r="V1403" i="5"/>
  <c r="U1403" i="5"/>
  <c r="AF1402" i="5"/>
  <c r="X1402" i="5" s="1"/>
  <c r="AE1402" i="5"/>
  <c r="AD1402" i="5"/>
  <c r="AC1402" i="5"/>
  <c r="AB1402" i="5"/>
  <c r="AA1402" i="5"/>
  <c r="Y1402" i="5"/>
  <c r="W1402" i="5"/>
  <c r="V1402" i="5"/>
  <c r="U1402" i="5"/>
  <c r="AF1401" i="5"/>
  <c r="AH1401" i="5" s="1"/>
  <c r="AE1401" i="5"/>
  <c r="AD1401" i="5"/>
  <c r="AC1401" i="5"/>
  <c r="AB1401" i="5"/>
  <c r="AA1401" i="5"/>
  <c r="Y1401" i="5"/>
  <c r="W1401" i="5"/>
  <c r="V1401" i="5"/>
  <c r="U1401" i="5"/>
  <c r="AF1400" i="5"/>
  <c r="AH1400" i="5" s="1"/>
  <c r="AE1400" i="5"/>
  <c r="AD1400" i="5"/>
  <c r="AC1400" i="5"/>
  <c r="AB1400" i="5"/>
  <c r="AA1400" i="5"/>
  <c r="Y1400" i="5"/>
  <c r="W1400" i="5"/>
  <c r="V1400" i="5"/>
  <c r="U1400" i="5"/>
  <c r="AF1399" i="5"/>
  <c r="X1399" i="5" s="1"/>
  <c r="AE1399" i="5"/>
  <c r="AD1399" i="5"/>
  <c r="AC1399" i="5"/>
  <c r="AB1399" i="5"/>
  <c r="AA1399" i="5"/>
  <c r="Y1399" i="5"/>
  <c r="W1399" i="5"/>
  <c r="V1399" i="5"/>
  <c r="U1399" i="5"/>
  <c r="AF1398" i="5"/>
  <c r="AE1398" i="5"/>
  <c r="AD1398" i="5"/>
  <c r="AC1398" i="5"/>
  <c r="AB1398" i="5"/>
  <c r="AA1398" i="5"/>
  <c r="Y1398" i="5"/>
  <c r="W1398" i="5"/>
  <c r="V1398" i="5"/>
  <c r="U1398" i="5"/>
  <c r="AF1397" i="5"/>
  <c r="AH1397" i="5" s="1"/>
  <c r="AE1397" i="5"/>
  <c r="AD1397" i="5"/>
  <c r="AC1397" i="5"/>
  <c r="AB1397" i="5"/>
  <c r="AA1397" i="5"/>
  <c r="Y1397" i="5"/>
  <c r="W1397" i="5"/>
  <c r="V1397" i="5"/>
  <c r="U1397" i="5"/>
  <c r="AF1396" i="5"/>
  <c r="AE1396" i="5"/>
  <c r="AD1396" i="5"/>
  <c r="AC1396" i="5"/>
  <c r="AB1396" i="5"/>
  <c r="AA1396" i="5"/>
  <c r="Y1396" i="5"/>
  <c r="W1396" i="5"/>
  <c r="V1396" i="5"/>
  <c r="U1396" i="5"/>
  <c r="AF1395" i="5"/>
  <c r="Z1395" i="5" s="1"/>
  <c r="AE1395" i="5"/>
  <c r="AD1395" i="5"/>
  <c r="AC1395" i="5"/>
  <c r="AB1395" i="5"/>
  <c r="AA1395" i="5"/>
  <c r="Y1395" i="5"/>
  <c r="W1395" i="5"/>
  <c r="V1395" i="5"/>
  <c r="U1395" i="5"/>
  <c r="AF1394" i="5"/>
  <c r="X1394" i="5" s="1"/>
  <c r="AE1394" i="5"/>
  <c r="AD1394" i="5"/>
  <c r="AC1394" i="5"/>
  <c r="AB1394" i="5"/>
  <c r="AA1394" i="5"/>
  <c r="Y1394" i="5"/>
  <c r="W1394" i="5"/>
  <c r="V1394" i="5"/>
  <c r="U1394" i="5"/>
  <c r="AF1393" i="5"/>
  <c r="AH1393" i="5" s="1"/>
  <c r="AE1393" i="5"/>
  <c r="AD1393" i="5"/>
  <c r="AC1393" i="5"/>
  <c r="AB1393" i="5"/>
  <c r="AA1393" i="5"/>
  <c r="Y1393" i="5"/>
  <c r="W1393" i="5"/>
  <c r="V1393" i="5"/>
  <c r="U1393" i="5"/>
  <c r="AF1392" i="5"/>
  <c r="AH1392" i="5" s="1"/>
  <c r="AE1392" i="5"/>
  <c r="AD1392" i="5"/>
  <c r="AC1392" i="5"/>
  <c r="AB1392" i="5"/>
  <c r="AA1392" i="5"/>
  <c r="Y1392" i="5"/>
  <c r="W1392" i="5"/>
  <c r="V1392" i="5"/>
  <c r="U1392" i="5"/>
  <c r="AF1391" i="5"/>
  <c r="X1391" i="5" s="1"/>
  <c r="AE1391" i="5"/>
  <c r="AD1391" i="5"/>
  <c r="AC1391" i="5"/>
  <c r="AB1391" i="5"/>
  <c r="AA1391" i="5"/>
  <c r="Y1391" i="5"/>
  <c r="W1391" i="5"/>
  <c r="V1391" i="5"/>
  <c r="U1391" i="5"/>
  <c r="AF1390" i="5"/>
  <c r="AE1390" i="5"/>
  <c r="AD1390" i="5"/>
  <c r="AC1390" i="5"/>
  <c r="AB1390" i="5"/>
  <c r="AA1390" i="5"/>
  <c r="Y1390" i="5"/>
  <c r="W1390" i="5"/>
  <c r="V1390" i="5"/>
  <c r="U1390" i="5"/>
  <c r="AF1389" i="5"/>
  <c r="AH1389" i="5" s="1"/>
  <c r="AE1389" i="5"/>
  <c r="AD1389" i="5"/>
  <c r="AC1389" i="5"/>
  <c r="AB1389" i="5"/>
  <c r="AA1389" i="5"/>
  <c r="Y1389" i="5"/>
  <c r="W1389" i="5"/>
  <c r="V1389" i="5"/>
  <c r="U1389" i="5"/>
  <c r="AF1388" i="5"/>
  <c r="AH1388" i="5" s="1"/>
  <c r="AE1388" i="5"/>
  <c r="AD1388" i="5"/>
  <c r="AC1388" i="5"/>
  <c r="AB1388" i="5"/>
  <c r="AA1388" i="5"/>
  <c r="Y1388" i="5"/>
  <c r="W1388" i="5"/>
  <c r="V1388" i="5"/>
  <c r="U1388" i="5"/>
  <c r="AF1387" i="5"/>
  <c r="Z1387" i="5" s="1"/>
  <c r="AE1387" i="5"/>
  <c r="AD1387" i="5"/>
  <c r="AC1387" i="5"/>
  <c r="AB1387" i="5"/>
  <c r="AA1387" i="5"/>
  <c r="Y1387" i="5"/>
  <c r="W1387" i="5"/>
  <c r="V1387" i="5"/>
  <c r="U1387" i="5"/>
  <c r="AF1386" i="5"/>
  <c r="Z1386" i="5" s="1"/>
  <c r="AE1386" i="5"/>
  <c r="AD1386" i="5"/>
  <c r="AC1386" i="5"/>
  <c r="AB1386" i="5"/>
  <c r="AA1386" i="5"/>
  <c r="Y1386" i="5"/>
  <c r="W1386" i="5"/>
  <c r="V1386" i="5"/>
  <c r="U1386" i="5"/>
  <c r="AF1385" i="5"/>
  <c r="AH1385" i="5" s="1"/>
  <c r="AE1385" i="5"/>
  <c r="AD1385" i="5"/>
  <c r="AC1385" i="5"/>
  <c r="AB1385" i="5"/>
  <c r="AA1385" i="5"/>
  <c r="Y1385" i="5"/>
  <c r="W1385" i="5"/>
  <c r="V1385" i="5"/>
  <c r="U1385" i="5"/>
  <c r="AF1384" i="5"/>
  <c r="AE1384" i="5"/>
  <c r="AD1384" i="5"/>
  <c r="AC1384" i="5"/>
  <c r="AB1384" i="5"/>
  <c r="AA1384" i="5"/>
  <c r="Y1384" i="5"/>
  <c r="W1384" i="5"/>
  <c r="V1384" i="5"/>
  <c r="U1384" i="5"/>
  <c r="AF1383" i="5"/>
  <c r="Z1383" i="5" s="1"/>
  <c r="AE1383" i="5"/>
  <c r="AD1383" i="5"/>
  <c r="AC1383" i="5"/>
  <c r="AB1383" i="5"/>
  <c r="AA1383" i="5"/>
  <c r="Y1383" i="5"/>
  <c r="W1383" i="5"/>
  <c r="V1383" i="5"/>
  <c r="U1383" i="5"/>
  <c r="AF1382" i="5"/>
  <c r="AE1382" i="5"/>
  <c r="AD1382" i="5"/>
  <c r="AC1382" i="5"/>
  <c r="AB1382" i="5"/>
  <c r="AA1382" i="5"/>
  <c r="Y1382" i="5"/>
  <c r="W1382" i="5"/>
  <c r="V1382" i="5"/>
  <c r="U1382" i="5"/>
  <c r="AF1381" i="5"/>
  <c r="AH1381" i="5" s="1"/>
  <c r="AE1381" i="5"/>
  <c r="AD1381" i="5"/>
  <c r="AC1381" i="5"/>
  <c r="AB1381" i="5"/>
  <c r="AA1381" i="5"/>
  <c r="Y1381" i="5"/>
  <c r="W1381" i="5"/>
  <c r="V1381" i="5"/>
  <c r="U1381" i="5"/>
  <c r="AF1380" i="5"/>
  <c r="AH1380" i="5" s="1"/>
  <c r="AE1380" i="5"/>
  <c r="AD1380" i="5"/>
  <c r="AC1380" i="5"/>
  <c r="AB1380" i="5"/>
  <c r="AA1380" i="5"/>
  <c r="Y1380" i="5"/>
  <c r="W1380" i="5"/>
  <c r="V1380" i="5"/>
  <c r="U1380" i="5"/>
  <c r="AF1379" i="5"/>
  <c r="Z1379" i="5" s="1"/>
  <c r="AE1379" i="5"/>
  <c r="AD1379" i="5"/>
  <c r="AC1379" i="5"/>
  <c r="AB1379" i="5"/>
  <c r="AA1379" i="5"/>
  <c r="Y1379" i="5"/>
  <c r="W1379" i="5"/>
  <c r="V1379" i="5"/>
  <c r="U1379" i="5"/>
  <c r="AF1378" i="5"/>
  <c r="AE1378" i="5"/>
  <c r="AD1378" i="5"/>
  <c r="AC1378" i="5"/>
  <c r="AB1378" i="5"/>
  <c r="AA1378" i="5"/>
  <c r="Y1378" i="5"/>
  <c r="W1378" i="5"/>
  <c r="V1378" i="5"/>
  <c r="U1378" i="5"/>
  <c r="AF1377" i="5"/>
  <c r="Z1377" i="5" s="1"/>
  <c r="AE1377" i="5"/>
  <c r="AD1377" i="5"/>
  <c r="AC1377" i="5"/>
  <c r="AB1377" i="5"/>
  <c r="AA1377" i="5"/>
  <c r="Y1377" i="5"/>
  <c r="W1377" i="5"/>
  <c r="V1377" i="5"/>
  <c r="U1377" i="5"/>
  <c r="AF1376" i="5"/>
  <c r="Z1376" i="5" s="1"/>
  <c r="AE1376" i="5"/>
  <c r="AD1376" i="5"/>
  <c r="AC1376" i="5"/>
  <c r="AB1376" i="5"/>
  <c r="AA1376" i="5"/>
  <c r="Y1376" i="5"/>
  <c r="W1376" i="5"/>
  <c r="V1376" i="5"/>
  <c r="U1376" i="5"/>
  <c r="AF1375" i="5"/>
  <c r="Z1375" i="5" s="1"/>
  <c r="AE1375" i="5"/>
  <c r="AD1375" i="5"/>
  <c r="AC1375" i="5"/>
  <c r="AB1375" i="5"/>
  <c r="AA1375" i="5"/>
  <c r="Y1375" i="5"/>
  <c r="W1375" i="5"/>
  <c r="V1375" i="5"/>
  <c r="U1375" i="5"/>
  <c r="AF1374" i="5"/>
  <c r="AE1374" i="5"/>
  <c r="AD1374" i="5"/>
  <c r="AC1374" i="5"/>
  <c r="AB1374" i="5"/>
  <c r="AA1374" i="5"/>
  <c r="Y1374" i="5"/>
  <c r="W1374" i="5"/>
  <c r="V1374" i="5"/>
  <c r="U1374" i="5"/>
  <c r="AF1373" i="5"/>
  <c r="Z1373" i="5" s="1"/>
  <c r="AE1373" i="5"/>
  <c r="AD1373" i="5"/>
  <c r="AC1373" i="5"/>
  <c r="AB1373" i="5"/>
  <c r="AA1373" i="5"/>
  <c r="Y1373" i="5"/>
  <c r="W1373" i="5"/>
  <c r="V1373" i="5"/>
  <c r="U1373" i="5"/>
  <c r="AF1372" i="5"/>
  <c r="Z1372" i="5" s="1"/>
  <c r="AE1372" i="5"/>
  <c r="AD1372" i="5"/>
  <c r="AC1372" i="5"/>
  <c r="AB1372" i="5"/>
  <c r="AA1372" i="5"/>
  <c r="Y1372" i="5"/>
  <c r="W1372" i="5"/>
  <c r="V1372" i="5"/>
  <c r="U1372" i="5"/>
  <c r="AF1371" i="5"/>
  <c r="Z1371" i="5" s="1"/>
  <c r="AE1371" i="5"/>
  <c r="AD1371" i="5"/>
  <c r="AC1371" i="5"/>
  <c r="AB1371" i="5"/>
  <c r="AA1371" i="5"/>
  <c r="Y1371" i="5"/>
  <c r="W1371" i="5"/>
  <c r="V1371" i="5"/>
  <c r="U1371" i="5"/>
  <c r="AF1370" i="5"/>
  <c r="AE1370" i="5"/>
  <c r="AD1370" i="5"/>
  <c r="AC1370" i="5"/>
  <c r="AB1370" i="5"/>
  <c r="AA1370" i="5"/>
  <c r="Y1370" i="5"/>
  <c r="W1370" i="5"/>
  <c r="V1370" i="5"/>
  <c r="U1370" i="5"/>
  <c r="AF1369" i="5"/>
  <c r="Z1369" i="5" s="1"/>
  <c r="AE1369" i="5"/>
  <c r="AD1369" i="5"/>
  <c r="AC1369" i="5"/>
  <c r="AB1369" i="5"/>
  <c r="AA1369" i="5"/>
  <c r="Y1369" i="5"/>
  <c r="W1369" i="5"/>
  <c r="V1369" i="5"/>
  <c r="U1369" i="5"/>
  <c r="AF1368" i="5"/>
  <c r="Z1368" i="5" s="1"/>
  <c r="AE1368" i="5"/>
  <c r="AD1368" i="5"/>
  <c r="AC1368" i="5"/>
  <c r="AB1368" i="5"/>
  <c r="AA1368" i="5"/>
  <c r="Y1368" i="5"/>
  <c r="W1368" i="5"/>
  <c r="V1368" i="5"/>
  <c r="U1368" i="5"/>
  <c r="AF1367" i="5"/>
  <c r="X1367" i="5" s="1"/>
  <c r="AE1367" i="5"/>
  <c r="AD1367" i="5"/>
  <c r="AC1367" i="5"/>
  <c r="AB1367" i="5"/>
  <c r="AA1367" i="5"/>
  <c r="Y1367" i="5"/>
  <c r="W1367" i="5"/>
  <c r="V1367" i="5"/>
  <c r="U1367" i="5"/>
  <c r="AF1366" i="5"/>
  <c r="AE1366" i="5"/>
  <c r="AD1366" i="5"/>
  <c r="AC1366" i="5"/>
  <c r="AB1366" i="5"/>
  <c r="AA1366" i="5"/>
  <c r="Y1366" i="5"/>
  <c r="W1366" i="5"/>
  <c r="V1366" i="5"/>
  <c r="U1366" i="5"/>
  <c r="AF1365" i="5"/>
  <c r="AE1365" i="5"/>
  <c r="AD1365" i="5"/>
  <c r="AC1365" i="5"/>
  <c r="AB1365" i="5"/>
  <c r="AA1365" i="5"/>
  <c r="Y1365" i="5"/>
  <c r="W1365" i="5"/>
  <c r="V1365" i="5"/>
  <c r="U1365" i="5"/>
  <c r="AF1364" i="5"/>
  <c r="Z1364" i="5" s="1"/>
  <c r="AE1364" i="5"/>
  <c r="AD1364" i="5"/>
  <c r="AC1364" i="5"/>
  <c r="AB1364" i="5"/>
  <c r="AA1364" i="5"/>
  <c r="Y1364" i="5"/>
  <c r="W1364" i="5"/>
  <c r="V1364" i="5"/>
  <c r="U1364" i="5"/>
  <c r="AF1363" i="5"/>
  <c r="AE1363" i="5"/>
  <c r="AD1363" i="5"/>
  <c r="AC1363" i="5"/>
  <c r="AB1363" i="5"/>
  <c r="AA1363" i="5"/>
  <c r="Y1363" i="5"/>
  <c r="W1363" i="5"/>
  <c r="V1363" i="5"/>
  <c r="U1363" i="5"/>
  <c r="AF1362" i="5"/>
  <c r="Z1362" i="5" s="1"/>
  <c r="AE1362" i="5"/>
  <c r="AD1362" i="5"/>
  <c r="AC1362" i="5"/>
  <c r="AB1362" i="5"/>
  <c r="AA1362" i="5"/>
  <c r="Y1362" i="5"/>
  <c r="W1362" i="5"/>
  <c r="V1362" i="5"/>
  <c r="U1362" i="5"/>
  <c r="AF1361" i="5"/>
  <c r="AE1361" i="5"/>
  <c r="AD1361" i="5"/>
  <c r="AC1361" i="5"/>
  <c r="AB1361" i="5"/>
  <c r="AA1361" i="5"/>
  <c r="Y1361" i="5"/>
  <c r="W1361" i="5"/>
  <c r="V1361" i="5"/>
  <c r="U1361" i="5"/>
  <c r="AF1360" i="5"/>
  <c r="Z1360" i="5" s="1"/>
  <c r="AE1360" i="5"/>
  <c r="AD1360" i="5"/>
  <c r="AC1360" i="5"/>
  <c r="AB1360" i="5"/>
  <c r="AA1360" i="5"/>
  <c r="Y1360" i="5"/>
  <c r="W1360" i="5"/>
  <c r="V1360" i="5"/>
  <c r="U1360" i="5"/>
  <c r="AF1359" i="5"/>
  <c r="Z1359" i="5" s="1"/>
  <c r="AE1359" i="5"/>
  <c r="AD1359" i="5"/>
  <c r="AC1359" i="5"/>
  <c r="AB1359" i="5"/>
  <c r="AA1359" i="5"/>
  <c r="Y1359" i="5"/>
  <c r="W1359" i="5"/>
  <c r="V1359" i="5"/>
  <c r="U1359" i="5"/>
  <c r="AF1358" i="5"/>
  <c r="Z1358" i="5" s="1"/>
  <c r="AE1358" i="5"/>
  <c r="AD1358" i="5"/>
  <c r="AC1358" i="5"/>
  <c r="AB1358" i="5"/>
  <c r="AA1358" i="5"/>
  <c r="Y1358" i="5"/>
  <c r="W1358" i="5"/>
  <c r="V1358" i="5"/>
  <c r="U1358" i="5"/>
  <c r="AF1357" i="5"/>
  <c r="AE1357" i="5"/>
  <c r="AD1357" i="5"/>
  <c r="AC1357" i="5"/>
  <c r="AB1357" i="5"/>
  <c r="AA1357" i="5"/>
  <c r="Y1357" i="5"/>
  <c r="W1357" i="5"/>
  <c r="V1357" i="5"/>
  <c r="U1357" i="5"/>
  <c r="AF1356" i="5"/>
  <c r="AE1356" i="5"/>
  <c r="AD1356" i="5"/>
  <c r="AC1356" i="5"/>
  <c r="AB1356" i="5"/>
  <c r="AA1356" i="5"/>
  <c r="Y1356" i="5"/>
  <c r="W1356" i="5"/>
  <c r="V1356" i="5"/>
  <c r="U1356" i="5"/>
  <c r="AF1355" i="5"/>
  <c r="Z1355" i="5" s="1"/>
  <c r="AE1355" i="5"/>
  <c r="AD1355" i="5"/>
  <c r="AC1355" i="5"/>
  <c r="AB1355" i="5"/>
  <c r="AA1355" i="5"/>
  <c r="Y1355" i="5"/>
  <c r="W1355" i="5"/>
  <c r="V1355" i="5"/>
  <c r="U1355" i="5"/>
  <c r="AF1354" i="5"/>
  <c r="Z1354" i="5" s="1"/>
  <c r="AE1354" i="5"/>
  <c r="AD1354" i="5"/>
  <c r="AC1354" i="5"/>
  <c r="AB1354" i="5"/>
  <c r="AA1354" i="5"/>
  <c r="Y1354" i="5"/>
  <c r="W1354" i="5"/>
  <c r="V1354" i="5"/>
  <c r="U1354" i="5"/>
  <c r="AF1353" i="5"/>
  <c r="AE1353" i="5"/>
  <c r="AD1353" i="5"/>
  <c r="AC1353" i="5"/>
  <c r="AB1353" i="5"/>
  <c r="AA1353" i="5"/>
  <c r="Y1353" i="5"/>
  <c r="W1353" i="5"/>
  <c r="V1353" i="5"/>
  <c r="U1353" i="5"/>
  <c r="AF1352" i="5"/>
  <c r="Z1352" i="5" s="1"/>
  <c r="AE1352" i="5"/>
  <c r="AD1352" i="5"/>
  <c r="AC1352" i="5"/>
  <c r="AB1352" i="5"/>
  <c r="AA1352" i="5"/>
  <c r="Y1352" i="5"/>
  <c r="W1352" i="5"/>
  <c r="V1352" i="5"/>
  <c r="U1352" i="5"/>
  <c r="AF1351" i="5"/>
  <c r="Z1351" i="5" s="1"/>
  <c r="AE1351" i="5"/>
  <c r="AD1351" i="5"/>
  <c r="AC1351" i="5"/>
  <c r="AB1351" i="5"/>
  <c r="AA1351" i="5"/>
  <c r="Y1351" i="5"/>
  <c r="W1351" i="5"/>
  <c r="V1351" i="5"/>
  <c r="U1351" i="5"/>
  <c r="AF1350" i="5"/>
  <c r="Z1350" i="5" s="1"/>
  <c r="AE1350" i="5"/>
  <c r="AD1350" i="5"/>
  <c r="AC1350" i="5"/>
  <c r="AB1350" i="5"/>
  <c r="AA1350" i="5"/>
  <c r="Y1350" i="5"/>
  <c r="W1350" i="5"/>
  <c r="V1350" i="5"/>
  <c r="U1350" i="5"/>
  <c r="AF1349" i="5"/>
  <c r="AE1349" i="5"/>
  <c r="AD1349" i="5"/>
  <c r="AC1349" i="5"/>
  <c r="AB1349" i="5"/>
  <c r="AA1349" i="5"/>
  <c r="Y1349" i="5"/>
  <c r="W1349" i="5"/>
  <c r="V1349" i="5"/>
  <c r="U1349" i="5"/>
  <c r="AF1348" i="5"/>
  <c r="Z1348" i="5" s="1"/>
  <c r="AE1348" i="5"/>
  <c r="AD1348" i="5"/>
  <c r="AC1348" i="5"/>
  <c r="AB1348" i="5"/>
  <c r="AA1348" i="5"/>
  <c r="Y1348" i="5"/>
  <c r="W1348" i="5"/>
  <c r="V1348" i="5"/>
  <c r="U1348" i="5"/>
  <c r="AF1347" i="5"/>
  <c r="Z1347" i="5" s="1"/>
  <c r="AE1347" i="5"/>
  <c r="AD1347" i="5"/>
  <c r="AC1347" i="5"/>
  <c r="AB1347" i="5"/>
  <c r="AA1347" i="5"/>
  <c r="Y1347" i="5"/>
  <c r="W1347" i="5"/>
  <c r="V1347" i="5"/>
  <c r="U1347" i="5"/>
  <c r="AF1346" i="5"/>
  <c r="Z1346" i="5" s="1"/>
  <c r="AE1346" i="5"/>
  <c r="AD1346" i="5"/>
  <c r="AC1346" i="5"/>
  <c r="AB1346" i="5"/>
  <c r="AA1346" i="5"/>
  <c r="Y1346" i="5"/>
  <c r="W1346" i="5"/>
  <c r="V1346" i="5"/>
  <c r="U1346" i="5"/>
  <c r="AF1345" i="5"/>
  <c r="AE1345" i="5"/>
  <c r="AD1345" i="5"/>
  <c r="AC1345" i="5"/>
  <c r="AB1345" i="5"/>
  <c r="AA1345" i="5"/>
  <c r="Y1345" i="5"/>
  <c r="W1345" i="5"/>
  <c r="V1345" i="5"/>
  <c r="U1345" i="5"/>
  <c r="AF1344" i="5"/>
  <c r="Z1344" i="5" s="1"/>
  <c r="AE1344" i="5"/>
  <c r="AD1344" i="5"/>
  <c r="AC1344" i="5"/>
  <c r="AB1344" i="5"/>
  <c r="AA1344" i="5"/>
  <c r="Y1344" i="5"/>
  <c r="W1344" i="5"/>
  <c r="V1344" i="5"/>
  <c r="U1344" i="5"/>
  <c r="AF1343" i="5"/>
  <c r="Z1343" i="5" s="1"/>
  <c r="AE1343" i="5"/>
  <c r="AD1343" i="5"/>
  <c r="AC1343" i="5"/>
  <c r="AB1343" i="5"/>
  <c r="AA1343" i="5"/>
  <c r="Y1343" i="5"/>
  <c r="W1343" i="5"/>
  <c r="V1343" i="5"/>
  <c r="U1343" i="5"/>
  <c r="AF1342" i="5"/>
  <c r="Z1342" i="5" s="1"/>
  <c r="AE1342" i="5"/>
  <c r="AD1342" i="5"/>
  <c r="AC1342" i="5"/>
  <c r="AB1342" i="5"/>
  <c r="AA1342" i="5"/>
  <c r="Y1342" i="5"/>
  <c r="W1342" i="5"/>
  <c r="V1342" i="5"/>
  <c r="U1342" i="5"/>
  <c r="AF1341" i="5"/>
  <c r="AE1341" i="5"/>
  <c r="AD1341" i="5"/>
  <c r="AC1341" i="5"/>
  <c r="AB1341" i="5"/>
  <c r="AA1341" i="5"/>
  <c r="Y1341" i="5"/>
  <c r="W1341" i="5"/>
  <c r="V1341" i="5"/>
  <c r="U1341" i="5"/>
  <c r="AF1340" i="5"/>
  <c r="Z1340" i="5" s="1"/>
  <c r="AE1340" i="5"/>
  <c r="AD1340" i="5"/>
  <c r="AC1340" i="5"/>
  <c r="AB1340" i="5"/>
  <c r="AA1340" i="5"/>
  <c r="Y1340" i="5"/>
  <c r="W1340" i="5"/>
  <c r="V1340" i="5"/>
  <c r="U1340" i="5"/>
  <c r="AF1339" i="5"/>
  <c r="Z1339" i="5" s="1"/>
  <c r="AE1339" i="5"/>
  <c r="AD1339" i="5"/>
  <c r="AC1339" i="5"/>
  <c r="AB1339" i="5"/>
  <c r="AA1339" i="5"/>
  <c r="Y1339" i="5"/>
  <c r="W1339" i="5"/>
  <c r="V1339" i="5"/>
  <c r="U1339" i="5"/>
  <c r="AF1338" i="5"/>
  <c r="Z1338" i="5" s="1"/>
  <c r="AE1338" i="5"/>
  <c r="AD1338" i="5"/>
  <c r="AC1338" i="5"/>
  <c r="AB1338" i="5"/>
  <c r="AA1338" i="5"/>
  <c r="Y1338" i="5"/>
  <c r="W1338" i="5"/>
  <c r="V1338" i="5"/>
  <c r="U1338" i="5"/>
  <c r="AF1337" i="5"/>
  <c r="AE1337" i="5"/>
  <c r="AD1337" i="5"/>
  <c r="AC1337" i="5"/>
  <c r="AB1337" i="5"/>
  <c r="AA1337" i="5"/>
  <c r="Y1337" i="5"/>
  <c r="W1337" i="5"/>
  <c r="V1337" i="5"/>
  <c r="U1337" i="5"/>
  <c r="AF1336" i="5"/>
  <c r="Z1336" i="5" s="1"/>
  <c r="AE1336" i="5"/>
  <c r="AD1336" i="5"/>
  <c r="AC1336" i="5"/>
  <c r="AB1336" i="5"/>
  <c r="AA1336" i="5"/>
  <c r="Y1336" i="5"/>
  <c r="W1336" i="5"/>
  <c r="V1336" i="5"/>
  <c r="U1336" i="5"/>
  <c r="AF1335" i="5"/>
  <c r="Z1335" i="5" s="1"/>
  <c r="AE1335" i="5"/>
  <c r="AD1335" i="5"/>
  <c r="AC1335" i="5"/>
  <c r="AB1335" i="5"/>
  <c r="AA1335" i="5"/>
  <c r="Y1335" i="5"/>
  <c r="W1335" i="5"/>
  <c r="V1335" i="5"/>
  <c r="U1335" i="5"/>
  <c r="AF1334" i="5"/>
  <c r="AE1334" i="5"/>
  <c r="AD1334" i="5"/>
  <c r="AC1334" i="5"/>
  <c r="AB1334" i="5"/>
  <c r="AA1334" i="5"/>
  <c r="Y1334" i="5"/>
  <c r="W1334" i="5"/>
  <c r="V1334" i="5"/>
  <c r="U1334" i="5"/>
  <c r="AF1333" i="5"/>
  <c r="AE1333" i="5"/>
  <c r="AD1333" i="5"/>
  <c r="AC1333" i="5"/>
  <c r="AB1333" i="5"/>
  <c r="AA1333" i="5"/>
  <c r="Y1333" i="5"/>
  <c r="W1333" i="5"/>
  <c r="V1333" i="5"/>
  <c r="U1333" i="5"/>
  <c r="AF1332" i="5"/>
  <c r="Z1332" i="5" s="1"/>
  <c r="AE1332" i="5"/>
  <c r="AD1332" i="5"/>
  <c r="AC1332" i="5"/>
  <c r="AB1332" i="5"/>
  <c r="AA1332" i="5"/>
  <c r="Y1332" i="5"/>
  <c r="W1332" i="5"/>
  <c r="V1332" i="5"/>
  <c r="U1332" i="5"/>
  <c r="AF1331" i="5"/>
  <c r="Z1331" i="5" s="1"/>
  <c r="AE1331" i="5"/>
  <c r="AD1331" i="5"/>
  <c r="AC1331" i="5"/>
  <c r="AB1331" i="5"/>
  <c r="AA1331" i="5"/>
  <c r="Y1331" i="5"/>
  <c r="W1331" i="5"/>
  <c r="V1331" i="5"/>
  <c r="U1331" i="5"/>
  <c r="AF1330" i="5"/>
  <c r="Z1330" i="5" s="1"/>
  <c r="AE1330" i="5"/>
  <c r="AD1330" i="5"/>
  <c r="AC1330" i="5"/>
  <c r="AB1330" i="5"/>
  <c r="AA1330" i="5"/>
  <c r="Y1330" i="5"/>
  <c r="W1330" i="5"/>
  <c r="V1330" i="5"/>
  <c r="U1330" i="5"/>
  <c r="AF1329" i="5"/>
  <c r="Z1329" i="5" s="1"/>
  <c r="AE1329" i="5"/>
  <c r="AD1329" i="5"/>
  <c r="AC1329" i="5"/>
  <c r="AB1329" i="5"/>
  <c r="AA1329" i="5"/>
  <c r="Y1329" i="5"/>
  <c r="W1329" i="5"/>
  <c r="V1329" i="5"/>
  <c r="U1329" i="5"/>
  <c r="AF1328" i="5"/>
  <c r="Z1328" i="5" s="1"/>
  <c r="AE1328" i="5"/>
  <c r="AD1328" i="5"/>
  <c r="AC1328" i="5"/>
  <c r="AB1328" i="5"/>
  <c r="AA1328" i="5"/>
  <c r="Y1328" i="5"/>
  <c r="W1328" i="5"/>
  <c r="V1328" i="5"/>
  <c r="U1328" i="5"/>
  <c r="AF1327" i="5"/>
  <c r="AE1327" i="5"/>
  <c r="AD1327" i="5"/>
  <c r="AC1327" i="5"/>
  <c r="AB1327" i="5"/>
  <c r="AA1327" i="5"/>
  <c r="Y1327" i="5"/>
  <c r="W1327" i="5"/>
  <c r="V1327" i="5"/>
  <c r="U1327" i="5"/>
  <c r="AF1326" i="5"/>
  <c r="Z1326" i="5" s="1"/>
  <c r="AE1326" i="5"/>
  <c r="AD1326" i="5"/>
  <c r="AC1326" i="5"/>
  <c r="AB1326" i="5"/>
  <c r="AA1326" i="5"/>
  <c r="Y1326" i="5"/>
  <c r="W1326" i="5"/>
  <c r="V1326" i="5"/>
  <c r="U1326" i="5"/>
  <c r="AF1325" i="5"/>
  <c r="Z1325" i="5" s="1"/>
  <c r="AE1325" i="5"/>
  <c r="AD1325" i="5"/>
  <c r="AC1325" i="5"/>
  <c r="AB1325" i="5"/>
  <c r="AA1325" i="5"/>
  <c r="Y1325" i="5"/>
  <c r="W1325" i="5"/>
  <c r="V1325" i="5"/>
  <c r="U1325" i="5"/>
  <c r="AF1324" i="5"/>
  <c r="Z1324" i="5" s="1"/>
  <c r="AE1324" i="5"/>
  <c r="AD1324" i="5"/>
  <c r="AC1324" i="5"/>
  <c r="AB1324" i="5"/>
  <c r="AA1324" i="5"/>
  <c r="Y1324" i="5"/>
  <c r="W1324" i="5"/>
  <c r="V1324" i="5"/>
  <c r="U1324" i="5"/>
  <c r="AF1323" i="5"/>
  <c r="Z1323" i="5" s="1"/>
  <c r="AE1323" i="5"/>
  <c r="AD1323" i="5"/>
  <c r="AC1323" i="5"/>
  <c r="AB1323" i="5"/>
  <c r="AA1323" i="5"/>
  <c r="Y1323" i="5"/>
  <c r="W1323" i="5"/>
  <c r="V1323" i="5"/>
  <c r="U1323" i="5"/>
  <c r="AF1322" i="5"/>
  <c r="Z1322" i="5" s="1"/>
  <c r="AE1322" i="5"/>
  <c r="AD1322" i="5"/>
  <c r="AC1322" i="5"/>
  <c r="AB1322" i="5"/>
  <c r="AA1322" i="5"/>
  <c r="Y1322" i="5"/>
  <c r="W1322" i="5"/>
  <c r="V1322" i="5"/>
  <c r="U1322" i="5"/>
  <c r="AF1321" i="5"/>
  <c r="Z1321" i="5" s="1"/>
  <c r="AE1321" i="5"/>
  <c r="AD1321" i="5"/>
  <c r="AC1321" i="5"/>
  <c r="AB1321" i="5"/>
  <c r="AA1321" i="5"/>
  <c r="Y1321" i="5"/>
  <c r="W1321" i="5"/>
  <c r="V1321" i="5"/>
  <c r="U1321" i="5"/>
  <c r="AF1320" i="5"/>
  <c r="Z1320" i="5" s="1"/>
  <c r="AE1320" i="5"/>
  <c r="AD1320" i="5"/>
  <c r="AC1320" i="5"/>
  <c r="AB1320" i="5"/>
  <c r="AA1320" i="5"/>
  <c r="Y1320" i="5"/>
  <c r="W1320" i="5"/>
  <c r="V1320" i="5"/>
  <c r="U1320" i="5"/>
  <c r="AF1319" i="5"/>
  <c r="Z1319" i="5" s="1"/>
  <c r="AE1319" i="5"/>
  <c r="AD1319" i="5"/>
  <c r="AC1319" i="5"/>
  <c r="AB1319" i="5"/>
  <c r="AA1319" i="5"/>
  <c r="Y1319" i="5"/>
  <c r="W1319" i="5"/>
  <c r="V1319" i="5"/>
  <c r="U1319" i="5"/>
  <c r="AF1318" i="5"/>
  <c r="Z1318" i="5" s="1"/>
  <c r="AE1318" i="5"/>
  <c r="AD1318" i="5"/>
  <c r="AC1318" i="5"/>
  <c r="AB1318" i="5"/>
  <c r="AA1318" i="5"/>
  <c r="Y1318" i="5"/>
  <c r="W1318" i="5"/>
  <c r="V1318" i="5"/>
  <c r="U1318" i="5"/>
  <c r="AF1317" i="5"/>
  <c r="Z1317" i="5" s="1"/>
  <c r="AE1317" i="5"/>
  <c r="AD1317" i="5"/>
  <c r="AC1317" i="5"/>
  <c r="AB1317" i="5"/>
  <c r="AA1317" i="5"/>
  <c r="Y1317" i="5"/>
  <c r="W1317" i="5"/>
  <c r="V1317" i="5"/>
  <c r="U1317" i="5"/>
  <c r="AF1316" i="5"/>
  <c r="Z1316" i="5" s="1"/>
  <c r="AE1316" i="5"/>
  <c r="AD1316" i="5"/>
  <c r="AC1316" i="5"/>
  <c r="AB1316" i="5"/>
  <c r="AA1316" i="5"/>
  <c r="Y1316" i="5"/>
  <c r="W1316" i="5"/>
  <c r="V1316" i="5"/>
  <c r="U1316" i="5"/>
  <c r="AF1315" i="5"/>
  <c r="Z1315" i="5" s="1"/>
  <c r="AE1315" i="5"/>
  <c r="AD1315" i="5"/>
  <c r="AC1315" i="5"/>
  <c r="AB1315" i="5"/>
  <c r="AA1315" i="5"/>
  <c r="Y1315" i="5"/>
  <c r="W1315" i="5"/>
  <c r="V1315" i="5"/>
  <c r="U1315" i="5"/>
  <c r="AF1314" i="5"/>
  <c r="Z1314" i="5" s="1"/>
  <c r="AE1314" i="5"/>
  <c r="AD1314" i="5"/>
  <c r="AC1314" i="5"/>
  <c r="AB1314" i="5"/>
  <c r="AA1314" i="5"/>
  <c r="Y1314" i="5"/>
  <c r="W1314" i="5"/>
  <c r="V1314" i="5"/>
  <c r="U1314" i="5"/>
  <c r="AF1313" i="5"/>
  <c r="Z1313" i="5" s="1"/>
  <c r="AE1313" i="5"/>
  <c r="AD1313" i="5"/>
  <c r="AC1313" i="5"/>
  <c r="AB1313" i="5"/>
  <c r="AA1313" i="5"/>
  <c r="Y1313" i="5"/>
  <c r="W1313" i="5"/>
  <c r="V1313" i="5"/>
  <c r="U1313" i="5"/>
  <c r="AF1312" i="5"/>
  <c r="Z1312" i="5" s="1"/>
  <c r="AE1312" i="5"/>
  <c r="AD1312" i="5"/>
  <c r="AC1312" i="5"/>
  <c r="AB1312" i="5"/>
  <c r="AA1312" i="5"/>
  <c r="Y1312" i="5"/>
  <c r="W1312" i="5"/>
  <c r="V1312" i="5"/>
  <c r="U1312" i="5"/>
  <c r="AF1311" i="5"/>
  <c r="AE1311" i="5"/>
  <c r="AD1311" i="5"/>
  <c r="AC1311" i="5"/>
  <c r="AB1311" i="5"/>
  <c r="AA1311" i="5"/>
  <c r="Y1311" i="5"/>
  <c r="W1311" i="5"/>
  <c r="V1311" i="5"/>
  <c r="U1311" i="5"/>
  <c r="AF1310" i="5"/>
  <c r="Z1310" i="5" s="1"/>
  <c r="AE1310" i="5"/>
  <c r="AD1310" i="5"/>
  <c r="AC1310" i="5"/>
  <c r="AB1310" i="5"/>
  <c r="AA1310" i="5"/>
  <c r="Y1310" i="5"/>
  <c r="W1310" i="5"/>
  <c r="V1310" i="5"/>
  <c r="U1310" i="5"/>
  <c r="AF1309" i="5"/>
  <c r="Z1309" i="5" s="1"/>
  <c r="AE1309" i="5"/>
  <c r="AD1309" i="5"/>
  <c r="AC1309" i="5"/>
  <c r="AB1309" i="5"/>
  <c r="AA1309" i="5"/>
  <c r="Y1309" i="5"/>
  <c r="W1309" i="5"/>
  <c r="V1309" i="5"/>
  <c r="U1309" i="5"/>
  <c r="AF1308" i="5"/>
  <c r="Z1308" i="5" s="1"/>
  <c r="AE1308" i="5"/>
  <c r="AD1308" i="5"/>
  <c r="AC1308" i="5"/>
  <c r="AB1308" i="5"/>
  <c r="AA1308" i="5"/>
  <c r="Y1308" i="5"/>
  <c r="W1308" i="5"/>
  <c r="V1308" i="5"/>
  <c r="U1308" i="5"/>
  <c r="AF1307" i="5"/>
  <c r="Z1307" i="5" s="1"/>
  <c r="AE1307" i="5"/>
  <c r="AD1307" i="5"/>
  <c r="AC1307" i="5"/>
  <c r="AB1307" i="5"/>
  <c r="AA1307" i="5"/>
  <c r="Y1307" i="5"/>
  <c r="W1307" i="5"/>
  <c r="V1307" i="5"/>
  <c r="U1307" i="5"/>
  <c r="AF1306" i="5"/>
  <c r="Z1306" i="5" s="1"/>
  <c r="AE1306" i="5"/>
  <c r="AD1306" i="5"/>
  <c r="AC1306" i="5"/>
  <c r="AB1306" i="5"/>
  <c r="AA1306" i="5"/>
  <c r="Y1306" i="5"/>
  <c r="W1306" i="5"/>
  <c r="V1306" i="5"/>
  <c r="U1306" i="5"/>
  <c r="AF1305" i="5"/>
  <c r="Z1305" i="5" s="1"/>
  <c r="AE1305" i="5"/>
  <c r="AD1305" i="5"/>
  <c r="AC1305" i="5"/>
  <c r="AB1305" i="5"/>
  <c r="AA1305" i="5"/>
  <c r="Y1305" i="5"/>
  <c r="W1305" i="5"/>
  <c r="V1305" i="5"/>
  <c r="U1305" i="5"/>
  <c r="AF1304" i="5"/>
  <c r="Z1304" i="5" s="1"/>
  <c r="AE1304" i="5"/>
  <c r="AD1304" i="5"/>
  <c r="AC1304" i="5"/>
  <c r="AB1304" i="5"/>
  <c r="AA1304" i="5"/>
  <c r="Y1304" i="5"/>
  <c r="W1304" i="5"/>
  <c r="V1304" i="5"/>
  <c r="U1304" i="5"/>
  <c r="AF1303" i="5"/>
  <c r="Z1303" i="5" s="1"/>
  <c r="AE1303" i="5"/>
  <c r="AD1303" i="5"/>
  <c r="AC1303" i="5"/>
  <c r="AB1303" i="5"/>
  <c r="AA1303" i="5"/>
  <c r="Y1303" i="5"/>
  <c r="W1303" i="5"/>
  <c r="V1303" i="5"/>
  <c r="U1303" i="5"/>
  <c r="AF1302" i="5"/>
  <c r="Z1302" i="5" s="1"/>
  <c r="AE1302" i="5"/>
  <c r="AD1302" i="5"/>
  <c r="AC1302" i="5"/>
  <c r="AB1302" i="5"/>
  <c r="AA1302" i="5"/>
  <c r="Y1302" i="5"/>
  <c r="W1302" i="5"/>
  <c r="V1302" i="5"/>
  <c r="U1302" i="5"/>
  <c r="AF1301" i="5"/>
  <c r="AH1301" i="5" s="1"/>
  <c r="AE1301" i="5"/>
  <c r="AD1301" i="5"/>
  <c r="AC1301" i="5"/>
  <c r="AB1301" i="5"/>
  <c r="AA1301" i="5"/>
  <c r="Y1301" i="5"/>
  <c r="W1301" i="5"/>
  <c r="V1301" i="5"/>
  <c r="U1301" i="5"/>
  <c r="AF1300" i="5"/>
  <c r="AH1300" i="5" s="1"/>
  <c r="AE1300" i="5"/>
  <c r="AD1300" i="5"/>
  <c r="AC1300" i="5"/>
  <c r="AB1300" i="5"/>
  <c r="AA1300" i="5"/>
  <c r="Y1300" i="5"/>
  <c r="W1300" i="5"/>
  <c r="V1300" i="5"/>
  <c r="U1300" i="5"/>
  <c r="AF1299" i="5"/>
  <c r="Z1299" i="5" s="1"/>
  <c r="AE1299" i="5"/>
  <c r="AD1299" i="5"/>
  <c r="AC1299" i="5"/>
  <c r="AB1299" i="5"/>
  <c r="AA1299" i="5"/>
  <c r="Y1299" i="5"/>
  <c r="W1299" i="5"/>
  <c r="V1299" i="5"/>
  <c r="U1299" i="5"/>
  <c r="AF1298" i="5"/>
  <c r="Z1298" i="5" s="1"/>
  <c r="AE1298" i="5"/>
  <c r="AD1298" i="5"/>
  <c r="AC1298" i="5"/>
  <c r="AB1298" i="5"/>
  <c r="AA1298" i="5"/>
  <c r="Y1298" i="5"/>
  <c r="W1298" i="5"/>
  <c r="V1298" i="5"/>
  <c r="U1298" i="5"/>
  <c r="AF1297" i="5"/>
  <c r="Z1297" i="5" s="1"/>
  <c r="AE1297" i="5"/>
  <c r="AD1297" i="5"/>
  <c r="AC1297" i="5"/>
  <c r="AB1297" i="5"/>
  <c r="AA1297" i="5"/>
  <c r="Y1297" i="5"/>
  <c r="W1297" i="5"/>
  <c r="V1297" i="5"/>
  <c r="U1297" i="5"/>
  <c r="AF1296" i="5"/>
  <c r="AE1296" i="5"/>
  <c r="AD1296" i="5"/>
  <c r="AC1296" i="5"/>
  <c r="AB1296" i="5"/>
  <c r="AA1296" i="5"/>
  <c r="Y1296" i="5"/>
  <c r="W1296" i="5"/>
  <c r="V1296" i="5"/>
  <c r="U1296" i="5"/>
  <c r="AF1295" i="5"/>
  <c r="Z1295" i="5" s="1"/>
  <c r="AE1295" i="5"/>
  <c r="AD1295" i="5"/>
  <c r="AC1295" i="5"/>
  <c r="AB1295" i="5"/>
  <c r="AA1295" i="5"/>
  <c r="Y1295" i="5"/>
  <c r="W1295" i="5"/>
  <c r="V1295" i="5"/>
  <c r="U1295" i="5"/>
  <c r="AF1294" i="5"/>
  <c r="AH1294" i="5" s="1"/>
  <c r="AE1294" i="5"/>
  <c r="AD1294" i="5"/>
  <c r="AC1294" i="5"/>
  <c r="AB1294" i="5"/>
  <c r="AA1294" i="5"/>
  <c r="Y1294" i="5"/>
  <c r="W1294" i="5"/>
  <c r="V1294" i="5"/>
  <c r="U1294" i="5"/>
  <c r="AF1293" i="5"/>
  <c r="Z1293" i="5" s="1"/>
  <c r="AE1293" i="5"/>
  <c r="AD1293" i="5"/>
  <c r="AC1293" i="5"/>
  <c r="AB1293" i="5"/>
  <c r="AA1293" i="5"/>
  <c r="Y1293" i="5"/>
  <c r="W1293" i="5"/>
  <c r="V1293" i="5"/>
  <c r="U1293" i="5"/>
  <c r="AF1292" i="5"/>
  <c r="AE1292" i="5"/>
  <c r="AD1292" i="5"/>
  <c r="AC1292" i="5"/>
  <c r="AB1292" i="5"/>
  <c r="AA1292" i="5"/>
  <c r="Y1292" i="5"/>
  <c r="W1292" i="5"/>
  <c r="V1292" i="5"/>
  <c r="U1292" i="5"/>
  <c r="AF1291" i="5"/>
  <c r="AE1291" i="5"/>
  <c r="AD1291" i="5"/>
  <c r="AC1291" i="5"/>
  <c r="AB1291" i="5"/>
  <c r="AA1291" i="5"/>
  <c r="Y1291" i="5"/>
  <c r="W1291" i="5"/>
  <c r="V1291" i="5"/>
  <c r="U1291" i="5"/>
  <c r="AF1290" i="5"/>
  <c r="Z1290" i="5" s="1"/>
  <c r="AE1290" i="5"/>
  <c r="AD1290" i="5"/>
  <c r="AC1290" i="5"/>
  <c r="AB1290" i="5"/>
  <c r="AA1290" i="5"/>
  <c r="Y1290" i="5"/>
  <c r="W1290" i="5"/>
  <c r="V1290" i="5"/>
  <c r="U1290" i="5"/>
  <c r="AF1289" i="5"/>
  <c r="AE1289" i="5"/>
  <c r="AD1289" i="5"/>
  <c r="AC1289" i="5"/>
  <c r="AB1289" i="5"/>
  <c r="AA1289" i="5"/>
  <c r="Y1289" i="5"/>
  <c r="W1289" i="5"/>
  <c r="V1289" i="5"/>
  <c r="U1289" i="5"/>
  <c r="AF1288" i="5"/>
  <c r="Z1288" i="5" s="1"/>
  <c r="AE1288" i="5"/>
  <c r="AD1288" i="5"/>
  <c r="AC1288" i="5"/>
  <c r="AB1288" i="5"/>
  <c r="AA1288" i="5"/>
  <c r="Y1288" i="5"/>
  <c r="W1288" i="5"/>
  <c r="V1288" i="5"/>
  <c r="U1288" i="5"/>
  <c r="AF1287" i="5"/>
  <c r="AE1287" i="5"/>
  <c r="AD1287" i="5"/>
  <c r="AC1287" i="5"/>
  <c r="AB1287" i="5"/>
  <c r="AA1287" i="5"/>
  <c r="Y1287" i="5"/>
  <c r="W1287" i="5"/>
  <c r="V1287" i="5"/>
  <c r="U1287" i="5"/>
  <c r="AF1286" i="5"/>
  <c r="AE1286" i="5"/>
  <c r="AD1286" i="5"/>
  <c r="AC1286" i="5"/>
  <c r="AB1286" i="5"/>
  <c r="AA1286" i="5"/>
  <c r="Y1286" i="5"/>
  <c r="W1286" i="5"/>
  <c r="V1286" i="5"/>
  <c r="U1286" i="5"/>
  <c r="AF1285" i="5"/>
  <c r="Z1285" i="5" s="1"/>
  <c r="AE1285" i="5"/>
  <c r="AD1285" i="5"/>
  <c r="AC1285" i="5"/>
  <c r="AB1285" i="5"/>
  <c r="AA1285" i="5"/>
  <c r="Y1285" i="5"/>
  <c r="W1285" i="5"/>
  <c r="V1285" i="5"/>
  <c r="U1285" i="5"/>
  <c r="AF1284" i="5"/>
  <c r="Z1284" i="5" s="1"/>
  <c r="AE1284" i="5"/>
  <c r="AD1284" i="5"/>
  <c r="AC1284" i="5"/>
  <c r="AB1284" i="5"/>
  <c r="AA1284" i="5"/>
  <c r="Y1284" i="5"/>
  <c r="W1284" i="5"/>
  <c r="V1284" i="5"/>
  <c r="U1284" i="5"/>
  <c r="AF1283" i="5"/>
  <c r="AE1283" i="5"/>
  <c r="AD1283" i="5"/>
  <c r="AC1283" i="5"/>
  <c r="AB1283" i="5"/>
  <c r="AA1283" i="5"/>
  <c r="Y1283" i="5"/>
  <c r="W1283" i="5"/>
  <c r="V1283" i="5"/>
  <c r="U1283" i="5"/>
  <c r="AF1282" i="5"/>
  <c r="Z1282" i="5" s="1"/>
  <c r="AE1282" i="5"/>
  <c r="AD1282" i="5"/>
  <c r="AC1282" i="5"/>
  <c r="AB1282" i="5"/>
  <c r="AA1282" i="5"/>
  <c r="Y1282" i="5"/>
  <c r="W1282" i="5"/>
  <c r="V1282" i="5"/>
  <c r="U1282" i="5"/>
  <c r="AF1281" i="5"/>
  <c r="Z1281" i="5" s="1"/>
  <c r="AE1281" i="5"/>
  <c r="AD1281" i="5"/>
  <c r="AC1281" i="5"/>
  <c r="AB1281" i="5"/>
  <c r="AA1281" i="5"/>
  <c r="Y1281" i="5"/>
  <c r="W1281" i="5"/>
  <c r="V1281" i="5"/>
  <c r="U1281" i="5"/>
  <c r="AF1280" i="5"/>
  <c r="Z1280" i="5" s="1"/>
  <c r="AE1280" i="5"/>
  <c r="AD1280" i="5"/>
  <c r="AC1280" i="5"/>
  <c r="AB1280" i="5"/>
  <c r="AA1280" i="5"/>
  <c r="Y1280" i="5"/>
  <c r="W1280" i="5"/>
  <c r="V1280" i="5"/>
  <c r="U1280" i="5"/>
  <c r="AF1279" i="5"/>
  <c r="X1279" i="5" s="1"/>
  <c r="AE1279" i="5"/>
  <c r="AD1279" i="5"/>
  <c r="AC1279" i="5"/>
  <c r="AB1279" i="5"/>
  <c r="AA1279" i="5"/>
  <c r="Y1279" i="5"/>
  <c r="W1279" i="5"/>
  <c r="V1279" i="5"/>
  <c r="U1279" i="5"/>
  <c r="AF1278" i="5"/>
  <c r="AE1278" i="5"/>
  <c r="AD1278" i="5"/>
  <c r="AC1278" i="5"/>
  <c r="AB1278" i="5"/>
  <c r="AA1278" i="5"/>
  <c r="Y1278" i="5"/>
  <c r="W1278" i="5"/>
  <c r="V1278" i="5"/>
  <c r="U1278" i="5"/>
  <c r="AF1275" i="5"/>
  <c r="AH1275" i="5" s="1"/>
  <c r="AE1275" i="5"/>
  <c r="AD1275" i="5"/>
  <c r="AC1275" i="5"/>
  <c r="AB1275" i="5"/>
  <c r="AA1275" i="5"/>
  <c r="Y1275" i="5"/>
  <c r="W1275" i="5"/>
  <c r="V1275" i="5"/>
  <c r="U1275" i="5"/>
  <c r="AF1274" i="5"/>
  <c r="AH1274" i="5" s="1"/>
  <c r="AE1274" i="5"/>
  <c r="AD1274" i="5"/>
  <c r="AC1274" i="5"/>
  <c r="AB1274" i="5"/>
  <c r="AA1274" i="5"/>
  <c r="Y1274" i="5"/>
  <c r="W1274" i="5"/>
  <c r="V1274" i="5"/>
  <c r="U1274" i="5"/>
  <c r="AF1273" i="5"/>
  <c r="AH1273" i="5" s="1"/>
  <c r="AE1273" i="5"/>
  <c r="AD1273" i="5"/>
  <c r="AC1273" i="5"/>
  <c r="AB1273" i="5"/>
  <c r="AA1273" i="5"/>
  <c r="Y1273" i="5"/>
  <c r="W1273" i="5"/>
  <c r="V1273" i="5"/>
  <c r="U1273" i="5"/>
  <c r="AF1272" i="5"/>
  <c r="AH1272" i="5" s="1"/>
  <c r="AE1272" i="5"/>
  <c r="AD1272" i="5"/>
  <c r="AC1272" i="5"/>
  <c r="AB1272" i="5"/>
  <c r="AA1272" i="5"/>
  <c r="Y1272" i="5"/>
  <c r="W1272" i="5"/>
  <c r="V1272" i="5"/>
  <c r="U1272" i="5"/>
  <c r="AF1271" i="5"/>
  <c r="AH1271" i="5" s="1"/>
  <c r="AE1271" i="5"/>
  <c r="AD1271" i="5"/>
  <c r="AC1271" i="5"/>
  <c r="AB1271" i="5"/>
  <c r="AA1271" i="5"/>
  <c r="Y1271" i="5"/>
  <c r="W1271" i="5"/>
  <c r="V1271" i="5"/>
  <c r="U1271" i="5"/>
  <c r="AF1270" i="5"/>
  <c r="AH1270" i="5" s="1"/>
  <c r="AE1270" i="5"/>
  <c r="AD1270" i="5"/>
  <c r="AC1270" i="5"/>
  <c r="AB1270" i="5"/>
  <c r="AA1270" i="5"/>
  <c r="Y1270" i="5"/>
  <c r="W1270" i="5"/>
  <c r="V1270" i="5"/>
  <c r="U1270" i="5"/>
  <c r="AG1269" i="5"/>
  <c r="AF1269" i="5"/>
  <c r="AH1269" i="5" s="1"/>
  <c r="AE1269" i="5"/>
  <c r="AD1269" i="5"/>
  <c r="AC1269" i="5"/>
  <c r="AB1269" i="5"/>
  <c r="AA1269" i="5"/>
  <c r="Y1269" i="5"/>
  <c r="W1269" i="5"/>
  <c r="V1269" i="5"/>
  <c r="U1269" i="5"/>
  <c r="AF1268" i="5"/>
  <c r="AH1268" i="5" s="1"/>
  <c r="AE1268" i="5"/>
  <c r="AD1268" i="5"/>
  <c r="AC1268" i="5"/>
  <c r="AB1268" i="5"/>
  <c r="AA1268" i="5"/>
  <c r="Y1268" i="5"/>
  <c r="W1268" i="5"/>
  <c r="V1268" i="5"/>
  <c r="U1268" i="5"/>
  <c r="AF1267" i="5"/>
  <c r="AH1267" i="5" s="1"/>
  <c r="AE1267" i="5"/>
  <c r="AD1267" i="5"/>
  <c r="AC1267" i="5"/>
  <c r="AB1267" i="5"/>
  <c r="AA1267" i="5"/>
  <c r="Y1267" i="5"/>
  <c r="W1267" i="5"/>
  <c r="V1267" i="5"/>
  <c r="U1267" i="5"/>
  <c r="AF1266" i="5"/>
  <c r="AH1266" i="5" s="1"/>
  <c r="AE1266" i="5"/>
  <c r="AD1266" i="5"/>
  <c r="AC1266" i="5"/>
  <c r="AB1266" i="5"/>
  <c r="AA1266" i="5"/>
  <c r="Y1266" i="5"/>
  <c r="W1266" i="5"/>
  <c r="V1266" i="5"/>
  <c r="U1266" i="5"/>
  <c r="AF1265" i="5"/>
  <c r="AH1265" i="5" s="1"/>
  <c r="AE1265" i="5"/>
  <c r="AD1265" i="5"/>
  <c r="AC1265" i="5"/>
  <c r="AB1265" i="5"/>
  <c r="AA1265" i="5"/>
  <c r="Y1265" i="5"/>
  <c r="W1265" i="5"/>
  <c r="V1265" i="5"/>
  <c r="U1265" i="5"/>
  <c r="AF1264" i="5"/>
  <c r="X1264" i="5" s="1"/>
  <c r="AE1264" i="5"/>
  <c r="AD1264" i="5"/>
  <c r="AC1264" i="5"/>
  <c r="AB1264" i="5"/>
  <c r="AA1264" i="5"/>
  <c r="Y1264" i="5"/>
  <c r="W1264" i="5"/>
  <c r="V1264" i="5"/>
  <c r="U1264" i="5"/>
  <c r="AF1263" i="5"/>
  <c r="X1263" i="5" s="1"/>
  <c r="AE1263" i="5"/>
  <c r="AD1263" i="5"/>
  <c r="AC1263" i="5"/>
  <c r="AB1263" i="5"/>
  <c r="AA1263" i="5"/>
  <c r="Y1263" i="5"/>
  <c r="W1263" i="5"/>
  <c r="V1263" i="5"/>
  <c r="U1263" i="5"/>
  <c r="AG1262" i="5"/>
  <c r="AF1262" i="5"/>
  <c r="AH1262" i="5" s="1"/>
  <c r="AE1262" i="5"/>
  <c r="AD1262" i="5"/>
  <c r="AC1262" i="5"/>
  <c r="AB1262" i="5"/>
  <c r="AA1262" i="5"/>
  <c r="Y1262" i="5"/>
  <c r="W1262" i="5"/>
  <c r="V1262" i="5"/>
  <c r="U1262" i="5"/>
  <c r="AF1261" i="5"/>
  <c r="AH1261" i="5" s="1"/>
  <c r="AE1261" i="5"/>
  <c r="AD1261" i="5"/>
  <c r="AC1261" i="5"/>
  <c r="AB1261" i="5"/>
  <c r="AA1261" i="5"/>
  <c r="Y1261" i="5"/>
  <c r="W1261" i="5"/>
  <c r="V1261" i="5"/>
  <c r="U1261" i="5"/>
  <c r="AF1260" i="5"/>
  <c r="AH1260" i="5" s="1"/>
  <c r="AE1260" i="5"/>
  <c r="AD1260" i="5"/>
  <c r="AC1260" i="5"/>
  <c r="AB1260" i="5"/>
  <c r="AA1260" i="5"/>
  <c r="Y1260" i="5"/>
  <c r="W1260" i="5"/>
  <c r="V1260" i="5"/>
  <c r="U1260" i="5"/>
  <c r="AF1259" i="5"/>
  <c r="AH1259" i="5" s="1"/>
  <c r="AE1259" i="5"/>
  <c r="AD1259" i="5"/>
  <c r="AC1259" i="5"/>
  <c r="AB1259" i="5"/>
  <c r="AA1259" i="5"/>
  <c r="Y1259" i="5"/>
  <c r="W1259" i="5"/>
  <c r="V1259" i="5"/>
  <c r="U1259" i="5"/>
  <c r="AF1258" i="5"/>
  <c r="AH1258" i="5" s="1"/>
  <c r="AE1258" i="5"/>
  <c r="AD1258" i="5"/>
  <c r="AC1258" i="5"/>
  <c r="AB1258" i="5"/>
  <c r="AA1258" i="5"/>
  <c r="Y1258" i="5"/>
  <c r="W1258" i="5"/>
  <c r="V1258" i="5"/>
  <c r="U1258" i="5"/>
  <c r="AF1257" i="5"/>
  <c r="AH1257" i="5" s="1"/>
  <c r="AE1257" i="5"/>
  <c r="AD1257" i="5"/>
  <c r="AC1257" i="5"/>
  <c r="AB1257" i="5"/>
  <c r="AA1257" i="5"/>
  <c r="Y1257" i="5"/>
  <c r="W1257" i="5"/>
  <c r="V1257" i="5"/>
  <c r="U1257" i="5"/>
  <c r="AF1256" i="5"/>
  <c r="AH1256" i="5" s="1"/>
  <c r="AE1256" i="5"/>
  <c r="AD1256" i="5"/>
  <c r="AC1256" i="5"/>
  <c r="AB1256" i="5"/>
  <c r="AA1256" i="5"/>
  <c r="Y1256" i="5"/>
  <c r="W1256" i="5"/>
  <c r="V1256" i="5"/>
  <c r="U1256" i="5"/>
  <c r="AG1255" i="5"/>
  <c r="AF1255" i="5"/>
  <c r="AH1255" i="5" s="1"/>
  <c r="AE1255" i="5"/>
  <c r="AD1255" i="5"/>
  <c r="AC1255" i="5"/>
  <c r="AB1255" i="5"/>
  <c r="AA1255" i="5"/>
  <c r="Y1255" i="5"/>
  <c r="W1255" i="5"/>
  <c r="V1255" i="5"/>
  <c r="U1255" i="5"/>
  <c r="AF1254" i="5"/>
  <c r="AH1254" i="5" s="1"/>
  <c r="AE1254" i="5"/>
  <c r="AD1254" i="5"/>
  <c r="AC1254" i="5"/>
  <c r="AB1254" i="5"/>
  <c r="AA1254" i="5"/>
  <c r="Y1254" i="5"/>
  <c r="W1254" i="5"/>
  <c r="V1254" i="5"/>
  <c r="U1254" i="5"/>
  <c r="AF1253" i="5"/>
  <c r="AH1253" i="5" s="1"/>
  <c r="AE1253" i="5"/>
  <c r="AD1253" i="5"/>
  <c r="AC1253" i="5"/>
  <c r="AB1253" i="5"/>
  <c r="AA1253" i="5"/>
  <c r="Y1253" i="5"/>
  <c r="W1253" i="5"/>
  <c r="V1253" i="5"/>
  <c r="U1253" i="5"/>
  <c r="AF1252" i="5"/>
  <c r="X1252" i="5" s="1"/>
  <c r="AE1252" i="5"/>
  <c r="AD1252" i="5"/>
  <c r="AC1252" i="5"/>
  <c r="AB1252" i="5"/>
  <c r="AA1252" i="5"/>
  <c r="Y1252" i="5"/>
  <c r="W1252" i="5"/>
  <c r="V1252" i="5"/>
  <c r="U1252" i="5"/>
  <c r="AF1251" i="5"/>
  <c r="AH1251" i="5" s="1"/>
  <c r="AE1251" i="5"/>
  <c r="AD1251" i="5"/>
  <c r="AC1251" i="5"/>
  <c r="AB1251" i="5"/>
  <c r="AA1251" i="5"/>
  <c r="Y1251" i="5"/>
  <c r="W1251" i="5"/>
  <c r="V1251" i="5"/>
  <c r="U1251" i="5"/>
  <c r="AF1250" i="5"/>
  <c r="AH1250" i="5" s="1"/>
  <c r="AE1250" i="5"/>
  <c r="AD1250" i="5"/>
  <c r="AC1250" i="5"/>
  <c r="AB1250" i="5"/>
  <c r="AA1250" i="5"/>
  <c r="Y1250" i="5"/>
  <c r="W1250" i="5"/>
  <c r="V1250" i="5"/>
  <c r="U1250" i="5"/>
  <c r="AF1249" i="5"/>
  <c r="AH1249" i="5" s="1"/>
  <c r="AE1249" i="5"/>
  <c r="AD1249" i="5"/>
  <c r="AC1249" i="5"/>
  <c r="AB1249" i="5"/>
  <c r="AA1249" i="5"/>
  <c r="Y1249" i="5"/>
  <c r="W1249" i="5"/>
  <c r="V1249" i="5"/>
  <c r="U1249" i="5"/>
  <c r="AG1248" i="5"/>
  <c r="AF1248" i="5"/>
  <c r="AH1248" i="5" s="1"/>
  <c r="AE1248" i="5"/>
  <c r="AD1248" i="5"/>
  <c r="AC1248" i="5"/>
  <c r="AB1248" i="5"/>
  <c r="AA1248" i="5"/>
  <c r="Y1248" i="5"/>
  <c r="W1248" i="5"/>
  <c r="V1248" i="5"/>
  <c r="U1248" i="5"/>
  <c r="AF1247" i="5"/>
  <c r="AH1247" i="5" s="1"/>
  <c r="AE1247" i="5"/>
  <c r="AD1247" i="5"/>
  <c r="AC1247" i="5"/>
  <c r="AB1247" i="5"/>
  <c r="AA1247" i="5"/>
  <c r="Y1247" i="5"/>
  <c r="W1247" i="5"/>
  <c r="V1247" i="5"/>
  <c r="U1247" i="5"/>
  <c r="AF1246" i="5"/>
  <c r="AH1246" i="5" s="1"/>
  <c r="AE1246" i="5"/>
  <c r="AD1246" i="5"/>
  <c r="AC1246" i="5"/>
  <c r="AB1246" i="5"/>
  <c r="AA1246" i="5"/>
  <c r="Y1246" i="5"/>
  <c r="W1246" i="5"/>
  <c r="V1246" i="5"/>
  <c r="U1246" i="5"/>
  <c r="AF1245" i="5"/>
  <c r="X1245" i="5" s="1"/>
  <c r="AE1245" i="5"/>
  <c r="AD1245" i="5"/>
  <c r="AC1245" i="5"/>
  <c r="AB1245" i="5"/>
  <c r="AA1245" i="5"/>
  <c r="Y1245" i="5"/>
  <c r="W1245" i="5"/>
  <c r="V1245" i="5"/>
  <c r="U1245" i="5"/>
  <c r="AF1244" i="5"/>
  <c r="AH1244" i="5" s="1"/>
  <c r="AE1244" i="5"/>
  <c r="AD1244" i="5"/>
  <c r="AC1244" i="5"/>
  <c r="AB1244" i="5"/>
  <c r="AA1244" i="5"/>
  <c r="Y1244" i="5"/>
  <c r="W1244" i="5"/>
  <c r="V1244" i="5"/>
  <c r="U1244" i="5"/>
  <c r="AF1243" i="5"/>
  <c r="X1243" i="5" s="1"/>
  <c r="AE1243" i="5"/>
  <c r="AD1243" i="5"/>
  <c r="AC1243" i="5"/>
  <c r="AB1243" i="5"/>
  <c r="AA1243" i="5"/>
  <c r="Y1243" i="5"/>
  <c r="W1243" i="5"/>
  <c r="V1243" i="5"/>
  <c r="U1243" i="5"/>
  <c r="AF1242" i="5"/>
  <c r="Z1242" i="5" s="1"/>
  <c r="AE1242" i="5"/>
  <c r="AD1242" i="5"/>
  <c r="AC1242" i="5"/>
  <c r="AB1242" i="5"/>
  <c r="AA1242" i="5"/>
  <c r="Y1242" i="5"/>
  <c r="W1242" i="5"/>
  <c r="V1242" i="5"/>
  <c r="U1242" i="5"/>
  <c r="AG1241" i="5"/>
  <c r="AF1241" i="5"/>
  <c r="X1241" i="5" s="1"/>
  <c r="AE1241" i="5"/>
  <c r="AD1241" i="5"/>
  <c r="AC1241" i="5"/>
  <c r="AB1241" i="5"/>
  <c r="AA1241" i="5"/>
  <c r="Y1241" i="5"/>
  <c r="W1241" i="5"/>
  <c r="V1241" i="5"/>
  <c r="U1241" i="5"/>
  <c r="AF1240" i="5"/>
  <c r="AH1240" i="5" s="1"/>
  <c r="AE1240" i="5"/>
  <c r="AD1240" i="5"/>
  <c r="AC1240" i="5"/>
  <c r="AB1240" i="5"/>
  <c r="AA1240" i="5"/>
  <c r="Y1240" i="5"/>
  <c r="W1240" i="5"/>
  <c r="V1240" i="5"/>
  <c r="U1240" i="5"/>
  <c r="AF1239" i="5"/>
  <c r="X1239" i="5" s="1"/>
  <c r="AE1239" i="5"/>
  <c r="AD1239" i="5"/>
  <c r="AC1239" i="5"/>
  <c r="AB1239" i="5"/>
  <c r="AA1239" i="5"/>
  <c r="Y1239" i="5"/>
  <c r="W1239" i="5"/>
  <c r="V1239" i="5"/>
  <c r="U1239" i="5"/>
  <c r="AF1238" i="5"/>
  <c r="AH1238" i="5" s="1"/>
  <c r="AE1238" i="5"/>
  <c r="AD1238" i="5"/>
  <c r="AC1238" i="5"/>
  <c r="AB1238" i="5"/>
  <c r="AA1238" i="5"/>
  <c r="Y1238" i="5"/>
  <c r="W1238" i="5"/>
  <c r="V1238" i="5"/>
  <c r="U1238" i="5"/>
  <c r="AF1237" i="5"/>
  <c r="AE1237" i="5"/>
  <c r="AD1237" i="5"/>
  <c r="AC1237" i="5"/>
  <c r="AB1237" i="5"/>
  <c r="AA1237" i="5"/>
  <c r="Y1237" i="5"/>
  <c r="W1237" i="5"/>
  <c r="V1237" i="5"/>
  <c r="U1237" i="5"/>
  <c r="AF1236" i="5"/>
  <c r="X1236" i="5" s="1"/>
  <c r="AE1236" i="5"/>
  <c r="AD1236" i="5"/>
  <c r="AC1236" i="5"/>
  <c r="AB1236" i="5"/>
  <c r="AA1236" i="5"/>
  <c r="Y1236" i="5"/>
  <c r="W1236" i="5"/>
  <c r="V1236" i="5"/>
  <c r="U1236" i="5"/>
  <c r="AF1235" i="5"/>
  <c r="X1235" i="5" s="1"/>
  <c r="AE1235" i="5"/>
  <c r="AD1235" i="5"/>
  <c r="AC1235" i="5"/>
  <c r="AB1235" i="5"/>
  <c r="AA1235" i="5"/>
  <c r="Y1235" i="5"/>
  <c r="W1235" i="5"/>
  <c r="V1235" i="5"/>
  <c r="U1235" i="5"/>
  <c r="AF1234" i="5"/>
  <c r="AH1234" i="5" s="1"/>
  <c r="AE1234" i="5"/>
  <c r="AD1234" i="5"/>
  <c r="AC1234" i="5"/>
  <c r="AB1234" i="5"/>
  <c r="AA1234" i="5"/>
  <c r="Y1234" i="5"/>
  <c r="W1234" i="5"/>
  <c r="V1234" i="5"/>
  <c r="U1234" i="5"/>
  <c r="AF1233" i="5"/>
  <c r="AH1233" i="5" s="1"/>
  <c r="AE1233" i="5"/>
  <c r="AD1233" i="5"/>
  <c r="AC1233" i="5"/>
  <c r="AB1233" i="5"/>
  <c r="AA1233" i="5"/>
  <c r="Y1233" i="5"/>
  <c r="W1233" i="5"/>
  <c r="V1233" i="5"/>
  <c r="U1233" i="5"/>
  <c r="AF1232" i="5"/>
  <c r="AH1232" i="5" s="1"/>
  <c r="AE1232" i="5"/>
  <c r="AD1232" i="5"/>
  <c r="AC1232" i="5"/>
  <c r="AB1232" i="5"/>
  <c r="AA1232" i="5"/>
  <c r="Y1232" i="5"/>
  <c r="W1232" i="5"/>
  <c r="V1232" i="5"/>
  <c r="U1232" i="5"/>
  <c r="AF1231" i="5"/>
  <c r="AH1231" i="5" s="1"/>
  <c r="AE1231" i="5"/>
  <c r="AD1231" i="5"/>
  <c r="AC1231" i="5"/>
  <c r="AB1231" i="5"/>
  <c r="AA1231" i="5"/>
  <c r="Y1231" i="5"/>
  <c r="W1231" i="5"/>
  <c r="V1231" i="5"/>
  <c r="U1231" i="5"/>
  <c r="AG1230" i="5"/>
  <c r="AF1230" i="5"/>
  <c r="AH1230" i="5" s="1"/>
  <c r="AE1230" i="5"/>
  <c r="AD1230" i="5"/>
  <c r="AC1230" i="5"/>
  <c r="AB1230" i="5"/>
  <c r="AA1230" i="5"/>
  <c r="Y1230" i="5"/>
  <c r="W1230" i="5"/>
  <c r="V1230" i="5"/>
  <c r="U1230" i="5"/>
  <c r="AF1229" i="5"/>
  <c r="AH1229" i="5" s="1"/>
  <c r="AE1229" i="5"/>
  <c r="AD1229" i="5"/>
  <c r="AC1229" i="5"/>
  <c r="AB1229" i="5"/>
  <c r="AA1229" i="5"/>
  <c r="Y1229" i="5"/>
  <c r="W1229" i="5"/>
  <c r="V1229" i="5"/>
  <c r="U1229" i="5"/>
  <c r="AF1228" i="5"/>
  <c r="AH1228" i="5" s="1"/>
  <c r="AE1228" i="5"/>
  <c r="AD1228" i="5"/>
  <c r="AC1228" i="5"/>
  <c r="AB1228" i="5"/>
  <c r="AA1228" i="5"/>
  <c r="Y1228" i="5"/>
  <c r="W1228" i="5"/>
  <c r="V1228" i="5"/>
  <c r="U1228" i="5"/>
  <c r="AF1227" i="5"/>
  <c r="AH1227" i="5" s="1"/>
  <c r="AE1227" i="5"/>
  <c r="AD1227" i="5"/>
  <c r="AC1227" i="5"/>
  <c r="AB1227" i="5"/>
  <c r="AA1227" i="5"/>
  <c r="Y1227" i="5"/>
  <c r="W1227" i="5"/>
  <c r="V1227" i="5"/>
  <c r="U1227" i="5"/>
  <c r="AF1226" i="5"/>
  <c r="AH1226" i="5" s="1"/>
  <c r="AE1226" i="5"/>
  <c r="AD1226" i="5"/>
  <c r="AC1226" i="5"/>
  <c r="AB1226" i="5"/>
  <c r="AA1226" i="5"/>
  <c r="Y1226" i="5"/>
  <c r="W1226" i="5"/>
  <c r="V1226" i="5"/>
  <c r="U1226" i="5"/>
  <c r="AF1225" i="5"/>
  <c r="AH1225" i="5" s="1"/>
  <c r="AE1225" i="5"/>
  <c r="AD1225" i="5"/>
  <c r="AC1225" i="5"/>
  <c r="AB1225" i="5"/>
  <c r="AA1225" i="5"/>
  <c r="Y1225" i="5"/>
  <c r="W1225" i="5"/>
  <c r="V1225" i="5"/>
  <c r="U1225" i="5"/>
  <c r="AF1224" i="5"/>
  <c r="X1224" i="5" s="1"/>
  <c r="AE1224" i="5"/>
  <c r="AD1224" i="5"/>
  <c r="AC1224" i="5"/>
  <c r="AB1224" i="5"/>
  <c r="AA1224" i="5"/>
  <c r="Y1224" i="5"/>
  <c r="W1224" i="5"/>
  <c r="V1224" i="5"/>
  <c r="U1224" i="5"/>
  <c r="AF1223" i="5"/>
  <c r="AH1223" i="5" s="1"/>
  <c r="AE1223" i="5"/>
  <c r="AD1223" i="5"/>
  <c r="AC1223" i="5"/>
  <c r="AB1223" i="5"/>
  <c r="AA1223" i="5"/>
  <c r="Y1223" i="5"/>
  <c r="W1223" i="5"/>
  <c r="V1223" i="5"/>
  <c r="U1223" i="5"/>
  <c r="AF1222" i="5"/>
  <c r="AH1222" i="5" s="1"/>
  <c r="AE1222" i="5"/>
  <c r="AD1222" i="5"/>
  <c r="AC1222" i="5"/>
  <c r="AB1222" i="5"/>
  <c r="AA1222" i="5"/>
  <c r="Y1222" i="5"/>
  <c r="W1222" i="5"/>
  <c r="V1222" i="5"/>
  <c r="U1222" i="5"/>
  <c r="AF1221" i="5"/>
  <c r="AH1221" i="5" s="1"/>
  <c r="AE1221" i="5"/>
  <c r="AD1221" i="5"/>
  <c r="AC1221" i="5"/>
  <c r="AB1221" i="5"/>
  <c r="AA1221" i="5"/>
  <c r="Y1221" i="5"/>
  <c r="W1221" i="5"/>
  <c r="V1221" i="5"/>
  <c r="U1221" i="5"/>
  <c r="AF1220" i="5"/>
  <c r="AH1220" i="5" s="1"/>
  <c r="AE1220" i="5"/>
  <c r="AD1220" i="5"/>
  <c r="AC1220" i="5"/>
  <c r="AB1220" i="5"/>
  <c r="AA1220" i="5"/>
  <c r="Y1220" i="5"/>
  <c r="W1220" i="5"/>
  <c r="V1220" i="5"/>
  <c r="U1220" i="5"/>
  <c r="AG1219" i="5"/>
  <c r="AF1219" i="5"/>
  <c r="AH1219" i="5" s="1"/>
  <c r="AE1219" i="5"/>
  <c r="AD1219" i="5"/>
  <c r="AC1219" i="5"/>
  <c r="AB1219" i="5"/>
  <c r="AA1219" i="5"/>
  <c r="Y1219" i="5"/>
  <c r="W1219" i="5"/>
  <c r="V1219" i="5"/>
  <c r="U1219" i="5"/>
  <c r="AG1218" i="5"/>
  <c r="AF1218" i="5"/>
  <c r="AH1218" i="5" s="1"/>
  <c r="AE1218" i="5"/>
  <c r="AD1218" i="5"/>
  <c r="AC1218" i="5"/>
  <c r="AB1218" i="5"/>
  <c r="AA1218" i="5"/>
  <c r="Y1218" i="5"/>
  <c r="W1218" i="5"/>
  <c r="V1218" i="5"/>
  <c r="U1218" i="5"/>
  <c r="AF1217" i="5"/>
  <c r="AH1217" i="5" s="1"/>
  <c r="AE1217" i="5"/>
  <c r="AD1217" i="5"/>
  <c r="AC1217" i="5"/>
  <c r="AB1217" i="5"/>
  <c r="AA1217" i="5"/>
  <c r="Y1217" i="5"/>
  <c r="W1217" i="5"/>
  <c r="V1217" i="5"/>
  <c r="U1217" i="5"/>
  <c r="AF1216" i="5"/>
  <c r="AH1216" i="5" s="1"/>
  <c r="AE1216" i="5"/>
  <c r="AD1216" i="5"/>
  <c r="AC1216" i="5"/>
  <c r="AB1216" i="5"/>
  <c r="AA1216" i="5"/>
  <c r="Y1216" i="5"/>
  <c r="W1216" i="5"/>
  <c r="V1216" i="5"/>
  <c r="U1216" i="5"/>
  <c r="AF1215" i="5"/>
  <c r="AH1215" i="5" s="1"/>
  <c r="AE1215" i="5"/>
  <c r="AD1215" i="5"/>
  <c r="AC1215" i="5"/>
  <c r="AB1215" i="5"/>
  <c r="AA1215" i="5"/>
  <c r="Y1215" i="5"/>
  <c r="W1215" i="5"/>
  <c r="V1215" i="5"/>
  <c r="U1215" i="5"/>
  <c r="AF1214" i="5"/>
  <c r="Z1214" i="5" s="1"/>
  <c r="AE1214" i="5"/>
  <c r="AD1214" i="5"/>
  <c r="AC1214" i="5"/>
  <c r="AB1214" i="5"/>
  <c r="AA1214" i="5"/>
  <c r="Y1214" i="5"/>
  <c r="W1214" i="5"/>
  <c r="V1214" i="5"/>
  <c r="U1214" i="5"/>
  <c r="AF1213" i="5"/>
  <c r="AH1213" i="5" s="1"/>
  <c r="AE1213" i="5"/>
  <c r="AD1213" i="5"/>
  <c r="AC1213" i="5"/>
  <c r="AB1213" i="5"/>
  <c r="AA1213" i="5"/>
  <c r="Y1213" i="5"/>
  <c r="W1213" i="5"/>
  <c r="V1213" i="5"/>
  <c r="U1213" i="5"/>
  <c r="AF1212" i="5"/>
  <c r="X1212" i="5" s="1"/>
  <c r="AE1212" i="5"/>
  <c r="AD1212" i="5"/>
  <c r="AC1212" i="5"/>
  <c r="AB1212" i="5"/>
  <c r="AA1212" i="5"/>
  <c r="Y1212" i="5"/>
  <c r="W1212" i="5"/>
  <c r="V1212" i="5"/>
  <c r="U1212" i="5"/>
  <c r="AF1211" i="5"/>
  <c r="AH1211" i="5" s="1"/>
  <c r="AE1211" i="5"/>
  <c r="AD1211" i="5"/>
  <c r="AC1211" i="5"/>
  <c r="AB1211" i="5"/>
  <c r="AA1211" i="5"/>
  <c r="Y1211" i="5"/>
  <c r="W1211" i="5"/>
  <c r="V1211" i="5"/>
  <c r="U1211" i="5"/>
  <c r="AF1210" i="5"/>
  <c r="AH1210" i="5" s="1"/>
  <c r="AE1210" i="5"/>
  <c r="AD1210" i="5"/>
  <c r="AC1210" i="5"/>
  <c r="AB1210" i="5"/>
  <c r="AA1210" i="5"/>
  <c r="Y1210" i="5"/>
  <c r="W1210" i="5"/>
  <c r="V1210" i="5"/>
  <c r="U1210" i="5"/>
  <c r="AF1209" i="5"/>
  <c r="AH1209" i="5" s="1"/>
  <c r="AE1209" i="5"/>
  <c r="AD1209" i="5"/>
  <c r="AC1209" i="5"/>
  <c r="AB1209" i="5"/>
  <c r="AA1209" i="5"/>
  <c r="Y1209" i="5"/>
  <c r="W1209" i="5"/>
  <c r="V1209" i="5"/>
  <c r="U1209" i="5"/>
  <c r="AF1208" i="5"/>
  <c r="AH1208" i="5" s="1"/>
  <c r="AE1208" i="5"/>
  <c r="AD1208" i="5"/>
  <c r="AC1208" i="5"/>
  <c r="AB1208" i="5"/>
  <c r="AA1208" i="5"/>
  <c r="Y1208" i="5"/>
  <c r="W1208" i="5"/>
  <c r="V1208" i="5"/>
  <c r="U1208" i="5"/>
  <c r="AG1207" i="5"/>
  <c r="AF1207" i="5"/>
  <c r="Z1207" i="5" s="1"/>
  <c r="AE1207" i="5"/>
  <c r="AD1207" i="5"/>
  <c r="AC1207" i="5"/>
  <c r="AB1207" i="5"/>
  <c r="AA1207" i="5"/>
  <c r="Y1207" i="5"/>
  <c r="W1207" i="5"/>
  <c r="V1207" i="5"/>
  <c r="U1207" i="5"/>
  <c r="AG1206" i="5"/>
  <c r="AF1206" i="5"/>
  <c r="AH1206" i="5" s="1"/>
  <c r="AE1206" i="5"/>
  <c r="AD1206" i="5"/>
  <c r="AC1206" i="5"/>
  <c r="AB1206" i="5"/>
  <c r="AA1206" i="5"/>
  <c r="Y1206" i="5"/>
  <c r="W1206" i="5"/>
  <c r="V1206" i="5"/>
  <c r="U1206" i="5"/>
  <c r="AF1205" i="5"/>
  <c r="AH1205" i="5" s="1"/>
  <c r="AE1205" i="5"/>
  <c r="AD1205" i="5"/>
  <c r="AC1205" i="5"/>
  <c r="AB1205" i="5"/>
  <c r="AA1205" i="5"/>
  <c r="Y1205" i="5"/>
  <c r="W1205" i="5"/>
  <c r="V1205" i="5"/>
  <c r="U1205" i="5"/>
  <c r="AF1204" i="5"/>
  <c r="AH1204" i="5" s="1"/>
  <c r="AE1204" i="5"/>
  <c r="AD1204" i="5"/>
  <c r="AC1204" i="5"/>
  <c r="AB1204" i="5"/>
  <c r="AA1204" i="5"/>
  <c r="Y1204" i="5"/>
  <c r="W1204" i="5"/>
  <c r="V1204" i="5"/>
  <c r="U1204" i="5"/>
  <c r="AF1203" i="5"/>
  <c r="AH1203" i="5" s="1"/>
  <c r="AE1203" i="5"/>
  <c r="AD1203" i="5"/>
  <c r="AC1203" i="5"/>
  <c r="AB1203" i="5"/>
  <c r="AA1203" i="5"/>
  <c r="Y1203" i="5"/>
  <c r="W1203" i="5"/>
  <c r="V1203" i="5"/>
  <c r="U1203" i="5"/>
  <c r="AF1202" i="5"/>
  <c r="X1202" i="5" s="1"/>
  <c r="AE1202" i="5"/>
  <c r="AD1202" i="5"/>
  <c r="AC1202" i="5"/>
  <c r="AB1202" i="5"/>
  <c r="AA1202" i="5"/>
  <c r="Y1202" i="5"/>
  <c r="W1202" i="5"/>
  <c r="V1202" i="5"/>
  <c r="U1202" i="5"/>
  <c r="AF1201" i="5"/>
  <c r="X1201" i="5" s="1"/>
  <c r="AE1201" i="5"/>
  <c r="AD1201" i="5"/>
  <c r="AC1201" i="5"/>
  <c r="AB1201" i="5"/>
  <c r="AA1201" i="5"/>
  <c r="Y1201" i="5"/>
  <c r="W1201" i="5"/>
  <c r="V1201" i="5"/>
  <c r="U1201" i="5"/>
  <c r="AF1200" i="5"/>
  <c r="X1200" i="5" s="1"/>
  <c r="AE1200" i="5"/>
  <c r="AD1200" i="5"/>
  <c r="AC1200" i="5"/>
  <c r="AB1200" i="5"/>
  <c r="AA1200" i="5"/>
  <c r="Y1200" i="5"/>
  <c r="W1200" i="5"/>
  <c r="V1200" i="5"/>
  <c r="U1200" i="5"/>
  <c r="AG1199" i="5"/>
  <c r="AF1199" i="5"/>
  <c r="AH1199" i="5" s="1"/>
  <c r="AE1199" i="5"/>
  <c r="AD1199" i="5"/>
  <c r="AC1199" i="5"/>
  <c r="AB1199" i="5"/>
  <c r="AA1199" i="5"/>
  <c r="Y1199" i="5"/>
  <c r="W1199" i="5"/>
  <c r="V1199" i="5"/>
  <c r="U1199" i="5"/>
  <c r="AF1198" i="5"/>
  <c r="AE1198" i="5"/>
  <c r="AD1198" i="5"/>
  <c r="AC1198" i="5"/>
  <c r="AB1198" i="5"/>
  <c r="AA1198" i="5"/>
  <c r="Y1198" i="5"/>
  <c r="W1198" i="5"/>
  <c r="V1198" i="5"/>
  <c r="U1198" i="5"/>
  <c r="AF1197" i="5"/>
  <c r="AE1197" i="5"/>
  <c r="AD1197" i="5"/>
  <c r="AC1197" i="5"/>
  <c r="AB1197" i="5"/>
  <c r="AA1197" i="5"/>
  <c r="Y1197" i="5"/>
  <c r="W1197" i="5"/>
  <c r="V1197" i="5"/>
  <c r="U1197" i="5"/>
  <c r="AF1196" i="5"/>
  <c r="X1196" i="5" s="1"/>
  <c r="AE1196" i="5"/>
  <c r="AD1196" i="5"/>
  <c r="AC1196" i="5"/>
  <c r="AB1196" i="5"/>
  <c r="AA1196" i="5"/>
  <c r="Y1196" i="5"/>
  <c r="W1196" i="5"/>
  <c r="V1196" i="5"/>
  <c r="U1196" i="5"/>
  <c r="AF1195" i="5"/>
  <c r="X1195" i="5" s="1"/>
  <c r="AE1195" i="5"/>
  <c r="AD1195" i="5"/>
  <c r="AC1195" i="5"/>
  <c r="AB1195" i="5"/>
  <c r="AA1195" i="5"/>
  <c r="Y1195" i="5"/>
  <c r="W1195" i="5"/>
  <c r="V1195" i="5"/>
  <c r="U1195" i="5"/>
  <c r="AF1194" i="5"/>
  <c r="X1194" i="5" s="1"/>
  <c r="AE1194" i="5"/>
  <c r="AD1194" i="5"/>
  <c r="AC1194" i="5"/>
  <c r="AB1194" i="5"/>
  <c r="AA1194" i="5"/>
  <c r="Y1194" i="5"/>
  <c r="W1194" i="5"/>
  <c r="V1194" i="5"/>
  <c r="U1194" i="5"/>
  <c r="AF1193" i="5"/>
  <c r="AH1193" i="5" s="1"/>
  <c r="AE1193" i="5"/>
  <c r="AD1193" i="5"/>
  <c r="AC1193" i="5"/>
  <c r="AB1193" i="5"/>
  <c r="AA1193" i="5"/>
  <c r="Y1193" i="5"/>
  <c r="W1193" i="5"/>
  <c r="V1193" i="5"/>
  <c r="U1193" i="5"/>
  <c r="AG1192" i="5"/>
  <c r="AF1192" i="5"/>
  <c r="X1192" i="5" s="1"/>
  <c r="AE1192" i="5"/>
  <c r="AD1192" i="5"/>
  <c r="AC1192" i="5"/>
  <c r="AB1192" i="5"/>
  <c r="AA1192" i="5"/>
  <c r="Y1192" i="5"/>
  <c r="W1192" i="5"/>
  <c r="V1192" i="5"/>
  <c r="U1192" i="5"/>
  <c r="AF1190" i="5"/>
  <c r="X1190" i="5" s="1"/>
  <c r="AE1190" i="5"/>
  <c r="AD1190" i="5"/>
  <c r="AC1190" i="5"/>
  <c r="AB1190" i="5"/>
  <c r="AA1190" i="5"/>
  <c r="Y1190" i="5"/>
  <c r="W1190" i="5"/>
  <c r="V1190" i="5"/>
  <c r="U1190" i="5"/>
  <c r="AF1189" i="5"/>
  <c r="AE1189" i="5"/>
  <c r="AD1189" i="5"/>
  <c r="AC1189" i="5"/>
  <c r="AB1189" i="5"/>
  <c r="AA1189" i="5"/>
  <c r="Y1189" i="5"/>
  <c r="W1189" i="5"/>
  <c r="V1189" i="5"/>
  <c r="U1189" i="5"/>
  <c r="AF1188" i="5"/>
  <c r="Z1188" i="5" s="1"/>
  <c r="AE1188" i="5"/>
  <c r="AD1188" i="5"/>
  <c r="AC1188" i="5"/>
  <c r="AB1188" i="5"/>
  <c r="AA1188" i="5"/>
  <c r="Y1188" i="5"/>
  <c r="W1188" i="5"/>
  <c r="V1188" i="5"/>
  <c r="U1188" i="5"/>
  <c r="AG1187" i="5"/>
  <c r="AF1187" i="5"/>
  <c r="AH1187" i="5" s="1"/>
  <c r="AE1187" i="5"/>
  <c r="AD1187" i="5"/>
  <c r="AC1187" i="5"/>
  <c r="AB1187" i="5"/>
  <c r="AA1187" i="5"/>
  <c r="Y1187" i="5"/>
  <c r="W1187" i="5"/>
  <c r="V1187" i="5"/>
  <c r="U1187" i="5"/>
  <c r="AG1186" i="5"/>
  <c r="AF1186" i="5"/>
  <c r="Z1186" i="5" s="1"/>
  <c r="AE1186" i="5"/>
  <c r="AD1186" i="5"/>
  <c r="AC1186" i="5"/>
  <c r="AB1186" i="5"/>
  <c r="AA1186" i="5"/>
  <c r="Y1186" i="5"/>
  <c r="W1186" i="5"/>
  <c r="V1186" i="5"/>
  <c r="U1186" i="5"/>
  <c r="AG1185" i="5"/>
  <c r="AF1185" i="5"/>
  <c r="AH1185" i="5" s="1"/>
  <c r="AE1185" i="5"/>
  <c r="AD1185" i="5"/>
  <c r="AC1185" i="5"/>
  <c r="AB1185" i="5"/>
  <c r="AA1185" i="5"/>
  <c r="Y1185" i="5"/>
  <c r="W1185" i="5"/>
  <c r="V1185" i="5"/>
  <c r="U1185" i="5"/>
  <c r="AG1184" i="5"/>
  <c r="AF1184" i="5"/>
  <c r="Z1184" i="5" s="1"/>
  <c r="AE1184" i="5"/>
  <c r="AD1184" i="5"/>
  <c r="AC1184" i="5"/>
  <c r="AB1184" i="5"/>
  <c r="AA1184" i="5"/>
  <c r="Y1184" i="5"/>
  <c r="W1184" i="5"/>
  <c r="V1184" i="5"/>
  <c r="U1184" i="5"/>
  <c r="AF1183" i="5"/>
  <c r="AH1183" i="5" s="1"/>
  <c r="AE1183" i="5"/>
  <c r="AD1183" i="5"/>
  <c r="AC1183" i="5"/>
  <c r="AB1183" i="5"/>
  <c r="AA1183" i="5"/>
  <c r="Y1183" i="5"/>
  <c r="W1183" i="5"/>
  <c r="V1183" i="5"/>
  <c r="U1183" i="5"/>
  <c r="AF1182" i="5"/>
  <c r="Z1182" i="5" s="1"/>
  <c r="AE1182" i="5"/>
  <c r="AD1182" i="5"/>
  <c r="AC1182" i="5"/>
  <c r="AB1182" i="5"/>
  <c r="AA1182" i="5"/>
  <c r="Y1182" i="5"/>
  <c r="W1182" i="5"/>
  <c r="V1182" i="5"/>
  <c r="U1182" i="5"/>
  <c r="AF1181" i="5"/>
  <c r="AH1181" i="5" s="1"/>
  <c r="AE1181" i="5"/>
  <c r="AD1181" i="5"/>
  <c r="AC1181" i="5"/>
  <c r="AB1181" i="5"/>
  <c r="AA1181" i="5"/>
  <c r="Y1181" i="5"/>
  <c r="W1181" i="5"/>
  <c r="V1181" i="5"/>
  <c r="U1181" i="5"/>
  <c r="AF1180" i="5"/>
  <c r="AH1180" i="5" s="1"/>
  <c r="AE1180" i="5"/>
  <c r="AD1180" i="5"/>
  <c r="AC1180" i="5"/>
  <c r="AB1180" i="5"/>
  <c r="AA1180" i="5"/>
  <c r="Y1180" i="5"/>
  <c r="W1180" i="5"/>
  <c r="V1180" i="5"/>
  <c r="U1180" i="5"/>
  <c r="AG1179" i="5"/>
  <c r="AF1179" i="5"/>
  <c r="AH1179" i="5" s="1"/>
  <c r="AE1179" i="5"/>
  <c r="AD1179" i="5"/>
  <c r="AC1179" i="5"/>
  <c r="AB1179" i="5"/>
  <c r="AA1179" i="5"/>
  <c r="Y1179" i="5"/>
  <c r="W1179" i="5"/>
  <c r="V1179" i="5"/>
  <c r="U1179" i="5"/>
  <c r="AF1178" i="5"/>
  <c r="AE1178" i="5"/>
  <c r="AD1178" i="5"/>
  <c r="AC1178" i="5"/>
  <c r="AB1178" i="5"/>
  <c r="AA1178" i="5"/>
  <c r="Y1178" i="5"/>
  <c r="W1178" i="5"/>
  <c r="V1178" i="5"/>
  <c r="U1178" i="5"/>
  <c r="AF1177" i="5"/>
  <c r="Z1177" i="5" s="1"/>
  <c r="AE1177" i="5"/>
  <c r="AD1177" i="5"/>
  <c r="AC1177" i="5"/>
  <c r="AB1177" i="5"/>
  <c r="AA1177" i="5"/>
  <c r="Y1177" i="5"/>
  <c r="W1177" i="5"/>
  <c r="V1177" i="5"/>
  <c r="U1177" i="5"/>
  <c r="AF1176" i="5"/>
  <c r="AH1176" i="5" s="1"/>
  <c r="AE1176" i="5"/>
  <c r="AD1176" i="5"/>
  <c r="AC1176" i="5"/>
  <c r="AB1176" i="5"/>
  <c r="AA1176" i="5"/>
  <c r="Y1176" i="5"/>
  <c r="W1176" i="5"/>
  <c r="V1176" i="5"/>
  <c r="U1176" i="5"/>
  <c r="AF1175" i="5"/>
  <c r="AH1175" i="5" s="1"/>
  <c r="AE1175" i="5"/>
  <c r="AD1175" i="5"/>
  <c r="AC1175" i="5"/>
  <c r="AB1175" i="5"/>
  <c r="AA1175" i="5"/>
  <c r="Y1175" i="5"/>
  <c r="W1175" i="5"/>
  <c r="V1175" i="5"/>
  <c r="U1175" i="5"/>
  <c r="AF1174" i="5"/>
  <c r="AH1174" i="5" s="1"/>
  <c r="AE1174" i="5"/>
  <c r="AD1174" i="5"/>
  <c r="AC1174" i="5"/>
  <c r="AB1174" i="5"/>
  <c r="AA1174" i="5"/>
  <c r="Y1174" i="5"/>
  <c r="W1174" i="5"/>
  <c r="V1174" i="5"/>
  <c r="U1174" i="5"/>
  <c r="AF1173" i="5"/>
  <c r="AH1173" i="5" s="1"/>
  <c r="AE1173" i="5"/>
  <c r="AD1173" i="5"/>
  <c r="AC1173" i="5"/>
  <c r="AB1173" i="5"/>
  <c r="AA1173" i="5"/>
  <c r="Y1173" i="5"/>
  <c r="W1173" i="5"/>
  <c r="V1173" i="5"/>
  <c r="U1173" i="5"/>
  <c r="AF1172" i="5"/>
  <c r="AH1172" i="5" s="1"/>
  <c r="AE1172" i="5"/>
  <c r="AD1172" i="5"/>
  <c r="AC1172" i="5"/>
  <c r="AB1172" i="5"/>
  <c r="AA1172" i="5"/>
  <c r="Y1172" i="5"/>
  <c r="W1172" i="5"/>
  <c r="V1172" i="5"/>
  <c r="U1172" i="5"/>
  <c r="AF1171" i="5"/>
  <c r="AH1171" i="5" s="1"/>
  <c r="AE1171" i="5"/>
  <c r="AD1171" i="5"/>
  <c r="AC1171" i="5"/>
  <c r="AB1171" i="5"/>
  <c r="AA1171" i="5"/>
  <c r="Y1171" i="5"/>
  <c r="W1171" i="5"/>
  <c r="V1171" i="5"/>
  <c r="U1171" i="5"/>
  <c r="AF1170" i="5"/>
  <c r="AH1170" i="5" s="1"/>
  <c r="AE1170" i="5"/>
  <c r="AD1170" i="5"/>
  <c r="AC1170" i="5"/>
  <c r="AB1170" i="5"/>
  <c r="AA1170" i="5"/>
  <c r="Y1170" i="5"/>
  <c r="W1170" i="5"/>
  <c r="V1170" i="5"/>
  <c r="U1170" i="5"/>
  <c r="AF1169" i="5"/>
  <c r="AH1169" i="5" s="1"/>
  <c r="AE1169" i="5"/>
  <c r="AD1169" i="5"/>
  <c r="AC1169" i="5"/>
  <c r="AB1169" i="5"/>
  <c r="AA1169" i="5"/>
  <c r="Y1169" i="5"/>
  <c r="W1169" i="5"/>
  <c r="V1169" i="5"/>
  <c r="U1169" i="5"/>
  <c r="AF1168" i="5"/>
  <c r="AH1168" i="5" s="1"/>
  <c r="AE1168" i="5"/>
  <c r="AD1168" i="5"/>
  <c r="AC1168" i="5"/>
  <c r="AB1168" i="5"/>
  <c r="AA1168" i="5"/>
  <c r="Y1168" i="5"/>
  <c r="W1168" i="5"/>
  <c r="V1168" i="5"/>
  <c r="U1168" i="5"/>
  <c r="AG1167" i="5"/>
  <c r="AF1167" i="5"/>
  <c r="AE1167" i="5"/>
  <c r="AD1167" i="5"/>
  <c r="AC1167" i="5"/>
  <c r="AB1167" i="5"/>
  <c r="AA1167" i="5"/>
  <c r="Y1167" i="5"/>
  <c r="W1167" i="5"/>
  <c r="V1167" i="5"/>
  <c r="U1167" i="5"/>
  <c r="AF1166" i="5"/>
  <c r="AH1166" i="5" s="1"/>
  <c r="AE1166" i="5"/>
  <c r="AD1166" i="5"/>
  <c r="AC1166" i="5"/>
  <c r="AB1166" i="5"/>
  <c r="AA1166" i="5"/>
  <c r="Y1166" i="5"/>
  <c r="W1166" i="5"/>
  <c r="V1166" i="5"/>
  <c r="U1166" i="5"/>
  <c r="AF1165" i="5"/>
  <c r="Z1165" i="5" s="1"/>
  <c r="AE1165" i="5"/>
  <c r="AD1165" i="5"/>
  <c r="AC1165" i="5"/>
  <c r="AB1165" i="5"/>
  <c r="AA1165" i="5"/>
  <c r="Y1165" i="5"/>
  <c r="W1165" i="5"/>
  <c r="V1165" i="5"/>
  <c r="U1165" i="5"/>
  <c r="AG1164" i="5"/>
  <c r="AF1164" i="5"/>
  <c r="AH1164" i="5" s="1"/>
  <c r="AE1164" i="5"/>
  <c r="AD1164" i="5"/>
  <c r="AC1164" i="5"/>
  <c r="AB1164" i="5"/>
  <c r="AA1164" i="5"/>
  <c r="Y1164" i="5"/>
  <c r="W1164" i="5"/>
  <c r="V1164" i="5"/>
  <c r="U1164" i="5"/>
  <c r="AF1163" i="5"/>
  <c r="AH1163" i="5" s="1"/>
  <c r="AE1163" i="5"/>
  <c r="AD1163" i="5"/>
  <c r="AC1163" i="5"/>
  <c r="AB1163" i="5"/>
  <c r="AA1163" i="5"/>
  <c r="Y1163" i="5"/>
  <c r="W1163" i="5"/>
  <c r="V1163" i="5"/>
  <c r="U1163" i="5"/>
  <c r="AF1162" i="5"/>
  <c r="Z1162" i="5" s="1"/>
  <c r="AE1162" i="5"/>
  <c r="AD1162" i="5"/>
  <c r="AC1162" i="5"/>
  <c r="AB1162" i="5"/>
  <c r="AA1162" i="5"/>
  <c r="Y1162" i="5"/>
  <c r="W1162" i="5"/>
  <c r="V1162" i="5"/>
  <c r="U1162" i="5"/>
  <c r="AF1161" i="5"/>
  <c r="AH1161" i="5" s="1"/>
  <c r="AE1161" i="5"/>
  <c r="AD1161" i="5"/>
  <c r="AC1161" i="5"/>
  <c r="AB1161" i="5"/>
  <c r="AA1161" i="5"/>
  <c r="Y1161" i="5"/>
  <c r="W1161" i="5"/>
  <c r="V1161" i="5"/>
  <c r="U1161" i="5"/>
  <c r="AF1160" i="5"/>
  <c r="Z1160" i="5" s="1"/>
  <c r="AE1160" i="5"/>
  <c r="AD1160" i="5"/>
  <c r="AC1160" i="5"/>
  <c r="AB1160" i="5"/>
  <c r="AA1160" i="5"/>
  <c r="Y1160" i="5"/>
  <c r="W1160" i="5"/>
  <c r="V1160" i="5"/>
  <c r="U1160" i="5"/>
  <c r="AF1159" i="5"/>
  <c r="AH1159" i="5" s="1"/>
  <c r="AE1159" i="5"/>
  <c r="AD1159" i="5"/>
  <c r="AC1159" i="5"/>
  <c r="AB1159" i="5"/>
  <c r="AA1159" i="5"/>
  <c r="Y1159" i="5"/>
  <c r="W1159" i="5"/>
  <c r="V1159" i="5"/>
  <c r="U1159" i="5"/>
  <c r="AF1158" i="5"/>
  <c r="Z1158" i="5" s="1"/>
  <c r="AE1158" i="5"/>
  <c r="AD1158" i="5"/>
  <c r="AC1158" i="5"/>
  <c r="AB1158" i="5"/>
  <c r="AA1158" i="5"/>
  <c r="Y1158" i="5"/>
  <c r="W1158" i="5"/>
  <c r="V1158" i="5"/>
  <c r="U1158" i="5"/>
  <c r="AF1157" i="5"/>
  <c r="AH1157" i="5" s="1"/>
  <c r="AE1157" i="5"/>
  <c r="AD1157" i="5"/>
  <c r="AC1157" i="5"/>
  <c r="AB1157" i="5"/>
  <c r="AA1157" i="5"/>
  <c r="Y1157" i="5"/>
  <c r="W1157" i="5"/>
  <c r="V1157" i="5"/>
  <c r="U1157" i="5"/>
  <c r="AF1156" i="5"/>
  <c r="Z1156" i="5" s="1"/>
  <c r="AE1156" i="5"/>
  <c r="AD1156" i="5"/>
  <c r="AC1156" i="5"/>
  <c r="AB1156" i="5"/>
  <c r="AA1156" i="5"/>
  <c r="Y1156" i="5"/>
  <c r="W1156" i="5"/>
  <c r="V1156" i="5"/>
  <c r="U1156" i="5"/>
  <c r="AF1155" i="5"/>
  <c r="AH1155" i="5" s="1"/>
  <c r="AE1155" i="5"/>
  <c r="AD1155" i="5"/>
  <c r="AC1155" i="5"/>
  <c r="AB1155" i="5"/>
  <c r="AA1155" i="5"/>
  <c r="Y1155" i="5"/>
  <c r="W1155" i="5"/>
  <c r="V1155" i="5"/>
  <c r="U1155" i="5"/>
  <c r="AF1154" i="5"/>
  <c r="AH1154" i="5" s="1"/>
  <c r="AE1154" i="5"/>
  <c r="AD1154" i="5"/>
  <c r="AC1154" i="5"/>
  <c r="AB1154" i="5"/>
  <c r="AA1154" i="5"/>
  <c r="Y1154" i="5"/>
  <c r="W1154" i="5"/>
  <c r="V1154" i="5"/>
  <c r="U1154" i="5"/>
  <c r="AG1153" i="5"/>
  <c r="AF1153" i="5"/>
  <c r="AH1153" i="5" s="1"/>
  <c r="AE1153" i="5"/>
  <c r="AD1153" i="5"/>
  <c r="AC1153" i="5"/>
  <c r="AB1153" i="5"/>
  <c r="AA1153" i="5"/>
  <c r="Y1153" i="5"/>
  <c r="W1153" i="5"/>
  <c r="V1153" i="5"/>
  <c r="U1153" i="5"/>
  <c r="AG1152" i="5"/>
  <c r="AF1152" i="5"/>
  <c r="AH1152" i="5" s="1"/>
  <c r="AE1152" i="5"/>
  <c r="AD1152" i="5"/>
  <c r="AC1152" i="5"/>
  <c r="AB1152" i="5"/>
  <c r="AA1152" i="5"/>
  <c r="Y1152" i="5"/>
  <c r="W1152" i="5"/>
  <c r="V1152" i="5"/>
  <c r="U1152" i="5"/>
  <c r="AF1151" i="5"/>
  <c r="AH1151" i="5" s="1"/>
  <c r="AE1151" i="5"/>
  <c r="AD1151" i="5"/>
  <c r="AC1151" i="5"/>
  <c r="AB1151" i="5"/>
  <c r="AA1151" i="5"/>
  <c r="Y1151" i="5"/>
  <c r="W1151" i="5"/>
  <c r="V1151" i="5"/>
  <c r="U1151" i="5"/>
  <c r="AF1150" i="5"/>
  <c r="AH1150" i="5" s="1"/>
  <c r="AE1150" i="5"/>
  <c r="AD1150" i="5"/>
  <c r="AC1150" i="5"/>
  <c r="AB1150" i="5"/>
  <c r="AA1150" i="5"/>
  <c r="Y1150" i="5"/>
  <c r="W1150" i="5"/>
  <c r="V1150" i="5"/>
  <c r="U1150" i="5"/>
  <c r="AF1149" i="5"/>
  <c r="AH1149" i="5" s="1"/>
  <c r="AE1149" i="5"/>
  <c r="AD1149" i="5"/>
  <c r="AC1149" i="5"/>
  <c r="AB1149" i="5"/>
  <c r="AA1149" i="5"/>
  <c r="Y1149" i="5"/>
  <c r="W1149" i="5"/>
  <c r="V1149" i="5"/>
  <c r="U1149" i="5"/>
  <c r="AF1148" i="5"/>
  <c r="AH1148" i="5" s="1"/>
  <c r="AE1148" i="5"/>
  <c r="AD1148" i="5"/>
  <c r="AC1148" i="5"/>
  <c r="AB1148" i="5"/>
  <c r="AA1148" i="5"/>
  <c r="Y1148" i="5"/>
  <c r="W1148" i="5"/>
  <c r="V1148" i="5"/>
  <c r="U1148" i="5"/>
  <c r="AG1147" i="5"/>
  <c r="AF1147" i="5"/>
  <c r="AH1147" i="5" s="1"/>
  <c r="AE1147" i="5"/>
  <c r="AD1147" i="5"/>
  <c r="AC1147" i="5"/>
  <c r="AB1147" i="5"/>
  <c r="AA1147" i="5"/>
  <c r="Y1147" i="5"/>
  <c r="W1147" i="5"/>
  <c r="V1147" i="5"/>
  <c r="U1147" i="5"/>
  <c r="AF1146" i="5"/>
  <c r="Z1146" i="5" s="1"/>
  <c r="AE1146" i="5"/>
  <c r="AD1146" i="5"/>
  <c r="AC1146" i="5"/>
  <c r="AB1146" i="5"/>
  <c r="AA1146" i="5"/>
  <c r="Y1146" i="5"/>
  <c r="W1146" i="5"/>
  <c r="V1146" i="5"/>
  <c r="U1146" i="5"/>
  <c r="AF1145" i="5"/>
  <c r="AH1145" i="5" s="1"/>
  <c r="AE1145" i="5"/>
  <c r="AD1145" i="5"/>
  <c r="AC1145" i="5"/>
  <c r="AB1145" i="5"/>
  <c r="AA1145" i="5"/>
  <c r="Y1145" i="5"/>
  <c r="W1145" i="5"/>
  <c r="V1145" i="5"/>
  <c r="U1145" i="5"/>
  <c r="AF1144" i="5"/>
  <c r="AH1144" i="5" s="1"/>
  <c r="AE1144" i="5"/>
  <c r="AD1144" i="5"/>
  <c r="AC1144" i="5"/>
  <c r="AB1144" i="5"/>
  <c r="AA1144" i="5"/>
  <c r="Y1144" i="5"/>
  <c r="W1144" i="5"/>
  <c r="V1144" i="5"/>
  <c r="U1144" i="5"/>
  <c r="AF1143" i="5"/>
  <c r="AH1143" i="5" s="1"/>
  <c r="AE1143" i="5"/>
  <c r="AD1143" i="5"/>
  <c r="AC1143" i="5"/>
  <c r="AB1143" i="5"/>
  <c r="AA1143" i="5"/>
  <c r="Y1143" i="5"/>
  <c r="W1143" i="5"/>
  <c r="V1143" i="5"/>
  <c r="U1143" i="5"/>
  <c r="AF1142" i="5"/>
  <c r="AH1142" i="5" s="1"/>
  <c r="AE1142" i="5"/>
  <c r="AD1142" i="5"/>
  <c r="AC1142" i="5"/>
  <c r="AB1142" i="5"/>
  <c r="AA1142" i="5"/>
  <c r="Y1142" i="5"/>
  <c r="W1142" i="5"/>
  <c r="V1142" i="5"/>
  <c r="U1142" i="5"/>
  <c r="AF1141" i="5"/>
  <c r="AH1141" i="5" s="1"/>
  <c r="AE1141" i="5"/>
  <c r="AD1141" i="5"/>
  <c r="AC1141" i="5"/>
  <c r="AB1141" i="5"/>
  <c r="AA1141" i="5"/>
  <c r="Y1141" i="5"/>
  <c r="W1141" i="5"/>
  <c r="V1141" i="5"/>
  <c r="U1141" i="5"/>
  <c r="AF1140" i="5"/>
  <c r="AH1140" i="5" s="1"/>
  <c r="AE1140" i="5"/>
  <c r="AD1140" i="5"/>
  <c r="AC1140" i="5"/>
  <c r="AB1140" i="5"/>
  <c r="AA1140" i="5"/>
  <c r="Y1140" i="5"/>
  <c r="W1140" i="5"/>
  <c r="V1140" i="5"/>
  <c r="U1140" i="5"/>
  <c r="AF1139" i="5"/>
  <c r="AH1139" i="5" s="1"/>
  <c r="AE1139" i="5"/>
  <c r="AD1139" i="5"/>
  <c r="AC1139" i="5"/>
  <c r="AB1139" i="5"/>
  <c r="AA1139" i="5"/>
  <c r="Y1139" i="5"/>
  <c r="W1139" i="5"/>
  <c r="V1139" i="5"/>
  <c r="U1139" i="5"/>
  <c r="AF1138" i="5"/>
  <c r="Z1138" i="5" s="1"/>
  <c r="AE1138" i="5"/>
  <c r="AD1138" i="5"/>
  <c r="AC1138" i="5"/>
  <c r="AB1138" i="5"/>
  <c r="AA1138" i="5"/>
  <c r="Y1138" i="5"/>
  <c r="W1138" i="5"/>
  <c r="V1138" i="5"/>
  <c r="U1138" i="5"/>
  <c r="AF1137" i="5"/>
  <c r="AH1137" i="5" s="1"/>
  <c r="AE1137" i="5"/>
  <c r="AD1137" i="5"/>
  <c r="AC1137" i="5"/>
  <c r="AB1137" i="5"/>
  <c r="AA1137" i="5"/>
  <c r="Y1137" i="5"/>
  <c r="W1137" i="5"/>
  <c r="V1137" i="5"/>
  <c r="U1137" i="5"/>
  <c r="AF1136" i="5"/>
  <c r="Z1136" i="5" s="1"/>
  <c r="AE1136" i="5"/>
  <c r="AD1136" i="5"/>
  <c r="AC1136" i="5"/>
  <c r="AB1136" i="5"/>
  <c r="AA1136" i="5"/>
  <c r="Y1136" i="5"/>
  <c r="W1136" i="5"/>
  <c r="V1136" i="5"/>
  <c r="U1136" i="5"/>
  <c r="AF1135" i="5"/>
  <c r="AH1135" i="5" s="1"/>
  <c r="AE1135" i="5"/>
  <c r="AD1135" i="5"/>
  <c r="AC1135" i="5"/>
  <c r="AB1135" i="5"/>
  <c r="AA1135" i="5"/>
  <c r="Y1135" i="5"/>
  <c r="W1135" i="5"/>
  <c r="V1135" i="5"/>
  <c r="U1135" i="5"/>
  <c r="AF1134" i="5"/>
  <c r="AE1134" i="5"/>
  <c r="AD1134" i="5"/>
  <c r="AC1134" i="5"/>
  <c r="AB1134" i="5"/>
  <c r="AA1134" i="5"/>
  <c r="Y1134" i="5"/>
  <c r="W1134" i="5"/>
  <c r="V1134" i="5"/>
  <c r="U1134" i="5"/>
  <c r="AF1133" i="5"/>
  <c r="AH1133" i="5" s="1"/>
  <c r="AE1133" i="5"/>
  <c r="AD1133" i="5"/>
  <c r="AC1133" i="5"/>
  <c r="AB1133" i="5"/>
  <c r="AA1133" i="5"/>
  <c r="Y1133" i="5"/>
  <c r="W1133" i="5"/>
  <c r="V1133" i="5"/>
  <c r="U1133" i="5"/>
  <c r="AF1132" i="5"/>
  <c r="AE1132" i="5"/>
  <c r="AD1132" i="5"/>
  <c r="AC1132" i="5"/>
  <c r="AB1132" i="5"/>
  <c r="AA1132" i="5"/>
  <c r="Y1132" i="5"/>
  <c r="W1132" i="5"/>
  <c r="V1132" i="5"/>
  <c r="U1132" i="5"/>
  <c r="AF1131" i="5"/>
  <c r="AH1131" i="5" s="1"/>
  <c r="AE1131" i="5"/>
  <c r="AD1131" i="5"/>
  <c r="AC1131" i="5"/>
  <c r="AB1131" i="5"/>
  <c r="AA1131" i="5"/>
  <c r="Y1131" i="5"/>
  <c r="W1131" i="5"/>
  <c r="V1131" i="5"/>
  <c r="U1131" i="5"/>
  <c r="AG1130" i="5"/>
  <c r="AF1130" i="5"/>
  <c r="AH1130" i="5" s="1"/>
  <c r="AE1130" i="5"/>
  <c r="AD1130" i="5"/>
  <c r="AC1130" i="5"/>
  <c r="AB1130" i="5"/>
  <c r="AA1130" i="5"/>
  <c r="Y1130" i="5"/>
  <c r="W1130" i="5"/>
  <c r="V1130" i="5"/>
  <c r="U1130" i="5"/>
  <c r="AG1129" i="5"/>
  <c r="AF1129" i="5"/>
  <c r="AE1129" i="5"/>
  <c r="AD1129" i="5"/>
  <c r="AC1129" i="5"/>
  <c r="AB1129" i="5"/>
  <c r="AA1129" i="5"/>
  <c r="Y1129" i="5"/>
  <c r="W1129" i="5"/>
  <c r="V1129" i="5"/>
  <c r="U1129" i="5"/>
  <c r="AF1128" i="5"/>
  <c r="AH1128" i="5" s="1"/>
  <c r="AE1128" i="5"/>
  <c r="AD1128" i="5"/>
  <c r="AC1128" i="5"/>
  <c r="AB1128" i="5"/>
  <c r="AA1128" i="5"/>
  <c r="Y1128" i="5"/>
  <c r="W1128" i="5"/>
  <c r="V1128" i="5"/>
  <c r="U1128" i="5"/>
  <c r="AF1127" i="5"/>
  <c r="AH1127" i="5" s="1"/>
  <c r="AE1127" i="5"/>
  <c r="AD1127" i="5"/>
  <c r="AC1127" i="5"/>
  <c r="AB1127" i="5"/>
  <c r="AA1127" i="5"/>
  <c r="Y1127" i="5"/>
  <c r="W1127" i="5"/>
  <c r="V1127" i="5"/>
  <c r="U1127" i="5"/>
  <c r="AF1126" i="5"/>
  <c r="X1126" i="5" s="1"/>
  <c r="AE1126" i="5"/>
  <c r="AD1126" i="5"/>
  <c r="AC1126" i="5"/>
  <c r="AB1126" i="5"/>
  <c r="AA1126" i="5"/>
  <c r="Y1126" i="5"/>
  <c r="W1126" i="5"/>
  <c r="V1126" i="5"/>
  <c r="U1126" i="5"/>
  <c r="AF1125" i="5"/>
  <c r="AH1125" i="5" s="1"/>
  <c r="AE1125" i="5"/>
  <c r="AD1125" i="5"/>
  <c r="AC1125" i="5"/>
  <c r="AB1125" i="5"/>
  <c r="AA1125" i="5"/>
  <c r="Y1125" i="5"/>
  <c r="W1125" i="5"/>
  <c r="V1125" i="5"/>
  <c r="U1125" i="5"/>
  <c r="AF1124" i="5"/>
  <c r="AE1124" i="5"/>
  <c r="AD1124" i="5"/>
  <c r="AC1124" i="5"/>
  <c r="AB1124" i="5"/>
  <c r="AA1124" i="5"/>
  <c r="Y1124" i="5"/>
  <c r="W1124" i="5"/>
  <c r="V1124" i="5"/>
  <c r="U1124" i="5"/>
  <c r="AF1123" i="5"/>
  <c r="AH1123" i="5" s="1"/>
  <c r="AE1123" i="5"/>
  <c r="AD1123" i="5"/>
  <c r="AC1123" i="5"/>
  <c r="AB1123" i="5"/>
  <c r="AA1123" i="5"/>
  <c r="Y1123" i="5"/>
  <c r="W1123" i="5"/>
  <c r="V1123" i="5"/>
  <c r="U1123" i="5"/>
  <c r="AF1122" i="5"/>
  <c r="AH1122" i="5" s="1"/>
  <c r="AE1122" i="5"/>
  <c r="AD1122" i="5"/>
  <c r="AC1122" i="5"/>
  <c r="AB1122" i="5"/>
  <c r="AA1122" i="5"/>
  <c r="Y1122" i="5"/>
  <c r="W1122" i="5"/>
  <c r="V1122" i="5"/>
  <c r="U1122" i="5"/>
  <c r="AF1121" i="5"/>
  <c r="AH1121" i="5" s="1"/>
  <c r="AE1121" i="5"/>
  <c r="AD1121" i="5"/>
  <c r="AC1121" i="5"/>
  <c r="AB1121" i="5"/>
  <c r="AA1121" i="5"/>
  <c r="Y1121" i="5"/>
  <c r="W1121" i="5"/>
  <c r="V1121" i="5"/>
  <c r="U1121" i="5"/>
  <c r="AF1120" i="5"/>
  <c r="AH1120" i="5" s="1"/>
  <c r="AE1120" i="5"/>
  <c r="AD1120" i="5"/>
  <c r="AC1120" i="5"/>
  <c r="AB1120" i="5"/>
  <c r="AA1120" i="5"/>
  <c r="Y1120" i="5"/>
  <c r="W1120" i="5"/>
  <c r="V1120" i="5"/>
  <c r="U1120" i="5"/>
  <c r="AF1119" i="5"/>
  <c r="AE1119" i="5"/>
  <c r="AD1119" i="5"/>
  <c r="AC1119" i="5"/>
  <c r="AB1119" i="5"/>
  <c r="AA1119" i="5"/>
  <c r="Y1119" i="5"/>
  <c r="W1119" i="5"/>
  <c r="V1119" i="5"/>
  <c r="U1119" i="5"/>
  <c r="AG1118" i="5"/>
  <c r="AF1118" i="5"/>
  <c r="AH1118" i="5" s="1"/>
  <c r="AE1118" i="5"/>
  <c r="AD1118" i="5"/>
  <c r="AC1118" i="5"/>
  <c r="AB1118" i="5"/>
  <c r="AA1118" i="5"/>
  <c r="Y1118" i="5"/>
  <c r="W1118" i="5"/>
  <c r="V1118" i="5"/>
  <c r="U1118" i="5"/>
  <c r="AF1117" i="5"/>
  <c r="X1117" i="5" s="1"/>
  <c r="AE1117" i="5"/>
  <c r="AD1117" i="5"/>
  <c r="AC1117" i="5"/>
  <c r="AB1117" i="5"/>
  <c r="AA1117" i="5"/>
  <c r="Y1117" i="5"/>
  <c r="W1117" i="5"/>
  <c r="V1117" i="5"/>
  <c r="U1117" i="5"/>
  <c r="AF1116" i="5"/>
  <c r="Z1116" i="5" s="1"/>
  <c r="AE1116" i="5"/>
  <c r="AD1116" i="5"/>
  <c r="AC1116" i="5"/>
  <c r="AB1116" i="5"/>
  <c r="AA1116" i="5"/>
  <c r="Y1116" i="5"/>
  <c r="W1116" i="5"/>
  <c r="V1116" i="5"/>
  <c r="U1116" i="5"/>
  <c r="AF1115" i="5"/>
  <c r="AH1115" i="5" s="1"/>
  <c r="AE1115" i="5"/>
  <c r="AD1115" i="5"/>
  <c r="AC1115" i="5"/>
  <c r="AB1115" i="5"/>
  <c r="AA1115" i="5"/>
  <c r="Y1115" i="5"/>
  <c r="W1115" i="5"/>
  <c r="V1115" i="5"/>
  <c r="U1115" i="5"/>
  <c r="AF1114" i="5"/>
  <c r="AE1114" i="5"/>
  <c r="AD1114" i="5"/>
  <c r="AC1114" i="5"/>
  <c r="AB1114" i="5"/>
  <c r="AA1114" i="5"/>
  <c r="Y1114" i="5"/>
  <c r="W1114" i="5"/>
  <c r="V1114" i="5"/>
  <c r="U1114" i="5"/>
  <c r="AF1113" i="5"/>
  <c r="AH1113" i="5" s="1"/>
  <c r="AE1113" i="5"/>
  <c r="AD1113" i="5"/>
  <c r="AC1113" i="5"/>
  <c r="AB1113" i="5"/>
  <c r="AA1113" i="5"/>
  <c r="Y1113" i="5"/>
  <c r="W1113" i="5"/>
  <c r="V1113" i="5"/>
  <c r="U1113" i="5"/>
  <c r="AG1112" i="5"/>
  <c r="AF1112" i="5"/>
  <c r="AE1112" i="5"/>
  <c r="AD1112" i="5"/>
  <c r="AC1112" i="5"/>
  <c r="AB1112" i="5"/>
  <c r="AA1112" i="5"/>
  <c r="Y1112" i="5"/>
  <c r="W1112" i="5"/>
  <c r="V1112" i="5"/>
  <c r="U1112" i="5"/>
  <c r="AG1111" i="5"/>
  <c r="AF1111" i="5"/>
  <c r="Z1111" i="5" s="1"/>
  <c r="AE1111" i="5"/>
  <c r="AD1111" i="5"/>
  <c r="AC1111" i="5"/>
  <c r="AB1111" i="5"/>
  <c r="AA1111" i="5"/>
  <c r="Y1111" i="5"/>
  <c r="W1111" i="5"/>
  <c r="V1111" i="5"/>
  <c r="U1111" i="5"/>
  <c r="AG1110" i="5"/>
  <c r="AF1110" i="5"/>
  <c r="AH1110" i="5" s="1"/>
  <c r="AE1110" i="5"/>
  <c r="AD1110" i="5"/>
  <c r="AC1110" i="5"/>
  <c r="AB1110" i="5"/>
  <c r="AA1110" i="5"/>
  <c r="Y1110" i="5"/>
  <c r="W1110" i="5"/>
  <c r="V1110" i="5"/>
  <c r="U1110" i="5"/>
  <c r="AG1109" i="5"/>
  <c r="AF1109" i="5"/>
  <c r="AH1109" i="5" s="1"/>
  <c r="AE1109" i="5"/>
  <c r="AD1109" i="5"/>
  <c r="AC1109" i="5"/>
  <c r="AB1109" i="5"/>
  <c r="AA1109" i="5"/>
  <c r="Y1109" i="5"/>
  <c r="W1109" i="5"/>
  <c r="V1109" i="5"/>
  <c r="U1109" i="5"/>
  <c r="AG1108" i="5"/>
  <c r="AF1108" i="5"/>
  <c r="AH1108" i="5" s="1"/>
  <c r="AE1108" i="5"/>
  <c r="AD1108" i="5"/>
  <c r="AC1108" i="5"/>
  <c r="AB1108" i="5"/>
  <c r="AA1108" i="5"/>
  <c r="Y1108" i="5"/>
  <c r="W1108" i="5"/>
  <c r="V1108" i="5"/>
  <c r="U1108" i="5"/>
  <c r="AF1107" i="5"/>
  <c r="Z1107" i="5" s="1"/>
  <c r="AE1107" i="5"/>
  <c r="AD1107" i="5"/>
  <c r="AC1107" i="5"/>
  <c r="AB1107" i="5"/>
  <c r="AA1107" i="5"/>
  <c r="Y1107" i="5"/>
  <c r="W1107" i="5"/>
  <c r="V1107" i="5"/>
  <c r="U1107" i="5"/>
  <c r="AG1106" i="5"/>
  <c r="AF1106" i="5"/>
  <c r="AH1106" i="5" s="1"/>
  <c r="AE1106" i="5"/>
  <c r="AD1106" i="5"/>
  <c r="AC1106" i="5"/>
  <c r="AB1106" i="5"/>
  <c r="AA1106" i="5"/>
  <c r="Y1106" i="5"/>
  <c r="W1106" i="5"/>
  <c r="V1106" i="5"/>
  <c r="U1106" i="5"/>
  <c r="AG1105" i="5"/>
  <c r="AF1105" i="5"/>
  <c r="AH1105" i="5" s="1"/>
  <c r="AE1105" i="5"/>
  <c r="AD1105" i="5"/>
  <c r="AC1105" i="5"/>
  <c r="AB1105" i="5"/>
  <c r="AA1105" i="5"/>
  <c r="Y1105" i="5"/>
  <c r="W1105" i="5"/>
  <c r="V1105" i="5"/>
  <c r="U1105" i="5"/>
  <c r="AF1104" i="5"/>
  <c r="Z1104" i="5" s="1"/>
  <c r="AE1104" i="5"/>
  <c r="AD1104" i="5"/>
  <c r="AC1104" i="5"/>
  <c r="AB1104" i="5"/>
  <c r="AA1104" i="5"/>
  <c r="Y1104" i="5"/>
  <c r="W1104" i="5"/>
  <c r="V1104" i="5"/>
  <c r="U1104" i="5"/>
  <c r="AF1103" i="5"/>
  <c r="AH1103" i="5" s="1"/>
  <c r="AE1103" i="5"/>
  <c r="AD1103" i="5"/>
  <c r="AC1103" i="5"/>
  <c r="AB1103" i="5"/>
  <c r="AA1103" i="5"/>
  <c r="Y1103" i="5"/>
  <c r="W1103" i="5"/>
  <c r="V1103" i="5"/>
  <c r="U1103" i="5"/>
  <c r="AF1102" i="5"/>
  <c r="Z1102" i="5" s="1"/>
  <c r="AE1102" i="5"/>
  <c r="AD1102" i="5"/>
  <c r="AC1102" i="5"/>
  <c r="AB1102" i="5"/>
  <c r="AA1102" i="5"/>
  <c r="Y1102" i="5"/>
  <c r="W1102" i="5"/>
  <c r="V1102" i="5"/>
  <c r="U1102" i="5"/>
  <c r="AG1101" i="5"/>
  <c r="AF1101" i="5"/>
  <c r="AE1101" i="5"/>
  <c r="AD1101" i="5"/>
  <c r="AC1101" i="5"/>
  <c r="AB1101" i="5"/>
  <c r="AA1101" i="5"/>
  <c r="Y1101" i="5"/>
  <c r="W1101" i="5"/>
  <c r="V1101" i="5"/>
  <c r="U1101" i="5"/>
  <c r="AG1100" i="5"/>
  <c r="AF1100" i="5"/>
  <c r="AH1100" i="5" s="1"/>
  <c r="AE1100" i="5"/>
  <c r="AD1100" i="5"/>
  <c r="AC1100" i="5"/>
  <c r="AB1100" i="5"/>
  <c r="AA1100" i="5"/>
  <c r="Y1100" i="5"/>
  <c r="W1100" i="5"/>
  <c r="V1100" i="5"/>
  <c r="U1100" i="5"/>
  <c r="AF1099" i="5"/>
  <c r="Z1099" i="5" s="1"/>
  <c r="AE1099" i="5"/>
  <c r="AD1099" i="5"/>
  <c r="AC1099" i="5"/>
  <c r="AB1099" i="5"/>
  <c r="AA1099" i="5"/>
  <c r="Y1099" i="5"/>
  <c r="W1099" i="5"/>
  <c r="V1099" i="5"/>
  <c r="U1099" i="5"/>
  <c r="AF1098" i="5"/>
  <c r="Z1098" i="5" s="1"/>
  <c r="AE1098" i="5"/>
  <c r="AD1098" i="5"/>
  <c r="AC1098" i="5"/>
  <c r="AB1098" i="5"/>
  <c r="AA1098" i="5"/>
  <c r="Y1098" i="5"/>
  <c r="W1098" i="5"/>
  <c r="V1098" i="5"/>
  <c r="U1098" i="5"/>
  <c r="AF1097" i="5"/>
  <c r="Z1097" i="5" s="1"/>
  <c r="AE1097" i="5"/>
  <c r="AD1097" i="5"/>
  <c r="AC1097" i="5"/>
  <c r="AB1097" i="5"/>
  <c r="AA1097" i="5"/>
  <c r="Y1097" i="5"/>
  <c r="W1097" i="5"/>
  <c r="V1097" i="5"/>
  <c r="U1097" i="5"/>
  <c r="AF1096" i="5"/>
  <c r="AH1096" i="5" s="1"/>
  <c r="AE1096" i="5"/>
  <c r="AD1096" i="5"/>
  <c r="AC1096" i="5"/>
  <c r="AB1096" i="5"/>
  <c r="AA1096" i="5"/>
  <c r="Y1096" i="5"/>
  <c r="W1096" i="5"/>
  <c r="V1096" i="5"/>
  <c r="U1096" i="5"/>
  <c r="AF1095" i="5"/>
  <c r="AE1095" i="5"/>
  <c r="AD1095" i="5"/>
  <c r="AC1095" i="5"/>
  <c r="AB1095" i="5"/>
  <c r="AA1095" i="5"/>
  <c r="Y1095" i="5"/>
  <c r="W1095" i="5"/>
  <c r="V1095" i="5"/>
  <c r="U1095" i="5"/>
  <c r="AF1094" i="5"/>
  <c r="Z1094" i="5" s="1"/>
  <c r="AE1094" i="5"/>
  <c r="AD1094" i="5"/>
  <c r="AC1094" i="5"/>
  <c r="AB1094" i="5"/>
  <c r="AA1094" i="5"/>
  <c r="Y1094" i="5"/>
  <c r="W1094" i="5"/>
  <c r="V1094" i="5"/>
  <c r="U1094" i="5"/>
  <c r="AF1093" i="5"/>
  <c r="Z1093" i="5" s="1"/>
  <c r="AE1093" i="5"/>
  <c r="AD1093" i="5"/>
  <c r="AC1093" i="5"/>
  <c r="AB1093" i="5"/>
  <c r="AA1093" i="5"/>
  <c r="Y1093" i="5"/>
  <c r="W1093" i="5"/>
  <c r="V1093" i="5"/>
  <c r="U1093" i="5"/>
  <c r="AG1092" i="5"/>
  <c r="AF1092" i="5"/>
  <c r="AE1092" i="5"/>
  <c r="AD1092" i="5"/>
  <c r="AC1092" i="5"/>
  <c r="AB1092" i="5"/>
  <c r="AA1092" i="5"/>
  <c r="Y1092" i="5"/>
  <c r="W1092" i="5"/>
  <c r="V1092" i="5"/>
  <c r="U1092" i="5"/>
  <c r="AF1091" i="5"/>
  <c r="AE1091" i="5"/>
  <c r="AD1091" i="5"/>
  <c r="AC1091" i="5"/>
  <c r="AB1091" i="5"/>
  <c r="AA1091" i="5"/>
  <c r="Y1091" i="5"/>
  <c r="W1091" i="5"/>
  <c r="V1091" i="5"/>
  <c r="U1091" i="5"/>
  <c r="AF1090" i="5"/>
  <c r="AE1090" i="5"/>
  <c r="AD1090" i="5"/>
  <c r="AC1090" i="5"/>
  <c r="AB1090" i="5"/>
  <c r="AA1090" i="5"/>
  <c r="Y1090" i="5"/>
  <c r="W1090" i="5"/>
  <c r="V1090" i="5"/>
  <c r="U1090" i="5"/>
  <c r="AF1089" i="5"/>
  <c r="Z1089" i="5" s="1"/>
  <c r="AE1089" i="5"/>
  <c r="AD1089" i="5"/>
  <c r="AC1089" i="5"/>
  <c r="AB1089" i="5"/>
  <c r="AA1089" i="5"/>
  <c r="Y1089" i="5"/>
  <c r="W1089" i="5"/>
  <c r="V1089" i="5"/>
  <c r="U1089" i="5"/>
  <c r="AF1088" i="5"/>
  <c r="Z1088" i="5" s="1"/>
  <c r="AE1088" i="5"/>
  <c r="AD1088" i="5"/>
  <c r="AC1088" i="5"/>
  <c r="AB1088" i="5"/>
  <c r="AA1088" i="5"/>
  <c r="Y1088" i="5"/>
  <c r="W1088" i="5"/>
  <c r="V1088" i="5"/>
  <c r="U1088" i="5"/>
  <c r="AF1087" i="5"/>
  <c r="Z1087" i="5" s="1"/>
  <c r="AE1087" i="5"/>
  <c r="AD1087" i="5"/>
  <c r="AC1087" i="5"/>
  <c r="AB1087" i="5"/>
  <c r="AA1087" i="5"/>
  <c r="Y1087" i="5"/>
  <c r="W1087" i="5"/>
  <c r="V1087" i="5"/>
  <c r="U1087" i="5"/>
  <c r="AF1086" i="5"/>
  <c r="X1086" i="5" s="1"/>
  <c r="AE1086" i="5"/>
  <c r="AD1086" i="5"/>
  <c r="AC1086" i="5"/>
  <c r="AB1086" i="5"/>
  <c r="AA1086" i="5"/>
  <c r="Y1086" i="5"/>
  <c r="W1086" i="5"/>
  <c r="V1086" i="5"/>
  <c r="U1086" i="5"/>
  <c r="AG1085" i="5"/>
  <c r="AF1085" i="5"/>
  <c r="AH1085" i="5" s="1"/>
  <c r="AE1085" i="5"/>
  <c r="AD1085" i="5"/>
  <c r="AC1085" i="5"/>
  <c r="AB1085" i="5"/>
  <c r="AA1085" i="5"/>
  <c r="Y1085" i="5"/>
  <c r="W1085" i="5"/>
  <c r="V1085" i="5"/>
  <c r="U1085" i="5"/>
  <c r="AF1084" i="5"/>
  <c r="Z1084" i="5" s="1"/>
  <c r="AE1084" i="5"/>
  <c r="AD1084" i="5"/>
  <c r="AC1084" i="5"/>
  <c r="AB1084" i="5"/>
  <c r="AA1084" i="5"/>
  <c r="Y1084" i="5"/>
  <c r="W1084" i="5"/>
  <c r="V1084" i="5"/>
  <c r="U1084" i="5"/>
  <c r="AG1083" i="5"/>
  <c r="AF1083" i="5"/>
  <c r="AE1083" i="5"/>
  <c r="AD1083" i="5"/>
  <c r="AC1083" i="5"/>
  <c r="AB1083" i="5"/>
  <c r="AA1083" i="5"/>
  <c r="Y1083" i="5"/>
  <c r="W1083" i="5"/>
  <c r="V1083" i="5"/>
  <c r="U1083" i="5"/>
  <c r="AF1082" i="5"/>
  <c r="AE1082" i="5"/>
  <c r="AD1082" i="5"/>
  <c r="AC1082" i="5"/>
  <c r="AB1082" i="5"/>
  <c r="AA1082" i="5"/>
  <c r="Y1082" i="5"/>
  <c r="W1082" i="5"/>
  <c r="V1082" i="5"/>
  <c r="U1082" i="5"/>
  <c r="AG1081" i="5"/>
  <c r="AF1081" i="5"/>
  <c r="AH1081" i="5" s="1"/>
  <c r="AE1081" i="5"/>
  <c r="AD1081" i="5"/>
  <c r="AC1081" i="5"/>
  <c r="AB1081" i="5"/>
  <c r="AA1081" i="5"/>
  <c r="Y1081" i="5"/>
  <c r="W1081" i="5"/>
  <c r="V1081" i="5"/>
  <c r="U1081" i="5"/>
  <c r="AF1080" i="5"/>
  <c r="AH1080" i="5" s="1"/>
  <c r="AE1080" i="5"/>
  <c r="AD1080" i="5"/>
  <c r="AC1080" i="5"/>
  <c r="AB1080" i="5"/>
  <c r="AA1080" i="5"/>
  <c r="Y1080" i="5"/>
  <c r="W1080" i="5"/>
  <c r="V1080" i="5"/>
  <c r="U1080" i="5"/>
  <c r="AF1079" i="5"/>
  <c r="X1079" i="5" s="1"/>
  <c r="AE1079" i="5"/>
  <c r="AD1079" i="5"/>
  <c r="AC1079" i="5"/>
  <c r="AB1079" i="5"/>
  <c r="AA1079" i="5"/>
  <c r="Y1079" i="5"/>
  <c r="W1079" i="5"/>
  <c r="V1079" i="5"/>
  <c r="U1079" i="5"/>
  <c r="AF1078" i="5"/>
  <c r="Z1078" i="5" s="1"/>
  <c r="AE1078" i="5"/>
  <c r="AD1078" i="5"/>
  <c r="AC1078" i="5"/>
  <c r="AB1078" i="5"/>
  <c r="AA1078" i="5"/>
  <c r="Y1078" i="5"/>
  <c r="W1078" i="5"/>
  <c r="V1078" i="5"/>
  <c r="U1078" i="5"/>
  <c r="AF1077" i="5"/>
  <c r="Z1077" i="5" s="1"/>
  <c r="AE1077" i="5"/>
  <c r="AD1077" i="5"/>
  <c r="AC1077" i="5"/>
  <c r="AB1077" i="5"/>
  <c r="AA1077" i="5"/>
  <c r="Y1077" i="5"/>
  <c r="W1077" i="5"/>
  <c r="V1077" i="5"/>
  <c r="U1077" i="5"/>
  <c r="AF1076" i="5"/>
  <c r="AE1076" i="5"/>
  <c r="AD1076" i="5"/>
  <c r="AC1076" i="5"/>
  <c r="AB1076" i="5"/>
  <c r="AA1076" i="5"/>
  <c r="Y1076" i="5"/>
  <c r="W1076" i="5"/>
  <c r="V1076" i="5"/>
  <c r="U1076" i="5"/>
  <c r="AF1075" i="5"/>
  <c r="Z1075" i="5" s="1"/>
  <c r="AE1075" i="5"/>
  <c r="AD1075" i="5"/>
  <c r="AC1075" i="5"/>
  <c r="AB1075" i="5"/>
  <c r="AA1075" i="5"/>
  <c r="Y1075" i="5"/>
  <c r="W1075" i="5"/>
  <c r="V1075" i="5"/>
  <c r="U1075" i="5"/>
  <c r="AF1074" i="5"/>
  <c r="Z1074" i="5" s="1"/>
  <c r="AE1074" i="5"/>
  <c r="AD1074" i="5"/>
  <c r="AC1074" i="5"/>
  <c r="AB1074" i="5"/>
  <c r="AA1074" i="5"/>
  <c r="Y1074" i="5"/>
  <c r="W1074" i="5"/>
  <c r="V1074" i="5"/>
  <c r="U1074" i="5"/>
  <c r="AF1073" i="5"/>
  <c r="Z1073" i="5" s="1"/>
  <c r="AE1073" i="5"/>
  <c r="AD1073" i="5"/>
  <c r="AC1073" i="5"/>
  <c r="AB1073" i="5"/>
  <c r="AA1073" i="5"/>
  <c r="Y1073" i="5"/>
  <c r="W1073" i="5"/>
  <c r="V1073" i="5"/>
  <c r="U1073" i="5"/>
  <c r="AF1072" i="5"/>
  <c r="AH1072" i="5" s="1"/>
  <c r="AE1072" i="5"/>
  <c r="AD1072" i="5"/>
  <c r="AC1072" i="5"/>
  <c r="AB1072" i="5"/>
  <c r="AA1072" i="5"/>
  <c r="Y1072" i="5"/>
  <c r="W1072" i="5"/>
  <c r="V1072" i="5"/>
  <c r="U1072" i="5"/>
  <c r="AF1071" i="5"/>
  <c r="AE1071" i="5"/>
  <c r="AD1071" i="5"/>
  <c r="AC1071" i="5"/>
  <c r="AB1071" i="5"/>
  <c r="AA1071" i="5"/>
  <c r="Y1071" i="5"/>
  <c r="W1071" i="5"/>
  <c r="V1071" i="5"/>
  <c r="U1071" i="5"/>
  <c r="AG1070" i="5"/>
  <c r="AF1070" i="5"/>
  <c r="AE1070" i="5"/>
  <c r="AD1070" i="5"/>
  <c r="AC1070" i="5"/>
  <c r="AB1070" i="5"/>
  <c r="AA1070" i="5"/>
  <c r="Y1070" i="5"/>
  <c r="W1070" i="5"/>
  <c r="V1070" i="5"/>
  <c r="U1070" i="5"/>
  <c r="AG1069" i="5"/>
  <c r="AF1069" i="5"/>
  <c r="AH1069" i="5" s="1"/>
  <c r="AE1069" i="5"/>
  <c r="AD1069" i="5"/>
  <c r="AC1069" i="5"/>
  <c r="AB1069" i="5"/>
  <c r="AA1069" i="5"/>
  <c r="Y1069" i="5"/>
  <c r="W1069" i="5"/>
  <c r="V1069" i="5"/>
  <c r="U1069" i="5"/>
  <c r="AF1068" i="5"/>
  <c r="X1068" i="5" s="1"/>
  <c r="AE1068" i="5"/>
  <c r="AD1068" i="5"/>
  <c r="AC1068" i="5"/>
  <c r="AB1068" i="5"/>
  <c r="AA1068" i="5"/>
  <c r="Y1068" i="5"/>
  <c r="W1068" i="5"/>
  <c r="V1068" i="5"/>
  <c r="U1068" i="5"/>
  <c r="AF1067" i="5"/>
  <c r="AH1067" i="5" s="1"/>
  <c r="AE1067" i="5"/>
  <c r="AD1067" i="5"/>
  <c r="AC1067" i="5"/>
  <c r="AB1067" i="5"/>
  <c r="AA1067" i="5"/>
  <c r="Y1067" i="5"/>
  <c r="W1067" i="5"/>
  <c r="V1067" i="5"/>
  <c r="U1067" i="5"/>
  <c r="AF1066" i="5"/>
  <c r="Z1066" i="5" s="1"/>
  <c r="AE1066" i="5"/>
  <c r="AD1066" i="5"/>
  <c r="AC1066" i="5"/>
  <c r="AB1066" i="5"/>
  <c r="AA1066" i="5"/>
  <c r="Y1066" i="5"/>
  <c r="W1066" i="5"/>
  <c r="V1066" i="5"/>
  <c r="U1066" i="5"/>
  <c r="AF1065" i="5"/>
  <c r="Z1065" i="5" s="1"/>
  <c r="AE1065" i="5"/>
  <c r="AD1065" i="5"/>
  <c r="AC1065" i="5"/>
  <c r="AB1065" i="5"/>
  <c r="AA1065" i="5"/>
  <c r="Y1065" i="5"/>
  <c r="W1065" i="5"/>
  <c r="V1065" i="5"/>
  <c r="U1065" i="5"/>
  <c r="AF1064" i="5"/>
  <c r="AH1064" i="5" s="1"/>
  <c r="AE1064" i="5"/>
  <c r="AD1064" i="5"/>
  <c r="AC1064" i="5"/>
  <c r="AB1064" i="5"/>
  <c r="AA1064" i="5"/>
  <c r="Y1064" i="5"/>
  <c r="W1064" i="5"/>
  <c r="V1064" i="5"/>
  <c r="U1064" i="5"/>
  <c r="AF1063" i="5"/>
  <c r="AH1063" i="5" s="1"/>
  <c r="AE1063" i="5"/>
  <c r="AD1063" i="5"/>
  <c r="AC1063" i="5"/>
  <c r="AB1063" i="5"/>
  <c r="AA1063" i="5"/>
  <c r="Y1063" i="5"/>
  <c r="W1063" i="5"/>
  <c r="V1063" i="5"/>
  <c r="U1063" i="5"/>
  <c r="AF1062" i="5"/>
  <c r="Z1062" i="5" s="1"/>
  <c r="AE1062" i="5"/>
  <c r="AD1062" i="5"/>
  <c r="AC1062" i="5"/>
  <c r="AB1062" i="5"/>
  <c r="AA1062" i="5"/>
  <c r="Y1062" i="5"/>
  <c r="W1062" i="5"/>
  <c r="V1062" i="5"/>
  <c r="U1062" i="5"/>
  <c r="AF1061" i="5"/>
  <c r="Z1061" i="5" s="1"/>
  <c r="AE1061" i="5"/>
  <c r="AD1061" i="5"/>
  <c r="AC1061" i="5"/>
  <c r="AB1061" i="5"/>
  <c r="AA1061" i="5"/>
  <c r="Y1061" i="5"/>
  <c r="W1061" i="5"/>
  <c r="V1061" i="5"/>
  <c r="U1061" i="5"/>
  <c r="AG1060" i="5"/>
  <c r="AF1060" i="5"/>
  <c r="AE1060" i="5"/>
  <c r="AD1060" i="5"/>
  <c r="AC1060" i="5"/>
  <c r="AB1060" i="5"/>
  <c r="AA1060" i="5"/>
  <c r="Y1060" i="5"/>
  <c r="W1060" i="5"/>
  <c r="V1060" i="5"/>
  <c r="U1060" i="5"/>
  <c r="AF1059" i="5"/>
  <c r="Z1059" i="5" s="1"/>
  <c r="AE1059" i="5"/>
  <c r="AD1059" i="5"/>
  <c r="AC1059" i="5"/>
  <c r="AB1059" i="5"/>
  <c r="AA1059" i="5"/>
  <c r="Y1059" i="5"/>
  <c r="W1059" i="5"/>
  <c r="V1059" i="5"/>
  <c r="U1059" i="5"/>
  <c r="AF1058" i="5"/>
  <c r="AE1058" i="5"/>
  <c r="AD1058" i="5"/>
  <c r="AC1058" i="5"/>
  <c r="AB1058" i="5"/>
  <c r="AA1058" i="5"/>
  <c r="Y1058" i="5"/>
  <c r="W1058" i="5"/>
  <c r="V1058" i="5"/>
  <c r="U1058" i="5"/>
  <c r="AF1057" i="5"/>
  <c r="Z1057" i="5" s="1"/>
  <c r="AE1057" i="5"/>
  <c r="AD1057" i="5"/>
  <c r="AC1057" i="5"/>
  <c r="AB1057" i="5"/>
  <c r="AA1057" i="5"/>
  <c r="Y1057" i="5"/>
  <c r="W1057" i="5"/>
  <c r="V1057" i="5"/>
  <c r="U1057" i="5"/>
  <c r="AF1056" i="5"/>
  <c r="Z1056" i="5" s="1"/>
  <c r="AE1056" i="5"/>
  <c r="AD1056" i="5"/>
  <c r="AC1056" i="5"/>
  <c r="AB1056" i="5"/>
  <c r="AA1056" i="5"/>
  <c r="Y1056" i="5"/>
  <c r="W1056" i="5"/>
  <c r="V1056" i="5"/>
  <c r="U1056" i="5"/>
  <c r="AF1055" i="5"/>
  <c r="Z1055" i="5" s="1"/>
  <c r="AE1055" i="5"/>
  <c r="AD1055" i="5"/>
  <c r="AC1055" i="5"/>
  <c r="AB1055" i="5"/>
  <c r="AA1055" i="5"/>
  <c r="Y1055" i="5"/>
  <c r="W1055" i="5"/>
  <c r="V1055" i="5"/>
  <c r="U1055" i="5"/>
  <c r="AF1054" i="5"/>
  <c r="Z1054" i="5" s="1"/>
  <c r="AE1054" i="5"/>
  <c r="AD1054" i="5"/>
  <c r="AC1054" i="5"/>
  <c r="AB1054" i="5"/>
  <c r="AA1054" i="5"/>
  <c r="Y1054" i="5"/>
  <c r="W1054" i="5"/>
  <c r="V1054" i="5"/>
  <c r="U1054" i="5"/>
  <c r="AF1053" i="5"/>
  <c r="Z1053" i="5" s="1"/>
  <c r="AE1053" i="5"/>
  <c r="AD1053" i="5"/>
  <c r="AC1053" i="5"/>
  <c r="AB1053" i="5"/>
  <c r="AA1053" i="5"/>
  <c r="Y1053" i="5"/>
  <c r="W1053" i="5"/>
  <c r="V1053" i="5"/>
  <c r="U1053" i="5"/>
  <c r="AF1052" i="5"/>
  <c r="Z1052" i="5" s="1"/>
  <c r="AE1052" i="5"/>
  <c r="AD1052" i="5"/>
  <c r="AC1052" i="5"/>
  <c r="AB1052" i="5"/>
  <c r="AA1052" i="5"/>
  <c r="Y1052" i="5"/>
  <c r="W1052" i="5"/>
  <c r="V1052" i="5"/>
  <c r="U1052" i="5"/>
  <c r="AF1051" i="5"/>
  <c r="AE1051" i="5"/>
  <c r="AD1051" i="5"/>
  <c r="AC1051" i="5"/>
  <c r="AB1051" i="5"/>
  <c r="AA1051" i="5"/>
  <c r="Y1051" i="5"/>
  <c r="W1051" i="5"/>
  <c r="V1051" i="5"/>
  <c r="U1051" i="5"/>
  <c r="AF1050" i="5"/>
  <c r="AH1050" i="5" s="1"/>
  <c r="AE1050" i="5"/>
  <c r="AD1050" i="5"/>
  <c r="AC1050" i="5"/>
  <c r="AB1050" i="5"/>
  <c r="AA1050" i="5"/>
  <c r="Y1050" i="5"/>
  <c r="W1050" i="5"/>
  <c r="V1050" i="5"/>
  <c r="U1050" i="5"/>
  <c r="AF1049" i="5"/>
  <c r="AE1049" i="5"/>
  <c r="AD1049" i="5"/>
  <c r="AC1049" i="5"/>
  <c r="AB1049" i="5"/>
  <c r="AA1049" i="5"/>
  <c r="Y1049" i="5"/>
  <c r="W1049" i="5"/>
  <c r="V1049" i="5"/>
  <c r="U1049" i="5"/>
  <c r="AF1048" i="5"/>
  <c r="Z1048" i="5" s="1"/>
  <c r="AE1048" i="5"/>
  <c r="AD1048" i="5"/>
  <c r="AC1048" i="5"/>
  <c r="AB1048" i="5"/>
  <c r="AA1048" i="5"/>
  <c r="Y1048" i="5"/>
  <c r="W1048" i="5"/>
  <c r="V1048" i="5"/>
  <c r="U1048" i="5"/>
  <c r="AF1047" i="5"/>
  <c r="AE1047" i="5"/>
  <c r="AD1047" i="5"/>
  <c r="AC1047" i="5"/>
  <c r="AB1047" i="5"/>
  <c r="AA1047" i="5"/>
  <c r="Y1047" i="5"/>
  <c r="W1047" i="5"/>
  <c r="V1047" i="5"/>
  <c r="U1047" i="5"/>
  <c r="AF1046" i="5"/>
  <c r="AH1046" i="5" s="1"/>
  <c r="AE1046" i="5"/>
  <c r="AD1046" i="5"/>
  <c r="AC1046" i="5"/>
  <c r="AB1046" i="5"/>
  <c r="AA1046" i="5"/>
  <c r="Y1046" i="5"/>
  <c r="W1046" i="5"/>
  <c r="V1046" i="5"/>
  <c r="U1046" i="5"/>
  <c r="AF1045" i="5"/>
  <c r="AE1045" i="5"/>
  <c r="AD1045" i="5"/>
  <c r="AC1045" i="5"/>
  <c r="AB1045" i="5"/>
  <c r="AA1045" i="5"/>
  <c r="Y1045" i="5"/>
  <c r="W1045" i="5"/>
  <c r="V1045" i="5"/>
  <c r="U1045" i="5"/>
  <c r="AF1044" i="5"/>
  <c r="AH1044" i="5" s="1"/>
  <c r="AE1044" i="5"/>
  <c r="AD1044" i="5"/>
  <c r="AC1044" i="5"/>
  <c r="AB1044" i="5"/>
  <c r="AA1044" i="5"/>
  <c r="Y1044" i="5"/>
  <c r="W1044" i="5"/>
  <c r="V1044" i="5"/>
  <c r="U1044" i="5"/>
  <c r="AF1043" i="5"/>
  <c r="AH1043" i="5" s="1"/>
  <c r="AE1043" i="5"/>
  <c r="AD1043" i="5"/>
  <c r="AC1043" i="5"/>
  <c r="AB1043" i="5"/>
  <c r="AA1043" i="5"/>
  <c r="Y1043" i="5"/>
  <c r="W1043" i="5"/>
  <c r="V1043" i="5"/>
  <c r="U1043" i="5"/>
  <c r="AF1042" i="5"/>
  <c r="X1042" i="5" s="1"/>
  <c r="AE1042" i="5"/>
  <c r="AD1042" i="5"/>
  <c r="AC1042" i="5"/>
  <c r="AB1042" i="5"/>
  <c r="AA1042" i="5"/>
  <c r="Y1042" i="5"/>
  <c r="W1042" i="5"/>
  <c r="V1042" i="5"/>
  <c r="U1042" i="5"/>
  <c r="AG1041" i="5"/>
  <c r="AF1041" i="5"/>
  <c r="X1041" i="5" s="1"/>
  <c r="AE1041" i="5"/>
  <c r="AD1041" i="5"/>
  <c r="AC1041" i="5"/>
  <c r="AB1041" i="5"/>
  <c r="AA1041" i="5"/>
  <c r="Y1041" i="5"/>
  <c r="W1041" i="5"/>
  <c r="V1041" i="5"/>
  <c r="U1041" i="5"/>
  <c r="AG1040" i="5"/>
  <c r="AF1040" i="5"/>
  <c r="AH1040" i="5" s="1"/>
  <c r="AE1040" i="5"/>
  <c r="AD1040" i="5"/>
  <c r="AC1040" i="5"/>
  <c r="AB1040" i="5"/>
  <c r="AA1040" i="5"/>
  <c r="Y1040" i="5"/>
  <c r="W1040" i="5"/>
  <c r="V1040" i="5"/>
  <c r="U1040" i="5"/>
  <c r="AF1039" i="5"/>
  <c r="Z1039" i="5" s="1"/>
  <c r="AE1039" i="5"/>
  <c r="AD1039" i="5"/>
  <c r="AC1039" i="5"/>
  <c r="AB1039" i="5"/>
  <c r="AA1039" i="5"/>
  <c r="Y1039" i="5"/>
  <c r="W1039" i="5"/>
  <c r="V1039" i="5"/>
  <c r="U1039" i="5"/>
  <c r="AF1038" i="5"/>
  <c r="Z1038" i="5" s="1"/>
  <c r="AE1038" i="5"/>
  <c r="AD1038" i="5"/>
  <c r="AC1038" i="5"/>
  <c r="AB1038" i="5"/>
  <c r="AA1038" i="5"/>
  <c r="Y1038" i="5"/>
  <c r="W1038" i="5"/>
  <c r="V1038" i="5"/>
  <c r="U1038" i="5"/>
  <c r="AF1037" i="5"/>
  <c r="AH1037" i="5" s="1"/>
  <c r="AE1037" i="5"/>
  <c r="AD1037" i="5"/>
  <c r="AC1037" i="5"/>
  <c r="AB1037" i="5"/>
  <c r="AA1037" i="5"/>
  <c r="Y1037" i="5"/>
  <c r="W1037" i="5"/>
  <c r="V1037" i="5"/>
  <c r="U1037" i="5"/>
  <c r="AF1036" i="5"/>
  <c r="AE1036" i="5"/>
  <c r="AD1036" i="5"/>
  <c r="AC1036" i="5"/>
  <c r="AB1036" i="5"/>
  <c r="AA1036" i="5"/>
  <c r="Y1036" i="5"/>
  <c r="W1036" i="5"/>
  <c r="V1036" i="5"/>
  <c r="U1036" i="5"/>
  <c r="AF1035" i="5"/>
  <c r="Z1035" i="5" s="1"/>
  <c r="AE1035" i="5"/>
  <c r="AD1035" i="5"/>
  <c r="AC1035" i="5"/>
  <c r="AB1035" i="5"/>
  <c r="AA1035" i="5"/>
  <c r="Y1035" i="5"/>
  <c r="W1035" i="5"/>
  <c r="V1035" i="5"/>
  <c r="U1035" i="5"/>
  <c r="AF1034" i="5"/>
  <c r="AE1034" i="5"/>
  <c r="AD1034" i="5"/>
  <c r="AC1034" i="5"/>
  <c r="AB1034" i="5"/>
  <c r="AA1034" i="5"/>
  <c r="Y1034" i="5"/>
  <c r="W1034" i="5"/>
  <c r="V1034" i="5"/>
  <c r="U1034" i="5"/>
  <c r="J49" i="9"/>
  <c r="K49" i="9" s="1"/>
  <c r="H49" i="9"/>
  <c r="D358" i="10"/>
  <c r="H28" i="9"/>
  <c r="H24" i="9"/>
  <c r="H25" i="9"/>
  <c r="H26" i="9"/>
  <c r="H27" i="9"/>
  <c r="H29" i="9"/>
  <c r="H30" i="9"/>
  <c r="H31" i="9"/>
  <c r="H32" i="9"/>
  <c r="L98" i="9"/>
  <c r="N98" i="9" s="1"/>
  <c r="H98" i="9"/>
  <c r="L39" i="9"/>
  <c r="N39" i="9" s="1"/>
  <c r="H39" i="9"/>
  <c r="L36" i="9"/>
  <c r="H36" i="9"/>
  <c r="L52" i="9"/>
  <c r="N52" i="9" s="1"/>
  <c r="H52" i="9"/>
  <c r="L34" i="9"/>
  <c r="H34" i="9"/>
  <c r="L22" i="9"/>
  <c r="N22" i="9" s="1"/>
  <c r="L35" i="9"/>
  <c r="L38" i="9"/>
  <c r="L42" i="9"/>
  <c r="L51" i="9"/>
  <c r="N51" i="9" s="1"/>
  <c r="L53" i="9"/>
  <c r="N53" i="9" s="1"/>
  <c r="L62" i="9"/>
  <c r="N62" i="9" s="1"/>
  <c r="L70" i="9"/>
  <c r="N70" i="9" s="1"/>
  <c r="L74" i="9"/>
  <c r="N74" i="9" s="1"/>
  <c r="L75" i="9"/>
  <c r="N75" i="9" s="1"/>
  <c r="L76" i="9"/>
  <c r="N76" i="9" s="1"/>
  <c r="L81" i="9"/>
  <c r="N81" i="9" s="1"/>
  <c r="L82" i="9"/>
  <c r="N82" i="9" s="1"/>
  <c r="L86" i="9"/>
  <c r="N86" i="9" s="1"/>
  <c r="L95" i="9"/>
  <c r="N95" i="9" s="1"/>
  <c r="L97" i="9"/>
  <c r="N97" i="9" s="1"/>
  <c r="L103" i="9"/>
  <c r="N103" i="9" s="1"/>
  <c r="L115" i="9"/>
  <c r="N115" i="9" s="1"/>
  <c r="J69" i="9"/>
  <c r="K69" i="9" s="1"/>
  <c r="H69" i="9"/>
  <c r="H81" i="9"/>
  <c r="H80" i="9"/>
  <c r="AF980" i="5"/>
  <c r="AH980" i="5" s="1"/>
  <c r="AE980" i="5"/>
  <c r="AD980" i="5"/>
  <c r="AC980" i="5"/>
  <c r="AB980" i="5"/>
  <c r="AA980" i="5"/>
  <c r="Y980" i="5"/>
  <c r="W980" i="5"/>
  <c r="V980" i="5"/>
  <c r="U980" i="5"/>
  <c r="AF979" i="5"/>
  <c r="AE979" i="5"/>
  <c r="AD979" i="5"/>
  <c r="AC979" i="5"/>
  <c r="AB979" i="5"/>
  <c r="AA979" i="5"/>
  <c r="Y979" i="5"/>
  <c r="W979" i="5"/>
  <c r="V979" i="5"/>
  <c r="U979" i="5"/>
  <c r="AF978" i="5"/>
  <c r="X978" i="5" s="1"/>
  <c r="AE978" i="5"/>
  <c r="AD978" i="5"/>
  <c r="AC978" i="5"/>
  <c r="AB978" i="5"/>
  <c r="AA978" i="5"/>
  <c r="Y978" i="5"/>
  <c r="W978" i="5"/>
  <c r="V978" i="5"/>
  <c r="U978" i="5"/>
  <c r="AF977" i="5"/>
  <c r="Z977" i="5" s="1"/>
  <c r="AE977" i="5"/>
  <c r="AD977" i="5"/>
  <c r="AC977" i="5"/>
  <c r="AB977" i="5"/>
  <c r="AA977" i="5"/>
  <c r="Y977" i="5"/>
  <c r="W977" i="5"/>
  <c r="V977" i="5"/>
  <c r="U977" i="5"/>
  <c r="AF976" i="5"/>
  <c r="AH976" i="5" s="1"/>
  <c r="AE976" i="5"/>
  <c r="AD976" i="5"/>
  <c r="AC976" i="5"/>
  <c r="AB976" i="5"/>
  <c r="AA976" i="5"/>
  <c r="Y976" i="5"/>
  <c r="W976" i="5"/>
  <c r="V976" i="5"/>
  <c r="U976" i="5"/>
  <c r="AF975" i="5"/>
  <c r="X975" i="5" s="1"/>
  <c r="AE975" i="5"/>
  <c r="AD975" i="5"/>
  <c r="AC975" i="5"/>
  <c r="AB975" i="5"/>
  <c r="AA975" i="5"/>
  <c r="Y975" i="5"/>
  <c r="W975" i="5"/>
  <c r="V975" i="5"/>
  <c r="U975" i="5"/>
  <c r="AF974" i="5"/>
  <c r="Z974" i="5" s="1"/>
  <c r="AE974" i="5"/>
  <c r="AD974" i="5"/>
  <c r="AC974" i="5"/>
  <c r="AB974" i="5"/>
  <c r="AA974" i="5"/>
  <c r="Y974" i="5"/>
  <c r="W974" i="5"/>
  <c r="V974" i="5"/>
  <c r="U974" i="5"/>
  <c r="AF983" i="5"/>
  <c r="X983" i="5" s="1"/>
  <c r="AE983" i="5"/>
  <c r="AD983" i="5"/>
  <c r="AC983" i="5"/>
  <c r="AB983" i="5"/>
  <c r="AA983" i="5"/>
  <c r="Y983" i="5"/>
  <c r="W983" i="5"/>
  <c r="V983" i="5"/>
  <c r="U983" i="5"/>
  <c r="AF982" i="5"/>
  <c r="Z982" i="5" s="1"/>
  <c r="AE982" i="5"/>
  <c r="AD982" i="5"/>
  <c r="AC982" i="5"/>
  <c r="AB982" i="5"/>
  <c r="AA982" i="5"/>
  <c r="Y982" i="5"/>
  <c r="W982" i="5"/>
  <c r="V982" i="5"/>
  <c r="U982" i="5"/>
  <c r="AF981" i="5"/>
  <c r="AH981" i="5" s="1"/>
  <c r="AE981" i="5"/>
  <c r="AD981" i="5"/>
  <c r="AC981" i="5"/>
  <c r="AB981" i="5"/>
  <c r="AA981" i="5"/>
  <c r="Y981" i="5"/>
  <c r="W981" i="5"/>
  <c r="V981" i="5"/>
  <c r="U981" i="5"/>
  <c r="AF986" i="5"/>
  <c r="AH986" i="5" s="1"/>
  <c r="AE986" i="5"/>
  <c r="AD986" i="5"/>
  <c r="AC986" i="5"/>
  <c r="AB986" i="5"/>
  <c r="AA986" i="5"/>
  <c r="Y986" i="5"/>
  <c r="W986" i="5"/>
  <c r="V986" i="5"/>
  <c r="U986" i="5"/>
  <c r="AF985" i="5"/>
  <c r="Z985" i="5" s="1"/>
  <c r="AE985" i="5"/>
  <c r="AD985" i="5"/>
  <c r="AC985" i="5"/>
  <c r="AB985" i="5"/>
  <c r="AA985" i="5"/>
  <c r="Y985" i="5"/>
  <c r="W985" i="5"/>
  <c r="V985" i="5"/>
  <c r="U985" i="5"/>
  <c r="AF984" i="5"/>
  <c r="AH984" i="5" s="1"/>
  <c r="AE984" i="5"/>
  <c r="AD984" i="5"/>
  <c r="AC984" i="5"/>
  <c r="AB984" i="5"/>
  <c r="AA984" i="5"/>
  <c r="Y984" i="5"/>
  <c r="W984" i="5"/>
  <c r="V984" i="5"/>
  <c r="U984" i="5"/>
  <c r="AF992" i="5"/>
  <c r="X992" i="5" s="1"/>
  <c r="AE992" i="5"/>
  <c r="AD992" i="5"/>
  <c r="AC992" i="5"/>
  <c r="AB992" i="5"/>
  <c r="AA992" i="5"/>
  <c r="Y992" i="5"/>
  <c r="W992" i="5"/>
  <c r="V992" i="5"/>
  <c r="U992" i="5"/>
  <c r="AF991" i="5"/>
  <c r="AE991" i="5"/>
  <c r="AD991" i="5"/>
  <c r="AC991" i="5"/>
  <c r="AB991" i="5"/>
  <c r="AA991" i="5"/>
  <c r="Y991" i="5"/>
  <c r="W991" i="5"/>
  <c r="V991" i="5"/>
  <c r="U991" i="5"/>
  <c r="AF990" i="5"/>
  <c r="AH990" i="5" s="1"/>
  <c r="AE990" i="5"/>
  <c r="AD990" i="5"/>
  <c r="AC990" i="5"/>
  <c r="AB990" i="5"/>
  <c r="AA990" i="5"/>
  <c r="Y990" i="5"/>
  <c r="W990" i="5"/>
  <c r="V990" i="5"/>
  <c r="U990" i="5"/>
  <c r="AF989" i="5"/>
  <c r="AH989" i="5" s="1"/>
  <c r="AE989" i="5"/>
  <c r="AD989" i="5"/>
  <c r="AC989" i="5"/>
  <c r="AB989" i="5"/>
  <c r="AA989" i="5"/>
  <c r="Y989" i="5"/>
  <c r="W989" i="5"/>
  <c r="V989" i="5"/>
  <c r="U989" i="5"/>
  <c r="AF988" i="5"/>
  <c r="X988" i="5" s="1"/>
  <c r="AE988" i="5"/>
  <c r="AD988" i="5"/>
  <c r="AC988" i="5"/>
  <c r="AB988" i="5"/>
  <c r="AA988" i="5"/>
  <c r="Y988" i="5"/>
  <c r="W988" i="5"/>
  <c r="V988" i="5"/>
  <c r="U988" i="5"/>
  <c r="AF987" i="5"/>
  <c r="AE987" i="5"/>
  <c r="AD987" i="5"/>
  <c r="AC987" i="5"/>
  <c r="AB987" i="5"/>
  <c r="AA987" i="5"/>
  <c r="Y987" i="5"/>
  <c r="W987" i="5"/>
  <c r="V987" i="5"/>
  <c r="U987" i="5"/>
  <c r="AF1007" i="5"/>
  <c r="X1007" i="5" s="1"/>
  <c r="AE1007" i="5"/>
  <c r="AD1007" i="5"/>
  <c r="AC1007" i="5"/>
  <c r="AB1007" i="5"/>
  <c r="AA1007" i="5"/>
  <c r="Y1007" i="5"/>
  <c r="W1007" i="5"/>
  <c r="V1007" i="5"/>
  <c r="U1007" i="5"/>
  <c r="AF1006" i="5"/>
  <c r="AH1006" i="5" s="1"/>
  <c r="AE1006" i="5"/>
  <c r="AD1006" i="5"/>
  <c r="AC1006" i="5"/>
  <c r="AB1006" i="5"/>
  <c r="AA1006" i="5"/>
  <c r="Y1006" i="5"/>
  <c r="W1006" i="5"/>
  <c r="V1006" i="5"/>
  <c r="U1006" i="5"/>
  <c r="AF1005" i="5"/>
  <c r="AE1005" i="5"/>
  <c r="AD1005" i="5"/>
  <c r="AC1005" i="5"/>
  <c r="AB1005" i="5"/>
  <c r="AA1005" i="5"/>
  <c r="Y1005" i="5"/>
  <c r="W1005" i="5"/>
  <c r="V1005" i="5"/>
  <c r="U1005" i="5"/>
  <c r="AF1004" i="5"/>
  <c r="X1004" i="5" s="1"/>
  <c r="AE1004" i="5"/>
  <c r="AD1004" i="5"/>
  <c r="AC1004" i="5"/>
  <c r="AB1004" i="5"/>
  <c r="AA1004" i="5"/>
  <c r="Y1004" i="5"/>
  <c r="W1004" i="5"/>
  <c r="V1004" i="5"/>
  <c r="U1004" i="5"/>
  <c r="AF1003" i="5"/>
  <c r="X1003" i="5" s="1"/>
  <c r="AE1003" i="5"/>
  <c r="AD1003" i="5"/>
  <c r="AC1003" i="5"/>
  <c r="AB1003" i="5"/>
  <c r="AA1003" i="5"/>
  <c r="Y1003" i="5"/>
  <c r="W1003" i="5"/>
  <c r="V1003" i="5"/>
  <c r="U1003" i="5"/>
  <c r="AF1002" i="5"/>
  <c r="X1002" i="5" s="1"/>
  <c r="AE1002" i="5"/>
  <c r="AD1002" i="5"/>
  <c r="AC1002" i="5"/>
  <c r="AB1002" i="5"/>
  <c r="AA1002" i="5"/>
  <c r="Y1002" i="5"/>
  <c r="W1002" i="5"/>
  <c r="V1002" i="5"/>
  <c r="U1002" i="5"/>
  <c r="AF1001" i="5"/>
  <c r="AE1001" i="5"/>
  <c r="AD1001" i="5"/>
  <c r="AC1001" i="5"/>
  <c r="AB1001" i="5"/>
  <c r="AA1001" i="5"/>
  <c r="Y1001" i="5"/>
  <c r="W1001" i="5"/>
  <c r="V1001" i="5"/>
  <c r="U1001" i="5"/>
  <c r="AF1000" i="5"/>
  <c r="Z1000" i="5" s="1"/>
  <c r="AE1000" i="5"/>
  <c r="AD1000" i="5"/>
  <c r="AC1000" i="5"/>
  <c r="AB1000" i="5"/>
  <c r="AA1000" i="5"/>
  <c r="Y1000" i="5"/>
  <c r="W1000" i="5"/>
  <c r="V1000" i="5"/>
  <c r="U1000" i="5"/>
  <c r="AF999" i="5"/>
  <c r="Z999" i="5" s="1"/>
  <c r="AE999" i="5"/>
  <c r="AD999" i="5"/>
  <c r="AC999" i="5"/>
  <c r="AB999" i="5"/>
  <c r="AA999" i="5"/>
  <c r="Y999" i="5"/>
  <c r="W999" i="5"/>
  <c r="V999" i="5"/>
  <c r="U999" i="5"/>
  <c r="AF998" i="5"/>
  <c r="AE998" i="5"/>
  <c r="AD998" i="5"/>
  <c r="AC998" i="5"/>
  <c r="AB998" i="5"/>
  <c r="AA998" i="5"/>
  <c r="Y998" i="5"/>
  <c r="W998" i="5"/>
  <c r="V998" i="5"/>
  <c r="U998" i="5"/>
  <c r="AF997" i="5"/>
  <c r="Z997" i="5" s="1"/>
  <c r="AE997" i="5"/>
  <c r="AD997" i="5"/>
  <c r="AC997" i="5"/>
  <c r="AB997" i="5"/>
  <c r="AA997" i="5"/>
  <c r="Y997" i="5"/>
  <c r="W997" i="5"/>
  <c r="V997" i="5"/>
  <c r="U997" i="5"/>
  <c r="AF996" i="5"/>
  <c r="AH996" i="5" s="1"/>
  <c r="AE996" i="5"/>
  <c r="AD996" i="5"/>
  <c r="AC996" i="5"/>
  <c r="AB996" i="5"/>
  <c r="AA996" i="5"/>
  <c r="Y996" i="5"/>
  <c r="W996" i="5"/>
  <c r="V996" i="5"/>
  <c r="U996" i="5"/>
  <c r="AF995" i="5"/>
  <c r="AH995" i="5" s="1"/>
  <c r="AE995" i="5"/>
  <c r="AD995" i="5"/>
  <c r="AC995" i="5"/>
  <c r="AB995" i="5"/>
  <c r="AA995" i="5"/>
  <c r="Y995" i="5"/>
  <c r="W995" i="5"/>
  <c r="V995" i="5"/>
  <c r="U995" i="5"/>
  <c r="AF994" i="5"/>
  <c r="AE994" i="5"/>
  <c r="AD994" i="5"/>
  <c r="AC994" i="5"/>
  <c r="AB994" i="5"/>
  <c r="AA994" i="5"/>
  <c r="Y994" i="5"/>
  <c r="W994" i="5"/>
  <c r="V994" i="5"/>
  <c r="U994" i="5"/>
  <c r="AF993" i="5"/>
  <c r="X993" i="5" s="1"/>
  <c r="AE993" i="5"/>
  <c r="AD993" i="5"/>
  <c r="AC993" i="5"/>
  <c r="AB993" i="5"/>
  <c r="AA993" i="5"/>
  <c r="Y993" i="5"/>
  <c r="W993" i="5"/>
  <c r="V993" i="5"/>
  <c r="U993" i="5"/>
  <c r="AF1698" i="5"/>
  <c r="AH1698" i="5" s="1"/>
  <c r="AE1698" i="5"/>
  <c r="AD1698" i="5"/>
  <c r="AC1698" i="5"/>
  <c r="AB1698" i="5"/>
  <c r="AA1698" i="5"/>
  <c r="Y1698" i="5"/>
  <c r="W1698" i="5"/>
  <c r="V1698" i="5"/>
  <c r="U1698" i="5"/>
  <c r="AF1697" i="5"/>
  <c r="AH1697" i="5" s="1"/>
  <c r="AE1697" i="5"/>
  <c r="AD1697" i="5"/>
  <c r="AC1697" i="5"/>
  <c r="AB1697" i="5"/>
  <c r="AA1697" i="5"/>
  <c r="Y1697" i="5"/>
  <c r="W1697" i="5"/>
  <c r="V1697" i="5"/>
  <c r="U1697" i="5"/>
  <c r="AF1696" i="5"/>
  <c r="AH1696" i="5" s="1"/>
  <c r="AE1696" i="5"/>
  <c r="AD1696" i="5"/>
  <c r="AC1696" i="5"/>
  <c r="AB1696" i="5"/>
  <c r="AA1696" i="5"/>
  <c r="Y1696" i="5"/>
  <c r="W1696" i="5"/>
  <c r="V1696" i="5"/>
  <c r="U1696" i="5"/>
  <c r="AF1695" i="5"/>
  <c r="AE1695" i="5"/>
  <c r="AD1695" i="5"/>
  <c r="AC1695" i="5"/>
  <c r="AB1695" i="5"/>
  <c r="AA1695" i="5"/>
  <c r="Y1695" i="5"/>
  <c r="W1695" i="5"/>
  <c r="V1695" i="5"/>
  <c r="U1695" i="5"/>
  <c r="AF1694" i="5"/>
  <c r="Z1694" i="5" s="1"/>
  <c r="AE1694" i="5"/>
  <c r="AD1694" i="5"/>
  <c r="AC1694" i="5"/>
  <c r="AB1694" i="5"/>
  <c r="AA1694" i="5"/>
  <c r="Y1694" i="5"/>
  <c r="W1694" i="5"/>
  <c r="V1694" i="5"/>
  <c r="U1694" i="5"/>
  <c r="AF1693" i="5"/>
  <c r="AH1693" i="5" s="1"/>
  <c r="AE1693" i="5"/>
  <c r="AD1693" i="5"/>
  <c r="AC1693" i="5"/>
  <c r="AB1693" i="5"/>
  <c r="AA1693" i="5"/>
  <c r="Y1693" i="5"/>
  <c r="W1693" i="5"/>
  <c r="V1693" i="5"/>
  <c r="U1693" i="5"/>
  <c r="AF1604" i="5"/>
  <c r="AE1604" i="5"/>
  <c r="AD1604" i="5"/>
  <c r="AC1604" i="5"/>
  <c r="AB1604" i="5"/>
  <c r="AA1604" i="5"/>
  <c r="Y1604" i="5"/>
  <c r="W1604" i="5"/>
  <c r="V1604" i="5"/>
  <c r="U1604" i="5"/>
  <c r="AF1603" i="5"/>
  <c r="AH1603" i="5" s="1"/>
  <c r="AE1603" i="5"/>
  <c r="AD1603" i="5"/>
  <c r="AC1603" i="5"/>
  <c r="AB1603" i="5"/>
  <c r="AA1603" i="5"/>
  <c r="Y1603" i="5"/>
  <c r="W1603" i="5"/>
  <c r="V1603" i="5"/>
  <c r="U1603" i="5"/>
  <c r="AF1602" i="5"/>
  <c r="X1602" i="5" s="1"/>
  <c r="AE1602" i="5"/>
  <c r="AD1602" i="5"/>
  <c r="AC1602" i="5"/>
  <c r="AB1602" i="5"/>
  <c r="AA1602" i="5"/>
  <c r="Y1602" i="5"/>
  <c r="W1602" i="5"/>
  <c r="V1602" i="5"/>
  <c r="U1602" i="5"/>
  <c r="AF1277" i="5"/>
  <c r="AH1277" i="5" s="1"/>
  <c r="AE1277" i="5"/>
  <c r="AD1277" i="5"/>
  <c r="AC1277" i="5"/>
  <c r="AB1277" i="5"/>
  <c r="AA1277" i="5"/>
  <c r="Y1277" i="5"/>
  <c r="W1277" i="5"/>
  <c r="V1277" i="5"/>
  <c r="U1277" i="5"/>
  <c r="AF1276" i="5"/>
  <c r="X1276" i="5" s="1"/>
  <c r="AE1276" i="5"/>
  <c r="AD1276" i="5"/>
  <c r="AC1276" i="5"/>
  <c r="AB1276" i="5"/>
  <c r="AA1276" i="5"/>
  <c r="Y1276" i="5"/>
  <c r="W1276" i="5"/>
  <c r="V1276" i="5"/>
  <c r="U1276" i="5"/>
  <c r="AF1033" i="5"/>
  <c r="AH1033" i="5" s="1"/>
  <c r="AE1033" i="5"/>
  <c r="AD1033" i="5"/>
  <c r="AC1033" i="5"/>
  <c r="AB1033" i="5"/>
  <c r="AA1033" i="5"/>
  <c r="Y1033" i="5"/>
  <c r="W1033" i="5"/>
  <c r="V1033" i="5"/>
  <c r="U1033" i="5"/>
  <c r="AI1779" i="5"/>
  <c r="AI1781" i="5" s="1"/>
  <c r="AI1839" i="5" s="1"/>
  <c r="AF1778" i="5"/>
  <c r="AH1778" i="5" s="1"/>
  <c r="AE1778" i="5"/>
  <c r="AD1778" i="5"/>
  <c r="AC1778" i="5"/>
  <c r="AB1778" i="5"/>
  <c r="AA1778" i="5"/>
  <c r="Y1778" i="5"/>
  <c r="W1778" i="5"/>
  <c r="V1778" i="5"/>
  <c r="U1778" i="5"/>
  <c r="AF1777" i="5"/>
  <c r="X1777" i="5" s="1"/>
  <c r="AE1777" i="5"/>
  <c r="AD1777" i="5"/>
  <c r="AC1777" i="5"/>
  <c r="AB1777" i="5"/>
  <c r="AA1777" i="5"/>
  <c r="Y1777" i="5"/>
  <c r="W1777" i="5"/>
  <c r="V1777" i="5"/>
  <c r="U1777" i="5"/>
  <c r="AF1776" i="5"/>
  <c r="AH1776" i="5" s="1"/>
  <c r="AE1776" i="5"/>
  <c r="AD1776" i="5"/>
  <c r="AC1776" i="5"/>
  <c r="AB1776" i="5"/>
  <c r="AA1776" i="5"/>
  <c r="Y1776" i="5"/>
  <c r="W1776" i="5"/>
  <c r="V1776" i="5"/>
  <c r="U1776" i="5"/>
  <c r="AF1775" i="5"/>
  <c r="AH1775" i="5" s="1"/>
  <c r="AE1775" i="5"/>
  <c r="AD1775" i="5"/>
  <c r="AC1775" i="5"/>
  <c r="AB1775" i="5"/>
  <c r="AA1775" i="5"/>
  <c r="Y1775" i="5"/>
  <c r="W1775" i="5"/>
  <c r="V1775" i="5"/>
  <c r="U1775" i="5"/>
  <c r="AF1774" i="5"/>
  <c r="AH1774" i="5" s="1"/>
  <c r="AE1774" i="5"/>
  <c r="AD1774" i="5"/>
  <c r="AC1774" i="5"/>
  <c r="AB1774" i="5"/>
  <c r="AA1774" i="5"/>
  <c r="Y1774" i="5"/>
  <c r="W1774" i="5"/>
  <c r="V1774" i="5"/>
  <c r="U1774" i="5"/>
  <c r="AF1773" i="5"/>
  <c r="X1773" i="5" s="1"/>
  <c r="AE1773" i="5"/>
  <c r="AD1773" i="5"/>
  <c r="AC1773" i="5"/>
  <c r="AB1773" i="5"/>
  <c r="AA1773" i="5"/>
  <c r="Y1773" i="5"/>
  <c r="W1773" i="5"/>
  <c r="V1773" i="5"/>
  <c r="U1773" i="5"/>
  <c r="AF1772" i="5"/>
  <c r="X1772" i="5" s="1"/>
  <c r="AE1772" i="5"/>
  <c r="AD1772" i="5"/>
  <c r="AC1772" i="5"/>
  <c r="AB1772" i="5"/>
  <c r="AA1772" i="5"/>
  <c r="Y1772" i="5"/>
  <c r="W1772" i="5"/>
  <c r="V1772" i="5"/>
  <c r="U1772" i="5"/>
  <c r="AF1771" i="5"/>
  <c r="AE1771" i="5"/>
  <c r="AD1771" i="5"/>
  <c r="AC1771" i="5"/>
  <c r="AB1771" i="5"/>
  <c r="AA1771" i="5"/>
  <c r="Y1771" i="5"/>
  <c r="W1771" i="5"/>
  <c r="V1771" i="5"/>
  <c r="U1771" i="5"/>
  <c r="AF1731" i="5"/>
  <c r="AH1731" i="5" s="1"/>
  <c r="AE1731" i="5"/>
  <c r="AD1731" i="5"/>
  <c r="AC1731" i="5"/>
  <c r="AB1731" i="5"/>
  <c r="AA1731" i="5"/>
  <c r="Y1731" i="5"/>
  <c r="W1731" i="5"/>
  <c r="V1731" i="5"/>
  <c r="U1731" i="5"/>
  <c r="AF1712" i="5"/>
  <c r="AE1712" i="5"/>
  <c r="AD1712" i="5"/>
  <c r="AC1712" i="5"/>
  <c r="AB1712" i="5"/>
  <c r="AA1712" i="5"/>
  <c r="Y1712" i="5"/>
  <c r="W1712" i="5"/>
  <c r="V1712" i="5"/>
  <c r="U1712" i="5"/>
  <c r="AF1711" i="5"/>
  <c r="AE1711" i="5"/>
  <c r="AD1711" i="5"/>
  <c r="AC1711" i="5"/>
  <c r="AB1711" i="5"/>
  <c r="AA1711" i="5"/>
  <c r="Y1711" i="5"/>
  <c r="W1711" i="5"/>
  <c r="V1711" i="5"/>
  <c r="U1711" i="5"/>
  <c r="AF1710" i="5"/>
  <c r="Z1710" i="5" s="1"/>
  <c r="AE1710" i="5"/>
  <c r="AD1710" i="5"/>
  <c r="AC1710" i="5"/>
  <c r="AB1710" i="5"/>
  <c r="AA1710" i="5"/>
  <c r="Y1710" i="5"/>
  <c r="W1710" i="5"/>
  <c r="V1710" i="5"/>
  <c r="U1710" i="5"/>
  <c r="AF1703" i="5"/>
  <c r="AH1703" i="5" s="1"/>
  <c r="AE1703" i="5"/>
  <c r="AD1703" i="5"/>
  <c r="AC1703" i="5"/>
  <c r="AB1703" i="5"/>
  <c r="AA1703" i="5"/>
  <c r="Y1703" i="5"/>
  <c r="W1703" i="5"/>
  <c r="V1703" i="5"/>
  <c r="U1703" i="5"/>
  <c r="AF1702" i="5"/>
  <c r="X1702" i="5" s="1"/>
  <c r="AE1702" i="5"/>
  <c r="AD1702" i="5"/>
  <c r="AC1702" i="5"/>
  <c r="AB1702" i="5"/>
  <c r="AA1702" i="5"/>
  <c r="Y1702" i="5"/>
  <c r="W1702" i="5"/>
  <c r="V1702" i="5"/>
  <c r="U1702" i="5"/>
  <c r="AF1701" i="5"/>
  <c r="AE1701" i="5"/>
  <c r="AD1701" i="5"/>
  <c r="AC1701" i="5"/>
  <c r="AB1701" i="5"/>
  <c r="AA1701" i="5"/>
  <c r="Y1701" i="5"/>
  <c r="W1701" i="5"/>
  <c r="V1701" i="5"/>
  <c r="U1701" i="5"/>
  <c r="AF1700" i="5"/>
  <c r="Z1700" i="5" s="1"/>
  <c r="AE1700" i="5"/>
  <c r="AD1700" i="5"/>
  <c r="AC1700" i="5"/>
  <c r="AB1700" i="5"/>
  <c r="AA1700" i="5"/>
  <c r="Y1700" i="5"/>
  <c r="W1700" i="5"/>
  <c r="V1700" i="5"/>
  <c r="U1700" i="5"/>
  <c r="AF1699" i="5"/>
  <c r="AE1699" i="5"/>
  <c r="AD1699" i="5"/>
  <c r="AC1699" i="5"/>
  <c r="AB1699" i="5"/>
  <c r="AA1699" i="5"/>
  <c r="Y1699" i="5"/>
  <c r="W1699" i="5"/>
  <c r="V1699" i="5"/>
  <c r="U1699" i="5"/>
  <c r="AF973" i="5"/>
  <c r="AE973" i="5"/>
  <c r="AD973" i="5"/>
  <c r="AC973" i="5"/>
  <c r="AB973" i="5"/>
  <c r="AA973" i="5"/>
  <c r="Y973" i="5"/>
  <c r="W973" i="5"/>
  <c r="V973" i="5"/>
  <c r="U973" i="5"/>
  <c r="AF856" i="5"/>
  <c r="X856" i="5" s="1"/>
  <c r="AE856" i="5"/>
  <c r="AD856" i="5"/>
  <c r="AC856" i="5"/>
  <c r="AB856" i="5"/>
  <c r="AA856" i="5"/>
  <c r="Y856" i="5"/>
  <c r="W856" i="5"/>
  <c r="V856" i="5"/>
  <c r="U856" i="5"/>
  <c r="AF855" i="5"/>
  <c r="Z855" i="5" s="1"/>
  <c r="AE855" i="5"/>
  <c r="AD855" i="5"/>
  <c r="AC855" i="5"/>
  <c r="AB855" i="5"/>
  <c r="AA855" i="5"/>
  <c r="Y855" i="5"/>
  <c r="W855" i="5"/>
  <c r="V855" i="5"/>
  <c r="U855" i="5"/>
  <c r="AF854" i="5"/>
  <c r="Z854" i="5" s="1"/>
  <c r="AE854" i="5"/>
  <c r="AD854" i="5"/>
  <c r="AC854" i="5"/>
  <c r="AB854" i="5"/>
  <c r="AA854" i="5"/>
  <c r="Y854" i="5"/>
  <c r="W854" i="5"/>
  <c r="V854" i="5"/>
  <c r="U854" i="5"/>
  <c r="AF853" i="5"/>
  <c r="X853" i="5" s="1"/>
  <c r="AE853" i="5"/>
  <c r="AD853" i="5"/>
  <c r="AC853" i="5"/>
  <c r="AB853" i="5"/>
  <c r="AA853" i="5"/>
  <c r="Y853" i="5"/>
  <c r="W853" i="5"/>
  <c r="V853" i="5"/>
  <c r="U853" i="5"/>
  <c r="AF852" i="5"/>
  <c r="AH852" i="5" s="1"/>
  <c r="AE852" i="5"/>
  <c r="AD852" i="5"/>
  <c r="AC852" i="5"/>
  <c r="AB852" i="5"/>
  <c r="AA852" i="5"/>
  <c r="Y852" i="5"/>
  <c r="W852" i="5"/>
  <c r="V852" i="5"/>
  <c r="U852" i="5"/>
  <c r="AF851" i="5"/>
  <c r="AH851" i="5" s="1"/>
  <c r="AE851" i="5"/>
  <c r="AD851" i="5"/>
  <c r="AC851" i="5"/>
  <c r="AB851" i="5"/>
  <c r="AA851" i="5"/>
  <c r="Y851" i="5"/>
  <c r="W851" i="5"/>
  <c r="V851" i="5"/>
  <c r="U851" i="5"/>
  <c r="AF850" i="5"/>
  <c r="X850" i="5" s="1"/>
  <c r="AE850" i="5"/>
  <c r="AD850" i="5"/>
  <c r="AC850" i="5"/>
  <c r="AB850" i="5"/>
  <c r="AA850" i="5"/>
  <c r="Y850" i="5"/>
  <c r="W850" i="5"/>
  <c r="V850" i="5"/>
  <c r="U850" i="5"/>
  <c r="AF849" i="5"/>
  <c r="AH849" i="5" s="1"/>
  <c r="AE849" i="5"/>
  <c r="AD849" i="5"/>
  <c r="AC849" i="5"/>
  <c r="AB849" i="5"/>
  <c r="AA849" i="5"/>
  <c r="Y849" i="5"/>
  <c r="W849" i="5"/>
  <c r="V849" i="5"/>
  <c r="U849" i="5"/>
  <c r="AF848" i="5"/>
  <c r="AE848" i="5"/>
  <c r="AD848" i="5"/>
  <c r="AC848" i="5"/>
  <c r="AB848" i="5"/>
  <c r="AA848" i="5"/>
  <c r="Y848" i="5"/>
  <c r="W848" i="5"/>
  <c r="V848" i="5"/>
  <c r="U848" i="5"/>
  <c r="AF847" i="5"/>
  <c r="X847" i="5" s="1"/>
  <c r="AE847" i="5"/>
  <c r="AD847" i="5"/>
  <c r="AC847" i="5"/>
  <c r="AB847" i="5"/>
  <c r="AA847" i="5"/>
  <c r="Y847" i="5"/>
  <c r="W847" i="5"/>
  <c r="V847" i="5"/>
  <c r="U847" i="5"/>
  <c r="AF846" i="5"/>
  <c r="AE846" i="5"/>
  <c r="AD846" i="5"/>
  <c r="AC846" i="5"/>
  <c r="AB846" i="5"/>
  <c r="AA846" i="5"/>
  <c r="Y846" i="5"/>
  <c r="W846" i="5"/>
  <c r="V846" i="5"/>
  <c r="U846" i="5"/>
  <c r="AF845" i="5"/>
  <c r="X845" i="5" s="1"/>
  <c r="AE845" i="5"/>
  <c r="AD845" i="5"/>
  <c r="AC845" i="5"/>
  <c r="AB845" i="5"/>
  <c r="AA845" i="5"/>
  <c r="Y845" i="5"/>
  <c r="W845" i="5"/>
  <c r="V845" i="5"/>
  <c r="U845" i="5"/>
  <c r="AF844" i="5"/>
  <c r="Z844" i="5" s="1"/>
  <c r="AE844" i="5"/>
  <c r="AD844" i="5"/>
  <c r="AC844" i="5"/>
  <c r="AB844" i="5"/>
  <c r="AA844" i="5"/>
  <c r="Y844" i="5"/>
  <c r="W844" i="5"/>
  <c r="V844" i="5"/>
  <c r="U844" i="5"/>
  <c r="AF843" i="5"/>
  <c r="AH843" i="5" s="1"/>
  <c r="AE843" i="5"/>
  <c r="AD843" i="5"/>
  <c r="AC843" i="5"/>
  <c r="AB843" i="5"/>
  <c r="AA843" i="5"/>
  <c r="Y843" i="5"/>
  <c r="W843" i="5"/>
  <c r="V843" i="5"/>
  <c r="U843" i="5"/>
  <c r="AF842" i="5"/>
  <c r="Z842" i="5" s="1"/>
  <c r="AE842" i="5"/>
  <c r="AD842" i="5"/>
  <c r="AC842" i="5"/>
  <c r="AB842" i="5"/>
  <c r="AA842" i="5"/>
  <c r="Y842" i="5"/>
  <c r="W842" i="5"/>
  <c r="V842" i="5"/>
  <c r="U842" i="5"/>
  <c r="AF841" i="5"/>
  <c r="Z841" i="5" s="1"/>
  <c r="AE841" i="5"/>
  <c r="AD841" i="5"/>
  <c r="AC841" i="5"/>
  <c r="AB841" i="5"/>
  <c r="AA841" i="5"/>
  <c r="Y841" i="5"/>
  <c r="W841" i="5"/>
  <c r="V841" i="5"/>
  <c r="U841" i="5"/>
  <c r="AF840" i="5"/>
  <c r="X840" i="5" s="1"/>
  <c r="AE840" i="5"/>
  <c r="AD840" i="5"/>
  <c r="AC840" i="5"/>
  <c r="AB840" i="5"/>
  <c r="AA840" i="5"/>
  <c r="Y840" i="5"/>
  <c r="W840" i="5"/>
  <c r="V840" i="5"/>
  <c r="U840" i="5"/>
  <c r="AF839" i="5"/>
  <c r="Z839" i="5" s="1"/>
  <c r="AE839" i="5"/>
  <c r="AD839" i="5"/>
  <c r="AC839" i="5"/>
  <c r="AB839" i="5"/>
  <c r="AA839" i="5"/>
  <c r="Y839" i="5"/>
  <c r="W839" i="5"/>
  <c r="V839" i="5"/>
  <c r="U839" i="5"/>
  <c r="AF838" i="5"/>
  <c r="Z838" i="5" s="1"/>
  <c r="AE838" i="5"/>
  <c r="AD838" i="5"/>
  <c r="AC838" i="5"/>
  <c r="AB838" i="5"/>
  <c r="AA838" i="5"/>
  <c r="Y838" i="5"/>
  <c r="W838" i="5"/>
  <c r="V838" i="5"/>
  <c r="U838" i="5"/>
  <c r="AF874" i="5"/>
  <c r="Z874" i="5" s="1"/>
  <c r="AE874" i="5"/>
  <c r="AD874" i="5"/>
  <c r="AC874" i="5"/>
  <c r="AB874" i="5"/>
  <c r="AA874" i="5"/>
  <c r="Y874" i="5"/>
  <c r="W874" i="5"/>
  <c r="V874" i="5"/>
  <c r="U874" i="5"/>
  <c r="AF873" i="5"/>
  <c r="AE873" i="5"/>
  <c r="AD873" i="5"/>
  <c r="AC873" i="5"/>
  <c r="AB873" i="5"/>
  <c r="AA873" i="5"/>
  <c r="Y873" i="5"/>
  <c r="W873" i="5"/>
  <c r="V873" i="5"/>
  <c r="U873" i="5"/>
  <c r="AF872" i="5"/>
  <c r="X872" i="5" s="1"/>
  <c r="AE872" i="5"/>
  <c r="AD872" i="5"/>
  <c r="AC872" i="5"/>
  <c r="AB872" i="5"/>
  <c r="AA872" i="5"/>
  <c r="Y872" i="5"/>
  <c r="W872" i="5"/>
  <c r="V872" i="5"/>
  <c r="U872" i="5"/>
  <c r="AF871" i="5"/>
  <c r="AH871" i="5" s="1"/>
  <c r="AE871" i="5"/>
  <c r="AD871" i="5"/>
  <c r="AC871" i="5"/>
  <c r="AB871" i="5"/>
  <c r="AA871" i="5"/>
  <c r="Y871" i="5"/>
  <c r="W871" i="5"/>
  <c r="V871" i="5"/>
  <c r="U871" i="5"/>
  <c r="AF870" i="5"/>
  <c r="Z870" i="5" s="1"/>
  <c r="AE870" i="5"/>
  <c r="AD870" i="5"/>
  <c r="AC870" i="5"/>
  <c r="AB870" i="5"/>
  <c r="AA870" i="5"/>
  <c r="Y870" i="5"/>
  <c r="W870" i="5"/>
  <c r="V870" i="5"/>
  <c r="U870" i="5"/>
  <c r="AF869" i="5"/>
  <c r="Z869" i="5" s="1"/>
  <c r="AE869" i="5"/>
  <c r="AD869" i="5"/>
  <c r="AC869" i="5"/>
  <c r="AB869" i="5"/>
  <c r="AA869" i="5"/>
  <c r="Y869" i="5"/>
  <c r="W869" i="5"/>
  <c r="V869" i="5"/>
  <c r="U869" i="5"/>
  <c r="AF868" i="5"/>
  <c r="AH868" i="5" s="1"/>
  <c r="AE868" i="5"/>
  <c r="AD868" i="5"/>
  <c r="AC868" i="5"/>
  <c r="AB868" i="5"/>
  <c r="AA868" i="5"/>
  <c r="Y868" i="5"/>
  <c r="W868" i="5"/>
  <c r="V868" i="5"/>
  <c r="U868" i="5"/>
  <c r="AF867" i="5"/>
  <c r="Z867" i="5" s="1"/>
  <c r="AE867" i="5"/>
  <c r="AD867" i="5"/>
  <c r="AC867" i="5"/>
  <c r="AB867" i="5"/>
  <c r="AA867" i="5"/>
  <c r="Y867" i="5"/>
  <c r="W867" i="5"/>
  <c r="V867" i="5"/>
  <c r="U867" i="5"/>
  <c r="AF866" i="5"/>
  <c r="AH866" i="5" s="1"/>
  <c r="AE866" i="5"/>
  <c r="AD866" i="5"/>
  <c r="AC866" i="5"/>
  <c r="AB866" i="5"/>
  <c r="AA866" i="5"/>
  <c r="Y866" i="5"/>
  <c r="W866" i="5"/>
  <c r="V866" i="5"/>
  <c r="U866" i="5"/>
  <c r="AF865" i="5"/>
  <c r="AE865" i="5"/>
  <c r="AD865" i="5"/>
  <c r="AC865" i="5"/>
  <c r="AB865" i="5"/>
  <c r="AA865" i="5"/>
  <c r="Y865" i="5"/>
  <c r="W865" i="5"/>
  <c r="V865" i="5"/>
  <c r="U865" i="5"/>
  <c r="AF864" i="5"/>
  <c r="Z864" i="5" s="1"/>
  <c r="AE864" i="5"/>
  <c r="AD864" i="5"/>
  <c r="AC864" i="5"/>
  <c r="AB864" i="5"/>
  <c r="AA864" i="5"/>
  <c r="Y864" i="5"/>
  <c r="W864" i="5"/>
  <c r="V864" i="5"/>
  <c r="U864" i="5"/>
  <c r="AF863" i="5"/>
  <c r="Z863" i="5" s="1"/>
  <c r="AE863" i="5"/>
  <c r="AD863" i="5"/>
  <c r="AC863" i="5"/>
  <c r="AB863" i="5"/>
  <c r="AA863" i="5"/>
  <c r="Y863" i="5"/>
  <c r="W863" i="5"/>
  <c r="V863" i="5"/>
  <c r="U863" i="5"/>
  <c r="AF862" i="5"/>
  <c r="X862" i="5" s="1"/>
  <c r="AE862" i="5"/>
  <c r="AD862" i="5"/>
  <c r="AC862" i="5"/>
  <c r="AB862" i="5"/>
  <c r="AA862" i="5"/>
  <c r="Y862" i="5"/>
  <c r="W862" i="5"/>
  <c r="V862" i="5"/>
  <c r="U862" i="5"/>
  <c r="AF861" i="5"/>
  <c r="Z861" i="5" s="1"/>
  <c r="AE861" i="5"/>
  <c r="AD861" i="5"/>
  <c r="AC861" i="5"/>
  <c r="AB861" i="5"/>
  <c r="AA861" i="5"/>
  <c r="Y861" i="5"/>
  <c r="W861" i="5"/>
  <c r="V861" i="5"/>
  <c r="U861" i="5"/>
  <c r="AF860" i="5"/>
  <c r="X860" i="5" s="1"/>
  <c r="AE860" i="5"/>
  <c r="AD860" i="5"/>
  <c r="AC860" i="5"/>
  <c r="AB860" i="5"/>
  <c r="AA860" i="5"/>
  <c r="Y860" i="5"/>
  <c r="W860" i="5"/>
  <c r="V860" i="5"/>
  <c r="U860" i="5"/>
  <c r="AF859" i="5"/>
  <c r="Z859" i="5" s="1"/>
  <c r="AE859" i="5"/>
  <c r="AD859" i="5"/>
  <c r="AC859" i="5"/>
  <c r="AB859" i="5"/>
  <c r="AA859" i="5"/>
  <c r="Y859" i="5"/>
  <c r="W859" i="5"/>
  <c r="V859" i="5"/>
  <c r="U859" i="5"/>
  <c r="AF858" i="5"/>
  <c r="Z858" i="5" s="1"/>
  <c r="AE858" i="5"/>
  <c r="AD858" i="5"/>
  <c r="AC858" i="5"/>
  <c r="AB858" i="5"/>
  <c r="AA858" i="5"/>
  <c r="Y858" i="5"/>
  <c r="W858" i="5"/>
  <c r="V858" i="5"/>
  <c r="U858" i="5"/>
  <c r="AF857" i="5"/>
  <c r="AE857" i="5"/>
  <c r="AD857" i="5"/>
  <c r="AC857" i="5"/>
  <c r="AB857" i="5"/>
  <c r="AA857" i="5"/>
  <c r="Y857" i="5"/>
  <c r="W857" i="5"/>
  <c r="V857" i="5"/>
  <c r="U857" i="5"/>
  <c r="AF893" i="5"/>
  <c r="AH893" i="5" s="1"/>
  <c r="AE893" i="5"/>
  <c r="AD893" i="5"/>
  <c r="AC893" i="5"/>
  <c r="AB893" i="5"/>
  <c r="AA893" i="5"/>
  <c r="Y893" i="5"/>
  <c r="W893" i="5"/>
  <c r="V893" i="5"/>
  <c r="U893" i="5"/>
  <c r="AF892" i="5"/>
  <c r="AH892" i="5" s="1"/>
  <c r="AE892" i="5"/>
  <c r="AD892" i="5"/>
  <c r="AC892" i="5"/>
  <c r="AB892" i="5"/>
  <c r="AA892" i="5"/>
  <c r="Y892" i="5"/>
  <c r="W892" i="5"/>
  <c r="V892" i="5"/>
  <c r="U892" i="5"/>
  <c r="AF891" i="5"/>
  <c r="AE891" i="5"/>
  <c r="AD891" i="5"/>
  <c r="AC891" i="5"/>
  <c r="AB891" i="5"/>
  <c r="AA891" i="5"/>
  <c r="Y891" i="5"/>
  <c r="W891" i="5"/>
  <c r="V891" i="5"/>
  <c r="U891" i="5"/>
  <c r="AF890" i="5"/>
  <c r="Z890" i="5" s="1"/>
  <c r="AE890" i="5"/>
  <c r="AD890" i="5"/>
  <c r="AC890" i="5"/>
  <c r="AB890" i="5"/>
  <c r="AA890" i="5"/>
  <c r="Y890" i="5"/>
  <c r="W890" i="5"/>
  <c r="V890" i="5"/>
  <c r="U890" i="5"/>
  <c r="AF889" i="5"/>
  <c r="AH889" i="5" s="1"/>
  <c r="AE889" i="5"/>
  <c r="AD889" i="5"/>
  <c r="AC889" i="5"/>
  <c r="AB889" i="5"/>
  <c r="AA889" i="5"/>
  <c r="Y889" i="5"/>
  <c r="W889" i="5"/>
  <c r="V889" i="5"/>
  <c r="U889" i="5"/>
  <c r="AF888" i="5"/>
  <c r="Z888" i="5" s="1"/>
  <c r="AE888" i="5"/>
  <c r="AD888" i="5"/>
  <c r="AC888" i="5"/>
  <c r="AB888" i="5"/>
  <c r="AA888" i="5"/>
  <c r="Y888" i="5"/>
  <c r="W888" i="5"/>
  <c r="V888" i="5"/>
  <c r="U888" i="5"/>
  <c r="AF887" i="5"/>
  <c r="AH887" i="5" s="1"/>
  <c r="AE887" i="5"/>
  <c r="AD887" i="5"/>
  <c r="AC887" i="5"/>
  <c r="AB887" i="5"/>
  <c r="AA887" i="5"/>
  <c r="Y887" i="5"/>
  <c r="W887" i="5"/>
  <c r="V887" i="5"/>
  <c r="U887" i="5"/>
  <c r="AF886" i="5"/>
  <c r="X886" i="5" s="1"/>
  <c r="AE886" i="5"/>
  <c r="AD886" i="5"/>
  <c r="AC886" i="5"/>
  <c r="AB886" i="5"/>
  <c r="AA886" i="5"/>
  <c r="Y886" i="5"/>
  <c r="W886" i="5"/>
  <c r="V886" i="5"/>
  <c r="U886" i="5"/>
  <c r="AF885" i="5"/>
  <c r="AH885" i="5" s="1"/>
  <c r="AE885" i="5"/>
  <c r="AD885" i="5"/>
  <c r="AC885" i="5"/>
  <c r="AB885" i="5"/>
  <c r="AA885" i="5"/>
  <c r="Y885" i="5"/>
  <c r="W885" i="5"/>
  <c r="V885" i="5"/>
  <c r="U885" i="5"/>
  <c r="AF884" i="5"/>
  <c r="Z884" i="5" s="1"/>
  <c r="AE884" i="5"/>
  <c r="AD884" i="5"/>
  <c r="AC884" i="5"/>
  <c r="AB884" i="5"/>
  <c r="AA884" i="5"/>
  <c r="Y884" i="5"/>
  <c r="W884" i="5"/>
  <c r="V884" i="5"/>
  <c r="U884" i="5"/>
  <c r="AF883" i="5"/>
  <c r="X883" i="5" s="1"/>
  <c r="AE883" i="5"/>
  <c r="AD883" i="5"/>
  <c r="AC883" i="5"/>
  <c r="AB883" i="5"/>
  <c r="AA883" i="5"/>
  <c r="Y883" i="5"/>
  <c r="W883" i="5"/>
  <c r="V883" i="5"/>
  <c r="U883" i="5"/>
  <c r="AF882" i="5"/>
  <c r="AE882" i="5"/>
  <c r="AD882" i="5"/>
  <c r="AC882" i="5"/>
  <c r="AB882" i="5"/>
  <c r="AA882" i="5"/>
  <c r="Y882" i="5"/>
  <c r="W882" i="5"/>
  <c r="V882" i="5"/>
  <c r="U882" i="5"/>
  <c r="AF881" i="5"/>
  <c r="X881" i="5" s="1"/>
  <c r="AE881" i="5"/>
  <c r="AD881" i="5"/>
  <c r="AC881" i="5"/>
  <c r="AB881" i="5"/>
  <c r="AA881" i="5"/>
  <c r="Y881" i="5"/>
  <c r="W881" i="5"/>
  <c r="V881" i="5"/>
  <c r="U881" i="5"/>
  <c r="AF880" i="5"/>
  <c r="Z880" i="5" s="1"/>
  <c r="AE880" i="5"/>
  <c r="AD880" i="5"/>
  <c r="AC880" i="5"/>
  <c r="AB880" i="5"/>
  <c r="AA880" i="5"/>
  <c r="Y880" i="5"/>
  <c r="W880" i="5"/>
  <c r="V880" i="5"/>
  <c r="U880" i="5"/>
  <c r="AF879" i="5"/>
  <c r="AH879" i="5" s="1"/>
  <c r="AE879" i="5"/>
  <c r="AD879" i="5"/>
  <c r="AC879" i="5"/>
  <c r="AB879" i="5"/>
  <c r="AA879" i="5"/>
  <c r="Y879" i="5"/>
  <c r="W879" i="5"/>
  <c r="V879" i="5"/>
  <c r="U879" i="5"/>
  <c r="AF878" i="5"/>
  <c r="X878" i="5" s="1"/>
  <c r="AE878" i="5"/>
  <c r="AD878" i="5"/>
  <c r="AC878" i="5"/>
  <c r="AB878" i="5"/>
  <c r="AA878" i="5"/>
  <c r="Y878" i="5"/>
  <c r="W878" i="5"/>
  <c r="V878" i="5"/>
  <c r="U878" i="5"/>
  <c r="AF877" i="5"/>
  <c r="Z877" i="5" s="1"/>
  <c r="AE877" i="5"/>
  <c r="AD877" i="5"/>
  <c r="AC877" i="5"/>
  <c r="AB877" i="5"/>
  <c r="AA877" i="5"/>
  <c r="Y877" i="5"/>
  <c r="W877" i="5"/>
  <c r="V877" i="5"/>
  <c r="U877" i="5"/>
  <c r="AF876" i="5"/>
  <c r="AH876" i="5" s="1"/>
  <c r="AE876" i="5"/>
  <c r="AD876" i="5"/>
  <c r="AC876" i="5"/>
  <c r="AB876" i="5"/>
  <c r="AA876" i="5"/>
  <c r="Y876" i="5"/>
  <c r="W876" i="5"/>
  <c r="V876" i="5"/>
  <c r="U876" i="5"/>
  <c r="AF875" i="5"/>
  <c r="AH875" i="5" s="1"/>
  <c r="AE875" i="5"/>
  <c r="AD875" i="5"/>
  <c r="AC875" i="5"/>
  <c r="AB875" i="5"/>
  <c r="AA875" i="5"/>
  <c r="Y875" i="5"/>
  <c r="W875" i="5"/>
  <c r="V875" i="5"/>
  <c r="U875" i="5"/>
  <c r="AF911" i="5"/>
  <c r="X911" i="5" s="1"/>
  <c r="AE911" i="5"/>
  <c r="AD911" i="5"/>
  <c r="AC911" i="5"/>
  <c r="AB911" i="5"/>
  <c r="AA911" i="5"/>
  <c r="Y911" i="5"/>
  <c r="W911" i="5"/>
  <c r="V911" i="5"/>
  <c r="U911" i="5"/>
  <c r="AF910" i="5"/>
  <c r="AH910" i="5" s="1"/>
  <c r="AE910" i="5"/>
  <c r="AD910" i="5"/>
  <c r="AC910" i="5"/>
  <c r="AB910" i="5"/>
  <c r="AA910" i="5"/>
  <c r="Y910" i="5"/>
  <c r="W910" i="5"/>
  <c r="V910" i="5"/>
  <c r="U910" i="5"/>
  <c r="AF909" i="5"/>
  <c r="AE909" i="5"/>
  <c r="AD909" i="5"/>
  <c r="AC909" i="5"/>
  <c r="AB909" i="5"/>
  <c r="AA909" i="5"/>
  <c r="Y909" i="5"/>
  <c r="W909" i="5"/>
  <c r="V909" i="5"/>
  <c r="U909" i="5"/>
  <c r="AF908" i="5"/>
  <c r="AH908" i="5" s="1"/>
  <c r="AE908" i="5"/>
  <c r="AD908" i="5"/>
  <c r="AC908" i="5"/>
  <c r="AB908" i="5"/>
  <c r="AA908" i="5"/>
  <c r="Y908" i="5"/>
  <c r="W908" i="5"/>
  <c r="V908" i="5"/>
  <c r="U908" i="5"/>
  <c r="AF907" i="5"/>
  <c r="AE907" i="5"/>
  <c r="AD907" i="5"/>
  <c r="AC907" i="5"/>
  <c r="AB907" i="5"/>
  <c r="AA907" i="5"/>
  <c r="Y907" i="5"/>
  <c r="W907" i="5"/>
  <c r="V907" i="5"/>
  <c r="U907" i="5"/>
  <c r="AF906" i="5"/>
  <c r="X906" i="5" s="1"/>
  <c r="AE906" i="5"/>
  <c r="AD906" i="5"/>
  <c r="AC906" i="5"/>
  <c r="AB906" i="5"/>
  <c r="AA906" i="5"/>
  <c r="Y906" i="5"/>
  <c r="W906" i="5"/>
  <c r="V906" i="5"/>
  <c r="U906" i="5"/>
  <c r="AF905" i="5"/>
  <c r="X905" i="5" s="1"/>
  <c r="AE905" i="5"/>
  <c r="AD905" i="5"/>
  <c r="AC905" i="5"/>
  <c r="AB905" i="5"/>
  <c r="AA905" i="5"/>
  <c r="Y905" i="5"/>
  <c r="W905" i="5"/>
  <c r="V905" i="5"/>
  <c r="U905" i="5"/>
  <c r="AF904" i="5"/>
  <c r="Z904" i="5" s="1"/>
  <c r="AE904" i="5"/>
  <c r="AD904" i="5"/>
  <c r="AC904" i="5"/>
  <c r="AB904" i="5"/>
  <c r="AA904" i="5"/>
  <c r="Y904" i="5"/>
  <c r="W904" i="5"/>
  <c r="V904" i="5"/>
  <c r="U904" i="5"/>
  <c r="AF903" i="5"/>
  <c r="Z903" i="5" s="1"/>
  <c r="AE903" i="5"/>
  <c r="AD903" i="5"/>
  <c r="AC903" i="5"/>
  <c r="AB903" i="5"/>
  <c r="AA903" i="5"/>
  <c r="Y903" i="5"/>
  <c r="W903" i="5"/>
  <c r="V903" i="5"/>
  <c r="U903" i="5"/>
  <c r="AF902" i="5"/>
  <c r="AH902" i="5" s="1"/>
  <c r="AE902" i="5"/>
  <c r="AD902" i="5"/>
  <c r="AC902" i="5"/>
  <c r="AB902" i="5"/>
  <c r="AA902" i="5"/>
  <c r="Y902" i="5"/>
  <c r="W902" i="5"/>
  <c r="V902" i="5"/>
  <c r="U902" i="5"/>
  <c r="AF901" i="5"/>
  <c r="AE901" i="5"/>
  <c r="AD901" i="5"/>
  <c r="AC901" i="5"/>
  <c r="AB901" i="5"/>
  <c r="AA901" i="5"/>
  <c r="Y901" i="5"/>
  <c r="W901" i="5"/>
  <c r="V901" i="5"/>
  <c r="U901" i="5"/>
  <c r="AF900" i="5"/>
  <c r="Z900" i="5" s="1"/>
  <c r="AE900" i="5"/>
  <c r="AD900" i="5"/>
  <c r="AC900" i="5"/>
  <c r="AB900" i="5"/>
  <c r="AA900" i="5"/>
  <c r="Y900" i="5"/>
  <c r="W900" i="5"/>
  <c r="V900" i="5"/>
  <c r="U900" i="5"/>
  <c r="AF899" i="5"/>
  <c r="Z899" i="5" s="1"/>
  <c r="AE899" i="5"/>
  <c r="AD899" i="5"/>
  <c r="AC899" i="5"/>
  <c r="AB899" i="5"/>
  <c r="AA899" i="5"/>
  <c r="Y899" i="5"/>
  <c r="W899" i="5"/>
  <c r="V899" i="5"/>
  <c r="U899" i="5"/>
  <c r="AF898" i="5"/>
  <c r="X898" i="5" s="1"/>
  <c r="AE898" i="5"/>
  <c r="AD898" i="5"/>
  <c r="AC898" i="5"/>
  <c r="AB898" i="5"/>
  <c r="AA898" i="5"/>
  <c r="Y898" i="5"/>
  <c r="W898" i="5"/>
  <c r="V898" i="5"/>
  <c r="U898" i="5"/>
  <c r="AF897" i="5"/>
  <c r="Z897" i="5" s="1"/>
  <c r="AE897" i="5"/>
  <c r="AD897" i="5"/>
  <c r="AC897" i="5"/>
  <c r="AB897" i="5"/>
  <c r="AA897" i="5"/>
  <c r="Y897" i="5"/>
  <c r="W897" i="5"/>
  <c r="V897" i="5"/>
  <c r="U897" i="5"/>
  <c r="AF896" i="5"/>
  <c r="Z896" i="5" s="1"/>
  <c r="AE896" i="5"/>
  <c r="AD896" i="5"/>
  <c r="AC896" i="5"/>
  <c r="AB896" i="5"/>
  <c r="AA896" i="5"/>
  <c r="Y896" i="5"/>
  <c r="W896" i="5"/>
  <c r="V896" i="5"/>
  <c r="U896" i="5"/>
  <c r="AF895" i="5"/>
  <c r="X895" i="5" s="1"/>
  <c r="AE895" i="5"/>
  <c r="AD895" i="5"/>
  <c r="AC895" i="5"/>
  <c r="AB895" i="5"/>
  <c r="AA895" i="5"/>
  <c r="Y895" i="5"/>
  <c r="W895" i="5"/>
  <c r="V895" i="5"/>
  <c r="U895" i="5"/>
  <c r="AF894" i="5"/>
  <c r="AH894" i="5" s="1"/>
  <c r="AE894" i="5"/>
  <c r="AD894" i="5"/>
  <c r="AC894" i="5"/>
  <c r="AB894" i="5"/>
  <c r="AA894" i="5"/>
  <c r="Y894" i="5"/>
  <c r="W894" i="5"/>
  <c r="V894" i="5"/>
  <c r="U894" i="5"/>
  <c r="AF929" i="5"/>
  <c r="AE929" i="5"/>
  <c r="AD929" i="5"/>
  <c r="AC929" i="5"/>
  <c r="AB929" i="5"/>
  <c r="AA929" i="5"/>
  <c r="Y929" i="5"/>
  <c r="W929" i="5"/>
  <c r="V929" i="5"/>
  <c r="U929" i="5"/>
  <c r="AF928" i="5"/>
  <c r="AH928" i="5" s="1"/>
  <c r="AE928" i="5"/>
  <c r="AD928" i="5"/>
  <c r="AC928" i="5"/>
  <c r="AB928" i="5"/>
  <c r="AA928" i="5"/>
  <c r="Y928" i="5"/>
  <c r="W928" i="5"/>
  <c r="V928" i="5"/>
  <c r="U928" i="5"/>
  <c r="AF927" i="5"/>
  <c r="Z927" i="5" s="1"/>
  <c r="AE927" i="5"/>
  <c r="AD927" i="5"/>
  <c r="AC927" i="5"/>
  <c r="AB927" i="5"/>
  <c r="AA927" i="5"/>
  <c r="Y927" i="5"/>
  <c r="W927" i="5"/>
  <c r="V927" i="5"/>
  <c r="U927" i="5"/>
  <c r="AF926" i="5"/>
  <c r="X926" i="5" s="1"/>
  <c r="AE926" i="5"/>
  <c r="AD926" i="5"/>
  <c r="AC926" i="5"/>
  <c r="AB926" i="5"/>
  <c r="AA926" i="5"/>
  <c r="Y926" i="5"/>
  <c r="W926" i="5"/>
  <c r="V926" i="5"/>
  <c r="U926" i="5"/>
  <c r="AF925" i="5"/>
  <c r="AH925" i="5" s="1"/>
  <c r="AE925" i="5"/>
  <c r="AD925" i="5"/>
  <c r="AC925" i="5"/>
  <c r="AB925" i="5"/>
  <c r="AA925" i="5"/>
  <c r="Y925" i="5"/>
  <c r="W925" i="5"/>
  <c r="V925" i="5"/>
  <c r="U925" i="5"/>
  <c r="AF924" i="5"/>
  <c r="Z924" i="5" s="1"/>
  <c r="AE924" i="5"/>
  <c r="AD924" i="5"/>
  <c r="AC924" i="5"/>
  <c r="AB924" i="5"/>
  <c r="AA924" i="5"/>
  <c r="Y924" i="5"/>
  <c r="W924" i="5"/>
  <c r="V924" i="5"/>
  <c r="U924" i="5"/>
  <c r="AF923" i="5"/>
  <c r="AH923" i="5" s="1"/>
  <c r="AE923" i="5"/>
  <c r="AD923" i="5"/>
  <c r="AC923" i="5"/>
  <c r="AB923" i="5"/>
  <c r="AA923" i="5"/>
  <c r="Y923" i="5"/>
  <c r="W923" i="5"/>
  <c r="V923" i="5"/>
  <c r="U923" i="5"/>
  <c r="AF922" i="5"/>
  <c r="AH922" i="5" s="1"/>
  <c r="AE922" i="5"/>
  <c r="AD922" i="5"/>
  <c r="AC922" i="5"/>
  <c r="AB922" i="5"/>
  <c r="AA922" i="5"/>
  <c r="Y922" i="5"/>
  <c r="W922" i="5"/>
  <c r="V922" i="5"/>
  <c r="U922" i="5"/>
  <c r="AF921" i="5"/>
  <c r="X921" i="5" s="1"/>
  <c r="AE921" i="5"/>
  <c r="AD921" i="5"/>
  <c r="AC921" i="5"/>
  <c r="AB921" i="5"/>
  <c r="AA921" i="5"/>
  <c r="Y921" i="5"/>
  <c r="W921" i="5"/>
  <c r="V921" i="5"/>
  <c r="U921" i="5"/>
  <c r="AF920" i="5"/>
  <c r="AH920" i="5" s="1"/>
  <c r="AE920" i="5"/>
  <c r="AD920" i="5"/>
  <c r="AC920" i="5"/>
  <c r="AB920" i="5"/>
  <c r="AA920" i="5"/>
  <c r="Y920" i="5"/>
  <c r="W920" i="5"/>
  <c r="V920" i="5"/>
  <c r="U920" i="5"/>
  <c r="AF919" i="5"/>
  <c r="AH919" i="5" s="1"/>
  <c r="AE919" i="5"/>
  <c r="AD919" i="5"/>
  <c r="AC919" i="5"/>
  <c r="AB919" i="5"/>
  <c r="AA919" i="5"/>
  <c r="Y919" i="5"/>
  <c r="W919" i="5"/>
  <c r="V919" i="5"/>
  <c r="U919" i="5"/>
  <c r="AF918" i="5"/>
  <c r="X918" i="5" s="1"/>
  <c r="AE918" i="5"/>
  <c r="AD918" i="5"/>
  <c r="AC918" i="5"/>
  <c r="AB918" i="5"/>
  <c r="AA918" i="5"/>
  <c r="Y918" i="5"/>
  <c r="W918" i="5"/>
  <c r="V918" i="5"/>
  <c r="U918" i="5"/>
  <c r="AF917" i="5"/>
  <c r="AE917" i="5"/>
  <c r="AD917" i="5"/>
  <c r="AC917" i="5"/>
  <c r="AB917" i="5"/>
  <c r="AA917" i="5"/>
  <c r="Y917" i="5"/>
  <c r="W917" i="5"/>
  <c r="V917" i="5"/>
  <c r="U917" i="5"/>
  <c r="AF916" i="5"/>
  <c r="Z916" i="5" s="1"/>
  <c r="AE916" i="5"/>
  <c r="AD916" i="5"/>
  <c r="AC916" i="5"/>
  <c r="AB916" i="5"/>
  <c r="AA916" i="5"/>
  <c r="Y916" i="5"/>
  <c r="W916" i="5"/>
  <c r="V916" i="5"/>
  <c r="U916" i="5"/>
  <c r="AF915" i="5"/>
  <c r="AH915" i="5" s="1"/>
  <c r="AE915" i="5"/>
  <c r="AD915" i="5"/>
  <c r="AC915" i="5"/>
  <c r="AB915" i="5"/>
  <c r="AA915" i="5"/>
  <c r="Y915" i="5"/>
  <c r="W915" i="5"/>
  <c r="V915" i="5"/>
  <c r="U915" i="5"/>
  <c r="AF914" i="5"/>
  <c r="AE914" i="5"/>
  <c r="AD914" i="5"/>
  <c r="AC914" i="5"/>
  <c r="AB914" i="5"/>
  <c r="AA914" i="5"/>
  <c r="Y914" i="5"/>
  <c r="W914" i="5"/>
  <c r="V914" i="5"/>
  <c r="U914" i="5"/>
  <c r="AF913" i="5"/>
  <c r="AE913" i="5"/>
  <c r="AD913" i="5"/>
  <c r="AC913" i="5"/>
  <c r="AB913" i="5"/>
  <c r="AA913" i="5"/>
  <c r="Y913" i="5"/>
  <c r="W913" i="5"/>
  <c r="V913" i="5"/>
  <c r="U913" i="5"/>
  <c r="AF912" i="5"/>
  <c r="AH912" i="5" s="1"/>
  <c r="AE912" i="5"/>
  <c r="AD912" i="5"/>
  <c r="AC912" i="5"/>
  <c r="AB912" i="5"/>
  <c r="AA912" i="5"/>
  <c r="Y912" i="5"/>
  <c r="W912" i="5"/>
  <c r="V912" i="5"/>
  <c r="U912" i="5"/>
  <c r="AF946" i="5"/>
  <c r="AE946" i="5"/>
  <c r="AD946" i="5"/>
  <c r="AC946" i="5"/>
  <c r="AB946" i="5"/>
  <c r="AA946" i="5"/>
  <c r="Y946" i="5"/>
  <c r="W946" i="5"/>
  <c r="V946" i="5"/>
  <c r="U946" i="5"/>
  <c r="AF945" i="5"/>
  <c r="AE945" i="5"/>
  <c r="AD945" i="5"/>
  <c r="AC945" i="5"/>
  <c r="AB945" i="5"/>
  <c r="AA945" i="5"/>
  <c r="Y945" i="5"/>
  <c r="W945" i="5"/>
  <c r="V945" i="5"/>
  <c r="U945" i="5"/>
  <c r="AF944" i="5"/>
  <c r="X944" i="5" s="1"/>
  <c r="AE944" i="5"/>
  <c r="AD944" i="5"/>
  <c r="AC944" i="5"/>
  <c r="AB944" i="5"/>
  <c r="AA944" i="5"/>
  <c r="Y944" i="5"/>
  <c r="W944" i="5"/>
  <c r="V944" i="5"/>
  <c r="U944" i="5"/>
  <c r="AF943" i="5"/>
  <c r="AE943" i="5"/>
  <c r="AD943" i="5"/>
  <c r="AC943" i="5"/>
  <c r="AB943" i="5"/>
  <c r="AA943" i="5"/>
  <c r="Y943" i="5"/>
  <c r="W943" i="5"/>
  <c r="V943" i="5"/>
  <c r="U943" i="5"/>
  <c r="AF942" i="5"/>
  <c r="AH942" i="5" s="1"/>
  <c r="AE942" i="5"/>
  <c r="AD942" i="5"/>
  <c r="AC942" i="5"/>
  <c r="AB942" i="5"/>
  <c r="AA942" i="5"/>
  <c r="Y942" i="5"/>
  <c r="W942" i="5"/>
  <c r="V942" i="5"/>
  <c r="U942" i="5"/>
  <c r="AF941" i="5"/>
  <c r="AH941" i="5" s="1"/>
  <c r="AE941" i="5"/>
  <c r="AD941" i="5"/>
  <c r="AC941" i="5"/>
  <c r="AB941" i="5"/>
  <c r="AA941" i="5"/>
  <c r="Y941" i="5"/>
  <c r="W941" i="5"/>
  <c r="V941" i="5"/>
  <c r="U941" i="5"/>
  <c r="AF940" i="5"/>
  <c r="X940" i="5" s="1"/>
  <c r="AE940" i="5"/>
  <c r="AD940" i="5"/>
  <c r="AC940" i="5"/>
  <c r="AB940" i="5"/>
  <c r="AA940" i="5"/>
  <c r="Y940" i="5"/>
  <c r="W940" i="5"/>
  <c r="V940" i="5"/>
  <c r="U940" i="5"/>
  <c r="AF939" i="5"/>
  <c r="AH939" i="5" s="1"/>
  <c r="AE939" i="5"/>
  <c r="AD939" i="5"/>
  <c r="AC939" i="5"/>
  <c r="AB939" i="5"/>
  <c r="AA939" i="5"/>
  <c r="Y939" i="5"/>
  <c r="W939" i="5"/>
  <c r="V939" i="5"/>
  <c r="U939" i="5"/>
  <c r="AF938" i="5"/>
  <c r="Z938" i="5" s="1"/>
  <c r="AE938" i="5"/>
  <c r="AD938" i="5"/>
  <c r="AC938" i="5"/>
  <c r="AB938" i="5"/>
  <c r="AA938" i="5"/>
  <c r="Y938" i="5"/>
  <c r="W938" i="5"/>
  <c r="V938" i="5"/>
  <c r="U938" i="5"/>
  <c r="AF937" i="5"/>
  <c r="X937" i="5" s="1"/>
  <c r="AE937" i="5"/>
  <c r="AD937" i="5"/>
  <c r="AC937" i="5"/>
  <c r="AB937" i="5"/>
  <c r="AA937" i="5"/>
  <c r="Y937" i="5"/>
  <c r="W937" i="5"/>
  <c r="V937" i="5"/>
  <c r="U937" i="5"/>
  <c r="AF936" i="5"/>
  <c r="AH936" i="5" s="1"/>
  <c r="AE936" i="5"/>
  <c r="AD936" i="5"/>
  <c r="AC936" i="5"/>
  <c r="AB936" i="5"/>
  <c r="AA936" i="5"/>
  <c r="Y936" i="5"/>
  <c r="W936" i="5"/>
  <c r="V936" i="5"/>
  <c r="U936" i="5"/>
  <c r="AF935" i="5"/>
  <c r="AE935" i="5"/>
  <c r="AD935" i="5"/>
  <c r="AC935" i="5"/>
  <c r="AB935" i="5"/>
  <c r="AA935" i="5"/>
  <c r="Y935" i="5"/>
  <c r="W935" i="5"/>
  <c r="V935" i="5"/>
  <c r="U935" i="5"/>
  <c r="AF934" i="5"/>
  <c r="AE934" i="5"/>
  <c r="AD934" i="5"/>
  <c r="AC934" i="5"/>
  <c r="AB934" i="5"/>
  <c r="AA934" i="5"/>
  <c r="Y934" i="5"/>
  <c r="W934" i="5"/>
  <c r="V934" i="5"/>
  <c r="U934" i="5"/>
  <c r="AF933" i="5"/>
  <c r="AE933" i="5"/>
  <c r="AD933" i="5"/>
  <c r="AC933" i="5"/>
  <c r="AB933" i="5"/>
  <c r="AA933" i="5"/>
  <c r="Y933" i="5"/>
  <c r="W933" i="5"/>
  <c r="V933" i="5"/>
  <c r="U933" i="5"/>
  <c r="AF932" i="5"/>
  <c r="AH932" i="5" s="1"/>
  <c r="AE932" i="5"/>
  <c r="AD932" i="5"/>
  <c r="AC932" i="5"/>
  <c r="AB932" i="5"/>
  <c r="AA932" i="5"/>
  <c r="Y932" i="5"/>
  <c r="W932" i="5"/>
  <c r="V932" i="5"/>
  <c r="U932" i="5"/>
  <c r="AF931" i="5"/>
  <c r="AH931" i="5" s="1"/>
  <c r="AE931" i="5"/>
  <c r="AD931" i="5"/>
  <c r="AC931" i="5"/>
  <c r="AB931" i="5"/>
  <c r="AA931" i="5"/>
  <c r="Y931" i="5"/>
  <c r="W931" i="5"/>
  <c r="V931" i="5"/>
  <c r="U931" i="5"/>
  <c r="AF930" i="5"/>
  <c r="Z930" i="5" s="1"/>
  <c r="AE930" i="5"/>
  <c r="AD930" i="5"/>
  <c r="AC930" i="5"/>
  <c r="AB930" i="5"/>
  <c r="AA930" i="5"/>
  <c r="Y930" i="5"/>
  <c r="W930" i="5"/>
  <c r="V930" i="5"/>
  <c r="U930" i="5"/>
  <c r="I1783" i="5"/>
  <c r="J61" i="9"/>
  <c r="K61" i="9" s="1"/>
  <c r="H61" i="9"/>
  <c r="AF727" i="5"/>
  <c r="X727" i="5" s="1"/>
  <c r="AE727" i="5"/>
  <c r="AD727" i="5"/>
  <c r="AC727" i="5"/>
  <c r="AB727" i="5"/>
  <c r="AA727" i="5"/>
  <c r="Y727" i="5"/>
  <c r="W727" i="5"/>
  <c r="V727" i="5"/>
  <c r="U727" i="5"/>
  <c r="AF726" i="5"/>
  <c r="AH726" i="5" s="1"/>
  <c r="AE726" i="5"/>
  <c r="AD726" i="5"/>
  <c r="AC726" i="5"/>
  <c r="AB726" i="5"/>
  <c r="AA726" i="5"/>
  <c r="Y726" i="5"/>
  <c r="W726" i="5"/>
  <c r="V726" i="5"/>
  <c r="U726" i="5"/>
  <c r="AF725" i="5"/>
  <c r="Z725" i="5" s="1"/>
  <c r="AE725" i="5"/>
  <c r="AD725" i="5"/>
  <c r="AC725" i="5"/>
  <c r="AB725" i="5"/>
  <c r="AA725" i="5"/>
  <c r="Y725" i="5"/>
  <c r="W725" i="5"/>
  <c r="V725" i="5"/>
  <c r="U725" i="5"/>
  <c r="AF724" i="5"/>
  <c r="AE724" i="5"/>
  <c r="AD724" i="5"/>
  <c r="AC724" i="5"/>
  <c r="AB724" i="5"/>
  <c r="AA724" i="5"/>
  <c r="Y724" i="5"/>
  <c r="W724" i="5"/>
  <c r="V724" i="5"/>
  <c r="U724" i="5"/>
  <c r="AF723" i="5"/>
  <c r="AH723" i="5" s="1"/>
  <c r="AE723" i="5"/>
  <c r="AD723" i="5"/>
  <c r="AC723" i="5"/>
  <c r="AB723" i="5"/>
  <c r="AA723" i="5"/>
  <c r="Y723" i="5"/>
  <c r="W723" i="5"/>
  <c r="V723" i="5"/>
  <c r="U723" i="5"/>
  <c r="AF722" i="5"/>
  <c r="AH722" i="5" s="1"/>
  <c r="AE722" i="5"/>
  <c r="AD722" i="5"/>
  <c r="AC722" i="5"/>
  <c r="AB722" i="5"/>
  <c r="AA722" i="5"/>
  <c r="Y722" i="5"/>
  <c r="W722" i="5"/>
  <c r="V722" i="5"/>
  <c r="U722" i="5"/>
  <c r="AF721" i="5"/>
  <c r="X721" i="5" s="1"/>
  <c r="AE721" i="5"/>
  <c r="AD721" i="5"/>
  <c r="AC721" i="5"/>
  <c r="AB721" i="5"/>
  <c r="AA721" i="5"/>
  <c r="Y721" i="5"/>
  <c r="W721" i="5"/>
  <c r="V721" i="5"/>
  <c r="U721" i="5"/>
  <c r="AF720" i="5"/>
  <c r="X720" i="5" s="1"/>
  <c r="AE720" i="5"/>
  <c r="AD720" i="5"/>
  <c r="AC720" i="5"/>
  <c r="AB720" i="5"/>
  <c r="AA720" i="5"/>
  <c r="Y720" i="5"/>
  <c r="W720" i="5"/>
  <c r="V720" i="5"/>
  <c r="U720" i="5"/>
  <c r="AF719" i="5"/>
  <c r="AE719" i="5"/>
  <c r="AD719" i="5"/>
  <c r="AC719" i="5"/>
  <c r="AB719" i="5"/>
  <c r="AA719" i="5"/>
  <c r="Y719" i="5"/>
  <c r="W719" i="5"/>
  <c r="V719" i="5"/>
  <c r="U719" i="5"/>
  <c r="AF718" i="5"/>
  <c r="AE718" i="5"/>
  <c r="AD718" i="5"/>
  <c r="AC718" i="5"/>
  <c r="AB718" i="5"/>
  <c r="AA718" i="5"/>
  <c r="Y718" i="5"/>
  <c r="W718" i="5"/>
  <c r="V718" i="5"/>
  <c r="U718" i="5"/>
  <c r="AF717" i="5"/>
  <c r="X717" i="5" s="1"/>
  <c r="AE717" i="5"/>
  <c r="AD717" i="5"/>
  <c r="AC717" i="5"/>
  <c r="AB717" i="5"/>
  <c r="AA717" i="5"/>
  <c r="Y717" i="5"/>
  <c r="W717" i="5"/>
  <c r="V717" i="5"/>
  <c r="U717" i="5"/>
  <c r="AF716" i="5"/>
  <c r="Z716" i="5" s="1"/>
  <c r="AE716" i="5"/>
  <c r="AD716" i="5"/>
  <c r="AC716" i="5"/>
  <c r="AB716" i="5"/>
  <c r="AA716" i="5"/>
  <c r="Y716" i="5"/>
  <c r="W716" i="5"/>
  <c r="V716" i="5"/>
  <c r="U716" i="5"/>
  <c r="AF715" i="5"/>
  <c r="AE715" i="5"/>
  <c r="AD715" i="5"/>
  <c r="AC715" i="5"/>
  <c r="AB715" i="5"/>
  <c r="AA715" i="5"/>
  <c r="Y715" i="5"/>
  <c r="W715" i="5"/>
  <c r="V715" i="5"/>
  <c r="U715" i="5"/>
  <c r="AF714" i="5"/>
  <c r="X714" i="5" s="1"/>
  <c r="AE714" i="5"/>
  <c r="AD714" i="5"/>
  <c r="AC714" i="5"/>
  <c r="AB714" i="5"/>
  <c r="AA714" i="5"/>
  <c r="Y714" i="5"/>
  <c r="W714" i="5"/>
  <c r="V714" i="5"/>
  <c r="U714" i="5"/>
  <c r="AF741" i="5"/>
  <c r="X741" i="5" s="1"/>
  <c r="AE741" i="5"/>
  <c r="AD741" i="5"/>
  <c r="AC741" i="5"/>
  <c r="AB741" i="5"/>
  <c r="AA741" i="5"/>
  <c r="Y741" i="5"/>
  <c r="W741" i="5"/>
  <c r="V741" i="5"/>
  <c r="U741" i="5"/>
  <c r="AF740" i="5"/>
  <c r="AE740" i="5"/>
  <c r="AD740" i="5"/>
  <c r="AC740" i="5"/>
  <c r="AB740" i="5"/>
  <c r="AA740" i="5"/>
  <c r="Y740" i="5"/>
  <c r="W740" i="5"/>
  <c r="V740" i="5"/>
  <c r="U740" i="5"/>
  <c r="AF739" i="5"/>
  <c r="AE739" i="5"/>
  <c r="AD739" i="5"/>
  <c r="AC739" i="5"/>
  <c r="AB739" i="5"/>
  <c r="AA739" i="5"/>
  <c r="Y739" i="5"/>
  <c r="W739" i="5"/>
  <c r="V739" i="5"/>
  <c r="U739" i="5"/>
  <c r="AF738" i="5"/>
  <c r="AH738" i="5" s="1"/>
  <c r="AE738" i="5"/>
  <c r="AD738" i="5"/>
  <c r="AC738" i="5"/>
  <c r="AB738" i="5"/>
  <c r="AA738" i="5"/>
  <c r="Y738" i="5"/>
  <c r="W738" i="5"/>
  <c r="V738" i="5"/>
  <c r="U738" i="5"/>
  <c r="AF737" i="5"/>
  <c r="Z737" i="5" s="1"/>
  <c r="AE737" i="5"/>
  <c r="AD737" i="5"/>
  <c r="AC737" i="5"/>
  <c r="AB737" i="5"/>
  <c r="AA737" i="5"/>
  <c r="Y737" i="5"/>
  <c r="W737" i="5"/>
  <c r="V737" i="5"/>
  <c r="U737" i="5"/>
  <c r="AF736" i="5"/>
  <c r="Z736" i="5" s="1"/>
  <c r="AE736" i="5"/>
  <c r="AD736" i="5"/>
  <c r="AC736" i="5"/>
  <c r="AB736" i="5"/>
  <c r="AA736" i="5"/>
  <c r="Y736" i="5"/>
  <c r="W736" i="5"/>
  <c r="V736" i="5"/>
  <c r="U736" i="5"/>
  <c r="AF735" i="5"/>
  <c r="AH735" i="5" s="1"/>
  <c r="AE735" i="5"/>
  <c r="AD735" i="5"/>
  <c r="AC735" i="5"/>
  <c r="AB735" i="5"/>
  <c r="AA735" i="5"/>
  <c r="Y735" i="5"/>
  <c r="W735" i="5"/>
  <c r="V735" i="5"/>
  <c r="U735" i="5"/>
  <c r="AF734" i="5"/>
  <c r="AH734" i="5" s="1"/>
  <c r="AE734" i="5"/>
  <c r="AD734" i="5"/>
  <c r="AC734" i="5"/>
  <c r="AB734" i="5"/>
  <c r="AA734" i="5"/>
  <c r="Y734" i="5"/>
  <c r="W734" i="5"/>
  <c r="V734" i="5"/>
  <c r="U734" i="5"/>
  <c r="AF733" i="5"/>
  <c r="X733" i="5" s="1"/>
  <c r="AE733" i="5"/>
  <c r="AD733" i="5"/>
  <c r="AC733" i="5"/>
  <c r="AB733" i="5"/>
  <c r="AA733" i="5"/>
  <c r="Y733" i="5"/>
  <c r="W733" i="5"/>
  <c r="V733" i="5"/>
  <c r="U733" i="5"/>
  <c r="AF732" i="5"/>
  <c r="AE732" i="5"/>
  <c r="AD732" i="5"/>
  <c r="AC732" i="5"/>
  <c r="AB732" i="5"/>
  <c r="AA732" i="5"/>
  <c r="Y732" i="5"/>
  <c r="W732" i="5"/>
  <c r="V732" i="5"/>
  <c r="U732" i="5"/>
  <c r="AF731" i="5"/>
  <c r="AH731" i="5" s="1"/>
  <c r="AE731" i="5"/>
  <c r="AD731" i="5"/>
  <c r="AC731" i="5"/>
  <c r="AB731" i="5"/>
  <c r="AA731" i="5"/>
  <c r="Y731" i="5"/>
  <c r="W731" i="5"/>
  <c r="V731" i="5"/>
  <c r="U731" i="5"/>
  <c r="AF730" i="5"/>
  <c r="X730" i="5" s="1"/>
  <c r="AE730" i="5"/>
  <c r="AD730" i="5"/>
  <c r="AC730" i="5"/>
  <c r="AB730" i="5"/>
  <c r="AA730" i="5"/>
  <c r="Y730" i="5"/>
  <c r="W730" i="5"/>
  <c r="V730" i="5"/>
  <c r="U730" i="5"/>
  <c r="AF729" i="5"/>
  <c r="Z729" i="5" s="1"/>
  <c r="AE729" i="5"/>
  <c r="AD729" i="5"/>
  <c r="AC729" i="5"/>
  <c r="AB729" i="5"/>
  <c r="AA729" i="5"/>
  <c r="Y729" i="5"/>
  <c r="W729" i="5"/>
  <c r="V729" i="5"/>
  <c r="U729" i="5"/>
  <c r="AF728" i="5"/>
  <c r="Z728" i="5" s="1"/>
  <c r="AE728" i="5"/>
  <c r="AD728" i="5"/>
  <c r="AC728" i="5"/>
  <c r="AB728" i="5"/>
  <c r="AA728" i="5"/>
  <c r="Y728" i="5"/>
  <c r="W728" i="5"/>
  <c r="V728" i="5"/>
  <c r="U728" i="5"/>
  <c r="AF752" i="5"/>
  <c r="Z752" i="5" s="1"/>
  <c r="AE752" i="5"/>
  <c r="AD752" i="5"/>
  <c r="AC752" i="5"/>
  <c r="AB752" i="5"/>
  <c r="AA752" i="5"/>
  <c r="Y752" i="5"/>
  <c r="W752" i="5"/>
  <c r="V752" i="5"/>
  <c r="U752" i="5"/>
  <c r="AF751" i="5"/>
  <c r="Z751" i="5" s="1"/>
  <c r="AE751" i="5"/>
  <c r="AD751" i="5"/>
  <c r="AC751" i="5"/>
  <c r="AB751" i="5"/>
  <c r="AA751" i="5"/>
  <c r="Y751" i="5"/>
  <c r="W751" i="5"/>
  <c r="V751" i="5"/>
  <c r="U751" i="5"/>
  <c r="AF750" i="5"/>
  <c r="X750" i="5" s="1"/>
  <c r="AE750" i="5"/>
  <c r="AD750" i="5"/>
  <c r="AC750" i="5"/>
  <c r="AB750" i="5"/>
  <c r="AA750" i="5"/>
  <c r="Y750" i="5"/>
  <c r="W750" i="5"/>
  <c r="V750" i="5"/>
  <c r="U750" i="5"/>
  <c r="AF749" i="5"/>
  <c r="AH749" i="5" s="1"/>
  <c r="AE749" i="5"/>
  <c r="AD749" i="5"/>
  <c r="AC749" i="5"/>
  <c r="AB749" i="5"/>
  <c r="AA749" i="5"/>
  <c r="Y749" i="5"/>
  <c r="W749" i="5"/>
  <c r="V749" i="5"/>
  <c r="U749" i="5"/>
  <c r="AF748" i="5"/>
  <c r="AE748" i="5"/>
  <c r="AD748" i="5"/>
  <c r="AC748" i="5"/>
  <c r="AB748" i="5"/>
  <c r="AA748" i="5"/>
  <c r="Y748" i="5"/>
  <c r="W748" i="5"/>
  <c r="V748" i="5"/>
  <c r="U748" i="5"/>
  <c r="AF747" i="5"/>
  <c r="AH747" i="5" s="1"/>
  <c r="AE747" i="5"/>
  <c r="AD747" i="5"/>
  <c r="AC747" i="5"/>
  <c r="AB747" i="5"/>
  <c r="AA747" i="5"/>
  <c r="Y747" i="5"/>
  <c r="W747" i="5"/>
  <c r="V747" i="5"/>
  <c r="U747" i="5"/>
  <c r="AF746" i="5"/>
  <c r="AH746" i="5" s="1"/>
  <c r="AE746" i="5"/>
  <c r="AD746" i="5"/>
  <c r="AC746" i="5"/>
  <c r="AB746" i="5"/>
  <c r="AA746" i="5"/>
  <c r="Y746" i="5"/>
  <c r="W746" i="5"/>
  <c r="V746" i="5"/>
  <c r="U746" i="5"/>
  <c r="AF745" i="5"/>
  <c r="AE745" i="5"/>
  <c r="AD745" i="5"/>
  <c r="AC745" i="5"/>
  <c r="AB745" i="5"/>
  <c r="AA745" i="5"/>
  <c r="Y745" i="5"/>
  <c r="W745" i="5"/>
  <c r="V745" i="5"/>
  <c r="U745" i="5"/>
  <c r="AF744" i="5"/>
  <c r="Z744" i="5" s="1"/>
  <c r="AE744" i="5"/>
  <c r="AD744" i="5"/>
  <c r="AC744" i="5"/>
  <c r="AB744" i="5"/>
  <c r="AA744" i="5"/>
  <c r="Y744" i="5"/>
  <c r="W744" i="5"/>
  <c r="V744" i="5"/>
  <c r="U744" i="5"/>
  <c r="AF743" i="5"/>
  <c r="AH743" i="5" s="1"/>
  <c r="AE743" i="5"/>
  <c r="AD743" i="5"/>
  <c r="AC743" i="5"/>
  <c r="AB743" i="5"/>
  <c r="AA743" i="5"/>
  <c r="Y743" i="5"/>
  <c r="W743" i="5"/>
  <c r="V743" i="5"/>
  <c r="U743" i="5"/>
  <c r="AF742" i="5"/>
  <c r="AE742" i="5"/>
  <c r="AD742" i="5"/>
  <c r="AC742" i="5"/>
  <c r="AB742" i="5"/>
  <c r="AA742" i="5"/>
  <c r="Y742" i="5"/>
  <c r="W742" i="5"/>
  <c r="V742" i="5"/>
  <c r="U742" i="5"/>
  <c r="AF766" i="5"/>
  <c r="AE766" i="5"/>
  <c r="AD766" i="5"/>
  <c r="AC766" i="5"/>
  <c r="AB766" i="5"/>
  <c r="AA766" i="5"/>
  <c r="Y766" i="5"/>
  <c r="W766" i="5"/>
  <c r="V766" i="5"/>
  <c r="U766" i="5"/>
  <c r="AF765" i="5"/>
  <c r="Z765" i="5" s="1"/>
  <c r="AE765" i="5"/>
  <c r="AD765" i="5"/>
  <c r="AC765" i="5"/>
  <c r="AB765" i="5"/>
  <c r="AA765" i="5"/>
  <c r="Y765" i="5"/>
  <c r="W765" i="5"/>
  <c r="V765" i="5"/>
  <c r="U765" i="5"/>
  <c r="AF764" i="5"/>
  <c r="AH764" i="5" s="1"/>
  <c r="AE764" i="5"/>
  <c r="AD764" i="5"/>
  <c r="AC764" i="5"/>
  <c r="AB764" i="5"/>
  <c r="AA764" i="5"/>
  <c r="Y764" i="5"/>
  <c r="W764" i="5"/>
  <c r="V764" i="5"/>
  <c r="U764" i="5"/>
  <c r="AF763" i="5"/>
  <c r="AH763" i="5" s="1"/>
  <c r="AE763" i="5"/>
  <c r="AD763" i="5"/>
  <c r="AC763" i="5"/>
  <c r="AB763" i="5"/>
  <c r="AA763" i="5"/>
  <c r="Y763" i="5"/>
  <c r="W763" i="5"/>
  <c r="V763" i="5"/>
  <c r="U763" i="5"/>
  <c r="AF762" i="5"/>
  <c r="Z762" i="5" s="1"/>
  <c r="AE762" i="5"/>
  <c r="AD762" i="5"/>
  <c r="AC762" i="5"/>
  <c r="AB762" i="5"/>
  <c r="AA762" i="5"/>
  <c r="Y762" i="5"/>
  <c r="W762" i="5"/>
  <c r="V762" i="5"/>
  <c r="U762" i="5"/>
  <c r="AF761" i="5"/>
  <c r="Z761" i="5" s="1"/>
  <c r="AE761" i="5"/>
  <c r="AD761" i="5"/>
  <c r="AC761" i="5"/>
  <c r="AB761" i="5"/>
  <c r="AA761" i="5"/>
  <c r="Y761" i="5"/>
  <c r="W761" i="5"/>
  <c r="V761" i="5"/>
  <c r="U761" i="5"/>
  <c r="AF760" i="5"/>
  <c r="AH760" i="5" s="1"/>
  <c r="AE760" i="5"/>
  <c r="AD760" i="5"/>
  <c r="AC760" i="5"/>
  <c r="AB760" i="5"/>
  <c r="AA760" i="5"/>
  <c r="Y760" i="5"/>
  <c r="W760" i="5"/>
  <c r="V760" i="5"/>
  <c r="U760" i="5"/>
  <c r="AF759" i="5"/>
  <c r="X759" i="5" s="1"/>
  <c r="AE759" i="5"/>
  <c r="AD759" i="5"/>
  <c r="AC759" i="5"/>
  <c r="AB759" i="5"/>
  <c r="AA759" i="5"/>
  <c r="Y759" i="5"/>
  <c r="W759" i="5"/>
  <c r="V759" i="5"/>
  <c r="U759" i="5"/>
  <c r="AF758" i="5"/>
  <c r="AH758" i="5" s="1"/>
  <c r="AE758" i="5"/>
  <c r="AD758" i="5"/>
  <c r="AC758" i="5"/>
  <c r="AB758" i="5"/>
  <c r="AA758" i="5"/>
  <c r="Y758" i="5"/>
  <c r="W758" i="5"/>
  <c r="V758" i="5"/>
  <c r="U758" i="5"/>
  <c r="AF757" i="5"/>
  <c r="AH757" i="5" s="1"/>
  <c r="AE757" i="5"/>
  <c r="AD757" i="5"/>
  <c r="AC757" i="5"/>
  <c r="AB757" i="5"/>
  <c r="AA757" i="5"/>
  <c r="Y757" i="5"/>
  <c r="W757" i="5"/>
  <c r="V757" i="5"/>
  <c r="U757" i="5"/>
  <c r="AF756" i="5"/>
  <c r="Z756" i="5" s="1"/>
  <c r="AE756" i="5"/>
  <c r="AD756" i="5"/>
  <c r="AC756" i="5"/>
  <c r="AB756" i="5"/>
  <c r="AA756" i="5"/>
  <c r="Y756" i="5"/>
  <c r="W756" i="5"/>
  <c r="V756" i="5"/>
  <c r="U756" i="5"/>
  <c r="AF755" i="5"/>
  <c r="X755" i="5" s="1"/>
  <c r="AE755" i="5"/>
  <c r="AD755" i="5"/>
  <c r="AC755" i="5"/>
  <c r="AB755" i="5"/>
  <c r="AA755" i="5"/>
  <c r="Y755" i="5"/>
  <c r="W755" i="5"/>
  <c r="V755" i="5"/>
  <c r="U755" i="5"/>
  <c r="AF754" i="5"/>
  <c r="AE754" i="5"/>
  <c r="AD754" i="5"/>
  <c r="AC754" i="5"/>
  <c r="AB754" i="5"/>
  <c r="AA754" i="5"/>
  <c r="Y754" i="5"/>
  <c r="W754" i="5"/>
  <c r="V754" i="5"/>
  <c r="U754" i="5"/>
  <c r="AF753" i="5"/>
  <c r="AH753" i="5" s="1"/>
  <c r="AE753" i="5"/>
  <c r="AD753" i="5"/>
  <c r="AC753" i="5"/>
  <c r="AB753" i="5"/>
  <c r="AA753" i="5"/>
  <c r="Y753" i="5"/>
  <c r="W753" i="5"/>
  <c r="V753" i="5"/>
  <c r="U753" i="5"/>
  <c r="AF781" i="5"/>
  <c r="AE781" i="5"/>
  <c r="AD781" i="5"/>
  <c r="AC781" i="5"/>
  <c r="AB781" i="5"/>
  <c r="AA781" i="5"/>
  <c r="Y781" i="5"/>
  <c r="W781" i="5"/>
  <c r="V781" i="5"/>
  <c r="U781" i="5"/>
  <c r="AF780" i="5"/>
  <c r="Z780" i="5" s="1"/>
  <c r="AE780" i="5"/>
  <c r="AD780" i="5"/>
  <c r="AC780" i="5"/>
  <c r="AB780" i="5"/>
  <c r="AA780" i="5"/>
  <c r="Y780" i="5"/>
  <c r="W780" i="5"/>
  <c r="V780" i="5"/>
  <c r="U780" i="5"/>
  <c r="AF779" i="5"/>
  <c r="AH779" i="5" s="1"/>
  <c r="AE779" i="5"/>
  <c r="AD779" i="5"/>
  <c r="AC779" i="5"/>
  <c r="AB779" i="5"/>
  <c r="AA779" i="5"/>
  <c r="Y779" i="5"/>
  <c r="W779" i="5"/>
  <c r="V779" i="5"/>
  <c r="U779" i="5"/>
  <c r="AF778" i="5"/>
  <c r="X778" i="5" s="1"/>
  <c r="AE778" i="5"/>
  <c r="AD778" i="5"/>
  <c r="AC778" i="5"/>
  <c r="AB778" i="5"/>
  <c r="AA778" i="5"/>
  <c r="Y778" i="5"/>
  <c r="W778" i="5"/>
  <c r="V778" i="5"/>
  <c r="U778" i="5"/>
  <c r="AF777" i="5"/>
  <c r="Z777" i="5" s="1"/>
  <c r="AE777" i="5"/>
  <c r="AD777" i="5"/>
  <c r="AC777" i="5"/>
  <c r="AB777" i="5"/>
  <c r="AA777" i="5"/>
  <c r="Y777" i="5"/>
  <c r="W777" i="5"/>
  <c r="V777" i="5"/>
  <c r="U777" i="5"/>
  <c r="AF776" i="5"/>
  <c r="AH776" i="5" s="1"/>
  <c r="AE776" i="5"/>
  <c r="AD776" i="5"/>
  <c r="AC776" i="5"/>
  <c r="AB776" i="5"/>
  <c r="AA776" i="5"/>
  <c r="Y776" i="5"/>
  <c r="W776" i="5"/>
  <c r="V776" i="5"/>
  <c r="U776" i="5"/>
  <c r="AF775" i="5"/>
  <c r="AH775" i="5" s="1"/>
  <c r="AE775" i="5"/>
  <c r="AD775" i="5"/>
  <c r="AC775" i="5"/>
  <c r="AB775" i="5"/>
  <c r="AA775" i="5"/>
  <c r="Y775" i="5"/>
  <c r="W775" i="5"/>
  <c r="V775" i="5"/>
  <c r="U775" i="5"/>
  <c r="AF774" i="5"/>
  <c r="Z774" i="5" s="1"/>
  <c r="AE774" i="5"/>
  <c r="AD774" i="5"/>
  <c r="AC774" i="5"/>
  <c r="AB774" i="5"/>
  <c r="AA774" i="5"/>
  <c r="Y774" i="5"/>
  <c r="W774" i="5"/>
  <c r="V774" i="5"/>
  <c r="U774" i="5"/>
  <c r="AF773" i="5"/>
  <c r="AH773" i="5" s="1"/>
  <c r="AE773" i="5"/>
  <c r="AD773" i="5"/>
  <c r="AC773" i="5"/>
  <c r="AB773" i="5"/>
  <c r="AA773" i="5"/>
  <c r="Y773" i="5"/>
  <c r="W773" i="5"/>
  <c r="V773" i="5"/>
  <c r="U773" i="5"/>
  <c r="AF772" i="5"/>
  <c r="AH772" i="5" s="1"/>
  <c r="AE772" i="5"/>
  <c r="AD772" i="5"/>
  <c r="AC772" i="5"/>
  <c r="AB772" i="5"/>
  <c r="AA772" i="5"/>
  <c r="Y772" i="5"/>
  <c r="W772" i="5"/>
  <c r="V772" i="5"/>
  <c r="U772" i="5"/>
  <c r="AF771" i="5"/>
  <c r="X771" i="5" s="1"/>
  <c r="AE771" i="5"/>
  <c r="AD771" i="5"/>
  <c r="AC771" i="5"/>
  <c r="AB771" i="5"/>
  <c r="AA771" i="5"/>
  <c r="Y771" i="5"/>
  <c r="W771" i="5"/>
  <c r="V771" i="5"/>
  <c r="U771" i="5"/>
  <c r="AF770" i="5"/>
  <c r="X770" i="5" s="1"/>
  <c r="AE770" i="5"/>
  <c r="AD770" i="5"/>
  <c r="AC770" i="5"/>
  <c r="AB770" i="5"/>
  <c r="AA770" i="5"/>
  <c r="Y770" i="5"/>
  <c r="W770" i="5"/>
  <c r="V770" i="5"/>
  <c r="U770" i="5"/>
  <c r="AF769" i="5"/>
  <c r="X769" i="5" s="1"/>
  <c r="AE769" i="5"/>
  <c r="AD769" i="5"/>
  <c r="AC769" i="5"/>
  <c r="AB769" i="5"/>
  <c r="AA769" i="5"/>
  <c r="Y769" i="5"/>
  <c r="W769" i="5"/>
  <c r="V769" i="5"/>
  <c r="U769" i="5"/>
  <c r="AF768" i="5"/>
  <c r="X768" i="5" s="1"/>
  <c r="AE768" i="5"/>
  <c r="AD768" i="5"/>
  <c r="AC768" i="5"/>
  <c r="AB768" i="5"/>
  <c r="AA768" i="5"/>
  <c r="Y768" i="5"/>
  <c r="W768" i="5"/>
  <c r="V768" i="5"/>
  <c r="U768" i="5"/>
  <c r="AF767" i="5"/>
  <c r="AH767" i="5" s="1"/>
  <c r="AE767" i="5"/>
  <c r="AD767" i="5"/>
  <c r="AC767" i="5"/>
  <c r="AB767" i="5"/>
  <c r="AA767" i="5"/>
  <c r="Y767" i="5"/>
  <c r="W767" i="5"/>
  <c r="V767" i="5"/>
  <c r="U767" i="5"/>
  <c r="AF796" i="5"/>
  <c r="Z796" i="5" s="1"/>
  <c r="AE796" i="5"/>
  <c r="AD796" i="5"/>
  <c r="AC796" i="5"/>
  <c r="AB796" i="5"/>
  <c r="AA796" i="5"/>
  <c r="Y796" i="5"/>
  <c r="W796" i="5"/>
  <c r="V796" i="5"/>
  <c r="U796" i="5"/>
  <c r="AF795" i="5"/>
  <c r="AH795" i="5" s="1"/>
  <c r="AE795" i="5"/>
  <c r="AD795" i="5"/>
  <c r="AC795" i="5"/>
  <c r="AB795" i="5"/>
  <c r="AA795" i="5"/>
  <c r="Y795" i="5"/>
  <c r="W795" i="5"/>
  <c r="V795" i="5"/>
  <c r="U795" i="5"/>
  <c r="AF794" i="5"/>
  <c r="Z794" i="5" s="1"/>
  <c r="AE794" i="5"/>
  <c r="AD794" i="5"/>
  <c r="AC794" i="5"/>
  <c r="AB794" i="5"/>
  <c r="AA794" i="5"/>
  <c r="Y794" i="5"/>
  <c r="W794" i="5"/>
  <c r="V794" i="5"/>
  <c r="U794" i="5"/>
  <c r="AF793" i="5"/>
  <c r="AH793" i="5" s="1"/>
  <c r="AE793" i="5"/>
  <c r="AD793" i="5"/>
  <c r="AC793" i="5"/>
  <c r="AB793" i="5"/>
  <c r="AA793" i="5"/>
  <c r="Y793" i="5"/>
  <c r="W793" i="5"/>
  <c r="V793" i="5"/>
  <c r="U793" i="5"/>
  <c r="AF792" i="5"/>
  <c r="X792" i="5" s="1"/>
  <c r="AE792" i="5"/>
  <c r="AD792" i="5"/>
  <c r="AC792" i="5"/>
  <c r="AB792" i="5"/>
  <c r="AA792" i="5"/>
  <c r="Y792" i="5"/>
  <c r="W792" i="5"/>
  <c r="V792" i="5"/>
  <c r="U792" i="5"/>
  <c r="AF791" i="5"/>
  <c r="X791" i="5" s="1"/>
  <c r="AE791" i="5"/>
  <c r="AD791" i="5"/>
  <c r="AC791" i="5"/>
  <c r="AB791" i="5"/>
  <c r="AA791" i="5"/>
  <c r="Y791" i="5"/>
  <c r="W791" i="5"/>
  <c r="V791" i="5"/>
  <c r="U791" i="5"/>
  <c r="AF790" i="5"/>
  <c r="Z790" i="5" s="1"/>
  <c r="AE790" i="5"/>
  <c r="AD790" i="5"/>
  <c r="AC790" i="5"/>
  <c r="AB790" i="5"/>
  <c r="AA790" i="5"/>
  <c r="Y790" i="5"/>
  <c r="W790" i="5"/>
  <c r="V790" i="5"/>
  <c r="U790" i="5"/>
  <c r="AF789" i="5"/>
  <c r="X789" i="5" s="1"/>
  <c r="AE789" i="5"/>
  <c r="AD789" i="5"/>
  <c r="AC789" i="5"/>
  <c r="AB789" i="5"/>
  <c r="AA789" i="5"/>
  <c r="Y789" i="5"/>
  <c r="W789" i="5"/>
  <c r="V789" i="5"/>
  <c r="U789" i="5"/>
  <c r="AF788" i="5"/>
  <c r="AH788" i="5" s="1"/>
  <c r="AE788" i="5"/>
  <c r="AD788" i="5"/>
  <c r="AC788" i="5"/>
  <c r="AB788" i="5"/>
  <c r="AA788" i="5"/>
  <c r="Y788" i="5"/>
  <c r="W788" i="5"/>
  <c r="V788" i="5"/>
  <c r="U788" i="5"/>
  <c r="AF787" i="5"/>
  <c r="AH787" i="5" s="1"/>
  <c r="AE787" i="5"/>
  <c r="AD787" i="5"/>
  <c r="AC787" i="5"/>
  <c r="AB787" i="5"/>
  <c r="AA787" i="5"/>
  <c r="Y787" i="5"/>
  <c r="W787" i="5"/>
  <c r="V787" i="5"/>
  <c r="U787" i="5"/>
  <c r="AF786" i="5"/>
  <c r="AH786" i="5" s="1"/>
  <c r="AE786" i="5"/>
  <c r="AD786" i="5"/>
  <c r="AC786" i="5"/>
  <c r="AB786" i="5"/>
  <c r="AA786" i="5"/>
  <c r="Y786" i="5"/>
  <c r="W786" i="5"/>
  <c r="V786" i="5"/>
  <c r="U786" i="5"/>
  <c r="AF785" i="5"/>
  <c r="X785" i="5" s="1"/>
  <c r="AE785" i="5"/>
  <c r="AD785" i="5"/>
  <c r="AC785" i="5"/>
  <c r="AB785" i="5"/>
  <c r="AA785" i="5"/>
  <c r="Y785" i="5"/>
  <c r="W785" i="5"/>
  <c r="V785" i="5"/>
  <c r="U785" i="5"/>
  <c r="AF784" i="5"/>
  <c r="Z784" i="5" s="1"/>
  <c r="AE784" i="5"/>
  <c r="AD784" i="5"/>
  <c r="AC784" i="5"/>
  <c r="AB784" i="5"/>
  <c r="AA784" i="5"/>
  <c r="Y784" i="5"/>
  <c r="W784" i="5"/>
  <c r="V784" i="5"/>
  <c r="U784" i="5"/>
  <c r="AF783" i="5"/>
  <c r="AE783" i="5"/>
  <c r="AD783" i="5"/>
  <c r="AC783" i="5"/>
  <c r="AB783" i="5"/>
  <c r="AA783" i="5"/>
  <c r="Y783" i="5"/>
  <c r="W783" i="5"/>
  <c r="V783" i="5"/>
  <c r="U783" i="5"/>
  <c r="AF782" i="5"/>
  <c r="AH782" i="5" s="1"/>
  <c r="AE782" i="5"/>
  <c r="AD782" i="5"/>
  <c r="AC782" i="5"/>
  <c r="AB782" i="5"/>
  <c r="AA782" i="5"/>
  <c r="Y782" i="5"/>
  <c r="W782" i="5"/>
  <c r="V782" i="5"/>
  <c r="U782" i="5"/>
  <c r="AF811" i="5"/>
  <c r="AE811" i="5"/>
  <c r="AD811" i="5"/>
  <c r="AC811" i="5"/>
  <c r="AB811" i="5"/>
  <c r="AA811" i="5"/>
  <c r="Y811" i="5"/>
  <c r="W811" i="5"/>
  <c r="V811" i="5"/>
  <c r="U811" i="5"/>
  <c r="AF810" i="5"/>
  <c r="Z810" i="5" s="1"/>
  <c r="AE810" i="5"/>
  <c r="AD810" i="5"/>
  <c r="AC810" i="5"/>
  <c r="AB810" i="5"/>
  <c r="AA810" i="5"/>
  <c r="Y810" i="5"/>
  <c r="W810" i="5"/>
  <c r="V810" i="5"/>
  <c r="U810" i="5"/>
  <c r="AF809" i="5"/>
  <c r="AH809" i="5" s="1"/>
  <c r="AE809" i="5"/>
  <c r="AD809" i="5"/>
  <c r="AC809" i="5"/>
  <c r="AB809" i="5"/>
  <c r="AA809" i="5"/>
  <c r="Y809" i="5"/>
  <c r="W809" i="5"/>
  <c r="V809" i="5"/>
  <c r="U809" i="5"/>
  <c r="AF808" i="5"/>
  <c r="X808" i="5" s="1"/>
  <c r="AE808" i="5"/>
  <c r="AD808" i="5"/>
  <c r="AC808" i="5"/>
  <c r="AB808" i="5"/>
  <c r="AA808" i="5"/>
  <c r="Y808" i="5"/>
  <c r="W808" i="5"/>
  <c r="V808" i="5"/>
  <c r="U808" i="5"/>
  <c r="AF807" i="5"/>
  <c r="AH807" i="5" s="1"/>
  <c r="AE807" i="5"/>
  <c r="AD807" i="5"/>
  <c r="AC807" i="5"/>
  <c r="AB807" i="5"/>
  <c r="AA807" i="5"/>
  <c r="Y807" i="5"/>
  <c r="W807" i="5"/>
  <c r="V807" i="5"/>
  <c r="U807" i="5"/>
  <c r="AF806" i="5"/>
  <c r="X806" i="5" s="1"/>
  <c r="AE806" i="5"/>
  <c r="AD806" i="5"/>
  <c r="AC806" i="5"/>
  <c r="AB806" i="5"/>
  <c r="AA806" i="5"/>
  <c r="Y806" i="5"/>
  <c r="W806" i="5"/>
  <c r="V806" i="5"/>
  <c r="U806" i="5"/>
  <c r="AF805" i="5"/>
  <c r="AH805" i="5" s="1"/>
  <c r="AE805" i="5"/>
  <c r="AD805" i="5"/>
  <c r="AC805" i="5"/>
  <c r="AB805" i="5"/>
  <c r="AA805" i="5"/>
  <c r="Y805" i="5"/>
  <c r="W805" i="5"/>
  <c r="V805" i="5"/>
  <c r="U805" i="5"/>
  <c r="AF804" i="5"/>
  <c r="AE804" i="5"/>
  <c r="AD804" i="5"/>
  <c r="AC804" i="5"/>
  <c r="AB804" i="5"/>
  <c r="AA804" i="5"/>
  <c r="Y804" i="5"/>
  <c r="W804" i="5"/>
  <c r="V804" i="5"/>
  <c r="U804" i="5"/>
  <c r="AF803" i="5"/>
  <c r="AE803" i="5"/>
  <c r="AD803" i="5"/>
  <c r="AC803" i="5"/>
  <c r="AB803" i="5"/>
  <c r="AA803" i="5"/>
  <c r="Y803" i="5"/>
  <c r="W803" i="5"/>
  <c r="V803" i="5"/>
  <c r="U803" i="5"/>
  <c r="AF802" i="5"/>
  <c r="X802" i="5" s="1"/>
  <c r="AE802" i="5"/>
  <c r="AD802" i="5"/>
  <c r="AC802" i="5"/>
  <c r="AB802" i="5"/>
  <c r="AA802" i="5"/>
  <c r="Y802" i="5"/>
  <c r="W802" i="5"/>
  <c r="V802" i="5"/>
  <c r="U802" i="5"/>
  <c r="AF801" i="5"/>
  <c r="AE801" i="5"/>
  <c r="AD801" i="5"/>
  <c r="AC801" i="5"/>
  <c r="AB801" i="5"/>
  <c r="AA801" i="5"/>
  <c r="Y801" i="5"/>
  <c r="W801" i="5"/>
  <c r="V801" i="5"/>
  <c r="U801" i="5"/>
  <c r="AF800" i="5"/>
  <c r="AE800" i="5"/>
  <c r="AD800" i="5"/>
  <c r="AC800" i="5"/>
  <c r="AB800" i="5"/>
  <c r="AA800" i="5"/>
  <c r="Y800" i="5"/>
  <c r="W800" i="5"/>
  <c r="V800" i="5"/>
  <c r="U800" i="5"/>
  <c r="AF799" i="5"/>
  <c r="AE799" i="5"/>
  <c r="AD799" i="5"/>
  <c r="AC799" i="5"/>
  <c r="AB799" i="5"/>
  <c r="AA799" i="5"/>
  <c r="Y799" i="5"/>
  <c r="W799" i="5"/>
  <c r="V799" i="5"/>
  <c r="U799" i="5"/>
  <c r="AF798" i="5"/>
  <c r="Z798" i="5" s="1"/>
  <c r="AE798" i="5"/>
  <c r="AD798" i="5"/>
  <c r="AC798" i="5"/>
  <c r="AB798" i="5"/>
  <c r="AA798" i="5"/>
  <c r="Y798" i="5"/>
  <c r="W798" i="5"/>
  <c r="V798" i="5"/>
  <c r="U798" i="5"/>
  <c r="AF797" i="5"/>
  <c r="Z797" i="5" s="1"/>
  <c r="AE797" i="5"/>
  <c r="AD797" i="5"/>
  <c r="AC797" i="5"/>
  <c r="AB797" i="5"/>
  <c r="AA797" i="5"/>
  <c r="Y797" i="5"/>
  <c r="W797" i="5"/>
  <c r="V797" i="5"/>
  <c r="U797" i="5"/>
  <c r="AF825" i="5"/>
  <c r="X825" i="5" s="1"/>
  <c r="AE825" i="5"/>
  <c r="AD825" i="5"/>
  <c r="AC825" i="5"/>
  <c r="AB825" i="5"/>
  <c r="AA825" i="5"/>
  <c r="Y825" i="5"/>
  <c r="W825" i="5"/>
  <c r="V825" i="5"/>
  <c r="U825" i="5"/>
  <c r="AF824" i="5"/>
  <c r="AH824" i="5" s="1"/>
  <c r="AE824" i="5"/>
  <c r="AD824" i="5"/>
  <c r="AC824" i="5"/>
  <c r="AB824" i="5"/>
  <c r="AA824" i="5"/>
  <c r="Y824" i="5"/>
  <c r="W824" i="5"/>
  <c r="V824" i="5"/>
  <c r="U824" i="5"/>
  <c r="AF823" i="5"/>
  <c r="X823" i="5" s="1"/>
  <c r="AE823" i="5"/>
  <c r="AD823" i="5"/>
  <c r="AC823" i="5"/>
  <c r="AB823" i="5"/>
  <c r="AA823" i="5"/>
  <c r="Y823" i="5"/>
  <c r="W823" i="5"/>
  <c r="V823" i="5"/>
  <c r="U823" i="5"/>
  <c r="AF822" i="5"/>
  <c r="Z822" i="5" s="1"/>
  <c r="AE822" i="5"/>
  <c r="AD822" i="5"/>
  <c r="AC822" i="5"/>
  <c r="AB822" i="5"/>
  <c r="AA822" i="5"/>
  <c r="Y822" i="5"/>
  <c r="W822" i="5"/>
  <c r="V822" i="5"/>
  <c r="U822" i="5"/>
  <c r="AF821" i="5"/>
  <c r="Z821" i="5" s="1"/>
  <c r="AE821" i="5"/>
  <c r="AD821" i="5"/>
  <c r="AC821" i="5"/>
  <c r="AB821" i="5"/>
  <c r="AA821" i="5"/>
  <c r="Y821" i="5"/>
  <c r="W821" i="5"/>
  <c r="V821" i="5"/>
  <c r="U821" i="5"/>
  <c r="AF820" i="5"/>
  <c r="AH820" i="5" s="1"/>
  <c r="AE820" i="5"/>
  <c r="AD820" i="5"/>
  <c r="AC820" i="5"/>
  <c r="AB820" i="5"/>
  <c r="AA820" i="5"/>
  <c r="Y820" i="5"/>
  <c r="W820" i="5"/>
  <c r="V820" i="5"/>
  <c r="U820" i="5"/>
  <c r="AF819" i="5"/>
  <c r="Z819" i="5" s="1"/>
  <c r="AE819" i="5"/>
  <c r="AD819" i="5"/>
  <c r="AC819" i="5"/>
  <c r="AB819" i="5"/>
  <c r="AA819" i="5"/>
  <c r="Y819" i="5"/>
  <c r="W819" i="5"/>
  <c r="V819" i="5"/>
  <c r="U819" i="5"/>
  <c r="AF818" i="5"/>
  <c r="AE818" i="5"/>
  <c r="AD818" i="5"/>
  <c r="AC818" i="5"/>
  <c r="AB818" i="5"/>
  <c r="AA818" i="5"/>
  <c r="Y818" i="5"/>
  <c r="W818" i="5"/>
  <c r="V818" i="5"/>
  <c r="U818" i="5"/>
  <c r="AF817" i="5"/>
  <c r="Z817" i="5" s="1"/>
  <c r="AE817" i="5"/>
  <c r="AD817" i="5"/>
  <c r="AC817" i="5"/>
  <c r="AB817" i="5"/>
  <c r="AA817" i="5"/>
  <c r="Y817" i="5"/>
  <c r="W817" i="5"/>
  <c r="V817" i="5"/>
  <c r="U817" i="5"/>
  <c r="AF816" i="5"/>
  <c r="AE816" i="5"/>
  <c r="AD816" i="5"/>
  <c r="AC816" i="5"/>
  <c r="AB816" i="5"/>
  <c r="AA816" i="5"/>
  <c r="Y816" i="5"/>
  <c r="W816" i="5"/>
  <c r="V816" i="5"/>
  <c r="U816" i="5"/>
  <c r="AF815" i="5"/>
  <c r="X815" i="5" s="1"/>
  <c r="AE815" i="5"/>
  <c r="AD815" i="5"/>
  <c r="AC815" i="5"/>
  <c r="AB815" i="5"/>
  <c r="AA815" i="5"/>
  <c r="Y815" i="5"/>
  <c r="W815" i="5"/>
  <c r="V815" i="5"/>
  <c r="U815" i="5"/>
  <c r="AF814" i="5"/>
  <c r="AH814" i="5" s="1"/>
  <c r="AE814" i="5"/>
  <c r="AD814" i="5"/>
  <c r="AC814" i="5"/>
  <c r="AB814" i="5"/>
  <c r="AA814" i="5"/>
  <c r="Y814" i="5"/>
  <c r="W814" i="5"/>
  <c r="V814" i="5"/>
  <c r="U814" i="5"/>
  <c r="AF813" i="5"/>
  <c r="AH813" i="5" s="1"/>
  <c r="AE813" i="5"/>
  <c r="AD813" i="5"/>
  <c r="AC813" i="5"/>
  <c r="AB813" i="5"/>
  <c r="AA813" i="5"/>
  <c r="Y813" i="5"/>
  <c r="W813" i="5"/>
  <c r="V813" i="5"/>
  <c r="U813" i="5"/>
  <c r="AF812" i="5"/>
  <c r="Z812" i="5" s="1"/>
  <c r="AE812" i="5"/>
  <c r="AD812" i="5"/>
  <c r="AC812" i="5"/>
  <c r="AB812" i="5"/>
  <c r="AA812" i="5"/>
  <c r="Y812" i="5"/>
  <c r="W812" i="5"/>
  <c r="V812" i="5"/>
  <c r="U812" i="5"/>
  <c r="AF948" i="5"/>
  <c r="X948" i="5" s="1"/>
  <c r="AE948" i="5"/>
  <c r="AD948" i="5"/>
  <c r="AC948" i="5"/>
  <c r="AB948" i="5"/>
  <c r="AA948" i="5"/>
  <c r="Y948" i="5"/>
  <c r="W948" i="5"/>
  <c r="V948" i="5"/>
  <c r="U948" i="5"/>
  <c r="AF947" i="5"/>
  <c r="Z947" i="5" s="1"/>
  <c r="AE947" i="5"/>
  <c r="AD947" i="5"/>
  <c r="AC947" i="5"/>
  <c r="AB947" i="5"/>
  <c r="AA947" i="5"/>
  <c r="Y947" i="5"/>
  <c r="W947" i="5"/>
  <c r="V947" i="5"/>
  <c r="U947" i="5"/>
  <c r="AF837" i="5"/>
  <c r="Z837" i="5" s="1"/>
  <c r="AE837" i="5"/>
  <c r="AD837" i="5"/>
  <c r="AC837" i="5"/>
  <c r="AB837" i="5"/>
  <c r="AA837" i="5"/>
  <c r="Y837" i="5"/>
  <c r="W837" i="5"/>
  <c r="V837" i="5"/>
  <c r="U837" i="5"/>
  <c r="AF836" i="5"/>
  <c r="X836" i="5" s="1"/>
  <c r="AE836" i="5"/>
  <c r="AD836" i="5"/>
  <c r="AC836" i="5"/>
  <c r="AB836" i="5"/>
  <c r="AA836" i="5"/>
  <c r="Y836" i="5"/>
  <c r="W836" i="5"/>
  <c r="V836" i="5"/>
  <c r="U836" i="5"/>
  <c r="AF835" i="5"/>
  <c r="Z835" i="5" s="1"/>
  <c r="AE835" i="5"/>
  <c r="AD835" i="5"/>
  <c r="AC835" i="5"/>
  <c r="AB835" i="5"/>
  <c r="AA835" i="5"/>
  <c r="Y835" i="5"/>
  <c r="W835" i="5"/>
  <c r="V835" i="5"/>
  <c r="U835" i="5"/>
  <c r="AF834" i="5"/>
  <c r="X834" i="5" s="1"/>
  <c r="AE834" i="5"/>
  <c r="AD834" i="5"/>
  <c r="AC834" i="5"/>
  <c r="AB834" i="5"/>
  <c r="AA834" i="5"/>
  <c r="Y834" i="5"/>
  <c r="W834" i="5"/>
  <c r="V834" i="5"/>
  <c r="U834" i="5"/>
  <c r="AF833" i="5"/>
  <c r="AE833" i="5"/>
  <c r="AD833" i="5"/>
  <c r="AC833" i="5"/>
  <c r="AB833" i="5"/>
  <c r="AA833" i="5"/>
  <c r="Y833" i="5"/>
  <c r="W833" i="5"/>
  <c r="V833" i="5"/>
  <c r="U833" i="5"/>
  <c r="AF832" i="5"/>
  <c r="AH832" i="5" s="1"/>
  <c r="AE832" i="5"/>
  <c r="AD832" i="5"/>
  <c r="AC832" i="5"/>
  <c r="AB832" i="5"/>
  <c r="AA832" i="5"/>
  <c r="Y832" i="5"/>
  <c r="W832" i="5"/>
  <c r="V832" i="5"/>
  <c r="U832" i="5"/>
  <c r="AF831" i="5"/>
  <c r="AH831" i="5" s="1"/>
  <c r="AE831" i="5"/>
  <c r="AD831" i="5"/>
  <c r="AC831" i="5"/>
  <c r="AB831" i="5"/>
  <c r="AA831" i="5"/>
  <c r="Y831" i="5"/>
  <c r="W831" i="5"/>
  <c r="V831" i="5"/>
  <c r="U831" i="5"/>
  <c r="AF830" i="5"/>
  <c r="AH830" i="5" s="1"/>
  <c r="AE830" i="5"/>
  <c r="AD830" i="5"/>
  <c r="AC830" i="5"/>
  <c r="AB830" i="5"/>
  <c r="AA830" i="5"/>
  <c r="Y830" i="5"/>
  <c r="W830" i="5"/>
  <c r="V830" i="5"/>
  <c r="U830" i="5"/>
  <c r="AF829" i="5"/>
  <c r="Z829" i="5" s="1"/>
  <c r="AE829" i="5"/>
  <c r="AD829" i="5"/>
  <c r="AC829" i="5"/>
  <c r="AB829" i="5"/>
  <c r="AA829" i="5"/>
  <c r="Y829" i="5"/>
  <c r="W829" i="5"/>
  <c r="V829" i="5"/>
  <c r="U829" i="5"/>
  <c r="AF828" i="5"/>
  <c r="AH828" i="5" s="1"/>
  <c r="AE828" i="5"/>
  <c r="AD828" i="5"/>
  <c r="AC828" i="5"/>
  <c r="AB828" i="5"/>
  <c r="AA828" i="5"/>
  <c r="Y828" i="5"/>
  <c r="W828" i="5"/>
  <c r="V828" i="5"/>
  <c r="U828" i="5"/>
  <c r="AF827" i="5"/>
  <c r="AH827" i="5" s="1"/>
  <c r="AE827" i="5"/>
  <c r="AD827" i="5"/>
  <c r="AC827" i="5"/>
  <c r="AB827" i="5"/>
  <c r="AA827" i="5"/>
  <c r="Y827" i="5"/>
  <c r="W827" i="5"/>
  <c r="V827" i="5"/>
  <c r="U827" i="5"/>
  <c r="AF826" i="5"/>
  <c r="AH826" i="5" s="1"/>
  <c r="AE826" i="5"/>
  <c r="AD826" i="5"/>
  <c r="AC826" i="5"/>
  <c r="AB826" i="5"/>
  <c r="AA826" i="5"/>
  <c r="Y826" i="5"/>
  <c r="W826" i="5"/>
  <c r="V826" i="5"/>
  <c r="U826" i="5"/>
  <c r="AF675" i="5"/>
  <c r="Z675" i="5" s="1"/>
  <c r="AE675" i="5"/>
  <c r="AD675" i="5"/>
  <c r="AC675" i="5"/>
  <c r="AB675" i="5"/>
  <c r="AA675" i="5"/>
  <c r="Y675" i="5"/>
  <c r="W675" i="5"/>
  <c r="V675" i="5"/>
  <c r="U675" i="5"/>
  <c r="AF674" i="5"/>
  <c r="AE674" i="5"/>
  <c r="AD674" i="5"/>
  <c r="AC674" i="5"/>
  <c r="AB674" i="5"/>
  <c r="AA674" i="5"/>
  <c r="Y674" i="5"/>
  <c r="W674" i="5"/>
  <c r="V674" i="5"/>
  <c r="U674" i="5"/>
  <c r="AF673" i="5"/>
  <c r="AE673" i="5"/>
  <c r="AD673" i="5"/>
  <c r="AC673" i="5"/>
  <c r="AB673" i="5"/>
  <c r="AA673" i="5"/>
  <c r="Y673" i="5"/>
  <c r="W673" i="5"/>
  <c r="V673" i="5"/>
  <c r="U673" i="5"/>
  <c r="AF672" i="5"/>
  <c r="Z672" i="5" s="1"/>
  <c r="AE672" i="5"/>
  <c r="AD672" i="5"/>
  <c r="AC672" i="5"/>
  <c r="AB672" i="5"/>
  <c r="AA672" i="5"/>
  <c r="Y672" i="5"/>
  <c r="W672" i="5"/>
  <c r="V672" i="5"/>
  <c r="U672" i="5"/>
  <c r="AF671" i="5"/>
  <c r="Z671" i="5" s="1"/>
  <c r="AE671" i="5"/>
  <c r="AD671" i="5"/>
  <c r="AC671" i="5"/>
  <c r="AB671" i="5"/>
  <c r="AA671" i="5"/>
  <c r="Y671" i="5"/>
  <c r="W671" i="5"/>
  <c r="V671" i="5"/>
  <c r="U671" i="5"/>
  <c r="AF670" i="5"/>
  <c r="AE670" i="5"/>
  <c r="AD670" i="5"/>
  <c r="AC670" i="5"/>
  <c r="AB670" i="5"/>
  <c r="AA670" i="5"/>
  <c r="Y670" i="5"/>
  <c r="W670" i="5"/>
  <c r="V670" i="5"/>
  <c r="U670" i="5"/>
  <c r="AF669" i="5"/>
  <c r="Z669" i="5" s="1"/>
  <c r="AE669" i="5"/>
  <c r="AD669" i="5"/>
  <c r="AC669" i="5"/>
  <c r="AB669" i="5"/>
  <c r="AA669" i="5"/>
  <c r="Y669" i="5"/>
  <c r="W669" i="5"/>
  <c r="V669" i="5"/>
  <c r="U669" i="5"/>
  <c r="AF668" i="5"/>
  <c r="AH668" i="5" s="1"/>
  <c r="AE668" i="5"/>
  <c r="AD668" i="5"/>
  <c r="AC668" i="5"/>
  <c r="AB668" i="5"/>
  <c r="AA668" i="5"/>
  <c r="Y668" i="5"/>
  <c r="W668" i="5"/>
  <c r="V668" i="5"/>
  <c r="U668" i="5"/>
  <c r="AF667" i="5"/>
  <c r="X667" i="5" s="1"/>
  <c r="AE667" i="5"/>
  <c r="AD667" i="5"/>
  <c r="AC667" i="5"/>
  <c r="AB667" i="5"/>
  <c r="AA667" i="5"/>
  <c r="Y667" i="5"/>
  <c r="W667" i="5"/>
  <c r="V667" i="5"/>
  <c r="U667" i="5"/>
  <c r="AF666" i="5"/>
  <c r="AH666" i="5" s="1"/>
  <c r="AE666" i="5"/>
  <c r="AD666" i="5"/>
  <c r="AC666" i="5"/>
  <c r="AB666" i="5"/>
  <c r="AA666" i="5"/>
  <c r="Y666" i="5"/>
  <c r="W666" i="5"/>
  <c r="V666" i="5"/>
  <c r="U666" i="5"/>
  <c r="AF665" i="5"/>
  <c r="AH665" i="5" s="1"/>
  <c r="AE665" i="5"/>
  <c r="AD665" i="5"/>
  <c r="AC665" i="5"/>
  <c r="AB665" i="5"/>
  <c r="AA665" i="5"/>
  <c r="Y665" i="5"/>
  <c r="W665" i="5"/>
  <c r="V665" i="5"/>
  <c r="U665" i="5"/>
  <c r="AF664" i="5"/>
  <c r="X664" i="5" s="1"/>
  <c r="AE664" i="5"/>
  <c r="AD664" i="5"/>
  <c r="AC664" i="5"/>
  <c r="AB664" i="5"/>
  <c r="AA664" i="5"/>
  <c r="Y664" i="5"/>
  <c r="W664" i="5"/>
  <c r="V664" i="5"/>
  <c r="U664" i="5"/>
  <c r="AF663" i="5"/>
  <c r="X663" i="5" s="1"/>
  <c r="AE663" i="5"/>
  <c r="AD663" i="5"/>
  <c r="AC663" i="5"/>
  <c r="AB663" i="5"/>
  <c r="AA663" i="5"/>
  <c r="Y663" i="5"/>
  <c r="W663" i="5"/>
  <c r="V663" i="5"/>
  <c r="U663" i="5"/>
  <c r="AF662" i="5"/>
  <c r="Z662" i="5" s="1"/>
  <c r="AE662" i="5"/>
  <c r="AD662" i="5"/>
  <c r="AC662" i="5"/>
  <c r="AB662" i="5"/>
  <c r="AA662" i="5"/>
  <c r="Y662" i="5"/>
  <c r="W662" i="5"/>
  <c r="V662" i="5"/>
  <c r="U662" i="5"/>
  <c r="AF661" i="5"/>
  <c r="AE661" i="5"/>
  <c r="AD661" i="5"/>
  <c r="AC661" i="5"/>
  <c r="AB661" i="5"/>
  <c r="AA661" i="5"/>
  <c r="Y661" i="5"/>
  <c r="W661" i="5"/>
  <c r="V661" i="5"/>
  <c r="U661" i="5"/>
  <c r="AF660" i="5"/>
  <c r="AH660" i="5" s="1"/>
  <c r="AE660" i="5"/>
  <c r="AD660" i="5"/>
  <c r="AC660" i="5"/>
  <c r="AB660" i="5"/>
  <c r="AA660" i="5"/>
  <c r="Y660" i="5"/>
  <c r="W660" i="5"/>
  <c r="V660" i="5"/>
  <c r="U660" i="5"/>
  <c r="AF659" i="5"/>
  <c r="Z659" i="5" s="1"/>
  <c r="AE659" i="5"/>
  <c r="AD659" i="5"/>
  <c r="AC659" i="5"/>
  <c r="AB659" i="5"/>
  <c r="AA659" i="5"/>
  <c r="Y659" i="5"/>
  <c r="W659" i="5"/>
  <c r="V659" i="5"/>
  <c r="U659" i="5"/>
  <c r="AF658" i="5"/>
  <c r="Z658" i="5" s="1"/>
  <c r="AE658" i="5"/>
  <c r="AD658" i="5"/>
  <c r="AC658" i="5"/>
  <c r="AB658" i="5"/>
  <c r="AA658" i="5"/>
  <c r="Y658" i="5"/>
  <c r="W658" i="5"/>
  <c r="V658" i="5"/>
  <c r="U658" i="5"/>
  <c r="AF657" i="5"/>
  <c r="AE657" i="5"/>
  <c r="AD657" i="5"/>
  <c r="AC657" i="5"/>
  <c r="AB657" i="5"/>
  <c r="AA657" i="5"/>
  <c r="Y657" i="5"/>
  <c r="W657" i="5"/>
  <c r="V657" i="5"/>
  <c r="U657" i="5"/>
  <c r="AF656" i="5"/>
  <c r="AE656" i="5"/>
  <c r="AD656" i="5"/>
  <c r="AC656" i="5"/>
  <c r="AB656" i="5"/>
  <c r="AA656" i="5"/>
  <c r="Y656" i="5"/>
  <c r="W656" i="5"/>
  <c r="V656" i="5"/>
  <c r="U656" i="5"/>
  <c r="AF693" i="5"/>
  <c r="Z693" i="5" s="1"/>
  <c r="AE693" i="5"/>
  <c r="AD693" i="5"/>
  <c r="AC693" i="5"/>
  <c r="AB693" i="5"/>
  <c r="AA693" i="5"/>
  <c r="Y693" i="5"/>
  <c r="W693" i="5"/>
  <c r="V693" i="5"/>
  <c r="U693" i="5"/>
  <c r="AF692" i="5"/>
  <c r="AE692" i="5"/>
  <c r="AD692" i="5"/>
  <c r="AC692" i="5"/>
  <c r="AB692" i="5"/>
  <c r="AA692" i="5"/>
  <c r="Y692" i="5"/>
  <c r="W692" i="5"/>
  <c r="V692" i="5"/>
  <c r="U692" i="5"/>
  <c r="AF691" i="5"/>
  <c r="Z691" i="5" s="1"/>
  <c r="AE691" i="5"/>
  <c r="AD691" i="5"/>
  <c r="AC691" i="5"/>
  <c r="AB691" i="5"/>
  <c r="AA691" i="5"/>
  <c r="Y691" i="5"/>
  <c r="W691" i="5"/>
  <c r="V691" i="5"/>
  <c r="U691" i="5"/>
  <c r="AF690" i="5"/>
  <c r="AH690" i="5" s="1"/>
  <c r="AE690" i="5"/>
  <c r="AD690" i="5"/>
  <c r="AC690" i="5"/>
  <c r="AB690" i="5"/>
  <c r="AA690" i="5"/>
  <c r="Y690" i="5"/>
  <c r="W690" i="5"/>
  <c r="V690" i="5"/>
  <c r="U690" i="5"/>
  <c r="AF689" i="5"/>
  <c r="AH689" i="5" s="1"/>
  <c r="AE689" i="5"/>
  <c r="AD689" i="5"/>
  <c r="AC689" i="5"/>
  <c r="AB689" i="5"/>
  <c r="AA689" i="5"/>
  <c r="Y689" i="5"/>
  <c r="W689" i="5"/>
  <c r="V689" i="5"/>
  <c r="U689" i="5"/>
  <c r="AF688" i="5"/>
  <c r="X688" i="5" s="1"/>
  <c r="AE688" i="5"/>
  <c r="AD688" i="5"/>
  <c r="AC688" i="5"/>
  <c r="AB688" i="5"/>
  <c r="AA688" i="5"/>
  <c r="Y688" i="5"/>
  <c r="W688" i="5"/>
  <c r="V688" i="5"/>
  <c r="U688" i="5"/>
  <c r="AF687" i="5"/>
  <c r="AE687" i="5"/>
  <c r="AD687" i="5"/>
  <c r="AC687" i="5"/>
  <c r="AB687" i="5"/>
  <c r="AA687" i="5"/>
  <c r="Y687" i="5"/>
  <c r="W687" i="5"/>
  <c r="V687" i="5"/>
  <c r="U687" i="5"/>
  <c r="AF686" i="5"/>
  <c r="Z686" i="5" s="1"/>
  <c r="AE686" i="5"/>
  <c r="AD686" i="5"/>
  <c r="AC686" i="5"/>
  <c r="AB686" i="5"/>
  <c r="AA686" i="5"/>
  <c r="Y686" i="5"/>
  <c r="W686" i="5"/>
  <c r="V686" i="5"/>
  <c r="U686" i="5"/>
  <c r="AF685" i="5"/>
  <c r="X685" i="5" s="1"/>
  <c r="AE685" i="5"/>
  <c r="AD685" i="5"/>
  <c r="AC685" i="5"/>
  <c r="AB685" i="5"/>
  <c r="AA685" i="5"/>
  <c r="Y685" i="5"/>
  <c r="W685" i="5"/>
  <c r="V685" i="5"/>
  <c r="U685" i="5"/>
  <c r="AF684" i="5"/>
  <c r="X684" i="5" s="1"/>
  <c r="AE684" i="5"/>
  <c r="AD684" i="5"/>
  <c r="AC684" i="5"/>
  <c r="AB684" i="5"/>
  <c r="AA684" i="5"/>
  <c r="Y684" i="5"/>
  <c r="W684" i="5"/>
  <c r="V684" i="5"/>
  <c r="U684" i="5"/>
  <c r="AF683" i="5"/>
  <c r="Z683" i="5" s="1"/>
  <c r="AE683" i="5"/>
  <c r="AD683" i="5"/>
  <c r="AC683" i="5"/>
  <c r="AB683" i="5"/>
  <c r="AA683" i="5"/>
  <c r="Y683" i="5"/>
  <c r="W683" i="5"/>
  <c r="V683" i="5"/>
  <c r="U683" i="5"/>
  <c r="AF682" i="5"/>
  <c r="AH682" i="5" s="1"/>
  <c r="AE682" i="5"/>
  <c r="AD682" i="5"/>
  <c r="AC682" i="5"/>
  <c r="AB682" i="5"/>
  <c r="AA682" i="5"/>
  <c r="Y682" i="5"/>
  <c r="W682" i="5"/>
  <c r="V682" i="5"/>
  <c r="U682" i="5"/>
  <c r="AF681" i="5"/>
  <c r="AE681" i="5"/>
  <c r="AD681" i="5"/>
  <c r="AC681" i="5"/>
  <c r="AB681" i="5"/>
  <c r="AA681" i="5"/>
  <c r="Y681" i="5"/>
  <c r="W681" i="5"/>
  <c r="V681" i="5"/>
  <c r="U681" i="5"/>
  <c r="AF680" i="5"/>
  <c r="AH680" i="5" s="1"/>
  <c r="AE680" i="5"/>
  <c r="AD680" i="5"/>
  <c r="AC680" i="5"/>
  <c r="AB680" i="5"/>
  <c r="AA680" i="5"/>
  <c r="Y680" i="5"/>
  <c r="W680" i="5"/>
  <c r="V680" i="5"/>
  <c r="U680" i="5"/>
  <c r="AF679" i="5"/>
  <c r="X679" i="5" s="1"/>
  <c r="AE679" i="5"/>
  <c r="AD679" i="5"/>
  <c r="AC679" i="5"/>
  <c r="AB679" i="5"/>
  <c r="AA679" i="5"/>
  <c r="Y679" i="5"/>
  <c r="W679" i="5"/>
  <c r="V679" i="5"/>
  <c r="U679" i="5"/>
  <c r="AF678" i="5"/>
  <c r="X678" i="5" s="1"/>
  <c r="AE678" i="5"/>
  <c r="AD678" i="5"/>
  <c r="AC678" i="5"/>
  <c r="AB678" i="5"/>
  <c r="AA678" i="5"/>
  <c r="Y678" i="5"/>
  <c r="W678" i="5"/>
  <c r="V678" i="5"/>
  <c r="U678" i="5"/>
  <c r="AF677" i="5"/>
  <c r="Z677" i="5" s="1"/>
  <c r="AE677" i="5"/>
  <c r="AD677" i="5"/>
  <c r="AC677" i="5"/>
  <c r="AB677" i="5"/>
  <c r="AA677" i="5"/>
  <c r="Y677" i="5"/>
  <c r="W677" i="5"/>
  <c r="V677" i="5"/>
  <c r="U677" i="5"/>
  <c r="AF676" i="5"/>
  <c r="Z676" i="5" s="1"/>
  <c r="AE676" i="5"/>
  <c r="AD676" i="5"/>
  <c r="AC676" i="5"/>
  <c r="AB676" i="5"/>
  <c r="AA676" i="5"/>
  <c r="Y676" i="5"/>
  <c r="W676" i="5"/>
  <c r="V676" i="5"/>
  <c r="U676" i="5"/>
  <c r="AF712" i="5"/>
  <c r="Z712" i="5" s="1"/>
  <c r="AE712" i="5"/>
  <c r="AD712" i="5"/>
  <c r="AC712" i="5"/>
  <c r="AB712" i="5"/>
  <c r="AA712" i="5"/>
  <c r="Y712" i="5"/>
  <c r="W712" i="5"/>
  <c r="V712" i="5"/>
  <c r="U712" i="5"/>
  <c r="AF711" i="5"/>
  <c r="AH711" i="5" s="1"/>
  <c r="AE711" i="5"/>
  <c r="AD711" i="5"/>
  <c r="AC711" i="5"/>
  <c r="AB711" i="5"/>
  <c r="AA711" i="5"/>
  <c r="Y711" i="5"/>
  <c r="W711" i="5"/>
  <c r="V711" i="5"/>
  <c r="U711" i="5"/>
  <c r="AF710" i="5"/>
  <c r="AE710" i="5"/>
  <c r="AD710" i="5"/>
  <c r="AC710" i="5"/>
  <c r="AB710" i="5"/>
  <c r="AA710" i="5"/>
  <c r="Y710" i="5"/>
  <c r="W710" i="5"/>
  <c r="V710" i="5"/>
  <c r="U710" i="5"/>
  <c r="AF709" i="5"/>
  <c r="AH709" i="5" s="1"/>
  <c r="AE709" i="5"/>
  <c r="AD709" i="5"/>
  <c r="AC709" i="5"/>
  <c r="AB709" i="5"/>
  <c r="AA709" i="5"/>
  <c r="Y709" i="5"/>
  <c r="W709" i="5"/>
  <c r="V709" i="5"/>
  <c r="U709" i="5"/>
  <c r="AF708" i="5"/>
  <c r="AH708" i="5" s="1"/>
  <c r="AE708" i="5"/>
  <c r="AD708" i="5"/>
  <c r="AC708" i="5"/>
  <c r="AB708" i="5"/>
  <c r="AA708" i="5"/>
  <c r="Y708" i="5"/>
  <c r="W708" i="5"/>
  <c r="V708" i="5"/>
  <c r="U708" i="5"/>
  <c r="AF707" i="5"/>
  <c r="Z707" i="5" s="1"/>
  <c r="AE707" i="5"/>
  <c r="AD707" i="5"/>
  <c r="AC707" i="5"/>
  <c r="AB707" i="5"/>
  <c r="AA707" i="5"/>
  <c r="Y707" i="5"/>
  <c r="W707" i="5"/>
  <c r="V707" i="5"/>
  <c r="U707" i="5"/>
  <c r="AF706" i="5"/>
  <c r="AH706" i="5" s="1"/>
  <c r="AE706" i="5"/>
  <c r="AD706" i="5"/>
  <c r="AC706" i="5"/>
  <c r="AB706" i="5"/>
  <c r="AA706" i="5"/>
  <c r="Y706" i="5"/>
  <c r="W706" i="5"/>
  <c r="V706" i="5"/>
  <c r="U706" i="5"/>
  <c r="AF705" i="5"/>
  <c r="X705" i="5" s="1"/>
  <c r="AE705" i="5"/>
  <c r="AD705" i="5"/>
  <c r="AC705" i="5"/>
  <c r="AB705" i="5"/>
  <c r="AA705" i="5"/>
  <c r="Y705" i="5"/>
  <c r="W705" i="5"/>
  <c r="V705" i="5"/>
  <c r="U705" i="5"/>
  <c r="AF704" i="5"/>
  <c r="AH704" i="5" s="1"/>
  <c r="AE704" i="5"/>
  <c r="AD704" i="5"/>
  <c r="AC704" i="5"/>
  <c r="AB704" i="5"/>
  <c r="AA704" i="5"/>
  <c r="Y704" i="5"/>
  <c r="W704" i="5"/>
  <c r="V704" i="5"/>
  <c r="U704" i="5"/>
  <c r="AF703" i="5"/>
  <c r="Z703" i="5" s="1"/>
  <c r="AE703" i="5"/>
  <c r="AD703" i="5"/>
  <c r="AC703" i="5"/>
  <c r="AB703" i="5"/>
  <c r="AA703" i="5"/>
  <c r="Y703" i="5"/>
  <c r="W703" i="5"/>
  <c r="V703" i="5"/>
  <c r="U703" i="5"/>
  <c r="AF702" i="5"/>
  <c r="AE702" i="5"/>
  <c r="AD702" i="5"/>
  <c r="AC702" i="5"/>
  <c r="AB702" i="5"/>
  <c r="AA702" i="5"/>
  <c r="Y702" i="5"/>
  <c r="W702" i="5"/>
  <c r="V702" i="5"/>
  <c r="U702" i="5"/>
  <c r="AF701" i="5"/>
  <c r="AH701" i="5" s="1"/>
  <c r="AE701" i="5"/>
  <c r="AD701" i="5"/>
  <c r="AC701" i="5"/>
  <c r="AB701" i="5"/>
  <c r="AA701" i="5"/>
  <c r="Y701" i="5"/>
  <c r="W701" i="5"/>
  <c r="V701" i="5"/>
  <c r="U701" i="5"/>
  <c r="AF700" i="5"/>
  <c r="AH700" i="5" s="1"/>
  <c r="AE700" i="5"/>
  <c r="AD700" i="5"/>
  <c r="AC700" i="5"/>
  <c r="AB700" i="5"/>
  <c r="AA700" i="5"/>
  <c r="Y700" i="5"/>
  <c r="W700" i="5"/>
  <c r="V700" i="5"/>
  <c r="U700" i="5"/>
  <c r="AF699" i="5"/>
  <c r="AE699" i="5"/>
  <c r="AD699" i="5"/>
  <c r="AC699" i="5"/>
  <c r="AB699" i="5"/>
  <c r="AA699" i="5"/>
  <c r="Y699" i="5"/>
  <c r="W699" i="5"/>
  <c r="V699" i="5"/>
  <c r="U699" i="5"/>
  <c r="AF698" i="5"/>
  <c r="AH698" i="5" s="1"/>
  <c r="AE698" i="5"/>
  <c r="AD698" i="5"/>
  <c r="AC698" i="5"/>
  <c r="AB698" i="5"/>
  <c r="AA698" i="5"/>
  <c r="Y698" i="5"/>
  <c r="W698" i="5"/>
  <c r="V698" i="5"/>
  <c r="U698" i="5"/>
  <c r="AF697" i="5"/>
  <c r="AH697" i="5" s="1"/>
  <c r="AE697" i="5"/>
  <c r="AD697" i="5"/>
  <c r="AC697" i="5"/>
  <c r="AB697" i="5"/>
  <c r="AA697" i="5"/>
  <c r="Y697" i="5"/>
  <c r="W697" i="5"/>
  <c r="V697" i="5"/>
  <c r="U697" i="5"/>
  <c r="AF696" i="5"/>
  <c r="AH696" i="5" s="1"/>
  <c r="AE696" i="5"/>
  <c r="AD696" i="5"/>
  <c r="AC696" i="5"/>
  <c r="AB696" i="5"/>
  <c r="AA696" i="5"/>
  <c r="Y696" i="5"/>
  <c r="W696" i="5"/>
  <c r="V696" i="5"/>
  <c r="U696" i="5"/>
  <c r="AF695" i="5"/>
  <c r="AE695" i="5"/>
  <c r="AD695" i="5"/>
  <c r="AC695" i="5"/>
  <c r="AB695" i="5"/>
  <c r="AA695" i="5"/>
  <c r="Y695" i="5"/>
  <c r="W695" i="5"/>
  <c r="V695" i="5"/>
  <c r="U695" i="5"/>
  <c r="AF694" i="5"/>
  <c r="AH694" i="5" s="1"/>
  <c r="AE694" i="5"/>
  <c r="AD694" i="5"/>
  <c r="AC694" i="5"/>
  <c r="AB694" i="5"/>
  <c r="AA694" i="5"/>
  <c r="Y694" i="5"/>
  <c r="W694" i="5"/>
  <c r="V694" i="5"/>
  <c r="U694" i="5"/>
  <c r="H114" i="9"/>
  <c r="AF655" i="5"/>
  <c r="Z655" i="5" s="1"/>
  <c r="AE655" i="5"/>
  <c r="AD655" i="5"/>
  <c r="AC655" i="5"/>
  <c r="AB655" i="5"/>
  <c r="AA655" i="5"/>
  <c r="Y655" i="5"/>
  <c r="W655" i="5"/>
  <c r="V655" i="5"/>
  <c r="U655" i="5"/>
  <c r="J96" i="9"/>
  <c r="K96" i="9" s="1"/>
  <c r="H96" i="9"/>
  <c r="AF611" i="5"/>
  <c r="X611" i="5" s="1"/>
  <c r="AE611" i="5"/>
  <c r="AD611" i="5"/>
  <c r="AC611" i="5"/>
  <c r="AB611" i="5"/>
  <c r="AA611" i="5"/>
  <c r="Y611" i="5"/>
  <c r="W611" i="5"/>
  <c r="V611" i="5"/>
  <c r="U611" i="5"/>
  <c r="AF610" i="5"/>
  <c r="AH610" i="5" s="1"/>
  <c r="AE610" i="5"/>
  <c r="AD610" i="5"/>
  <c r="AC610" i="5"/>
  <c r="AB610" i="5"/>
  <c r="AA610" i="5"/>
  <c r="Y610" i="5"/>
  <c r="W610" i="5"/>
  <c r="V610" i="5"/>
  <c r="U610" i="5"/>
  <c r="AF622" i="5"/>
  <c r="AH622" i="5" s="1"/>
  <c r="AE622" i="5"/>
  <c r="AD622" i="5"/>
  <c r="AC622" i="5"/>
  <c r="AB622" i="5"/>
  <c r="AA622" i="5"/>
  <c r="Y622" i="5"/>
  <c r="W622" i="5"/>
  <c r="V622" i="5"/>
  <c r="U622" i="5"/>
  <c r="AF621" i="5"/>
  <c r="X621" i="5" s="1"/>
  <c r="AE621" i="5"/>
  <c r="AD621" i="5"/>
  <c r="AC621" i="5"/>
  <c r="AB621" i="5"/>
  <c r="AA621" i="5"/>
  <c r="Y621" i="5"/>
  <c r="W621" i="5"/>
  <c r="V621" i="5"/>
  <c r="U621" i="5"/>
  <c r="AF620" i="5"/>
  <c r="Z620" i="5" s="1"/>
  <c r="AE620" i="5"/>
  <c r="AD620" i="5"/>
  <c r="AC620" i="5"/>
  <c r="AB620" i="5"/>
  <c r="AA620" i="5"/>
  <c r="Y620" i="5"/>
  <c r="W620" i="5"/>
  <c r="V620" i="5"/>
  <c r="U620" i="5"/>
  <c r="AF619" i="5"/>
  <c r="Z619" i="5" s="1"/>
  <c r="AE619" i="5"/>
  <c r="AD619" i="5"/>
  <c r="AC619" i="5"/>
  <c r="AB619" i="5"/>
  <c r="AA619" i="5"/>
  <c r="Y619" i="5"/>
  <c r="W619" i="5"/>
  <c r="V619" i="5"/>
  <c r="U619" i="5"/>
  <c r="AF618" i="5"/>
  <c r="Z618" i="5" s="1"/>
  <c r="AE618" i="5"/>
  <c r="AD618" i="5"/>
  <c r="AC618" i="5"/>
  <c r="AB618" i="5"/>
  <c r="AA618" i="5"/>
  <c r="Y618" i="5"/>
  <c r="W618" i="5"/>
  <c r="V618" i="5"/>
  <c r="U618" i="5"/>
  <c r="AF617" i="5"/>
  <c r="X617" i="5" s="1"/>
  <c r="AE617" i="5"/>
  <c r="AD617" i="5"/>
  <c r="AC617" i="5"/>
  <c r="AB617" i="5"/>
  <c r="AA617" i="5"/>
  <c r="Y617" i="5"/>
  <c r="W617" i="5"/>
  <c r="V617" i="5"/>
  <c r="U617" i="5"/>
  <c r="AF616" i="5"/>
  <c r="Z616" i="5" s="1"/>
  <c r="AE616" i="5"/>
  <c r="AD616" i="5"/>
  <c r="AC616" i="5"/>
  <c r="AB616" i="5"/>
  <c r="AA616" i="5"/>
  <c r="Y616" i="5"/>
  <c r="W616" i="5"/>
  <c r="V616" i="5"/>
  <c r="U616" i="5"/>
  <c r="AF615" i="5"/>
  <c r="Z615" i="5" s="1"/>
  <c r="AE615" i="5"/>
  <c r="AD615" i="5"/>
  <c r="AC615" i="5"/>
  <c r="AB615" i="5"/>
  <c r="AA615" i="5"/>
  <c r="Y615" i="5"/>
  <c r="W615" i="5"/>
  <c r="V615" i="5"/>
  <c r="U615" i="5"/>
  <c r="AF614" i="5"/>
  <c r="AE614" i="5"/>
  <c r="AD614" i="5"/>
  <c r="AC614" i="5"/>
  <c r="AB614" i="5"/>
  <c r="AA614" i="5"/>
  <c r="Y614" i="5"/>
  <c r="W614" i="5"/>
  <c r="V614" i="5"/>
  <c r="U614" i="5"/>
  <c r="AF613" i="5"/>
  <c r="Z613" i="5" s="1"/>
  <c r="AE613" i="5"/>
  <c r="AD613" i="5"/>
  <c r="AC613" i="5"/>
  <c r="AB613" i="5"/>
  <c r="AA613" i="5"/>
  <c r="Y613" i="5"/>
  <c r="W613" i="5"/>
  <c r="V613" i="5"/>
  <c r="U613" i="5"/>
  <c r="AF612" i="5"/>
  <c r="Z612" i="5" s="1"/>
  <c r="AE612" i="5"/>
  <c r="AD612" i="5"/>
  <c r="AC612" i="5"/>
  <c r="AB612" i="5"/>
  <c r="AA612" i="5"/>
  <c r="Y612" i="5"/>
  <c r="W612" i="5"/>
  <c r="V612" i="5"/>
  <c r="U612" i="5"/>
  <c r="AF629" i="5"/>
  <c r="AH629" i="5" s="1"/>
  <c r="AE629" i="5"/>
  <c r="AD629" i="5"/>
  <c r="AC629" i="5"/>
  <c r="AB629" i="5"/>
  <c r="AA629" i="5"/>
  <c r="Y629" i="5"/>
  <c r="W629" i="5"/>
  <c r="V629" i="5"/>
  <c r="U629" i="5"/>
  <c r="AF628" i="5"/>
  <c r="X628" i="5" s="1"/>
  <c r="AE628" i="5"/>
  <c r="AD628" i="5"/>
  <c r="AC628" i="5"/>
  <c r="AB628" i="5"/>
  <c r="AA628" i="5"/>
  <c r="Y628" i="5"/>
  <c r="W628" i="5"/>
  <c r="V628" i="5"/>
  <c r="U628" i="5"/>
  <c r="AF627" i="5"/>
  <c r="Z627" i="5" s="1"/>
  <c r="AE627" i="5"/>
  <c r="AD627" i="5"/>
  <c r="AC627" i="5"/>
  <c r="AB627" i="5"/>
  <c r="AA627" i="5"/>
  <c r="Y627" i="5"/>
  <c r="W627" i="5"/>
  <c r="V627" i="5"/>
  <c r="U627" i="5"/>
  <c r="AF626" i="5"/>
  <c r="AH626" i="5" s="1"/>
  <c r="AE626" i="5"/>
  <c r="AD626" i="5"/>
  <c r="AC626" i="5"/>
  <c r="AB626" i="5"/>
  <c r="AA626" i="5"/>
  <c r="Y626" i="5"/>
  <c r="W626" i="5"/>
  <c r="V626" i="5"/>
  <c r="U626" i="5"/>
  <c r="AF625" i="5"/>
  <c r="X625" i="5" s="1"/>
  <c r="AE625" i="5"/>
  <c r="AD625" i="5"/>
  <c r="AC625" i="5"/>
  <c r="AB625" i="5"/>
  <c r="AA625" i="5"/>
  <c r="Y625" i="5"/>
  <c r="W625" i="5"/>
  <c r="V625" i="5"/>
  <c r="U625" i="5"/>
  <c r="AF624" i="5"/>
  <c r="Z624" i="5" s="1"/>
  <c r="AE624" i="5"/>
  <c r="AD624" i="5"/>
  <c r="AC624" i="5"/>
  <c r="AB624" i="5"/>
  <c r="AA624" i="5"/>
  <c r="Y624" i="5"/>
  <c r="W624" i="5"/>
  <c r="V624" i="5"/>
  <c r="U624" i="5"/>
  <c r="AF623" i="5"/>
  <c r="X623" i="5" s="1"/>
  <c r="AE623" i="5"/>
  <c r="AD623" i="5"/>
  <c r="AC623" i="5"/>
  <c r="AB623" i="5"/>
  <c r="AA623" i="5"/>
  <c r="Y623" i="5"/>
  <c r="W623" i="5"/>
  <c r="V623" i="5"/>
  <c r="U623" i="5"/>
  <c r="AF640" i="5"/>
  <c r="AH640" i="5" s="1"/>
  <c r="AE640" i="5"/>
  <c r="AD640" i="5"/>
  <c r="AC640" i="5"/>
  <c r="AB640" i="5"/>
  <c r="AA640" i="5"/>
  <c r="Y640" i="5"/>
  <c r="W640" i="5"/>
  <c r="V640" i="5"/>
  <c r="U640" i="5"/>
  <c r="AF639" i="5"/>
  <c r="Z639" i="5" s="1"/>
  <c r="AE639" i="5"/>
  <c r="AD639" i="5"/>
  <c r="AC639" i="5"/>
  <c r="AB639" i="5"/>
  <c r="AA639" i="5"/>
  <c r="Y639" i="5"/>
  <c r="W639" i="5"/>
  <c r="V639" i="5"/>
  <c r="U639" i="5"/>
  <c r="AF638" i="5"/>
  <c r="Z638" i="5" s="1"/>
  <c r="AE638" i="5"/>
  <c r="AD638" i="5"/>
  <c r="AC638" i="5"/>
  <c r="AB638" i="5"/>
  <c r="AA638" i="5"/>
  <c r="Y638" i="5"/>
  <c r="W638" i="5"/>
  <c r="V638" i="5"/>
  <c r="U638" i="5"/>
  <c r="AF637" i="5"/>
  <c r="X637" i="5" s="1"/>
  <c r="AE637" i="5"/>
  <c r="AD637" i="5"/>
  <c r="AC637" i="5"/>
  <c r="AB637" i="5"/>
  <c r="AA637" i="5"/>
  <c r="Y637" i="5"/>
  <c r="W637" i="5"/>
  <c r="V637" i="5"/>
  <c r="U637" i="5"/>
  <c r="AF636" i="5"/>
  <c r="Z636" i="5" s="1"/>
  <c r="AE636" i="5"/>
  <c r="AD636" i="5"/>
  <c r="AC636" i="5"/>
  <c r="AB636" i="5"/>
  <c r="AA636" i="5"/>
  <c r="Y636" i="5"/>
  <c r="W636" i="5"/>
  <c r="V636" i="5"/>
  <c r="U636" i="5"/>
  <c r="AF635" i="5"/>
  <c r="AH635" i="5" s="1"/>
  <c r="AE635" i="5"/>
  <c r="AD635" i="5"/>
  <c r="AC635" i="5"/>
  <c r="AB635" i="5"/>
  <c r="AA635" i="5"/>
  <c r="Y635" i="5"/>
  <c r="W635" i="5"/>
  <c r="V635" i="5"/>
  <c r="U635" i="5"/>
  <c r="AF634" i="5"/>
  <c r="Z634" i="5" s="1"/>
  <c r="AE634" i="5"/>
  <c r="AD634" i="5"/>
  <c r="AC634" i="5"/>
  <c r="AB634" i="5"/>
  <c r="AA634" i="5"/>
  <c r="Y634" i="5"/>
  <c r="W634" i="5"/>
  <c r="V634" i="5"/>
  <c r="U634" i="5"/>
  <c r="AF633" i="5"/>
  <c r="X633" i="5" s="1"/>
  <c r="AE633" i="5"/>
  <c r="AD633" i="5"/>
  <c r="AC633" i="5"/>
  <c r="AB633" i="5"/>
  <c r="AA633" i="5"/>
  <c r="Y633" i="5"/>
  <c r="W633" i="5"/>
  <c r="V633" i="5"/>
  <c r="U633" i="5"/>
  <c r="AF632" i="5"/>
  <c r="Z632" i="5" s="1"/>
  <c r="AE632" i="5"/>
  <c r="AD632" i="5"/>
  <c r="AC632" i="5"/>
  <c r="AB632" i="5"/>
  <c r="AA632" i="5"/>
  <c r="Y632" i="5"/>
  <c r="W632" i="5"/>
  <c r="V632" i="5"/>
  <c r="U632" i="5"/>
  <c r="AF631" i="5"/>
  <c r="Z631" i="5" s="1"/>
  <c r="AE631" i="5"/>
  <c r="AD631" i="5"/>
  <c r="AC631" i="5"/>
  <c r="AB631" i="5"/>
  <c r="AA631" i="5"/>
  <c r="Y631" i="5"/>
  <c r="W631" i="5"/>
  <c r="V631" i="5"/>
  <c r="U631" i="5"/>
  <c r="AF630" i="5"/>
  <c r="Z630" i="5" s="1"/>
  <c r="AE630" i="5"/>
  <c r="AD630" i="5"/>
  <c r="AC630" i="5"/>
  <c r="AB630" i="5"/>
  <c r="AA630" i="5"/>
  <c r="Y630" i="5"/>
  <c r="W630" i="5"/>
  <c r="V630" i="5"/>
  <c r="U630" i="5"/>
  <c r="AF652" i="5"/>
  <c r="AH652" i="5" s="1"/>
  <c r="AE652" i="5"/>
  <c r="AD652" i="5"/>
  <c r="AC652" i="5"/>
  <c r="AB652" i="5"/>
  <c r="AA652" i="5"/>
  <c r="Y652" i="5"/>
  <c r="W652" i="5"/>
  <c r="V652" i="5"/>
  <c r="U652" i="5"/>
  <c r="AF651" i="5"/>
  <c r="Z651" i="5" s="1"/>
  <c r="AE651" i="5"/>
  <c r="AD651" i="5"/>
  <c r="AC651" i="5"/>
  <c r="AB651" i="5"/>
  <c r="AA651" i="5"/>
  <c r="Y651" i="5"/>
  <c r="W651" i="5"/>
  <c r="V651" i="5"/>
  <c r="U651" i="5"/>
  <c r="AF650" i="5"/>
  <c r="X650" i="5" s="1"/>
  <c r="AE650" i="5"/>
  <c r="AD650" i="5"/>
  <c r="AC650" i="5"/>
  <c r="AB650" i="5"/>
  <c r="AA650" i="5"/>
  <c r="Y650" i="5"/>
  <c r="W650" i="5"/>
  <c r="V650" i="5"/>
  <c r="U650" i="5"/>
  <c r="AF649" i="5"/>
  <c r="Z649" i="5" s="1"/>
  <c r="AE649" i="5"/>
  <c r="AD649" i="5"/>
  <c r="AC649" i="5"/>
  <c r="AB649" i="5"/>
  <c r="AA649" i="5"/>
  <c r="Y649" i="5"/>
  <c r="W649" i="5"/>
  <c r="V649" i="5"/>
  <c r="U649" i="5"/>
  <c r="AF648" i="5"/>
  <c r="X648" i="5" s="1"/>
  <c r="AE648" i="5"/>
  <c r="AD648" i="5"/>
  <c r="AC648" i="5"/>
  <c r="AB648" i="5"/>
  <c r="AA648" i="5"/>
  <c r="Y648" i="5"/>
  <c r="W648" i="5"/>
  <c r="V648" i="5"/>
  <c r="U648" i="5"/>
  <c r="AF647" i="5"/>
  <c r="Z647" i="5" s="1"/>
  <c r="AE647" i="5"/>
  <c r="AD647" i="5"/>
  <c r="AC647" i="5"/>
  <c r="AB647" i="5"/>
  <c r="AA647" i="5"/>
  <c r="Y647" i="5"/>
  <c r="W647" i="5"/>
  <c r="V647" i="5"/>
  <c r="U647" i="5"/>
  <c r="AF646" i="5"/>
  <c r="AH646" i="5" s="1"/>
  <c r="AE646" i="5"/>
  <c r="AD646" i="5"/>
  <c r="AC646" i="5"/>
  <c r="AB646" i="5"/>
  <c r="AA646" i="5"/>
  <c r="Y646" i="5"/>
  <c r="W646" i="5"/>
  <c r="V646" i="5"/>
  <c r="U646" i="5"/>
  <c r="AF645" i="5"/>
  <c r="Z645" i="5" s="1"/>
  <c r="AE645" i="5"/>
  <c r="AD645" i="5"/>
  <c r="AC645" i="5"/>
  <c r="AB645" i="5"/>
  <c r="AA645" i="5"/>
  <c r="Y645" i="5"/>
  <c r="W645" i="5"/>
  <c r="V645" i="5"/>
  <c r="U645" i="5"/>
  <c r="AF644" i="5"/>
  <c r="X644" i="5" s="1"/>
  <c r="AE644" i="5"/>
  <c r="AD644" i="5"/>
  <c r="AC644" i="5"/>
  <c r="AB644" i="5"/>
  <c r="AA644" i="5"/>
  <c r="Y644" i="5"/>
  <c r="W644" i="5"/>
  <c r="V644" i="5"/>
  <c r="U644" i="5"/>
  <c r="AF643" i="5"/>
  <c r="Z643" i="5" s="1"/>
  <c r="AE643" i="5"/>
  <c r="AD643" i="5"/>
  <c r="AC643" i="5"/>
  <c r="AB643" i="5"/>
  <c r="AA643" i="5"/>
  <c r="Y643" i="5"/>
  <c r="W643" i="5"/>
  <c r="V643" i="5"/>
  <c r="U643" i="5"/>
  <c r="AF642" i="5"/>
  <c r="AH642" i="5" s="1"/>
  <c r="AE642" i="5"/>
  <c r="AD642" i="5"/>
  <c r="AC642" i="5"/>
  <c r="AB642" i="5"/>
  <c r="AA642" i="5"/>
  <c r="Y642" i="5"/>
  <c r="W642" i="5"/>
  <c r="V642" i="5"/>
  <c r="U642" i="5"/>
  <c r="AF641" i="5"/>
  <c r="Z641" i="5" s="1"/>
  <c r="AE641" i="5"/>
  <c r="AD641" i="5"/>
  <c r="AC641" i="5"/>
  <c r="AB641" i="5"/>
  <c r="AA641" i="5"/>
  <c r="Y641" i="5"/>
  <c r="W641" i="5"/>
  <c r="V641" i="5"/>
  <c r="U641" i="5"/>
  <c r="AF654" i="5"/>
  <c r="Z654" i="5" s="1"/>
  <c r="AE654" i="5"/>
  <c r="AD654" i="5"/>
  <c r="AC654" i="5"/>
  <c r="AB654" i="5"/>
  <c r="AA654" i="5"/>
  <c r="Y654" i="5"/>
  <c r="W654" i="5"/>
  <c r="V654" i="5"/>
  <c r="U654" i="5"/>
  <c r="AF653" i="5"/>
  <c r="AE653" i="5"/>
  <c r="AD653" i="5"/>
  <c r="AC653" i="5"/>
  <c r="AB653" i="5"/>
  <c r="AA653" i="5"/>
  <c r="Y653" i="5"/>
  <c r="W653" i="5"/>
  <c r="V653" i="5"/>
  <c r="U653" i="5"/>
  <c r="AF959" i="5"/>
  <c r="Z959" i="5" s="1"/>
  <c r="AE959" i="5"/>
  <c r="AD959" i="5"/>
  <c r="AC959" i="5"/>
  <c r="AB959" i="5"/>
  <c r="AA959" i="5"/>
  <c r="Y959" i="5"/>
  <c r="W959" i="5"/>
  <c r="V959" i="5"/>
  <c r="U959" i="5"/>
  <c r="AF958" i="5"/>
  <c r="Z958" i="5" s="1"/>
  <c r="AE958" i="5"/>
  <c r="AD958" i="5"/>
  <c r="AC958" i="5"/>
  <c r="AB958" i="5"/>
  <c r="AA958" i="5"/>
  <c r="Y958" i="5"/>
  <c r="W958" i="5"/>
  <c r="V958" i="5"/>
  <c r="U958" i="5"/>
  <c r="AF957" i="5"/>
  <c r="Z957" i="5" s="1"/>
  <c r="AE957" i="5"/>
  <c r="AD957" i="5"/>
  <c r="AC957" i="5"/>
  <c r="AB957" i="5"/>
  <c r="AA957" i="5"/>
  <c r="Y957" i="5"/>
  <c r="W957" i="5"/>
  <c r="V957" i="5"/>
  <c r="U957" i="5"/>
  <c r="AF956" i="5"/>
  <c r="Z956" i="5" s="1"/>
  <c r="AE956" i="5"/>
  <c r="AD956" i="5"/>
  <c r="AC956" i="5"/>
  <c r="AB956" i="5"/>
  <c r="AA956" i="5"/>
  <c r="Y956" i="5"/>
  <c r="W956" i="5"/>
  <c r="V956" i="5"/>
  <c r="U956" i="5"/>
  <c r="AF955" i="5"/>
  <c r="Z955" i="5" s="1"/>
  <c r="AE955" i="5"/>
  <c r="AD955" i="5"/>
  <c r="AC955" i="5"/>
  <c r="AB955" i="5"/>
  <c r="AA955" i="5"/>
  <c r="Y955" i="5"/>
  <c r="W955" i="5"/>
  <c r="V955" i="5"/>
  <c r="U955" i="5"/>
  <c r="AF954" i="5"/>
  <c r="Z954" i="5" s="1"/>
  <c r="AE954" i="5"/>
  <c r="AD954" i="5"/>
  <c r="AC954" i="5"/>
  <c r="AB954" i="5"/>
  <c r="AA954" i="5"/>
  <c r="Y954" i="5"/>
  <c r="W954" i="5"/>
  <c r="V954" i="5"/>
  <c r="U954" i="5"/>
  <c r="AF953" i="5"/>
  <c r="X953" i="5" s="1"/>
  <c r="AE953" i="5"/>
  <c r="AD953" i="5"/>
  <c r="AC953" i="5"/>
  <c r="AB953" i="5"/>
  <c r="AA953" i="5"/>
  <c r="Y953" i="5"/>
  <c r="W953" i="5"/>
  <c r="V953" i="5"/>
  <c r="U953" i="5"/>
  <c r="AF952" i="5"/>
  <c r="AH952" i="5" s="1"/>
  <c r="AE952" i="5"/>
  <c r="AD952" i="5"/>
  <c r="AC952" i="5"/>
  <c r="AB952" i="5"/>
  <c r="AA952" i="5"/>
  <c r="Y952" i="5"/>
  <c r="W952" i="5"/>
  <c r="V952" i="5"/>
  <c r="U952" i="5"/>
  <c r="AF951" i="5"/>
  <c r="Z951" i="5" s="1"/>
  <c r="AE951" i="5"/>
  <c r="AD951" i="5"/>
  <c r="AC951" i="5"/>
  <c r="AB951" i="5"/>
  <c r="AA951" i="5"/>
  <c r="Y951" i="5"/>
  <c r="W951" i="5"/>
  <c r="V951" i="5"/>
  <c r="U951" i="5"/>
  <c r="AF950" i="5"/>
  <c r="Z950" i="5" s="1"/>
  <c r="AE950" i="5"/>
  <c r="AD950" i="5"/>
  <c r="AC950" i="5"/>
  <c r="AB950" i="5"/>
  <c r="AA950" i="5"/>
  <c r="Y950" i="5"/>
  <c r="W950" i="5"/>
  <c r="V950" i="5"/>
  <c r="U950" i="5"/>
  <c r="AF949" i="5"/>
  <c r="AH949" i="5" s="1"/>
  <c r="AE949" i="5"/>
  <c r="AD949" i="5"/>
  <c r="AC949" i="5"/>
  <c r="AB949" i="5"/>
  <c r="AA949" i="5"/>
  <c r="Y949" i="5"/>
  <c r="W949" i="5"/>
  <c r="V949" i="5"/>
  <c r="U949" i="5"/>
  <c r="AF713" i="5"/>
  <c r="Z713" i="5" s="1"/>
  <c r="AE713" i="5"/>
  <c r="AD713" i="5"/>
  <c r="AC713" i="5"/>
  <c r="AB713" i="5"/>
  <c r="AA713" i="5"/>
  <c r="Y713" i="5"/>
  <c r="W713" i="5"/>
  <c r="V713" i="5"/>
  <c r="U713" i="5"/>
  <c r="H90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H41" i="9"/>
  <c r="AF552" i="5"/>
  <c r="X552" i="5" s="1"/>
  <c r="AE552" i="5"/>
  <c r="AD552" i="5"/>
  <c r="AC552" i="5"/>
  <c r="AB552" i="5"/>
  <c r="AA552" i="5"/>
  <c r="Y552" i="5"/>
  <c r="W552" i="5"/>
  <c r="V552" i="5"/>
  <c r="U552" i="5"/>
  <c r="AF551" i="5"/>
  <c r="AE551" i="5"/>
  <c r="AD551" i="5"/>
  <c r="AC551" i="5"/>
  <c r="AB551" i="5"/>
  <c r="AA551" i="5"/>
  <c r="Y551" i="5"/>
  <c r="W551" i="5"/>
  <c r="V551" i="5"/>
  <c r="U551" i="5"/>
  <c r="AF550" i="5"/>
  <c r="Z550" i="5" s="1"/>
  <c r="AE550" i="5"/>
  <c r="AD550" i="5"/>
  <c r="AC550" i="5"/>
  <c r="AB550" i="5"/>
  <c r="AA550" i="5"/>
  <c r="Y550" i="5"/>
  <c r="W550" i="5"/>
  <c r="V550" i="5"/>
  <c r="U550" i="5"/>
  <c r="AF549" i="5"/>
  <c r="AE549" i="5"/>
  <c r="AD549" i="5"/>
  <c r="AC549" i="5"/>
  <c r="AB549" i="5"/>
  <c r="AA549" i="5"/>
  <c r="Y549" i="5"/>
  <c r="W549" i="5"/>
  <c r="V549" i="5"/>
  <c r="U549" i="5"/>
  <c r="AF548" i="5"/>
  <c r="Z548" i="5" s="1"/>
  <c r="AE548" i="5"/>
  <c r="AD548" i="5"/>
  <c r="AC548" i="5"/>
  <c r="AB548" i="5"/>
  <c r="AA548" i="5"/>
  <c r="Y548" i="5"/>
  <c r="W548" i="5"/>
  <c r="V548" i="5"/>
  <c r="U548" i="5"/>
  <c r="AF547" i="5"/>
  <c r="Z547" i="5" s="1"/>
  <c r="AE547" i="5"/>
  <c r="AD547" i="5"/>
  <c r="AC547" i="5"/>
  <c r="AB547" i="5"/>
  <c r="AA547" i="5"/>
  <c r="Y547" i="5"/>
  <c r="W547" i="5"/>
  <c r="V547" i="5"/>
  <c r="U547" i="5"/>
  <c r="AF546" i="5"/>
  <c r="X546" i="5" s="1"/>
  <c r="AE546" i="5"/>
  <c r="AD546" i="5"/>
  <c r="AC546" i="5"/>
  <c r="AB546" i="5"/>
  <c r="AA546" i="5"/>
  <c r="Y546" i="5"/>
  <c r="W546" i="5"/>
  <c r="V546" i="5"/>
  <c r="U546" i="5"/>
  <c r="AF545" i="5"/>
  <c r="AE545" i="5"/>
  <c r="AD545" i="5"/>
  <c r="AC545" i="5"/>
  <c r="AB545" i="5"/>
  <c r="AA545" i="5"/>
  <c r="Y545" i="5"/>
  <c r="W545" i="5"/>
  <c r="V545" i="5"/>
  <c r="U545" i="5"/>
  <c r="AF544" i="5"/>
  <c r="X544" i="5" s="1"/>
  <c r="AE544" i="5"/>
  <c r="AD544" i="5"/>
  <c r="AC544" i="5"/>
  <c r="AB544" i="5"/>
  <c r="AA544" i="5"/>
  <c r="Y544" i="5"/>
  <c r="W544" i="5"/>
  <c r="V544" i="5"/>
  <c r="U544" i="5"/>
  <c r="AF543" i="5"/>
  <c r="X543" i="5" s="1"/>
  <c r="AE543" i="5"/>
  <c r="AD543" i="5"/>
  <c r="AC543" i="5"/>
  <c r="AB543" i="5"/>
  <c r="AA543" i="5"/>
  <c r="Y543" i="5"/>
  <c r="W543" i="5"/>
  <c r="V543" i="5"/>
  <c r="U543" i="5"/>
  <c r="AF542" i="5"/>
  <c r="X542" i="5" s="1"/>
  <c r="AE542" i="5"/>
  <c r="AD542" i="5"/>
  <c r="AC542" i="5"/>
  <c r="AB542" i="5"/>
  <c r="AA542" i="5"/>
  <c r="Y542" i="5"/>
  <c r="W542" i="5"/>
  <c r="V542" i="5"/>
  <c r="U542" i="5"/>
  <c r="AF541" i="5"/>
  <c r="Z541" i="5" s="1"/>
  <c r="AE541" i="5"/>
  <c r="AD541" i="5"/>
  <c r="AC541" i="5"/>
  <c r="AB541" i="5"/>
  <c r="AA541" i="5"/>
  <c r="Y541" i="5"/>
  <c r="W541" i="5"/>
  <c r="V541" i="5"/>
  <c r="U541" i="5"/>
  <c r="AF540" i="5"/>
  <c r="AH540" i="5" s="1"/>
  <c r="AE540" i="5"/>
  <c r="AD540" i="5"/>
  <c r="AC540" i="5"/>
  <c r="AB540" i="5"/>
  <c r="AA540" i="5"/>
  <c r="Y540" i="5"/>
  <c r="W540" i="5"/>
  <c r="V540" i="5"/>
  <c r="U540" i="5"/>
  <c r="AF539" i="5"/>
  <c r="Z539" i="5" s="1"/>
  <c r="AE539" i="5"/>
  <c r="AD539" i="5"/>
  <c r="AC539" i="5"/>
  <c r="AB539" i="5"/>
  <c r="AA539" i="5"/>
  <c r="Y539" i="5"/>
  <c r="W539" i="5"/>
  <c r="V539" i="5"/>
  <c r="U539" i="5"/>
  <c r="AF538" i="5"/>
  <c r="Z538" i="5" s="1"/>
  <c r="AE538" i="5"/>
  <c r="AD538" i="5"/>
  <c r="AC538" i="5"/>
  <c r="AB538" i="5"/>
  <c r="AA538" i="5"/>
  <c r="Y538" i="5"/>
  <c r="W538" i="5"/>
  <c r="V538" i="5"/>
  <c r="U538" i="5"/>
  <c r="AF537" i="5"/>
  <c r="AE537" i="5"/>
  <c r="AD537" i="5"/>
  <c r="AC537" i="5"/>
  <c r="AB537" i="5"/>
  <c r="AA537" i="5"/>
  <c r="Y537" i="5"/>
  <c r="W537" i="5"/>
  <c r="V537" i="5"/>
  <c r="U537" i="5"/>
  <c r="AF536" i="5"/>
  <c r="X536" i="5" s="1"/>
  <c r="AE536" i="5"/>
  <c r="AD536" i="5"/>
  <c r="AC536" i="5"/>
  <c r="AB536" i="5"/>
  <c r="AA536" i="5"/>
  <c r="Y536" i="5"/>
  <c r="W536" i="5"/>
  <c r="V536" i="5"/>
  <c r="U536" i="5"/>
  <c r="AF535" i="5"/>
  <c r="AE535" i="5"/>
  <c r="AD535" i="5"/>
  <c r="AC535" i="5"/>
  <c r="AB535" i="5"/>
  <c r="AA535" i="5"/>
  <c r="Y535" i="5"/>
  <c r="W535" i="5"/>
  <c r="V535" i="5"/>
  <c r="U535" i="5"/>
  <c r="AF534" i="5"/>
  <c r="X534" i="5" s="1"/>
  <c r="AE534" i="5"/>
  <c r="AD534" i="5"/>
  <c r="AC534" i="5"/>
  <c r="AB534" i="5"/>
  <c r="AA534" i="5"/>
  <c r="Y534" i="5"/>
  <c r="W534" i="5"/>
  <c r="V534" i="5"/>
  <c r="U534" i="5"/>
  <c r="AF533" i="5"/>
  <c r="X533" i="5" s="1"/>
  <c r="AE533" i="5"/>
  <c r="AD533" i="5"/>
  <c r="AC533" i="5"/>
  <c r="AB533" i="5"/>
  <c r="AA533" i="5"/>
  <c r="Y533" i="5"/>
  <c r="W533" i="5"/>
  <c r="V533" i="5"/>
  <c r="U533" i="5"/>
  <c r="AF532" i="5"/>
  <c r="X532" i="5" s="1"/>
  <c r="AE532" i="5"/>
  <c r="AD532" i="5"/>
  <c r="AC532" i="5"/>
  <c r="AB532" i="5"/>
  <c r="AA532" i="5"/>
  <c r="Y532" i="5"/>
  <c r="W532" i="5"/>
  <c r="V532" i="5"/>
  <c r="U532" i="5"/>
  <c r="AF531" i="5"/>
  <c r="Z531" i="5" s="1"/>
  <c r="AE531" i="5"/>
  <c r="AD531" i="5"/>
  <c r="AC531" i="5"/>
  <c r="AB531" i="5"/>
  <c r="AA531" i="5"/>
  <c r="Y531" i="5"/>
  <c r="W531" i="5"/>
  <c r="V531" i="5"/>
  <c r="U531" i="5"/>
  <c r="J94" i="9"/>
  <c r="K94" i="9" s="1"/>
  <c r="H94" i="9"/>
  <c r="AF498" i="5"/>
  <c r="AH498" i="5" s="1"/>
  <c r="AE498" i="5"/>
  <c r="AD498" i="5"/>
  <c r="AC498" i="5"/>
  <c r="AB498" i="5"/>
  <c r="AA498" i="5"/>
  <c r="Y498" i="5"/>
  <c r="W498" i="5"/>
  <c r="V498" i="5"/>
  <c r="U498" i="5"/>
  <c r="AF497" i="5"/>
  <c r="X497" i="5" s="1"/>
  <c r="AE497" i="5"/>
  <c r="AD497" i="5"/>
  <c r="AC497" i="5"/>
  <c r="AB497" i="5"/>
  <c r="AA497" i="5"/>
  <c r="Y497" i="5"/>
  <c r="W497" i="5"/>
  <c r="V497" i="5"/>
  <c r="U497" i="5"/>
  <c r="AF496" i="5"/>
  <c r="AH496" i="5" s="1"/>
  <c r="AE496" i="5"/>
  <c r="AD496" i="5"/>
  <c r="AC496" i="5"/>
  <c r="AB496" i="5"/>
  <c r="AA496" i="5"/>
  <c r="Y496" i="5"/>
  <c r="W496" i="5"/>
  <c r="V496" i="5"/>
  <c r="U496" i="5"/>
  <c r="AF495" i="5"/>
  <c r="Z495" i="5" s="1"/>
  <c r="AE495" i="5"/>
  <c r="AD495" i="5"/>
  <c r="AC495" i="5"/>
  <c r="AB495" i="5"/>
  <c r="AA495" i="5"/>
  <c r="Y495" i="5"/>
  <c r="W495" i="5"/>
  <c r="V495" i="5"/>
  <c r="U495" i="5"/>
  <c r="AF494" i="5"/>
  <c r="AE494" i="5"/>
  <c r="AD494" i="5"/>
  <c r="AC494" i="5"/>
  <c r="AB494" i="5"/>
  <c r="AA494" i="5"/>
  <c r="Y494" i="5"/>
  <c r="W494" i="5"/>
  <c r="V494" i="5"/>
  <c r="U494" i="5"/>
  <c r="AF493" i="5"/>
  <c r="Z493" i="5" s="1"/>
  <c r="AE493" i="5"/>
  <c r="AD493" i="5"/>
  <c r="AC493" i="5"/>
  <c r="AB493" i="5"/>
  <c r="AA493" i="5"/>
  <c r="Y493" i="5"/>
  <c r="W493" i="5"/>
  <c r="V493" i="5"/>
  <c r="U493" i="5"/>
  <c r="AF492" i="5"/>
  <c r="X492" i="5" s="1"/>
  <c r="AE492" i="5"/>
  <c r="AD492" i="5"/>
  <c r="AC492" i="5"/>
  <c r="AB492" i="5"/>
  <c r="AA492" i="5"/>
  <c r="Y492" i="5"/>
  <c r="W492" i="5"/>
  <c r="V492" i="5"/>
  <c r="U492" i="5"/>
  <c r="AF491" i="5"/>
  <c r="Z491" i="5" s="1"/>
  <c r="AE491" i="5"/>
  <c r="AD491" i="5"/>
  <c r="AC491" i="5"/>
  <c r="AB491" i="5"/>
  <c r="AA491" i="5"/>
  <c r="Y491" i="5"/>
  <c r="W491" i="5"/>
  <c r="V491" i="5"/>
  <c r="U491" i="5"/>
  <c r="AF490" i="5"/>
  <c r="X490" i="5" s="1"/>
  <c r="AE490" i="5"/>
  <c r="AD490" i="5"/>
  <c r="AC490" i="5"/>
  <c r="AB490" i="5"/>
  <c r="AA490" i="5"/>
  <c r="Y490" i="5"/>
  <c r="W490" i="5"/>
  <c r="V490" i="5"/>
  <c r="U490" i="5"/>
  <c r="AF489" i="5"/>
  <c r="Z489" i="5" s="1"/>
  <c r="AE489" i="5"/>
  <c r="AD489" i="5"/>
  <c r="AC489" i="5"/>
  <c r="AB489" i="5"/>
  <c r="AA489" i="5"/>
  <c r="Y489" i="5"/>
  <c r="W489" i="5"/>
  <c r="V489" i="5"/>
  <c r="U489" i="5"/>
  <c r="AF488" i="5"/>
  <c r="Z488" i="5" s="1"/>
  <c r="AE488" i="5"/>
  <c r="AD488" i="5"/>
  <c r="AC488" i="5"/>
  <c r="AB488" i="5"/>
  <c r="AA488" i="5"/>
  <c r="Y488" i="5"/>
  <c r="W488" i="5"/>
  <c r="V488" i="5"/>
  <c r="U488" i="5"/>
  <c r="AF487" i="5"/>
  <c r="X487" i="5" s="1"/>
  <c r="AE487" i="5"/>
  <c r="AD487" i="5"/>
  <c r="AC487" i="5"/>
  <c r="AB487" i="5"/>
  <c r="AA487" i="5"/>
  <c r="Y487" i="5"/>
  <c r="W487" i="5"/>
  <c r="V487" i="5"/>
  <c r="U487" i="5"/>
  <c r="AF486" i="5"/>
  <c r="Z486" i="5" s="1"/>
  <c r="AE486" i="5"/>
  <c r="AD486" i="5"/>
  <c r="AC486" i="5"/>
  <c r="AB486" i="5"/>
  <c r="AA486" i="5"/>
  <c r="Y486" i="5"/>
  <c r="W486" i="5"/>
  <c r="V486" i="5"/>
  <c r="U486" i="5"/>
  <c r="AF485" i="5"/>
  <c r="X485" i="5" s="1"/>
  <c r="AE485" i="5"/>
  <c r="AD485" i="5"/>
  <c r="AC485" i="5"/>
  <c r="AB485" i="5"/>
  <c r="AA485" i="5"/>
  <c r="Y485" i="5"/>
  <c r="W485" i="5"/>
  <c r="V485" i="5"/>
  <c r="U485" i="5"/>
  <c r="AF484" i="5"/>
  <c r="AE484" i="5"/>
  <c r="AD484" i="5"/>
  <c r="AC484" i="5"/>
  <c r="AB484" i="5"/>
  <c r="AA484" i="5"/>
  <c r="Y484" i="5"/>
  <c r="W484" i="5"/>
  <c r="V484" i="5"/>
  <c r="U484" i="5"/>
  <c r="AF483" i="5"/>
  <c r="X483" i="5" s="1"/>
  <c r="AE483" i="5"/>
  <c r="AD483" i="5"/>
  <c r="AC483" i="5"/>
  <c r="AB483" i="5"/>
  <c r="AA483" i="5"/>
  <c r="Y483" i="5"/>
  <c r="W483" i="5"/>
  <c r="V483" i="5"/>
  <c r="U483" i="5"/>
  <c r="AF482" i="5"/>
  <c r="X482" i="5" s="1"/>
  <c r="AE482" i="5"/>
  <c r="AD482" i="5"/>
  <c r="AC482" i="5"/>
  <c r="AB482" i="5"/>
  <c r="AA482" i="5"/>
  <c r="Y482" i="5"/>
  <c r="W482" i="5"/>
  <c r="V482" i="5"/>
  <c r="U482" i="5"/>
  <c r="AF481" i="5"/>
  <c r="X481" i="5" s="1"/>
  <c r="AE481" i="5"/>
  <c r="AD481" i="5"/>
  <c r="AC481" i="5"/>
  <c r="AB481" i="5"/>
  <c r="AA481" i="5"/>
  <c r="Y481" i="5"/>
  <c r="W481" i="5"/>
  <c r="V481" i="5"/>
  <c r="U481" i="5"/>
  <c r="AF480" i="5"/>
  <c r="Z480" i="5" s="1"/>
  <c r="AE480" i="5"/>
  <c r="AD480" i="5"/>
  <c r="AC480" i="5"/>
  <c r="AB480" i="5"/>
  <c r="AA480" i="5"/>
  <c r="Y480" i="5"/>
  <c r="W480" i="5"/>
  <c r="V480" i="5"/>
  <c r="U480" i="5"/>
  <c r="AF479" i="5"/>
  <c r="X479" i="5" s="1"/>
  <c r="AE479" i="5"/>
  <c r="AD479" i="5"/>
  <c r="AC479" i="5"/>
  <c r="AB479" i="5"/>
  <c r="AA479" i="5"/>
  <c r="Y479" i="5"/>
  <c r="W479" i="5"/>
  <c r="V479" i="5"/>
  <c r="U479" i="5"/>
  <c r="AF478" i="5"/>
  <c r="Z478" i="5" s="1"/>
  <c r="AE478" i="5"/>
  <c r="AD478" i="5"/>
  <c r="AC478" i="5"/>
  <c r="AB478" i="5"/>
  <c r="AA478" i="5"/>
  <c r="Y478" i="5"/>
  <c r="W478" i="5"/>
  <c r="V478" i="5"/>
  <c r="U478" i="5"/>
  <c r="AF477" i="5"/>
  <c r="X477" i="5" s="1"/>
  <c r="AE477" i="5"/>
  <c r="AD477" i="5"/>
  <c r="AC477" i="5"/>
  <c r="AB477" i="5"/>
  <c r="AA477" i="5"/>
  <c r="Y477" i="5"/>
  <c r="W477" i="5"/>
  <c r="V477" i="5"/>
  <c r="U477" i="5"/>
  <c r="AF476" i="5"/>
  <c r="Z476" i="5" s="1"/>
  <c r="AE476" i="5"/>
  <c r="AD476" i="5"/>
  <c r="AC476" i="5"/>
  <c r="AB476" i="5"/>
  <c r="AA476" i="5"/>
  <c r="Y476" i="5"/>
  <c r="W476" i="5"/>
  <c r="V476" i="5"/>
  <c r="U476" i="5"/>
  <c r="AF475" i="5"/>
  <c r="X475" i="5" s="1"/>
  <c r="AE475" i="5"/>
  <c r="AD475" i="5"/>
  <c r="AC475" i="5"/>
  <c r="AB475" i="5"/>
  <c r="AA475" i="5"/>
  <c r="Y475" i="5"/>
  <c r="W475" i="5"/>
  <c r="V475" i="5"/>
  <c r="U475" i="5"/>
  <c r="AF522" i="5"/>
  <c r="Z522" i="5" s="1"/>
  <c r="AE522" i="5"/>
  <c r="AD522" i="5"/>
  <c r="AC522" i="5"/>
  <c r="AB522" i="5"/>
  <c r="AA522" i="5"/>
  <c r="Y522" i="5"/>
  <c r="W522" i="5"/>
  <c r="V522" i="5"/>
  <c r="U522" i="5"/>
  <c r="AF521" i="5"/>
  <c r="AH521" i="5" s="1"/>
  <c r="AE521" i="5"/>
  <c r="AD521" i="5"/>
  <c r="AC521" i="5"/>
  <c r="AB521" i="5"/>
  <c r="AA521" i="5"/>
  <c r="Y521" i="5"/>
  <c r="W521" i="5"/>
  <c r="V521" i="5"/>
  <c r="U521" i="5"/>
  <c r="AF520" i="5"/>
  <c r="Z520" i="5" s="1"/>
  <c r="AE520" i="5"/>
  <c r="AD520" i="5"/>
  <c r="AC520" i="5"/>
  <c r="AB520" i="5"/>
  <c r="AA520" i="5"/>
  <c r="Y520" i="5"/>
  <c r="W520" i="5"/>
  <c r="V520" i="5"/>
  <c r="U520" i="5"/>
  <c r="AF519" i="5"/>
  <c r="X519" i="5" s="1"/>
  <c r="AE519" i="5"/>
  <c r="AD519" i="5"/>
  <c r="AC519" i="5"/>
  <c r="AB519" i="5"/>
  <c r="AA519" i="5"/>
  <c r="Y519" i="5"/>
  <c r="W519" i="5"/>
  <c r="V519" i="5"/>
  <c r="U519" i="5"/>
  <c r="AF518" i="5"/>
  <c r="Z518" i="5" s="1"/>
  <c r="AE518" i="5"/>
  <c r="AD518" i="5"/>
  <c r="AC518" i="5"/>
  <c r="AB518" i="5"/>
  <c r="AA518" i="5"/>
  <c r="Y518" i="5"/>
  <c r="W518" i="5"/>
  <c r="V518" i="5"/>
  <c r="U518" i="5"/>
  <c r="AF517" i="5"/>
  <c r="AH517" i="5" s="1"/>
  <c r="AE517" i="5"/>
  <c r="AD517" i="5"/>
  <c r="AC517" i="5"/>
  <c r="AB517" i="5"/>
  <c r="AA517" i="5"/>
  <c r="Y517" i="5"/>
  <c r="W517" i="5"/>
  <c r="V517" i="5"/>
  <c r="U517" i="5"/>
  <c r="AF516" i="5"/>
  <c r="AH516" i="5" s="1"/>
  <c r="AE516" i="5"/>
  <c r="AD516" i="5"/>
  <c r="AC516" i="5"/>
  <c r="AB516" i="5"/>
  <c r="AA516" i="5"/>
  <c r="Y516" i="5"/>
  <c r="W516" i="5"/>
  <c r="V516" i="5"/>
  <c r="U516" i="5"/>
  <c r="AF515" i="5"/>
  <c r="Z515" i="5" s="1"/>
  <c r="AE515" i="5"/>
  <c r="AD515" i="5"/>
  <c r="AC515" i="5"/>
  <c r="AB515" i="5"/>
  <c r="AA515" i="5"/>
  <c r="Y515" i="5"/>
  <c r="W515" i="5"/>
  <c r="V515" i="5"/>
  <c r="U515" i="5"/>
  <c r="AF514" i="5"/>
  <c r="Z514" i="5" s="1"/>
  <c r="AE514" i="5"/>
  <c r="AD514" i="5"/>
  <c r="AC514" i="5"/>
  <c r="AB514" i="5"/>
  <c r="AA514" i="5"/>
  <c r="Y514" i="5"/>
  <c r="W514" i="5"/>
  <c r="V514" i="5"/>
  <c r="U514" i="5"/>
  <c r="AF513" i="5"/>
  <c r="Z513" i="5" s="1"/>
  <c r="AE513" i="5"/>
  <c r="AD513" i="5"/>
  <c r="AC513" i="5"/>
  <c r="AB513" i="5"/>
  <c r="AA513" i="5"/>
  <c r="Y513" i="5"/>
  <c r="W513" i="5"/>
  <c r="V513" i="5"/>
  <c r="U513" i="5"/>
  <c r="AF512" i="5"/>
  <c r="X512" i="5" s="1"/>
  <c r="AE512" i="5"/>
  <c r="AD512" i="5"/>
  <c r="AC512" i="5"/>
  <c r="AB512" i="5"/>
  <c r="AA512" i="5"/>
  <c r="Y512" i="5"/>
  <c r="W512" i="5"/>
  <c r="V512" i="5"/>
  <c r="U512" i="5"/>
  <c r="AF511" i="5"/>
  <c r="AH511" i="5" s="1"/>
  <c r="AE511" i="5"/>
  <c r="AD511" i="5"/>
  <c r="AC511" i="5"/>
  <c r="AB511" i="5"/>
  <c r="AA511" i="5"/>
  <c r="Y511" i="5"/>
  <c r="W511" i="5"/>
  <c r="V511" i="5"/>
  <c r="U511" i="5"/>
  <c r="AF510" i="5"/>
  <c r="X510" i="5" s="1"/>
  <c r="AE510" i="5"/>
  <c r="AD510" i="5"/>
  <c r="AC510" i="5"/>
  <c r="AB510" i="5"/>
  <c r="AA510" i="5"/>
  <c r="Y510" i="5"/>
  <c r="W510" i="5"/>
  <c r="V510" i="5"/>
  <c r="U510" i="5"/>
  <c r="AF509" i="5"/>
  <c r="AH509" i="5" s="1"/>
  <c r="AE509" i="5"/>
  <c r="AD509" i="5"/>
  <c r="AC509" i="5"/>
  <c r="AB509" i="5"/>
  <c r="AA509" i="5"/>
  <c r="Y509" i="5"/>
  <c r="W509" i="5"/>
  <c r="V509" i="5"/>
  <c r="U509" i="5"/>
  <c r="AF508" i="5"/>
  <c r="X508" i="5" s="1"/>
  <c r="AE508" i="5"/>
  <c r="AD508" i="5"/>
  <c r="AC508" i="5"/>
  <c r="AB508" i="5"/>
  <c r="AA508" i="5"/>
  <c r="Y508" i="5"/>
  <c r="W508" i="5"/>
  <c r="V508" i="5"/>
  <c r="U508" i="5"/>
  <c r="AF507" i="5"/>
  <c r="AH507" i="5" s="1"/>
  <c r="AE507" i="5"/>
  <c r="AD507" i="5"/>
  <c r="AC507" i="5"/>
  <c r="AB507" i="5"/>
  <c r="AA507" i="5"/>
  <c r="Y507" i="5"/>
  <c r="W507" i="5"/>
  <c r="V507" i="5"/>
  <c r="U507" i="5"/>
  <c r="AF506" i="5"/>
  <c r="AE506" i="5"/>
  <c r="AD506" i="5"/>
  <c r="AC506" i="5"/>
  <c r="AB506" i="5"/>
  <c r="AA506" i="5"/>
  <c r="Y506" i="5"/>
  <c r="W506" i="5"/>
  <c r="V506" i="5"/>
  <c r="U506" i="5"/>
  <c r="AF505" i="5"/>
  <c r="Z505" i="5" s="1"/>
  <c r="AE505" i="5"/>
  <c r="AD505" i="5"/>
  <c r="AC505" i="5"/>
  <c r="AB505" i="5"/>
  <c r="AA505" i="5"/>
  <c r="Y505" i="5"/>
  <c r="W505" i="5"/>
  <c r="V505" i="5"/>
  <c r="U505" i="5"/>
  <c r="AF504" i="5"/>
  <c r="AE504" i="5"/>
  <c r="AD504" i="5"/>
  <c r="AC504" i="5"/>
  <c r="AB504" i="5"/>
  <c r="AA504" i="5"/>
  <c r="Y504" i="5"/>
  <c r="W504" i="5"/>
  <c r="V504" i="5"/>
  <c r="U504" i="5"/>
  <c r="AF503" i="5"/>
  <c r="Z503" i="5" s="1"/>
  <c r="AE503" i="5"/>
  <c r="AD503" i="5"/>
  <c r="AC503" i="5"/>
  <c r="AB503" i="5"/>
  <c r="AA503" i="5"/>
  <c r="Y503" i="5"/>
  <c r="W503" i="5"/>
  <c r="V503" i="5"/>
  <c r="U503" i="5"/>
  <c r="AF502" i="5"/>
  <c r="AH502" i="5" s="1"/>
  <c r="AE502" i="5"/>
  <c r="AD502" i="5"/>
  <c r="AC502" i="5"/>
  <c r="AB502" i="5"/>
  <c r="AA502" i="5"/>
  <c r="Y502" i="5"/>
  <c r="W502" i="5"/>
  <c r="V502" i="5"/>
  <c r="U502" i="5"/>
  <c r="AF501" i="5"/>
  <c r="AH501" i="5" s="1"/>
  <c r="AE501" i="5"/>
  <c r="AD501" i="5"/>
  <c r="AC501" i="5"/>
  <c r="AB501" i="5"/>
  <c r="AA501" i="5"/>
  <c r="Y501" i="5"/>
  <c r="W501" i="5"/>
  <c r="V501" i="5"/>
  <c r="U501" i="5"/>
  <c r="AF500" i="5"/>
  <c r="AE500" i="5"/>
  <c r="AD500" i="5"/>
  <c r="AC500" i="5"/>
  <c r="AB500" i="5"/>
  <c r="AA500" i="5"/>
  <c r="Y500" i="5"/>
  <c r="W500" i="5"/>
  <c r="V500" i="5"/>
  <c r="U500" i="5"/>
  <c r="AF499" i="5"/>
  <c r="AH499" i="5" s="1"/>
  <c r="AE499" i="5"/>
  <c r="AD499" i="5"/>
  <c r="AC499" i="5"/>
  <c r="AB499" i="5"/>
  <c r="AA499" i="5"/>
  <c r="Y499" i="5"/>
  <c r="W499" i="5"/>
  <c r="V499" i="5"/>
  <c r="U499" i="5"/>
  <c r="X1778" i="5"/>
  <c r="Z1778" i="5"/>
  <c r="J37" i="9"/>
  <c r="K37" i="9" s="1"/>
  <c r="H37" i="9"/>
  <c r="AF435" i="5"/>
  <c r="AH435" i="5" s="1"/>
  <c r="AE435" i="5"/>
  <c r="AD435" i="5"/>
  <c r="AC435" i="5"/>
  <c r="AB435" i="5"/>
  <c r="AA435" i="5"/>
  <c r="Y435" i="5"/>
  <c r="W435" i="5"/>
  <c r="V435" i="5"/>
  <c r="U435" i="5"/>
  <c r="AF434" i="5"/>
  <c r="AE434" i="5"/>
  <c r="AD434" i="5"/>
  <c r="AC434" i="5"/>
  <c r="AB434" i="5"/>
  <c r="AA434" i="5"/>
  <c r="Y434" i="5"/>
  <c r="W434" i="5"/>
  <c r="V434" i="5"/>
  <c r="U434" i="5"/>
  <c r="AF433" i="5"/>
  <c r="AH433" i="5" s="1"/>
  <c r="AE433" i="5"/>
  <c r="AD433" i="5"/>
  <c r="AC433" i="5"/>
  <c r="AB433" i="5"/>
  <c r="AA433" i="5"/>
  <c r="Y433" i="5"/>
  <c r="W433" i="5"/>
  <c r="V433" i="5"/>
  <c r="U433" i="5"/>
  <c r="AF432" i="5"/>
  <c r="AH432" i="5" s="1"/>
  <c r="AE432" i="5"/>
  <c r="AD432" i="5"/>
  <c r="AC432" i="5"/>
  <c r="AB432" i="5"/>
  <c r="AA432" i="5"/>
  <c r="Y432" i="5"/>
  <c r="W432" i="5"/>
  <c r="V432" i="5"/>
  <c r="U432" i="5"/>
  <c r="AF431" i="5"/>
  <c r="AH431" i="5" s="1"/>
  <c r="AE431" i="5"/>
  <c r="AD431" i="5"/>
  <c r="AC431" i="5"/>
  <c r="AB431" i="5"/>
  <c r="AA431" i="5"/>
  <c r="Y431" i="5"/>
  <c r="W431" i="5"/>
  <c r="V431" i="5"/>
  <c r="U431" i="5"/>
  <c r="AF430" i="5"/>
  <c r="X430" i="5" s="1"/>
  <c r="AE430" i="5"/>
  <c r="AD430" i="5"/>
  <c r="AC430" i="5"/>
  <c r="AB430" i="5"/>
  <c r="AA430" i="5"/>
  <c r="Y430" i="5"/>
  <c r="W430" i="5"/>
  <c r="V430" i="5"/>
  <c r="U430" i="5"/>
  <c r="AF429" i="5"/>
  <c r="AH429" i="5" s="1"/>
  <c r="AE429" i="5"/>
  <c r="AD429" i="5"/>
  <c r="AC429" i="5"/>
  <c r="AB429" i="5"/>
  <c r="AA429" i="5"/>
  <c r="Y429" i="5"/>
  <c r="W429" i="5"/>
  <c r="V429" i="5"/>
  <c r="U429" i="5"/>
  <c r="AF428" i="5"/>
  <c r="AH428" i="5" s="1"/>
  <c r="AE428" i="5"/>
  <c r="AD428" i="5"/>
  <c r="AC428" i="5"/>
  <c r="AB428" i="5"/>
  <c r="AA428" i="5"/>
  <c r="Y428" i="5"/>
  <c r="W428" i="5"/>
  <c r="V428" i="5"/>
  <c r="U428" i="5"/>
  <c r="AF427" i="5"/>
  <c r="AH427" i="5" s="1"/>
  <c r="AE427" i="5"/>
  <c r="AD427" i="5"/>
  <c r="AC427" i="5"/>
  <c r="AB427" i="5"/>
  <c r="AA427" i="5"/>
  <c r="Y427" i="5"/>
  <c r="W427" i="5"/>
  <c r="V427" i="5"/>
  <c r="U427" i="5"/>
  <c r="AF426" i="5"/>
  <c r="AE426" i="5"/>
  <c r="AD426" i="5"/>
  <c r="AC426" i="5"/>
  <c r="AB426" i="5"/>
  <c r="AA426" i="5"/>
  <c r="Y426" i="5"/>
  <c r="W426" i="5"/>
  <c r="V426" i="5"/>
  <c r="U426" i="5"/>
  <c r="AF425" i="5"/>
  <c r="AH425" i="5" s="1"/>
  <c r="AE425" i="5"/>
  <c r="AD425" i="5"/>
  <c r="AC425" i="5"/>
  <c r="AB425" i="5"/>
  <c r="AA425" i="5"/>
  <c r="Y425" i="5"/>
  <c r="W425" i="5"/>
  <c r="V425" i="5"/>
  <c r="U425" i="5"/>
  <c r="AF424" i="5"/>
  <c r="AE424" i="5"/>
  <c r="AD424" i="5"/>
  <c r="AC424" i="5"/>
  <c r="AB424" i="5"/>
  <c r="AA424" i="5"/>
  <c r="Y424" i="5"/>
  <c r="W424" i="5"/>
  <c r="V424" i="5"/>
  <c r="U424" i="5"/>
  <c r="AF423" i="5"/>
  <c r="AH423" i="5" s="1"/>
  <c r="AE423" i="5"/>
  <c r="AD423" i="5"/>
  <c r="AC423" i="5"/>
  <c r="AB423" i="5"/>
  <c r="AA423" i="5"/>
  <c r="Y423" i="5"/>
  <c r="W423" i="5"/>
  <c r="V423" i="5"/>
  <c r="U423" i="5"/>
  <c r="AF422" i="5"/>
  <c r="X422" i="5" s="1"/>
  <c r="AE422" i="5"/>
  <c r="AD422" i="5"/>
  <c r="AC422" i="5"/>
  <c r="AB422" i="5"/>
  <c r="AA422" i="5"/>
  <c r="Y422" i="5"/>
  <c r="W422" i="5"/>
  <c r="V422" i="5"/>
  <c r="U422" i="5"/>
  <c r="AF421" i="5"/>
  <c r="AH421" i="5" s="1"/>
  <c r="AE421" i="5"/>
  <c r="AD421" i="5"/>
  <c r="AC421" i="5"/>
  <c r="AB421" i="5"/>
  <c r="AA421" i="5"/>
  <c r="Y421" i="5"/>
  <c r="W421" i="5"/>
  <c r="V421" i="5"/>
  <c r="U421" i="5"/>
  <c r="AF420" i="5"/>
  <c r="AH420" i="5" s="1"/>
  <c r="AE420" i="5"/>
  <c r="AD420" i="5"/>
  <c r="AC420" i="5"/>
  <c r="AB420" i="5"/>
  <c r="AA420" i="5"/>
  <c r="Y420" i="5"/>
  <c r="W420" i="5"/>
  <c r="V420" i="5"/>
  <c r="U420" i="5"/>
  <c r="AF452" i="5"/>
  <c r="AH452" i="5" s="1"/>
  <c r="AE452" i="5"/>
  <c r="AD452" i="5"/>
  <c r="AC452" i="5"/>
  <c r="AB452" i="5"/>
  <c r="AA452" i="5"/>
  <c r="Y452" i="5"/>
  <c r="W452" i="5"/>
  <c r="V452" i="5"/>
  <c r="U452" i="5"/>
  <c r="AF451" i="5"/>
  <c r="AH451" i="5" s="1"/>
  <c r="AE451" i="5"/>
  <c r="AD451" i="5"/>
  <c r="AC451" i="5"/>
  <c r="AB451" i="5"/>
  <c r="AA451" i="5"/>
  <c r="Y451" i="5"/>
  <c r="W451" i="5"/>
  <c r="V451" i="5"/>
  <c r="U451" i="5"/>
  <c r="AF450" i="5"/>
  <c r="AH450" i="5" s="1"/>
  <c r="AE450" i="5"/>
  <c r="AD450" i="5"/>
  <c r="AC450" i="5"/>
  <c r="AB450" i="5"/>
  <c r="AA450" i="5"/>
  <c r="Y450" i="5"/>
  <c r="W450" i="5"/>
  <c r="V450" i="5"/>
  <c r="U450" i="5"/>
  <c r="AF449" i="5"/>
  <c r="AH449" i="5" s="1"/>
  <c r="AE449" i="5"/>
  <c r="AD449" i="5"/>
  <c r="AC449" i="5"/>
  <c r="AB449" i="5"/>
  <c r="AA449" i="5"/>
  <c r="Y449" i="5"/>
  <c r="W449" i="5"/>
  <c r="V449" i="5"/>
  <c r="U449" i="5"/>
  <c r="AF448" i="5"/>
  <c r="AH448" i="5" s="1"/>
  <c r="AE448" i="5"/>
  <c r="AD448" i="5"/>
  <c r="AC448" i="5"/>
  <c r="AB448" i="5"/>
  <c r="AA448" i="5"/>
  <c r="Y448" i="5"/>
  <c r="W448" i="5"/>
  <c r="V448" i="5"/>
  <c r="U448" i="5"/>
  <c r="AF447" i="5"/>
  <c r="Z447" i="5" s="1"/>
  <c r="AE447" i="5"/>
  <c r="AD447" i="5"/>
  <c r="AC447" i="5"/>
  <c r="AB447" i="5"/>
  <c r="AA447" i="5"/>
  <c r="Y447" i="5"/>
  <c r="W447" i="5"/>
  <c r="V447" i="5"/>
  <c r="U447" i="5"/>
  <c r="AF446" i="5"/>
  <c r="AH446" i="5" s="1"/>
  <c r="AE446" i="5"/>
  <c r="AD446" i="5"/>
  <c r="AC446" i="5"/>
  <c r="AB446" i="5"/>
  <c r="AA446" i="5"/>
  <c r="Y446" i="5"/>
  <c r="W446" i="5"/>
  <c r="V446" i="5"/>
  <c r="U446" i="5"/>
  <c r="AF445" i="5"/>
  <c r="AH445" i="5" s="1"/>
  <c r="AE445" i="5"/>
  <c r="AD445" i="5"/>
  <c r="AC445" i="5"/>
  <c r="AB445" i="5"/>
  <c r="AA445" i="5"/>
  <c r="Y445" i="5"/>
  <c r="W445" i="5"/>
  <c r="V445" i="5"/>
  <c r="U445" i="5"/>
  <c r="AF444" i="5"/>
  <c r="AH444" i="5" s="1"/>
  <c r="AE444" i="5"/>
  <c r="AD444" i="5"/>
  <c r="AC444" i="5"/>
  <c r="AB444" i="5"/>
  <c r="AA444" i="5"/>
  <c r="Y444" i="5"/>
  <c r="W444" i="5"/>
  <c r="V444" i="5"/>
  <c r="U444" i="5"/>
  <c r="AF443" i="5"/>
  <c r="Z443" i="5" s="1"/>
  <c r="AE443" i="5"/>
  <c r="AD443" i="5"/>
  <c r="AC443" i="5"/>
  <c r="AB443" i="5"/>
  <c r="AA443" i="5"/>
  <c r="Y443" i="5"/>
  <c r="W443" i="5"/>
  <c r="V443" i="5"/>
  <c r="U443" i="5"/>
  <c r="AF442" i="5"/>
  <c r="AH442" i="5" s="1"/>
  <c r="AE442" i="5"/>
  <c r="AD442" i="5"/>
  <c r="AC442" i="5"/>
  <c r="AB442" i="5"/>
  <c r="AA442" i="5"/>
  <c r="Y442" i="5"/>
  <c r="W442" i="5"/>
  <c r="V442" i="5"/>
  <c r="U442" i="5"/>
  <c r="AF441" i="5"/>
  <c r="AE441" i="5"/>
  <c r="AD441" i="5"/>
  <c r="AC441" i="5"/>
  <c r="AB441" i="5"/>
  <c r="AA441" i="5"/>
  <c r="Y441" i="5"/>
  <c r="W441" i="5"/>
  <c r="V441" i="5"/>
  <c r="U441" i="5"/>
  <c r="AF440" i="5"/>
  <c r="AH440" i="5" s="1"/>
  <c r="AE440" i="5"/>
  <c r="AD440" i="5"/>
  <c r="AC440" i="5"/>
  <c r="AB440" i="5"/>
  <c r="AA440" i="5"/>
  <c r="Y440" i="5"/>
  <c r="W440" i="5"/>
  <c r="V440" i="5"/>
  <c r="U440" i="5"/>
  <c r="AF439" i="5"/>
  <c r="Z439" i="5" s="1"/>
  <c r="AE439" i="5"/>
  <c r="AD439" i="5"/>
  <c r="AC439" i="5"/>
  <c r="AB439" i="5"/>
  <c r="AA439" i="5"/>
  <c r="Y439" i="5"/>
  <c r="W439" i="5"/>
  <c r="V439" i="5"/>
  <c r="U439" i="5"/>
  <c r="AF438" i="5"/>
  <c r="AH438" i="5" s="1"/>
  <c r="AE438" i="5"/>
  <c r="AD438" i="5"/>
  <c r="AC438" i="5"/>
  <c r="AB438" i="5"/>
  <c r="AA438" i="5"/>
  <c r="Y438" i="5"/>
  <c r="W438" i="5"/>
  <c r="V438" i="5"/>
  <c r="U438" i="5"/>
  <c r="AF437" i="5"/>
  <c r="AH437" i="5" s="1"/>
  <c r="AE437" i="5"/>
  <c r="AD437" i="5"/>
  <c r="AC437" i="5"/>
  <c r="AB437" i="5"/>
  <c r="AA437" i="5"/>
  <c r="Y437" i="5"/>
  <c r="W437" i="5"/>
  <c r="V437" i="5"/>
  <c r="U437" i="5"/>
  <c r="AF436" i="5"/>
  <c r="AH436" i="5" s="1"/>
  <c r="AE436" i="5"/>
  <c r="AD436" i="5"/>
  <c r="AC436" i="5"/>
  <c r="AB436" i="5"/>
  <c r="AA436" i="5"/>
  <c r="Y436" i="5"/>
  <c r="W436" i="5"/>
  <c r="V436" i="5"/>
  <c r="U436" i="5"/>
  <c r="AF470" i="5"/>
  <c r="X470" i="5" s="1"/>
  <c r="AE470" i="5"/>
  <c r="AD470" i="5"/>
  <c r="AC470" i="5"/>
  <c r="AB470" i="5"/>
  <c r="AA470" i="5"/>
  <c r="Y470" i="5"/>
  <c r="W470" i="5"/>
  <c r="V470" i="5"/>
  <c r="U470" i="5"/>
  <c r="AF469" i="5"/>
  <c r="AH469" i="5" s="1"/>
  <c r="AE469" i="5"/>
  <c r="AD469" i="5"/>
  <c r="AC469" i="5"/>
  <c r="AB469" i="5"/>
  <c r="AA469" i="5"/>
  <c r="Y469" i="5"/>
  <c r="W469" i="5"/>
  <c r="V469" i="5"/>
  <c r="U469" i="5"/>
  <c r="AF468" i="5"/>
  <c r="AH468" i="5" s="1"/>
  <c r="AE468" i="5"/>
  <c r="AD468" i="5"/>
  <c r="AC468" i="5"/>
  <c r="AB468" i="5"/>
  <c r="AA468" i="5"/>
  <c r="Y468" i="5"/>
  <c r="W468" i="5"/>
  <c r="V468" i="5"/>
  <c r="U468" i="5"/>
  <c r="AF467" i="5"/>
  <c r="AH467" i="5" s="1"/>
  <c r="AE467" i="5"/>
  <c r="AD467" i="5"/>
  <c r="AC467" i="5"/>
  <c r="AB467" i="5"/>
  <c r="AA467" i="5"/>
  <c r="Y467" i="5"/>
  <c r="W467" i="5"/>
  <c r="V467" i="5"/>
  <c r="U467" i="5"/>
  <c r="AF466" i="5"/>
  <c r="AE466" i="5"/>
  <c r="AD466" i="5"/>
  <c r="AC466" i="5"/>
  <c r="AB466" i="5"/>
  <c r="AA466" i="5"/>
  <c r="Y466" i="5"/>
  <c r="W466" i="5"/>
  <c r="V466" i="5"/>
  <c r="U466" i="5"/>
  <c r="AF465" i="5"/>
  <c r="AH465" i="5" s="1"/>
  <c r="AE465" i="5"/>
  <c r="AD465" i="5"/>
  <c r="AC465" i="5"/>
  <c r="AB465" i="5"/>
  <c r="AA465" i="5"/>
  <c r="Y465" i="5"/>
  <c r="W465" i="5"/>
  <c r="V465" i="5"/>
  <c r="U465" i="5"/>
  <c r="AF464" i="5"/>
  <c r="AH464" i="5" s="1"/>
  <c r="AE464" i="5"/>
  <c r="AD464" i="5"/>
  <c r="AC464" i="5"/>
  <c r="AB464" i="5"/>
  <c r="AA464" i="5"/>
  <c r="Y464" i="5"/>
  <c r="W464" i="5"/>
  <c r="V464" i="5"/>
  <c r="U464" i="5"/>
  <c r="AF463" i="5"/>
  <c r="AH463" i="5" s="1"/>
  <c r="AE463" i="5"/>
  <c r="AD463" i="5"/>
  <c r="AC463" i="5"/>
  <c r="AB463" i="5"/>
  <c r="AA463" i="5"/>
  <c r="Y463" i="5"/>
  <c r="W463" i="5"/>
  <c r="V463" i="5"/>
  <c r="U463" i="5"/>
  <c r="AF462" i="5"/>
  <c r="X462" i="5" s="1"/>
  <c r="AE462" i="5"/>
  <c r="AD462" i="5"/>
  <c r="AC462" i="5"/>
  <c r="AB462" i="5"/>
  <c r="AA462" i="5"/>
  <c r="Y462" i="5"/>
  <c r="W462" i="5"/>
  <c r="V462" i="5"/>
  <c r="U462" i="5"/>
  <c r="AF461" i="5"/>
  <c r="AH461" i="5" s="1"/>
  <c r="AE461" i="5"/>
  <c r="AD461" i="5"/>
  <c r="AC461" i="5"/>
  <c r="AB461" i="5"/>
  <c r="AA461" i="5"/>
  <c r="Y461" i="5"/>
  <c r="W461" i="5"/>
  <c r="V461" i="5"/>
  <c r="U461" i="5"/>
  <c r="AF460" i="5"/>
  <c r="AE460" i="5"/>
  <c r="AD460" i="5"/>
  <c r="AC460" i="5"/>
  <c r="AB460" i="5"/>
  <c r="AA460" i="5"/>
  <c r="Y460" i="5"/>
  <c r="W460" i="5"/>
  <c r="V460" i="5"/>
  <c r="U460" i="5"/>
  <c r="AF459" i="5"/>
  <c r="AH459" i="5" s="1"/>
  <c r="AE459" i="5"/>
  <c r="AD459" i="5"/>
  <c r="AC459" i="5"/>
  <c r="AB459" i="5"/>
  <c r="AA459" i="5"/>
  <c r="Y459" i="5"/>
  <c r="W459" i="5"/>
  <c r="V459" i="5"/>
  <c r="U459" i="5"/>
  <c r="AF458" i="5"/>
  <c r="AE458" i="5"/>
  <c r="AD458" i="5"/>
  <c r="AC458" i="5"/>
  <c r="AB458" i="5"/>
  <c r="AA458" i="5"/>
  <c r="Y458" i="5"/>
  <c r="W458" i="5"/>
  <c r="V458" i="5"/>
  <c r="U458" i="5"/>
  <c r="AF457" i="5"/>
  <c r="AH457" i="5" s="1"/>
  <c r="AE457" i="5"/>
  <c r="AD457" i="5"/>
  <c r="AC457" i="5"/>
  <c r="AB457" i="5"/>
  <c r="AA457" i="5"/>
  <c r="Y457" i="5"/>
  <c r="W457" i="5"/>
  <c r="V457" i="5"/>
  <c r="U457" i="5"/>
  <c r="AF456" i="5"/>
  <c r="AH456" i="5" s="1"/>
  <c r="AE456" i="5"/>
  <c r="AD456" i="5"/>
  <c r="AC456" i="5"/>
  <c r="AB456" i="5"/>
  <c r="AA456" i="5"/>
  <c r="Y456" i="5"/>
  <c r="W456" i="5"/>
  <c r="V456" i="5"/>
  <c r="U456" i="5"/>
  <c r="AF455" i="5"/>
  <c r="AH455" i="5" s="1"/>
  <c r="AE455" i="5"/>
  <c r="AD455" i="5"/>
  <c r="AC455" i="5"/>
  <c r="AB455" i="5"/>
  <c r="AA455" i="5"/>
  <c r="Y455" i="5"/>
  <c r="W455" i="5"/>
  <c r="V455" i="5"/>
  <c r="U455" i="5"/>
  <c r="AF454" i="5"/>
  <c r="AE454" i="5"/>
  <c r="AD454" i="5"/>
  <c r="AC454" i="5"/>
  <c r="AB454" i="5"/>
  <c r="AA454" i="5"/>
  <c r="Y454" i="5"/>
  <c r="W454" i="5"/>
  <c r="V454" i="5"/>
  <c r="U454" i="5"/>
  <c r="AF453" i="5"/>
  <c r="AH453" i="5" s="1"/>
  <c r="AE453" i="5"/>
  <c r="AD453" i="5"/>
  <c r="AC453" i="5"/>
  <c r="AB453" i="5"/>
  <c r="AA453" i="5"/>
  <c r="Y453" i="5"/>
  <c r="W453" i="5"/>
  <c r="V453" i="5"/>
  <c r="U453" i="5"/>
  <c r="AF523" i="5"/>
  <c r="Z523" i="5" s="1"/>
  <c r="AE523" i="5"/>
  <c r="AD523" i="5"/>
  <c r="AC523" i="5"/>
  <c r="AB523" i="5"/>
  <c r="AA523" i="5"/>
  <c r="Y523" i="5"/>
  <c r="W523" i="5"/>
  <c r="V523" i="5"/>
  <c r="U523" i="5"/>
  <c r="AF474" i="5"/>
  <c r="AH474" i="5" s="1"/>
  <c r="AE474" i="5"/>
  <c r="AD474" i="5"/>
  <c r="AC474" i="5"/>
  <c r="AB474" i="5"/>
  <c r="AA474" i="5"/>
  <c r="Y474" i="5"/>
  <c r="W474" i="5"/>
  <c r="V474" i="5"/>
  <c r="U474" i="5"/>
  <c r="AF473" i="5"/>
  <c r="X473" i="5" s="1"/>
  <c r="AE473" i="5"/>
  <c r="AD473" i="5"/>
  <c r="AC473" i="5"/>
  <c r="AB473" i="5"/>
  <c r="AA473" i="5"/>
  <c r="Y473" i="5"/>
  <c r="W473" i="5"/>
  <c r="V473" i="5"/>
  <c r="U473" i="5"/>
  <c r="AF472" i="5"/>
  <c r="AE472" i="5"/>
  <c r="AD472" i="5"/>
  <c r="AC472" i="5"/>
  <c r="AB472" i="5"/>
  <c r="AA472" i="5"/>
  <c r="Y472" i="5"/>
  <c r="W472" i="5"/>
  <c r="V472" i="5"/>
  <c r="U472" i="5"/>
  <c r="AF471" i="5"/>
  <c r="X471" i="5" s="1"/>
  <c r="AE471" i="5"/>
  <c r="AD471" i="5"/>
  <c r="AC471" i="5"/>
  <c r="AB471" i="5"/>
  <c r="AA471" i="5"/>
  <c r="Y471" i="5"/>
  <c r="W471" i="5"/>
  <c r="V471" i="5"/>
  <c r="U471" i="5"/>
  <c r="AF419" i="5"/>
  <c r="AH419" i="5" s="1"/>
  <c r="AE419" i="5"/>
  <c r="AD419" i="5"/>
  <c r="AC419" i="5"/>
  <c r="AB419" i="5"/>
  <c r="AA419" i="5"/>
  <c r="Y419" i="5"/>
  <c r="W419" i="5"/>
  <c r="V419" i="5"/>
  <c r="U419" i="5"/>
  <c r="AF418" i="5"/>
  <c r="AH418" i="5" s="1"/>
  <c r="AE418" i="5"/>
  <c r="AD418" i="5"/>
  <c r="AC418" i="5"/>
  <c r="AB418" i="5"/>
  <c r="AA418" i="5"/>
  <c r="Y418" i="5"/>
  <c r="W418" i="5"/>
  <c r="V418" i="5"/>
  <c r="U418" i="5"/>
  <c r="AF530" i="5"/>
  <c r="AH530" i="5" s="1"/>
  <c r="AE530" i="5"/>
  <c r="AD530" i="5"/>
  <c r="AC530" i="5"/>
  <c r="AB530" i="5"/>
  <c r="AA530" i="5"/>
  <c r="Y530" i="5"/>
  <c r="W530" i="5"/>
  <c r="V530" i="5"/>
  <c r="U530" i="5"/>
  <c r="AF529" i="5"/>
  <c r="AH529" i="5" s="1"/>
  <c r="AE529" i="5"/>
  <c r="AD529" i="5"/>
  <c r="AC529" i="5"/>
  <c r="AB529" i="5"/>
  <c r="AA529" i="5"/>
  <c r="Y529" i="5"/>
  <c r="W529" i="5"/>
  <c r="V529" i="5"/>
  <c r="U529" i="5"/>
  <c r="AF528" i="5"/>
  <c r="Z528" i="5" s="1"/>
  <c r="AE528" i="5"/>
  <c r="AD528" i="5"/>
  <c r="AC528" i="5"/>
  <c r="AB528" i="5"/>
  <c r="AA528" i="5"/>
  <c r="Y528" i="5"/>
  <c r="W528" i="5"/>
  <c r="V528" i="5"/>
  <c r="U528" i="5"/>
  <c r="AF527" i="5"/>
  <c r="AH527" i="5" s="1"/>
  <c r="AE527" i="5"/>
  <c r="AD527" i="5"/>
  <c r="AC527" i="5"/>
  <c r="AB527" i="5"/>
  <c r="AA527" i="5"/>
  <c r="Y527" i="5"/>
  <c r="W527" i="5"/>
  <c r="V527" i="5"/>
  <c r="U527" i="5"/>
  <c r="AF526" i="5"/>
  <c r="AH526" i="5" s="1"/>
  <c r="AE526" i="5"/>
  <c r="AD526" i="5"/>
  <c r="AC526" i="5"/>
  <c r="AB526" i="5"/>
  <c r="AA526" i="5"/>
  <c r="Y526" i="5"/>
  <c r="W526" i="5"/>
  <c r="V526" i="5"/>
  <c r="U526" i="5"/>
  <c r="AF525" i="5"/>
  <c r="X525" i="5" s="1"/>
  <c r="AE525" i="5"/>
  <c r="AD525" i="5"/>
  <c r="AC525" i="5"/>
  <c r="AB525" i="5"/>
  <c r="AA525" i="5"/>
  <c r="Y525" i="5"/>
  <c r="W525" i="5"/>
  <c r="V525" i="5"/>
  <c r="U525" i="5"/>
  <c r="AF524" i="5"/>
  <c r="AH524" i="5" s="1"/>
  <c r="AE524" i="5"/>
  <c r="AD524" i="5"/>
  <c r="AC524" i="5"/>
  <c r="AB524" i="5"/>
  <c r="AA524" i="5"/>
  <c r="Y524" i="5"/>
  <c r="W524" i="5"/>
  <c r="V524" i="5"/>
  <c r="U524" i="5"/>
  <c r="AF560" i="5"/>
  <c r="AE560" i="5"/>
  <c r="AD560" i="5"/>
  <c r="AC560" i="5"/>
  <c r="AB560" i="5"/>
  <c r="AA560" i="5"/>
  <c r="Y560" i="5"/>
  <c r="W560" i="5"/>
  <c r="V560" i="5"/>
  <c r="U560" i="5"/>
  <c r="AF559" i="5"/>
  <c r="Z559" i="5" s="1"/>
  <c r="AE559" i="5"/>
  <c r="AD559" i="5"/>
  <c r="AC559" i="5"/>
  <c r="AB559" i="5"/>
  <c r="AA559" i="5"/>
  <c r="Y559" i="5"/>
  <c r="W559" i="5"/>
  <c r="V559" i="5"/>
  <c r="U559" i="5"/>
  <c r="AF558" i="5"/>
  <c r="X558" i="5" s="1"/>
  <c r="AE558" i="5"/>
  <c r="AD558" i="5"/>
  <c r="AC558" i="5"/>
  <c r="AB558" i="5"/>
  <c r="AA558" i="5"/>
  <c r="Y558" i="5"/>
  <c r="W558" i="5"/>
  <c r="V558" i="5"/>
  <c r="U558" i="5"/>
  <c r="AF557" i="5"/>
  <c r="AH557" i="5" s="1"/>
  <c r="AE557" i="5"/>
  <c r="AD557" i="5"/>
  <c r="AC557" i="5"/>
  <c r="AB557" i="5"/>
  <c r="AA557" i="5"/>
  <c r="Y557" i="5"/>
  <c r="W557" i="5"/>
  <c r="V557" i="5"/>
  <c r="U557" i="5"/>
  <c r="AF556" i="5"/>
  <c r="AH556" i="5" s="1"/>
  <c r="AE556" i="5"/>
  <c r="AD556" i="5"/>
  <c r="AC556" i="5"/>
  <c r="AB556" i="5"/>
  <c r="AA556" i="5"/>
  <c r="Y556" i="5"/>
  <c r="W556" i="5"/>
  <c r="V556" i="5"/>
  <c r="U556" i="5"/>
  <c r="AF555" i="5"/>
  <c r="Z555" i="5" s="1"/>
  <c r="AE555" i="5"/>
  <c r="AD555" i="5"/>
  <c r="AC555" i="5"/>
  <c r="AB555" i="5"/>
  <c r="AA555" i="5"/>
  <c r="Y555" i="5"/>
  <c r="W555" i="5"/>
  <c r="V555" i="5"/>
  <c r="U555" i="5"/>
  <c r="AF554" i="5"/>
  <c r="Z554" i="5" s="1"/>
  <c r="AE554" i="5"/>
  <c r="AD554" i="5"/>
  <c r="AC554" i="5"/>
  <c r="AB554" i="5"/>
  <c r="AA554" i="5"/>
  <c r="Y554" i="5"/>
  <c r="W554" i="5"/>
  <c r="V554" i="5"/>
  <c r="U554" i="5"/>
  <c r="AF553" i="5"/>
  <c r="AH553" i="5" s="1"/>
  <c r="AE553" i="5"/>
  <c r="AD553" i="5"/>
  <c r="AC553" i="5"/>
  <c r="AB553" i="5"/>
  <c r="AA553" i="5"/>
  <c r="Y553" i="5"/>
  <c r="W553" i="5"/>
  <c r="V553" i="5"/>
  <c r="U553" i="5"/>
  <c r="AF568" i="5"/>
  <c r="AE568" i="5"/>
  <c r="AD568" i="5"/>
  <c r="AC568" i="5"/>
  <c r="AB568" i="5"/>
  <c r="AA568" i="5"/>
  <c r="Y568" i="5"/>
  <c r="W568" i="5"/>
  <c r="V568" i="5"/>
  <c r="U568" i="5"/>
  <c r="AF567" i="5"/>
  <c r="AH567" i="5" s="1"/>
  <c r="AE567" i="5"/>
  <c r="AD567" i="5"/>
  <c r="AC567" i="5"/>
  <c r="AB567" i="5"/>
  <c r="AA567" i="5"/>
  <c r="Y567" i="5"/>
  <c r="W567" i="5"/>
  <c r="V567" i="5"/>
  <c r="U567" i="5"/>
  <c r="AF566" i="5"/>
  <c r="AH566" i="5" s="1"/>
  <c r="AE566" i="5"/>
  <c r="AD566" i="5"/>
  <c r="AC566" i="5"/>
  <c r="AB566" i="5"/>
  <c r="AA566" i="5"/>
  <c r="Y566" i="5"/>
  <c r="W566" i="5"/>
  <c r="V566" i="5"/>
  <c r="U566" i="5"/>
  <c r="AF565" i="5"/>
  <c r="X565" i="5" s="1"/>
  <c r="AE565" i="5"/>
  <c r="AD565" i="5"/>
  <c r="AC565" i="5"/>
  <c r="AB565" i="5"/>
  <c r="AA565" i="5"/>
  <c r="Y565" i="5"/>
  <c r="W565" i="5"/>
  <c r="V565" i="5"/>
  <c r="U565" i="5"/>
  <c r="AF564" i="5"/>
  <c r="Z564" i="5" s="1"/>
  <c r="AE564" i="5"/>
  <c r="AD564" i="5"/>
  <c r="AC564" i="5"/>
  <c r="AB564" i="5"/>
  <c r="AA564" i="5"/>
  <c r="Y564" i="5"/>
  <c r="W564" i="5"/>
  <c r="V564" i="5"/>
  <c r="U564" i="5"/>
  <c r="AF563" i="5"/>
  <c r="AH563" i="5" s="1"/>
  <c r="AE563" i="5"/>
  <c r="AD563" i="5"/>
  <c r="AC563" i="5"/>
  <c r="AB563" i="5"/>
  <c r="AA563" i="5"/>
  <c r="Y563" i="5"/>
  <c r="W563" i="5"/>
  <c r="V563" i="5"/>
  <c r="U563" i="5"/>
  <c r="AF562" i="5"/>
  <c r="AE562" i="5"/>
  <c r="AD562" i="5"/>
  <c r="AC562" i="5"/>
  <c r="AB562" i="5"/>
  <c r="AA562" i="5"/>
  <c r="Y562" i="5"/>
  <c r="W562" i="5"/>
  <c r="V562" i="5"/>
  <c r="U562" i="5"/>
  <c r="AF561" i="5"/>
  <c r="X561" i="5" s="1"/>
  <c r="AE561" i="5"/>
  <c r="AD561" i="5"/>
  <c r="AC561" i="5"/>
  <c r="AB561" i="5"/>
  <c r="AA561" i="5"/>
  <c r="Y561" i="5"/>
  <c r="W561" i="5"/>
  <c r="V561" i="5"/>
  <c r="U561" i="5"/>
  <c r="AF570" i="5"/>
  <c r="X570" i="5" s="1"/>
  <c r="AE570" i="5"/>
  <c r="AD570" i="5"/>
  <c r="AC570" i="5"/>
  <c r="AB570" i="5"/>
  <c r="AA570" i="5"/>
  <c r="Y570" i="5"/>
  <c r="W570" i="5"/>
  <c r="V570" i="5"/>
  <c r="U570" i="5"/>
  <c r="AF569" i="5"/>
  <c r="AH569" i="5" s="1"/>
  <c r="AE569" i="5"/>
  <c r="AD569" i="5"/>
  <c r="AC569" i="5"/>
  <c r="AB569" i="5"/>
  <c r="AA569" i="5"/>
  <c r="Y569" i="5"/>
  <c r="W569" i="5"/>
  <c r="V569" i="5"/>
  <c r="U569" i="5"/>
  <c r="AF578" i="5"/>
  <c r="AH578" i="5" s="1"/>
  <c r="AE578" i="5"/>
  <c r="AD578" i="5"/>
  <c r="AC578" i="5"/>
  <c r="AB578" i="5"/>
  <c r="AA578" i="5"/>
  <c r="Y578" i="5"/>
  <c r="W578" i="5"/>
  <c r="V578" i="5"/>
  <c r="U578" i="5"/>
  <c r="AF577" i="5"/>
  <c r="AH577" i="5" s="1"/>
  <c r="AE577" i="5"/>
  <c r="AD577" i="5"/>
  <c r="AC577" i="5"/>
  <c r="AB577" i="5"/>
  <c r="AA577" i="5"/>
  <c r="Y577" i="5"/>
  <c r="W577" i="5"/>
  <c r="V577" i="5"/>
  <c r="U577" i="5"/>
  <c r="AF576" i="5"/>
  <c r="Z576" i="5" s="1"/>
  <c r="AE576" i="5"/>
  <c r="AD576" i="5"/>
  <c r="AC576" i="5"/>
  <c r="AB576" i="5"/>
  <c r="AA576" i="5"/>
  <c r="Y576" i="5"/>
  <c r="W576" i="5"/>
  <c r="V576" i="5"/>
  <c r="U576" i="5"/>
  <c r="AF575" i="5"/>
  <c r="AH575" i="5" s="1"/>
  <c r="AE575" i="5"/>
  <c r="AD575" i="5"/>
  <c r="AC575" i="5"/>
  <c r="AB575" i="5"/>
  <c r="AA575" i="5"/>
  <c r="Y575" i="5"/>
  <c r="W575" i="5"/>
  <c r="V575" i="5"/>
  <c r="U575" i="5"/>
  <c r="AF574" i="5"/>
  <c r="AE574" i="5"/>
  <c r="AD574" i="5"/>
  <c r="AC574" i="5"/>
  <c r="AB574" i="5"/>
  <c r="AA574" i="5"/>
  <c r="Y574" i="5"/>
  <c r="W574" i="5"/>
  <c r="V574" i="5"/>
  <c r="U574" i="5"/>
  <c r="AF573" i="5"/>
  <c r="AH573" i="5" s="1"/>
  <c r="AE573" i="5"/>
  <c r="AD573" i="5"/>
  <c r="AC573" i="5"/>
  <c r="AB573" i="5"/>
  <c r="AA573" i="5"/>
  <c r="Y573" i="5"/>
  <c r="W573" i="5"/>
  <c r="V573" i="5"/>
  <c r="U573" i="5"/>
  <c r="AF572" i="5"/>
  <c r="X572" i="5" s="1"/>
  <c r="AE572" i="5"/>
  <c r="AD572" i="5"/>
  <c r="AC572" i="5"/>
  <c r="AB572" i="5"/>
  <c r="AA572" i="5"/>
  <c r="Y572" i="5"/>
  <c r="W572" i="5"/>
  <c r="V572" i="5"/>
  <c r="U572" i="5"/>
  <c r="AF571" i="5"/>
  <c r="AH571" i="5" s="1"/>
  <c r="AE571" i="5"/>
  <c r="AD571" i="5"/>
  <c r="AC571" i="5"/>
  <c r="AB571" i="5"/>
  <c r="AA571" i="5"/>
  <c r="Y571" i="5"/>
  <c r="W571" i="5"/>
  <c r="V571" i="5"/>
  <c r="U571" i="5"/>
  <c r="AF585" i="5"/>
  <c r="Z585" i="5" s="1"/>
  <c r="AE585" i="5"/>
  <c r="AD585" i="5"/>
  <c r="AC585" i="5"/>
  <c r="AB585" i="5"/>
  <c r="AA585" i="5"/>
  <c r="Y585" i="5"/>
  <c r="W585" i="5"/>
  <c r="V585" i="5"/>
  <c r="U585" i="5"/>
  <c r="AF584" i="5"/>
  <c r="Z584" i="5" s="1"/>
  <c r="AE584" i="5"/>
  <c r="AD584" i="5"/>
  <c r="AC584" i="5"/>
  <c r="AB584" i="5"/>
  <c r="AA584" i="5"/>
  <c r="Y584" i="5"/>
  <c r="W584" i="5"/>
  <c r="V584" i="5"/>
  <c r="U584" i="5"/>
  <c r="AF583" i="5"/>
  <c r="AE583" i="5"/>
  <c r="AD583" i="5"/>
  <c r="AC583" i="5"/>
  <c r="AB583" i="5"/>
  <c r="AA583" i="5"/>
  <c r="Y583" i="5"/>
  <c r="W583" i="5"/>
  <c r="V583" i="5"/>
  <c r="U583" i="5"/>
  <c r="AF582" i="5"/>
  <c r="X582" i="5" s="1"/>
  <c r="AE582" i="5"/>
  <c r="AD582" i="5"/>
  <c r="AC582" i="5"/>
  <c r="AB582" i="5"/>
  <c r="AA582" i="5"/>
  <c r="Y582" i="5"/>
  <c r="W582" i="5"/>
  <c r="V582" i="5"/>
  <c r="U582" i="5"/>
  <c r="AF581" i="5"/>
  <c r="X581" i="5" s="1"/>
  <c r="AE581" i="5"/>
  <c r="AD581" i="5"/>
  <c r="AC581" i="5"/>
  <c r="AB581" i="5"/>
  <c r="AA581" i="5"/>
  <c r="Y581" i="5"/>
  <c r="W581" i="5"/>
  <c r="V581" i="5"/>
  <c r="U581" i="5"/>
  <c r="AF580" i="5"/>
  <c r="X580" i="5" s="1"/>
  <c r="AE580" i="5"/>
  <c r="AD580" i="5"/>
  <c r="AC580" i="5"/>
  <c r="AB580" i="5"/>
  <c r="AA580" i="5"/>
  <c r="Y580" i="5"/>
  <c r="W580" i="5"/>
  <c r="V580" i="5"/>
  <c r="U580" i="5"/>
  <c r="AF579" i="5"/>
  <c r="AE579" i="5"/>
  <c r="AD579" i="5"/>
  <c r="AC579" i="5"/>
  <c r="AB579" i="5"/>
  <c r="AA579" i="5"/>
  <c r="Y579" i="5"/>
  <c r="W579" i="5"/>
  <c r="V579" i="5"/>
  <c r="U579" i="5"/>
  <c r="AF588" i="5"/>
  <c r="AH588" i="5" s="1"/>
  <c r="AE588" i="5"/>
  <c r="AD588" i="5"/>
  <c r="AC588" i="5"/>
  <c r="AB588" i="5"/>
  <c r="AA588" i="5"/>
  <c r="Y588" i="5"/>
  <c r="W588" i="5"/>
  <c r="V588" i="5"/>
  <c r="U588" i="5"/>
  <c r="AF587" i="5"/>
  <c r="AH587" i="5" s="1"/>
  <c r="AE587" i="5"/>
  <c r="AD587" i="5"/>
  <c r="AC587" i="5"/>
  <c r="AB587" i="5"/>
  <c r="AA587" i="5"/>
  <c r="Y587" i="5"/>
  <c r="W587" i="5"/>
  <c r="V587" i="5"/>
  <c r="U587" i="5"/>
  <c r="AF586" i="5"/>
  <c r="AH586" i="5" s="1"/>
  <c r="AE586" i="5"/>
  <c r="AD586" i="5"/>
  <c r="AC586" i="5"/>
  <c r="AB586" i="5"/>
  <c r="AA586" i="5"/>
  <c r="Y586" i="5"/>
  <c r="W586" i="5"/>
  <c r="V586" i="5"/>
  <c r="U586" i="5"/>
  <c r="AF594" i="5"/>
  <c r="AH594" i="5" s="1"/>
  <c r="AE594" i="5"/>
  <c r="AD594" i="5"/>
  <c r="AC594" i="5"/>
  <c r="AB594" i="5"/>
  <c r="AA594" i="5"/>
  <c r="Y594" i="5"/>
  <c r="W594" i="5"/>
  <c r="V594" i="5"/>
  <c r="U594" i="5"/>
  <c r="AF593" i="5"/>
  <c r="AH593" i="5" s="1"/>
  <c r="AE593" i="5"/>
  <c r="AD593" i="5"/>
  <c r="AC593" i="5"/>
  <c r="AB593" i="5"/>
  <c r="AA593" i="5"/>
  <c r="Y593" i="5"/>
  <c r="W593" i="5"/>
  <c r="V593" i="5"/>
  <c r="U593" i="5"/>
  <c r="AF592" i="5"/>
  <c r="AE592" i="5"/>
  <c r="AD592" i="5"/>
  <c r="AC592" i="5"/>
  <c r="AB592" i="5"/>
  <c r="AA592" i="5"/>
  <c r="Y592" i="5"/>
  <c r="W592" i="5"/>
  <c r="V592" i="5"/>
  <c r="U592" i="5"/>
  <c r="AF591" i="5"/>
  <c r="AH591" i="5" s="1"/>
  <c r="AE591" i="5"/>
  <c r="AD591" i="5"/>
  <c r="AC591" i="5"/>
  <c r="AB591" i="5"/>
  <c r="AA591" i="5"/>
  <c r="Y591" i="5"/>
  <c r="W591" i="5"/>
  <c r="V591" i="5"/>
  <c r="U591" i="5"/>
  <c r="AF590" i="5"/>
  <c r="Z590" i="5" s="1"/>
  <c r="AE590" i="5"/>
  <c r="AD590" i="5"/>
  <c r="AC590" i="5"/>
  <c r="AB590" i="5"/>
  <c r="AA590" i="5"/>
  <c r="Y590" i="5"/>
  <c r="W590" i="5"/>
  <c r="V590" i="5"/>
  <c r="U590" i="5"/>
  <c r="AF589" i="5"/>
  <c r="AH589" i="5" s="1"/>
  <c r="AE589" i="5"/>
  <c r="AD589" i="5"/>
  <c r="AC589" i="5"/>
  <c r="AB589" i="5"/>
  <c r="AA589" i="5"/>
  <c r="Y589" i="5"/>
  <c r="W589" i="5"/>
  <c r="V589" i="5"/>
  <c r="U589" i="5"/>
  <c r="AF597" i="5"/>
  <c r="Z597" i="5" s="1"/>
  <c r="AE597" i="5"/>
  <c r="AD597" i="5"/>
  <c r="AC597" i="5"/>
  <c r="AB597" i="5"/>
  <c r="AA597" i="5"/>
  <c r="Y597" i="5"/>
  <c r="W597" i="5"/>
  <c r="V597" i="5"/>
  <c r="U597" i="5"/>
  <c r="AF596" i="5"/>
  <c r="Z596" i="5" s="1"/>
  <c r="AE596" i="5"/>
  <c r="AD596" i="5"/>
  <c r="AC596" i="5"/>
  <c r="AB596" i="5"/>
  <c r="AA596" i="5"/>
  <c r="Y596" i="5"/>
  <c r="W596" i="5"/>
  <c r="V596" i="5"/>
  <c r="U596" i="5"/>
  <c r="AF595" i="5"/>
  <c r="Z595" i="5" s="1"/>
  <c r="AE595" i="5"/>
  <c r="AD595" i="5"/>
  <c r="AC595" i="5"/>
  <c r="AB595" i="5"/>
  <c r="AA595" i="5"/>
  <c r="Y595" i="5"/>
  <c r="W595" i="5"/>
  <c r="V595" i="5"/>
  <c r="U595" i="5"/>
  <c r="AF604" i="5"/>
  <c r="AH604" i="5" s="1"/>
  <c r="AE604" i="5"/>
  <c r="AD604" i="5"/>
  <c r="AC604" i="5"/>
  <c r="AB604" i="5"/>
  <c r="AA604" i="5"/>
  <c r="Y604" i="5"/>
  <c r="W604" i="5"/>
  <c r="V604" i="5"/>
  <c r="U604" i="5"/>
  <c r="AF603" i="5"/>
  <c r="AH603" i="5" s="1"/>
  <c r="AE603" i="5"/>
  <c r="AD603" i="5"/>
  <c r="AC603" i="5"/>
  <c r="AB603" i="5"/>
  <c r="AA603" i="5"/>
  <c r="Y603" i="5"/>
  <c r="W603" i="5"/>
  <c r="V603" i="5"/>
  <c r="U603" i="5"/>
  <c r="AF602" i="5"/>
  <c r="Z602" i="5" s="1"/>
  <c r="AE602" i="5"/>
  <c r="AD602" i="5"/>
  <c r="AC602" i="5"/>
  <c r="AB602" i="5"/>
  <c r="AA602" i="5"/>
  <c r="Y602" i="5"/>
  <c r="W602" i="5"/>
  <c r="V602" i="5"/>
  <c r="U602" i="5"/>
  <c r="AF601" i="5"/>
  <c r="AH601" i="5" s="1"/>
  <c r="AE601" i="5"/>
  <c r="AD601" i="5"/>
  <c r="AC601" i="5"/>
  <c r="AB601" i="5"/>
  <c r="AA601" i="5"/>
  <c r="Y601" i="5"/>
  <c r="W601" i="5"/>
  <c r="V601" i="5"/>
  <c r="U601" i="5"/>
  <c r="AF600" i="5"/>
  <c r="AH600" i="5" s="1"/>
  <c r="AE600" i="5"/>
  <c r="AD600" i="5"/>
  <c r="AC600" i="5"/>
  <c r="AB600" i="5"/>
  <c r="AA600" i="5"/>
  <c r="Y600" i="5"/>
  <c r="W600" i="5"/>
  <c r="V600" i="5"/>
  <c r="U600" i="5"/>
  <c r="AF599" i="5"/>
  <c r="AH599" i="5" s="1"/>
  <c r="AE599" i="5"/>
  <c r="AD599" i="5"/>
  <c r="AC599" i="5"/>
  <c r="AB599" i="5"/>
  <c r="AA599" i="5"/>
  <c r="Y599" i="5"/>
  <c r="W599" i="5"/>
  <c r="V599" i="5"/>
  <c r="U599" i="5"/>
  <c r="AF598" i="5"/>
  <c r="AH598" i="5" s="1"/>
  <c r="AE598" i="5"/>
  <c r="AD598" i="5"/>
  <c r="AC598" i="5"/>
  <c r="AB598" i="5"/>
  <c r="AA598" i="5"/>
  <c r="Y598" i="5"/>
  <c r="W598" i="5"/>
  <c r="V598" i="5"/>
  <c r="U598" i="5"/>
  <c r="AF962" i="5"/>
  <c r="AH962" i="5" s="1"/>
  <c r="AE962" i="5"/>
  <c r="AD962" i="5"/>
  <c r="AC962" i="5"/>
  <c r="AB962" i="5"/>
  <c r="AA962" i="5"/>
  <c r="Y962" i="5"/>
  <c r="W962" i="5"/>
  <c r="V962" i="5"/>
  <c r="U962" i="5"/>
  <c r="AF961" i="5"/>
  <c r="X961" i="5" s="1"/>
  <c r="AE961" i="5"/>
  <c r="AD961" i="5"/>
  <c r="AC961" i="5"/>
  <c r="AB961" i="5"/>
  <c r="AA961" i="5"/>
  <c r="Y961" i="5"/>
  <c r="W961" i="5"/>
  <c r="V961" i="5"/>
  <c r="U961" i="5"/>
  <c r="AF960" i="5"/>
  <c r="AH960" i="5" s="1"/>
  <c r="AE960" i="5"/>
  <c r="AD960" i="5"/>
  <c r="AC960" i="5"/>
  <c r="AB960" i="5"/>
  <c r="AA960" i="5"/>
  <c r="Y960" i="5"/>
  <c r="W960" i="5"/>
  <c r="V960" i="5"/>
  <c r="U960" i="5"/>
  <c r="AF609" i="5"/>
  <c r="AE609" i="5"/>
  <c r="AD609" i="5"/>
  <c r="AC609" i="5"/>
  <c r="AB609" i="5"/>
  <c r="AA609" i="5"/>
  <c r="Y609" i="5"/>
  <c r="W609" i="5"/>
  <c r="V609" i="5"/>
  <c r="U609" i="5"/>
  <c r="AF608" i="5"/>
  <c r="AH608" i="5" s="1"/>
  <c r="AE608" i="5"/>
  <c r="AD608" i="5"/>
  <c r="AC608" i="5"/>
  <c r="AB608" i="5"/>
  <c r="AA608" i="5"/>
  <c r="Y608" i="5"/>
  <c r="W608" i="5"/>
  <c r="V608" i="5"/>
  <c r="U608" i="5"/>
  <c r="AF607" i="5"/>
  <c r="X607" i="5" s="1"/>
  <c r="AE607" i="5"/>
  <c r="AD607" i="5"/>
  <c r="AC607" i="5"/>
  <c r="AB607" i="5"/>
  <c r="AA607" i="5"/>
  <c r="Y607" i="5"/>
  <c r="W607" i="5"/>
  <c r="V607" i="5"/>
  <c r="U607" i="5"/>
  <c r="AF606" i="5"/>
  <c r="AH606" i="5" s="1"/>
  <c r="AE606" i="5"/>
  <c r="AD606" i="5"/>
  <c r="AC606" i="5"/>
  <c r="AB606" i="5"/>
  <c r="AA606" i="5"/>
  <c r="Y606" i="5"/>
  <c r="W606" i="5"/>
  <c r="V606" i="5"/>
  <c r="U606" i="5"/>
  <c r="AF605" i="5"/>
  <c r="AH605" i="5" s="1"/>
  <c r="AE605" i="5"/>
  <c r="AD605" i="5"/>
  <c r="AC605" i="5"/>
  <c r="AB605" i="5"/>
  <c r="AA605" i="5"/>
  <c r="Y605" i="5"/>
  <c r="W605" i="5"/>
  <c r="V605" i="5"/>
  <c r="U605" i="5"/>
  <c r="AF965" i="5"/>
  <c r="AH965" i="5" s="1"/>
  <c r="AE965" i="5"/>
  <c r="AD965" i="5"/>
  <c r="AC965" i="5"/>
  <c r="AB965" i="5"/>
  <c r="AA965" i="5"/>
  <c r="Y965" i="5"/>
  <c r="W965" i="5"/>
  <c r="V965" i="5"/>
  <c r="U965" i="5"/>
  <c r="AF964" i="5"/>
  <c r="AH964" i="5" s="1"/>
  <c r="AE964" i="5"/>
  <c r="AD964" i="5"/>
  <c r="AC964" i="5"/>
  <c r="AB964" i="5"/>
  <c r="AA964" i="5"/>
  <c r="Y964" i="5"/>
  <c r="W964" i="5"/>
  <c r="V964" i="5"/>
  <c r="U964" i="5"/>
  <c r="AF963" i="5"/>
  <c r="AH963" i="5" s="1"/>
  <c r="AE963" i="5"/>
  <c r="AD963" i="5"/>
  <c r="AC963" i="5"/>
  <c r="AB963" i="5"/>
  <c r="AA963" i="5"/>
  <c r="Y963" i="5"/>
  <c r="W963" i="5"/>
  <c r="V963" i="5"/>
  <c r="U963" i="5"/>
  <c r="AF968" i="5"/>
  <c r="AH968" i="5" s="1"/>
  <c r="AE968" i="5"/>
  <c r="AD968" i="5"/>
  <c r="AC968" i="5"/>
  <c r="AB968" i="5"/>
  <c r="AA968" i="5"/>
  <c r="Y968" i="5"/>
  <c r="W968" i="5"/>
  <c r="V968" i="5"/>
  <c r="U968" i="5"/>
  <c r="AF967" i="5"/>
  <c r="AH967" i="5" s="1"/>
  <c r="AE967" i="5"/>
  <c r="AD967" i="5"/>
  <c r="AC967" i="5"/>
  <c r="AB967" i="5"/>
  <c r="AA967" i="5"/>
  <c r="Y967" i="5"/>
  <c r="W967" i="5"/>
  <c r="V967" i="5"/>
  <c r="U967" i="5"/>
  <c r="AF966" i="5"/>
  <c r="AH966" i="5" s="1"/>
  <c r="AE966" i="5"/>
  <c r="AD966" i="5"/>
  <c r="AC966" i="5"/>
  <c r="AB966" i="5"/>
  <c r="AA966" i="5"/>
  <c r="Y966" i="5"/>
  <c r="W966" i="5"/>
  <c r="V966" i="5"/>
  <c r="U966" i="5"/>
  <c r="H67" i="9"/>
  <c r="J33" i="9"/>
  <c r="K33" i="9" s="1"/>
  <c r="H33" i="9"/>
  <c r="AF358" i="5"/>
  <c r="X358" i="5" s="1"/>
  <c r="AE358" i="5"/>
  <c r="AD358" i="5"/>
  <c r="AC358" i="5"/>
  <c r="AB358" i="5"/>
  <c r="AA358" i="5"/>
  <c r="Y358" i="5"/>
  <c r="W358" i="5"/>
  <c r="V358" i="5"/>
  <c r="U358" i="5"/>
  <c r="AF357" i="5"/>
  <c r="AH357" i="5" s="1"/>
  <c r="AE357" i="5"/>
  <c r="AD357" i="5"/>
  <c r="AC357" i="5"/>
  <c r="AB357" i="5"/>
  <c r="AA357" i="5"/>
  <c r="Y357" i="5"/>
  <c r="W357" i="5"/>
  <c r="V357" i="5"/>
  <c r="U357" i="5"/>
  <c r="AF356" i="5"/>
  <c r="Z356" i="5" s="1"/>
  <c r="AE356" i="5"/>
  <c r="AD356" i="5"/>
  <c r="AC356" i="5"/>
  <c r="AB356" i="5"/>
  <c r="AA356" i="5"/>
  <c r="Y356" i="5"/>
  <c r="W356" i="5"/>
  <c r="V356" i="5"/>
  <c r="U356" i="5"/>
  <c r="AF355" i="5"/>
  <c r="Z355" i="5" s="1"/>
  <c r="AE355" i="5"/>
  <c r="AD355" i="5"/>
  <c r="AC355" i="5"/>
  <c r="AB355" i="5"/>
  <c r="AA355" i="5"/>
  <c r="Y355" i="5"/>
  <c r="W355" i="5"/>
  <c r="V355" i="5"/>
  <c r="U355" i="5"/>
  <c r="AF354" i="5"/>
  <c r="Z354" i="5" s="1"/>
  <c r="AE354" i="5"/>
  <c r="AD354" i="5"/>
  <c r="AC354" i="5"/>
  <c r="AB354" i="5"/>
  <c r="AA354" i="5"/>
  <c r="Y354" i="5"/>
  <c r="W354" i="5"/>
  <c r="V354" i="5"/>
  <c r="U354" i="5"/>
  <c r="AF353" i="5"/>
  <c r="Z353" i="5" s="1"/>
  <c r="AE353" i="5"/>
  <c r="AD353" i="5"/>
  <c r="AC353" i="5"/>
  <c r="AB353" i="5"/>
  <c r="AA353" i="5"/>
  <c r="Y353" i="5"/>
  <c r="W353" i="5"/>
  <c r="V353" i="5"/>
  <c r="U353" i="5"/>
  <c r="AF352" i="5"/>
  <c r="AH352" i="5" s="1"/>
  <c r="AE352" i="5"/>
  <c r="AD352" i="5"/>
  <c r="AC352" i="5"/>
  <c r="AB352" i="5"/>
  <c r="AA352" i="5"/>
  <c r="Y352" i="5"/>
  <c r="W352" i="5"/>
  <c r="V352" i="5"/>
  <c r="U352" i="5"/>
  <c r="AF351" i="5"/>
  <c r="X351" i="5" s="1"/>
  <c r="AE351" i="5"/>
  <c r="AD351" i="5"/>
  <c r="AC351" i="5"/>
  <c r="AB351" i="5"/>
  <c r="AA351" i="5"/>
  <c r="Y351" i="5"/>
  <c r="W351" i="5"/>
  <c r="V351" i="5"/>
  <c r="U351" i="5"/>
  <c r="AF350" i="5"/>
  <c r="Z350" i="5" s="1"/>
  <c r="AE350" i="5"/>
  <c r="AD350" i="5"/>
  <c r="AC350" i="5"/>
  <c r="AB350" i="5"/>
  <c r="AA350" i="5"/>
  <c r="Y350" i="5"/>
  <c r="W350" i="5"/>
  <c r="V350" i="5"/>
  <c r="U350" i="5"/>
  <c r="AF349" i="5"/>
  <c r="Z349" i="5" s="1"/>
  <c r="AE349" i="5"/>
  <c r="AD349" i="5"/>
  <c r="AC349" i="5"/>
  <c r="AB349" i="5"/>
  <c r="AA349" i="5"/>
  <c r="Y349" i="5"/>
  <c r="W349" i="5"/>
  <c r="V349" i="5"/>
  <c r="U349" i="5"/>
  <c r="AF348" i="5"/>
  <c r="Z348" i="5" s="1"/>
  <c r="AE348" i="5"/>
  <c r="AD348" i="5"/>
  <c r="AC348" i="5"/>
  <c r="AB348" i="5"/>
  <c r="AA348" i="5"/>
  <c r="Y348" i="5"/>
  <c r="W348" i="5"/>
  <c r="V348" i="5"/>
  <c r="U348" i="5"/>
  <c r="AF347" i="5"/>
  <c r="Z347" i="5" s="1"/>
  <c r="AE347" i="5"/>
  <c r="AD347" i="5"/>
  <c r="AC347" i="5"/>
  <c r="AB347" i="5"/>
  <c r="AA347" i="5"/>
  <c r="Y347" i="5"/>
  <c r="W347" i="5"/>
  <c r="V347" i="5"/>
  <c r="U347" i="5"/>
  <c r="AF346" i="5"/>
  <c r="X346" i="5" s="1"/>
  <c r="AE346" i="5"/>
  <c r="AD346" i="5"/>
  <c r="AC346" i="5"/>
  <c r="AB346" i="5"/>
  <c r="AA346" i="5"/>
  <c r="Y346" i="5"/>
  <c r="W346" i="5"/>
  <c r="V346" i="5"/>
  <c r="U346" i="5"/>
  <c r="AF345" i="5"/>
  <c r="X345" i="5" s="1"/>
  <c r="AE345" i="5"/>
  <c r="AD345" i="5"/>
  <c r="AC345" i="5"/>
  <c r="AB345" i="5"/>
  <c r="AA345" i="5"/>
  <c r="Y345" i="5"/>
  <c r="W345" i="5"/>
  <c r="V345" i="5"/>
  <c r="U345" i="5"/>
  <c r="AF344" i="5"/>
  <c r="Z344" i="5" s="1"/>
  <c r="AE344" i="5"/>
  <c r="AD344" i="5"/>
  <c r="AC344" i="5"/>
  <c r="AB344" i="5"/>
  <c r="AA344" i="5"/>
  <c r="Y344" i="5"/>
  <c r="W344" i="5"/>
  <c r="V344" i="5"/>
  <c r="U344" i="5"/>
  <c r="AF343" i="5"/>
  <c r="Z343" i="5" s="1"/>
  <c r="AE343" i="5"/>
  <c r="AD343" i="5"/>
  <c r="AC343" i="5"/>
  <c r="AB343" i="5"/>
  <c r="AA343" i="5"/>
  <c r="Y343" i="5"/>
  <c r="W343" i="5"/>
  <c r="V343" i="5"/>
  <c r="U343" i="5"/>
  <c r="AF342" i="5"/>
  <c r="AH342" i="5" s="1"/>
  <c r="AE342" i="5"/>
  <c r="AD342" i="5"/>
  <c r="AC342" i="5"/>
  <c r="AB342" i="5"/>
  <c r="AA342" i="5"/>
  <c r="Y342" i="5"/>
  <c r="W342" i="5"/>
  <c r="V342" i="5"/>
  <c r="U342" i="5"/>
  <c r="AF341" i="5"/>
  <c r="Z341" i="5" s="1"/>
  <c r="AE341" i="5"/>
  <c r="AD341" i="5"/>
  <c r="AC341" i="5"/>
  <c r="AB341" i="5"/>
  <c r="AA341" i="5"/>
  <c r="Y341" i="5"/>
  <c r="W341" i="5"/>
  <c r="V341" i="5"/>
  <c r="U341" i="5"/>
  <c r="AF340" i="5"/>
  <c r="Z340" i="5" s="1"/>
  <c r="AE340" i="5"/>
  <c r="AD340" i="5"/>
  <c r="AC340" i="5"/>
  <c r="AB340" i="5"/>
  <c r="AA340" i="5"/>
  <c r="Y340" i="5"/>
  <c r="W340" i="5"/>
  <c r="V340" i="5"/>
  <c r="U340" i="5"/>
  <c r="AF339" i="5"/>
  <c r="X339" i="5" s="1"/>
  <c r="AE339" i="5"/>
  <c r="AD339" i="5"/>
  <c r="AC339" i="5"/>
  <c r="AB339" i="5"/>
  <c r="AA339" i="5"/>
  <c r="Y339" i="5"/>
  <c r="W339" i="5"/>
  <c r="V339" i="5"/>
  <c r="U339" i="5"/>
  <c r="AF338" i="5"/>
  <c r="AH338" i="5" s="1"/>
  <c r="AE338" i="5"/>
  <c r="AD338" i="5"/>
  <c r="AC338" i="5"/>
  <c r="AB338" i="5"/>
  <c r="AA338" i="5"/>
  <c r="Y338" i="5"/>
  <c r="W338" i="5"/>
  <c r="V338" i="5"/>
  <c r="U338" i="5"/>
  <c r="AF337" i="5"/>
  <c r="X337" i="5" s="1"/>
  <c r="AE337" i="5"/>
  <c r="AD337" i="5"/>
  <c r="AC337" i="5"/>
  <c r="AB337" i="5"/>
  <c r="AA337" i="5"/>
  <c r="Y337" i="5"/>
  <c r="W337" i="5"/>
  <c r="V337" i="5"/>
  <c r="U337" i="5"/>
  <c r="AF336" i="5"/>
  <c r="Z336" i="5" s="1"/>
  <c r="AE336" i="5"/>
  <c r="AD336" i="5"/>
  <c r="AC336" i="5"/>
  <c r="AB336" i="5"/>
  <c r="AA336" i="5"/>
  <c r="Y336" i="5"/>
  <c r="W336" i="5"/>
  <c r="V336" i="5"/>
  <c r="U336" i="5"/>
  <c r="AF335" i="5"/>
  <c r="AH335" i="5" s="1"/>
  <c r="AE335" i="5"/>
  <c r="AD335" i="5"/>
  <c r="AC335" i="5"/>
  <c r="AB335" i="5"/>
  <c r="AA335" i="5"/>
  <c r="Y335" i="5"/>
  <c r="W335" i="5"/>
  <c r="V335" i="5"/>
  <c r="U335" i="5"/>
  <c r="AF334" i="5"/>
  <c r="Z334" i="5" s="1"/>
  <c r="AE334" i="5"/>
  <c r="AD334" i="5"/>
  <c r="AC334" i="5"/>
  <c r="AB334" i="5"/>
  <c r="AA334" i="5"/>
  <c r="Y334" i="5"/>
  <c r="W334" i="5"/>
  <c r="V334" i="5"/>
  <c r="U334" i="5"/>
  <c r="AF333" i="5"/>
  <c r="AH333" i="5" s="1"/>
  <c r="AE333" i="5"/>
  <c r="AD333" i="5"/>
  <c r="AC333" i="5"/>
  <c r="AB333" i="5"/>
  <c r="AA333" i="5"/>
  <c r="Y333" i="5"/>
  <c r="W333" i="5"/>
  <c r="V333" i="5"/>
  <c r="U333" i="5"/>
  <c r="AF383" i="5"/>
  <c r="X383" i="5" s="1"/>
  <c r="AE383" i="5"/>
  <c r="AD383" i="5"/>
  <c r="AC383" i="5"/>
  <c r="AB383" i="5"/>
  <c r="AA383" i="5"/>
  <c r="Y383" i="5"/>
  <c r="W383" i="5"/>
  <c r="V383" i="5"/>
  <c r="U383" i="5"/>
  <c r="AF382" i="5"/>
  <c r="AH382" i="5" s="1"/>
  <c r="AE382" i="5"/>
  <c r="AD382" i="5"/>
  <c r="AC382" i="5"/>
  <c r="AB382" i="5"/>
  <c r="AA382" i="5"/>
  <c r="Y382" i="5"/>
  <c r="W382" i="5"/>
  <c r="V382" i="5"/>
  <c r="U382" i="5"/>
  <c r="AF381" i="5"/>
  <c r="Z381" i="5" s="1"/>
  <c r="AE381" i="5"/>
  <c r="AD381" i="5"/>
  <c r="AC381" i="5"/>
  <c r="AB381" i="5"/>
  <c r="AA381" i="5"/>
  <c r="Y381" i="5"/>
  <c r="W381" i="5"/>
  <c r="V381" i="5"/>
  <c r="U381" i="5"/>
  <c r="AF380" i="5"/>
  <c r="Z380" i="5" s="1"/>
  <c r="AE380" i="5"/>
  <c r="AD380" i="5"/>
  <c r="AC380" i="5"/>
  <c r="AB380" i="5"/>
  <c r="AA380" i="5"/>
  <c r="Y380" i="5"/>
  <c r="W380" i="5"/>
  <c r="V380" i="5"/>
  <c r="U380" i="5"/>
  <c r="AF379" i="5"/>
  <c r="Z379" i="5" s="1"/>
  <c r="AE379" i="5"/>
  <c r="AD379" i="5"/>
  <c r="AC379" i="5"/>
  <c r="AB379" i="5"/>
  <c r="AA379" i="5"/>
  <c r="Y379" i="5"/>
  <c r="W379" i="5"/>
  <c r="V379" i="5"/>
  <c r="U379" i="5"/>
  <c r="AF378" i="5"/>
  <c r="AH378" i="5" s="1"/>
  <c r="AE378" i="5"/>
  <c r="AD378" i="5"/>
  <c r="AC378" i="5"/>
  <c r="AB378" i="5"/>
  <c r="AA378" i="5"/>
  <c r="Y378" i="5"/>
  <c r="W378" i="5"/>
  <c r="V378" i="5"/>
  <c r="U378" i="5"/>
  <c r="AF377" i="5"/>
  <c r="AH377" i="5" s="1"/>
  <c r="AE377" i="5"/>
  <c r="AD377" i="5"/>
  <c r="AC377" i="5"/>
  <c r="AB377" i="5"/>
  <c r="AA377" i="5"/>
  <c r="Y377" i="5"/>
  <c r="W377" i="5"/>
  <c r="V377" i="5"/>
  <c r="U377" i="5"/>
  <c r="AF376" i="5"/>
  <c r="X376" i="5" s="1"/>
  <c r="AE376" i="5"/>
  <c r="AD376" i="5"/>
  <c r="AC376" i="5"/>
  <c r="AB376" i="5"/>
  <c r="AA376" i="5"/>
  <c r="Y376" i="5"/>
  <c r="W376" i="5"/>
  <c r="V376" i="5"/>
  <c r="U376" i="5"/>
  <c r="AF375" i="5"/>
  <c r="X375" i="5" s="1"/>
  <c r="AE375" i="5"/>
  <c r="AD375" i="5"/>
  <c r="AC375" i="5"/>
  <c r="AB375" i="5"/>
  <c r="AA375" i="5"/>
  <c r="Y375" i="5"/>
  <c r="W375" i="5"/>
  <c r="V375" i="5"/>
  <c r="U375" i="5"/>
  <c r="AF374" i="5"/>
  <c r="Z374" i="5" s="1"/>
  <c r="AE374" i="5"/>
  <c r="AD374" i="5"/>
  <c r="AC374" i="5"/>
  <c r="AB374" i="5"/>
  <c r="AA374" i="5"/>
  <c r="Y374" i="5"/>
  <c r="W374" i="5"/>
  <c r="V374" i="5"/>
  <c r="U374" i="5"/>
  <c r="AF373" i="5"/>
  <c r="Z373" i="5" s="1"/>
  <c r="AE373" i="5"/>
  <c r="AD373" i="5"/>
  <c r="AC373" i="5"/>
  <c r="AB373" i="5"/>
  <c r="AA373" i="5"/>
  <c r="Y373" i="5"/>
  <c r="W373" i="5"/>
  <c r="V373" i="5"/>
  <c r="U373" i="5"/>
  <c r="AF372" i="5"/>
  <c r="AH372" i="5" s="1"/>
  <c r="AE372" i="5"/>
  <c r="AD372" i="5"/>
  <c r="AC372" i="5"/>
  <c r="AB372" i="5"/>
  <c r="AA372" i="5"/>
  <c r="Y372" i="5"/>
  <c r="W372" i="5"/>
  <c r="V372" i="5"/>
  <c r="U372" i="5"/>
  <c r="AF371" i="5"/>
  <c r="AH371" i="5" s="1"/>
  <c r="AE371" i="5"/>
  <c r="AD371" i="5"/>
  <c r="AC371" i="5"/>
  <c r="AB371" i="5"/>
  <c r="AA371" i="5"/>
  <c r="Y371" i="5"/>
  <c r="W371" i="5"/>
  <c r="V371" i="5"/>
  <c r="U371" i="5"/>
  <c r="AF370" i="5"/>
  <c r="AH370" i="5" s="1"/>
  <c r="AE370" i="5"/>
  <c r="AD370" i="5"/>
  <c r="AC370" i="5"/>
  <c r="AB370" i="5"/>
  <c r="AA370" i="5"/>
  <c r="Y370" i="5"/>
  <c r="W370" i="5"/>
  <c r="V370" i="5"/>
  <c r="U370" i="5"/>
  <c r="AF369" i="5"/>
  <c r="Z369" i="5" s="1"/>
  <c r="AE369" i="5"/>
  <c r="AD369" i="5"/>
  <c r="AC369" i="5"/>
  <c r="AB369" i="5"/>
  <c r="AA369" i="5"/>
  <c r="Y369" i="5"/>
  <c r="W369" i="5"/>
  <c r="V369" i="5"/>
  <c r="U369" i="5"/>
  <c r="AF368" i="5"/>
  <c r="Z368" i="5" s="1"/>
  <c r="AE368" i="5"/>
  <c r="AD368" i="5"/>
  <c r="AC368" i="5"/>
  <c r="AB368" i="5"/>
  <c r="AA368" i="5"/>
  <c r="Y368" i="5"/>
  <c r="W368" i="5"/>
  <c r="V368" i="5"/>
  <c r="U368" i="5"/>
  <c r="AF367" i="5"/>
  <c r="Z367" i="5" s="1"/>
  <c r="AE367" i="5"/>
  <c r="AD367" i="5"/>
  <c r="AC367" i="5"/>
  <c r="AB367" i="5"/>
  <c r="AA367" i="5"/>
  <c r="Y367" i="5"/>
  <c r="W367" i="5"/>
  <c r="V367" i="5"/>
  <c r="U367" i="5"/>
  <c r="AF366" i="5"/>
  <c r="Z366" i="5" s="1"/>
  <c r="AE366" i="5"/>
  <c r="AD366" i="5"/>
  <c r="AC366" i="5"/>
  <c r="AB366" i="5"/>
  <c r="AA366" i="5"/>
  <c r="Y366" i="5"/>
  <c r="W366" i="5"/>
  <c r="V366" i="5"/>
  <c r="U366" i="5"/>
  <c r="AF365" i="5"/>
  <c r="X365" i="5" s="1"/>
  <c r="AE365" i="5"/>
  <c r="AD365" i="5"/>
  <c r="AC365" i="5"/>
  <c r="AB365" i="5"/>
  <c r="AA365" i="5"/>
  <c r="Y365" i="5"/>
  <c r="W365" i="5"/>
  <c r="V365" i="5"/>
  <c r="U365" i="5"/>
  <c r="AF364" i="5"/>
  <c r="AH364" i="5" s="1"/>
  <c r="AE364" i="5"/>
  <c r="AD364" i="5"/>
  <c r="AC364" i="5"/>
  <c r="AB364" i="5"/>
  <c r="AA364" i="5"/>
  <c r="Y364" i="5"/>
  <c r="W364" i="5"/>
  <c r="V364" i="5"/>
  <c r="U364" i="5"/>
  <c r="AF363" i="5"/>
  <c r="Z363" i="5" s="1"/>
  <c r="AE363" i="5"/>
  <c r="AD363" i="5"/>
  <c r="AC363" i="5"/>
  <c r="AB363" i="5"/>
  <c r="AA363" i="5"/>
  <c r="Y363" i="5"/>
  <c r="W363" i="5"/>
  <c r="V363" i="5"/>
  <c r="U363" i="5"/>
  <c r="AF362" i="5"/>
  <c r="Z362" i="5" s="1"/>
  <c r="AE362" i="5"/>
  <c r="AD362" i="5"/>
  <c r="AC362" i="5"/>
  <c r="AB362" i="5"/>
  <c r="AA362" i="5"/>
  <c r="Y362" i="5"/>
  <c r="W362" i="5"/>
  <c r="V362" i="5"/>
  <c r="U362" i="5"/>
  <c r="AF361" i="5"/>
  <c r="Z361" i="5" s="1"/>
  <c r="AE361" i="5"/>
  <c r="AD361" i="5"/>
  <c r="AC361" i="5"/>
  <c r="AB361" i="5"/>
  <c r="AA361" i="5"/>
  <c r="Y361" i="5"/>
  <c r="W361" i="5"/>
  <c r="V361" i="5"/>
  <c r="U361" i="5"/>
  <c r="AF360" i="5"/>
  <c r="Z360" i="5" s="1"/>
  <c r="AE360" i="5"/>
  <c r="AD360" i="5"/>
  <c r="AC360" i="5"/>
  <c r="AB360" i="5"/>
  <c r="AA360" i="5"/>
  <c r="Y360" i="5"/>
  <c r="W360" i="5"/>
  <c r="V360" i="5"/>
  <c r="U360" i="5"/>
  <c r="AF359" i="5"/>
  <c r="AH359" i="5" s="1"/>
  <c r="AE359" i="5"/>
  <c r="AD359" i="5"/>
  <c r="AC359" i="5"/>
  <c r="AB359" i="5"/>
  <c r="AA359" i="5"/>
  <c r="Y359" i="5"/>
  <c r="W359" i="5"/>
  <c r="V359" i="5"/>
  <c r="U359" i="5"/>
  <c r="J102" i="9"/>
  <c r="K102" i="9" s="1"/>
  <c r="H102" i="9"/>
  <c r="AF300" i="5"/>
  <c r="X300" i="5" s="1"/>
  <c r="AE300" i="5"/>
  <c r="AD300" i="5"/>
  <c r="AC300" i="5"/>
  <c r="AB300" i="5"/>
  <c r="AA300" i="5"/>
  <c r="Y300" i="5"/>
  <c r="W300" i="5"/>
  <c r="V300" i="5"/>
  <c r="U300" i="5"/>
  <c r="AF311" i="5"/>
  <c r="AH311" i="5" s="1"/>
  <c r="AE311" i="5"/>
  <c r="AD311" i="5"/>
  <c r="AC311" i="5"/>
  <c r="AB311" i="5"/>
  <c r="AA311" i="5"/>
  <c r="Y311" i="5"/>
  <c r="W311" i="5"/>
  <c r="V311" i="5"/>
  <c r="U311" i="5"/>
  <c r="AF310" i="5"/>
  <c r="X310" i="5" s="1"/>
  <c r="AE310" i="5"/>
  <c r="AD310" i="5"/>
  <c r="AC310" i="5"/>
  <c r="AB310" i="5"/>
  <c r="AA310" i="5"/>
  <c r="Y310" i="5"/>
  <c r="W310" i="5"/>
  <c r="V310" i="5"/>
  <c r="U310" i="5"/>
  <c r="AF309" i="5"/>
  <c r="AH309" i="5" s="1"/>
  <c r="AE309" i="5"/>
  <c r="AD309" i="5"/>
  <c r="AC309" i="5"/>
  <c r="AB309" i="5"/>
  <c r="AA309" i="5"/>
  <c r="Y309" i="5"/>
  <c r="W309" i="5"/>
  <c r="V309" i="5"/>
  <c r="U309" i="5"/>
  <c r="AF308" i="5"/>
  <c r="AH308" i="5" s="1"/>
  <c r="AE308" i="5"/>
  <c r="AD308" i="5"/>
  <c r="AC308" i="5"/>
  <c r="AB308" i="5"/>
  <c r="AA308" i="5"/>
  <c r="Y308" i="5"/>
  <c r="W308" i="5"/>
  <c r="V308" i="5"/>
  <c r="U308" i="5"/>
  <c r="AF307" i="5"/>
  <c r="Z307" i="5" s="1"/>
  <c r="AE307" i="5"/>
  <c r="AD307" i="5"/>
  <c r="AC307" i="5"/>
  <c r="AB307" i="5"/>
  <c r="AA307" i="5"/>
  <c r="Y307" i="5"/>
  <c r="W307" i="5"/>
  <c r="V307" i="5"/>
  <c r="U307" i="5"/>
  <c r="AF306" i="5"/>
  <c r="Z306" i="5" s="1"/>
  <c r="AE306" i="5"/>
  <c r="AD306" i="5"/>
  <c r="AC306" i="5"/>
  <c r="AB306" i="5"/>
  <c r="AA306" i="5"/>
  <c r="Y306" i="5"/>
  <c r="W306" i="5"/>
  <c r="V306" i="5"/>
  <c r="U306" i="5"/>
  <c r="AF305" i="5"/>
  <c r="AH305" i="5" s="1"/>
  <c r="AE305" i="5"/>
  <c r="AD305" i="5"/>
  <c r="AC305" i="5"/>
  <c r="AB305" i="5"/>
  <c r="AA305" i="5"/>
  <c r="Y305" i="5"/>
  <c r="W305" i="5"/>
  <c r="V305" i="5"/>
  <c r="U305" i="5"/>
  <c r="AF304" i="5"/>
  <c r="AH304" i="5" s="1"/>
  <c r="AE304" i="5"/>
  <c r="AD304" i="5"/>
  <c r="AC304" i="5"/>
  <c r="AB304" i="5"/>
  <c r="AA304" i="5"/>
  <c r="Y304" i="5"/>
  <c r="W304" i="5"/>
  <c r="V304" i="5"/>
  <c r="U304" i="5"/>
  <c r="AF303" i="5"/>
  <c r="AH303" i="5" s="1"/>
  <c r="AE303" i="5"/>
  <c r="AD303" i="5"/>
  <c r="AC303" i="5"/>
  <c r="AB303" i="5"/>
  <c r="AA303" i="5"/>
  <c r="Y303" i="5"/>
  <c r="W303" i="5"/>
  <c r="V303" i="5"/>
  <c r="U303" i="5"/>
  <c r="AF302" i="5"/>
  <c r="AH302" i="5" s="1"/>
  <c r="AE302" i="5"/>
  <c r="AD302" i="5"/>
  <c r="AC302" i="5"/>
  <c r="AB302" i="5"/>
  <c r="AA302" i="5"/>
  <c r="Y302" i="5"/>
  <c r="W302" i="5"/>
  <c r="V302" i="5"/>
  <c r="U302" i="5"/>
  <c r="AF301" i="5"/>
  <c r="AH301" i="5" s="1"/>
  <c r="AE301" i="5"/>
  <c r="AD301" i="5"/>
  <c r="AC301" i="5"/>
  <c r="AB301" i="5"/>
  <c r="AA301" i="5"/>
  <c r="Y301" i="5"/>
  <c r="W301" i="5"/>
  <c r="V301" i="5"/>
  <c r="U301" i="5"/>
  <c r="AF299" i="5"/>
  <c r="AH299" i="5" s="1"/>
  <c r="AE299" i="5"/>
  <c r="AD299" i="5"/>
  <c r="AC299" i="5"/>
  <c r="AB299" i="5"/>
  <c r="AA299" i="5"/>
  <c r="Y299" i="5"/>
  <c r="W299" i="5"/>
  <c r="V299" i="5"/>
  <c r="U299" i="5"/>
  <c r="AF298" i="5"/>
  <c r="Z298" i="5" s="1"/>
  <c r="AE298" i="5"/>
  <c r="AD298" i="5"/>
  <c r="AC298" i="5"/>
  <c r="AB298" i="5"/>
  <c r="AA298" i="5"/>
  <c r="Y298" i="5"/>
  <c r="W298" i="5"/>
  <c r="V298" i="5"/>
  <c r="U298" i="5"/>
  <c r="AF297" i="5"/>
  <c r="AH297" i="5" s="1"/>
  <c r="AE297" i="5"/>
  <c r="AD297" i="5"/>
  <c r="AC297" i="5"/>
  <c r="AB297" i="5"/>
  <c r="AA297" i="5"/>
  <c r="Y297" i="5"/>
  <c r="W297" i="5"/>
  <c r="V297" i="5"/>
  <c r="U297" i="5"/>
  <c r="AF296" i="5"/>
  <c r="Z296" i="5" s="1"/>
  <c r="AE296" i="5"/>
  <c r="AD296" i="5"/>
  <c r="AC296" i="5"/>
  <c r="AB296" i="5"/>
  <c r="AA296" i="5"/>
  <c r="Y296" i="5"/>
  <c r="W296" i="5"/>
  <c r="V296" i="5"/>
  <c r="U296" i="5"/>
  <c r="AF330" i="5"/>
  <c r="AH330" i="5" s="1"/>
  <c r="AE330" i="5"/>
  <c r="AD330" i="5"/>
  <c r="AC330" i="5"/>
  <c r="AB330" i="5"/>
  <c r="AA330" i="5"/>
  <c r="Y330" i="5"/>
  <c r="W330" i="5"/>
  <c r="V330" i="5"/>
  <c r="U330" i="5"/>
  <c r="AF329" i="5"/>
  <c r="AH329" i="5" s="1"/>
  <c r="AE329" i="5"/>
  <c r="AD329" i="5"/>
  <c r="AC329" i="5"/>
  <c r="AB329" i="5"/>
  <c r="AA329" i="5"/>
  <c r="Y329" i="5"/>
  <c r="W329" i="5"/>
  <c r="V329" i="5"/>
  <c r="U329" i="5"/>
  <c r="AF328" i="5"/>
  <c r="AH328" i="5" s="1"/>
  <c r="AE328" i="5"/>
  <c r="AD328" i="5"/>
  <c r="AC328" i="5"/>
  <c r="AB328" i="5"/>
  <c r="AA328" i="5"/>
  <c r="Y328" i="5"/>
  <c r="W328" i="5"/>
  <c r="V328" i="5"/>
  <c r="U328" i="5"/>
  <c r="AF327" i="5"/>
  <c r="AH327" i="5" s="1"/>
  <c r="AE327" i="5"/>
  <c r="AD327" i="5"/>
  <c r="AC327" i="5"/>
  <c r="AB327" i="5"/>
  <c r="AA327" i="5"/>
  <c r="Y327" i="5"/>
  <c r="W327" i="5"/>
  <c r="V327" i="5"/>
  <c r="U327" i="5"/>
  <c r="AF326" i="5"/>
  <c r="Z326" i="5" s="1"/>
  <c r="AE326" i="5"/>
  <c r="AD326" i="5"/>
  <c r="AC326" i="5"/>
  <c r="AB326" i="5"/>
  <c r="AA326" i="5"/>
  <c r="Y326" i="5"/>
  <c r="W326" i="5"/>
  <c r="V326" i="5"/>
  <c r="U326" i="5"/>
  <c r="AF325" i="5"/>
  <c r="Z325" i="5" s="1"/>
  <c r="AE325" i="5"/>
  <c r="AD325" i="5"/>
  <c r="AC325" i="5"/>
  <c r="AB325" i="5"/>
  <c r="AA325" i="5"/>
  <c r="Y325" i="5"/>
  <c r="W325" i="5"/>
  <c r="V325" i="5"/>
  <c r="U325" i="5"/>
  <c r="AF324" i="5"/>
  <c r="AH324" i="5" s="1"/>
  <c r="AE324" i="5"/>
  <c r="AD324" i="5"/>
  <c r="AC324" i="5"/>
  <c r="AB324" i="5"/>
  <c r="AA324" i="5"/>
  <c r="Y324" i="5"/>
  <c r="W324" i="5"/>
  <c r="V324" i="5"/>
  <c r="U324" i="5"/>
  <c r="AF323" i="5"/>
  <c r="Z323" i="5" s="1"/>
  <c r="AE323" i="5"/>
  <c r="AD323" i="5"/>
  <c r="AC323" i="5"/>
  <c r="AB323" i="5"/>
  <c r="AA323" i="5"/>
  <c r="Y323" i="5"/>
  <c r="W323" i="5"/>
  <c r="V323" i="5"/>
  <c r="U323" i="5"/>
  <c r="AF322" i="5"/>
  <c r="AH322" i="5" s="1"/>
  <c r="AE322" i="5"/>
  <c r="AD322" i="5"/>
  <c r="AC322" i="5"/>
  <c r="AB322" i="5"/>
  <c r="AA322" i="5"/>
  <c r="Y322" i="5"/>
  <c r="W322" i="5"/>
  <c r="V322" i="5"/>
  <c r="U322" i="5"/>
  <c r="AF321" i="5"/>
  <c r="AH321" i="5" s="1"/>
  <c r="AE321" i="5"/>
  <c r="AD321" i="5"/>
  <c r="AC321" i="5"/>
  <c r="AB321" i="5"/>
  <c r="AA321" i="5"/>
  <c r="Y321" i="5"/>
  <c r="W321" i="5"/>
  <c r="V321" i="5"/>
  <c r="U321" i="5"/>
  <c r="AF320" i="5"/>
  <c r="X320" i="5" s="1"/>
  <c r="AE320" i="5"/>
  <c r="AD320" i="5"/>
  <c r="AC320" i="5"/>
  <c r="AB320" i="5"/>
  <c r="AA320" i="5"/>
  <c r="Y320" i="5"/>
  <c r="W320" i="5"/>
  <c r="V320" i="5"/>
  <c r="U320" i="5"/>
  <c r="AF319" i="5"/>
  <c r="Z319" i="5" s="1"/>
  <c r="AE319" i="5"/>
  <c r="AD319" i="5"/>
  <c r="AC319" i="5"/>
  <c r="AB319" i="5"/>
  <c r="AA319" i="5"/>
  <c r="Y319" i="5"/>
  <c r="W319" i="5"/>
  <c r="V319" i="5"/>
  <c r="U319" i="5"/>
  <c r="AF318" i="5"/>
  <c r="Z318" i="5" s="1"/>
  <c r="AE318" i="5"/>
  <c r="AD318" i="5"/>
  <c r="AC318" i="5"/>
  <c r="AB318" i="5"/>
  <c r="AA318" i="5"/>
  <c r="Y318" i="5"/>
  <c r="W318" i="5"/>
  <c r="V318" i="5"/>
  <c r="U318" i="5"/>
  <c r="AF317" i="5"/>
  <c r="AH317" i="5" s="1"/>
  <c r="AE317" i="5"/>
  <c r="AD317" i="5"/>
  <c r="AC317" i="5"/>
  <c r="AB317" i="5"/>
  <c r="AA317" i="5"/>
  <c r="Y317" i="5"/>
  <c r="W317" i="5"/>
  <c r="V317" i="5"/>
  <c r="U317" i="5"/>
  <c r="AF316" i="5"/>
  <c r="AH316" i="5" s="1"/>
  <c r="AE316" i="5"/>
  <c r="AD316" i="5"/>
  <c r="AC316" i="5"/>
  <c r="AB316" i="5"/>
  <c r="AA316" i="5"/>
  <c r="Y316" i="5"/>
  <c r="W316" i="5"/>
  <c r="V316" i="5"/>
  <c r="U316" i="5"/>
  <c r="AF315" i="5"/>
  <c r="Z315" i="5" s="1"/>
  <c r="AE315" i="5"/>
  <c r="AD315" i="5"/>
  <c r="AC315" i="5"/>
  <c r="AB315" i="5"/>
  <c r="AA315" i="5"/>
  <c r="Y315" i="5"/>
  <c r="W315" i="5"/>
  <c r="V315" i="5"/>
  <c r="U315" i="5"/>
  <c r="AF314" i="5"/>
  <c r="AH314" i="5" s="1"/>
  <c r="AE314" i="5"/>
  <c r="AD314" i="5"/>
  <c r="AC314" i="5"/>
  <c r="AB314" i="5"/>
  <c r="AA314" i="5"/>
  <c r="Y314" i="5"/>
  <c r="W314" i="5"/>
  <c r="V314" i="5"/>
  <c r="U314" i="5"/>
  <c r="AF313" i="5"/>
  <c r="AH313" i="5" s="1"/>
  <c r="AE313" i="5"/>
  <c r="AD313" i="5"/>
  <c r="AC313" i="5"/>
  <c r="AB313" i="5"/>
  <c r="AA313" i="5"/>
  <c r="Y313" i="5"/>
  <c r="W313" i="5"/>
  <c r="V313" i="5"/>
  <c r="U313" i="5"/>
  <c r="AF312" i="5"/>
  <c r="Z312" i="5" s="1"/>
  <c r="AE312" i="5"/>
  <c r="AD312" i="5"/>
  <c r="AC312" i="5"/>
  <c r="AB312" i="5"/>
  <c r="AA312" i="5"/>
  <c r="Y312" i="5"/>
  <c r="W312" i="5"/>
  <c r="V312" i="5"/>
  <c r="U312" i="5"/>
  <c r="AF389" i="5"/>
  <c r="X389" i="5" s="1"/>
  <c r="AE389" i="5"/>
  <c r="AD389" i="5"/>
  <c r="AC389" i="5"/>
  <c r="AB389" i="5"/>
  <c r="AA389" i="5"/>
  <c r="Y389" i="5"/>
  <c r="W389" i="5"/>
  <c r="V389" i="5"/>
  <c r="U389" i="5"/>
  <c r="AF388" i="5"/>
  <c r="Z388" i="5" s="1"/>
  <c r="AE388" i="5"/>
  <c r="AD388" i="5"/>
  <c r="AC388" i="5"/>
  <c r="AB388" i="5"/>
  <c r="AA388" i="5"/>
  <c r="Y388" i="5"/>
  <c r="W388" i="5"/>
  <c r="V388" i="5"/>
  <c r="U388" i="5"/>
  <c r="AF387" i="5"/>
  <c r="X387" i="5" s="1"/>
  <c r="AE387" i="5"/>
  <c r="AD387" i="5"/>
  <c r="AC387" i="5"/>
  <c r="AB387" i="5"/>
  <c r="AA387" i="5"/>
  <c r="Y387" i="5"/>
  <c r="W387" i="5"/>
  <c r="V387" i="5"/>
  <c r="U387" i="5"/>
  <c r="AF386" i="5"/>
  <c r="Z386" i="5" s="1"/>
  <c r="AE386" i="5"/>
  <c r="AD386" i="5"/>
  <c r="AC386" i="5"/>
  <c r="AB386" i="5"/>
  <c r="AA386" i="5"/>
  <c r="Y386" i="5"/>
  <c r="W386" i="5"/>
  <c r="V386" i="5"/>
  <c r="U386" i="5"/>
  <c r="AF385" i="5"/>
  <c r="X385" i="5" s="1"/>
  <c r="AE385" i="5"/>
  <c r="AD385" i="5"/>
  <c r="AC385" i="5"/>
  <c r="AB385" i="5"/>
  <c r="AA385" i="5"/>
  <c r="Y385" i="5"/>
  <c r="W385" i="5"/>
  <c r="V385" i="5"/>
  <c r="U385" i="5"/>
  <c r="AF384" i="5"/>
  <c r="Z384" i="5" s="1"/>
  <c r="AE384" i="5"/>
  <c r="AD384" i="5"/>
  <c r="AC384" i="5"/>
  <c r="AB384" i="5"/>
  <c r="AA384" i="5"/>
  <c r="Y384" i="5"/>
  <c r="W384" i="5"/>
  <c r="V384" i="5"/>
  <c r="U384" i="5"/>
  <c r="AF332" i="5"/>
  <c r="AH332" i="5" s="1"/>
  <c r="AE332" i="5"/>
  <c r="AD332" i="5"/>
  <c r="AC332" i="5"/>
  <c r="AB332" i="5"/>
  <c r="AA332" i="5"/>
  <c r="Y332" i="5"/>
  <c r="W332" i="5"/>
  <c r="V332" i="5"/>
  <c r="U332" i="5"/>
  <c r="AF331" i="5"/>
  <c r="Z331" i="5" s="1"/>
  <c r="AE331" i="5"/>
  <c r="AD331" i="5"/>
  <c r="AC331" i="5"/>
  <c r="AB331" i="5"/>
  <c r="AA331" i="5"/>
  <c r="Y331" i="5"/>
  <c r="W331" i="5"/>
  <c r="V331" i="5"/>
  <c r="U331" i="5"/>
  <c r="AF403" i="5"/>
  <c r="AH403" i="5" s="1"/>
  <c r="AE403" i="5"/>
  <c r="AD403" i="5"/>
  <c r="AC403" i="5"/>
  <c r="AB403" i="5"/>
  <c r="AA403" i="5"/>
  <c r="Y403" i="5"/>
  <c r="W403" i="5"/>
  <c r="V403" i="5"/>
  <c r="U403" i="5"/>
  <c r="AF402" i="5"/>
  <c r="X402" i="5" s="1"/>
  <c r="AE402" i="5"/>
  <c r="AD402" i="5"/>
  <c r="AC402" i="5"/>
  <c r="AB402" i="5"/>
  <c r="AA402" i="5"/>
  <c r="Y402" i="5"/>
  <c r="W402" i="5"/>
  <c r="V402" i="5"/>
  <c r="U402" i="5"/>
  <c r="AF401" i="5"/>
  <c r="AH401" i="5" s="1"/>
  <c r="AE401" i="5"/>
  <c r="AD401" i="5"/>
  <c r="AC401" i="5"/>
  <c r="AB401" i="5"/>
  <c r="AA401" i="5"/>
  <c r="Y401" i="5"/>
  <c r="W401" i="5"/>
  <c r="V401" i="5"/>
  <c r="U401" i="5"/>
  <c r="AF400" i="5"/>
  <c r="AH400" i="5" s="1"/>
  <c r="AE400" i="5"/>
  <c r="AD400" i="5"/>
  <c r="AC400" i="5"/>
  <c r="AB400" i="5"/>
  <c r="AA400" i="5"/>
  <c r="Y400" i="5"/>
  <c r="W400" i="5"/>
  <c r="V400" i="5"/>
  <c r="U400" i="5"/>
  <c r="AF399" i="5"/>
  <c r="Z399" i="5" s="1"/>
  <c r="AE399" i="5"/>
  <c r="AD399" i="5"/>
  <c r="AC399" i="5"/>
  <c r="AB399" i="5"/>
  <c r="AA399" i="5"/>
  <c r="Y399" i="5"/>
  <c r="W399" i="5"/>
  <c r="V399" i="5"/>
  <c r="U399" i="5"/>
  <c r="AF398" i="5"/>
  <c r="Z398" i="5" s="1"/>
  <c r="AE398" i="5"/>
  <c r="AD398" i="5"/>
  <c r="AC398" i="5"/>
  <c r="AB398" i="5"/>
  <c r="AA398" i="5"/>
  <c r="Y398" i="5"/>
  <c r="W398" i="5"/>
  <c r="V398" i="5"/>
  <c r="U398" i="5"/>
  <c r="AF397" i="5"/>
  <c r="X397" i="5" s="1"/>
  <c r="AE397" i="5"/>
  <c r="AD397" i="5"/>
  <c r="AC397" i="5"/>
  <c r="AB397" i="5"/>
  <c r="AA397" i="5"/>
  <c r="Y397" i="5"/>
  <c r="W397" i="5"/>
  <c r="V397" i="5"/>
  <c r="U397" i="5"/>
  <c r="AF396" i="5"/>
  <c r="Z396" i="5" s="1"/>
  <c r="AE396" i="5"/>
  <c r="AD396" i="5"/>
  <c r="AC396" i="5"/>
  <c r="AB396" i="5"/>
  <c r="AA396" i="5"/>
  <c r="Y396" i="5"/>
  <c r="W396" i="5"/>
  <c r="V396" i="5"/>
  <c r="U396" i="5"/>
  <c r="AF395" i="5"/>
  <c r="X395" i="5" s="1"/>
  <c r="AE395" i="5"/>
  <c r="AD395" i="5"/>
  <c r="AC395" i="5"/>
  <c r="AB395" i="5"/>
  <c r="AA395" i="5"/>
  <c r="Y395" i="5"/>
  <c r="W395" i="5"/>
  <c r="V395" i="5"/>
  <c r="U395" i="5"/>
  <c r="AF394" i="5"/>
  <c r="AH394" i="5" s="1"/>
  <c r="AE394" i="5"/>
  <c r="AD394" i="5"/>
  <c r="AC394" i="5"/>
  <c r="AB394" i="5"/>
  <c r="AA394" i="5"/>
  <c r="Y394" i="5"/>
  <c r="W394" i="5"/>
  <c r="V394" i="5"/>
  <c r="U394" i="5"/>
  <c r="AF393" i="5"/>
  <c r="X393" i="5" s="1"/>
  <c r="AE393" i="5"/>
  <c r="AD393" i="5"/>
  <c r="AC393" i="5"/>
  <c r="AB393" i="5"/>
  <c r="AA393" i="5"/>
  <c r="Y393" i="5"/>
  <c r="W393" i="5"/>
  <c r="V393" i="5"/>
  <c r="U393" i="5"/>
  <c r="AF392" i="5"/>
  <c r="X392" i="5" s="1"/>
  <c r="AE392" i="5"/>
  <c r="AD392" i="5"/>
  <c r="AC392" i="5"/>
  <c r="AB392" i="5"/>
  <c r="AA392" i="5"/>
  <c r="Y392" i="5"/>
  <c r="W392" i="5"/>
  <c r="V392" i="5"/>
  <c r="U392" i="5"/>
  <c r="AF391" i="5"/>
  <c r="X391" i="5" s="1"/>
  <c r="AE391" i="5"/>
  <c r="AD391" i="5"/>
  <c r="AC391" i="5"/>
  <c r="AB391" i="5"/>
  <c r="AA391" i="5"/>
  <c r="Y391" i="5"/>
  <c r="W391" i="5"/>
  <c r="V391" i="5"/>
  <c r="U391" i="5"/>
  <c r="AF390" i="5"/>
  <c r="Z390" i="5" s="1"/>
  <c r="AE390" i="5"/>
  <c r="AD390" i="5"/>
  <c r="AC390" i="5"/>
  <c r="AB390" i="5"/>
  <c r="AA390" i="5"/>
  <c r="Y390" i="5"/>
  <c r="W390" i="5"/>
  <c r="V390" i="5"/>
  <c r="U390" i="5"/>
  <c r="AF274" i="5"/>
  <c r="Z274" i="5" s="1"/>
  <c r="AE274" i="5"/>
  <c r="AD274" i="5"/>
  <c r="AC274" i="5"/>
  <c r="AB274" i="5"/>
  <c r="AA274" i="5"/>
  <c r="Y274" i="5"/>
  <c r="W274" i="5"/>
  <c r="V274" i="5"/>
  <c r="U274" i="5"/>
  <c r="AF273" i="5"/>
  <c r="AH273" i="5" s="1"/>
  <c r="AE273" i="5"/>
  <c r="AD273" i="5"/>
  <c r="AC273" i="5"/>
  <c r="AB273" i="5"/>
  <c r="AA273" i="5"/>
  <c r="Y273" i="5"/>
  <c r="W273" i="5"/>
  <c r="V273" i="5"/>
  <c r="U273" i="5"/>
  <c r="H51" i="9"/>
  <c r="H53" i="9"/>
  <c r="H50" i="9"/>
  <c r="J85" i="9"/>
  <c r="K85" i="9" s="1"/>
  <c r="H85" i="9"/>
  <c r="AF228" i="5"/>
  <c r="AE228" i="5"/>
  <c r="AD228" i="5"/>
  <c r="AC228" i="5"/>
  <c r="AB228" i="5"/>
  <c r="AA228" i="5"/>
  <c r="Y228" i="5"/>
  <c r="W228" i="5"/>
  <c r="V228" i="5"/>
  <c r="U228" i="5"/>
  <c r="AF227" i="5"/>
  <c r="AH227" i="5" s="1"/>
  <c r="AE227" i="5"/>
  <c r="AD227" i="5"/>
  <c r="AC227" i="5"/>
  <c r="AB227" i="5"/>
  <c r="AA227" i="5"/>
  <c r="Y227" i="5"/>
  <c r="W227" i="5"/>
  <c r="V227" i="5"/>
  <c r="U227" i="5"/>
  <c r="AF226" i="5"/>
  <c r="Z226" i="5" s="1"/>
  <c r="AE226" i="5"/>
  <c r="AD226" i="5"/>
  <c r="AC226" i="5"/>
  <c r="AB226" i="5"/>
  <c r="AA226" i="5"/>
  <c r="Y226" i="5"/>
  <c r="W226" i="5"/>
  <c r="V226" i="5"/>
  <c r="U226" i="5"/>
  <c r="AF225" i="5"/>
  <c r="Z225" i="5" s="1"/>
  <c r="AE225" i="5"/>
  <c r="AD225" i="5"/>
  <c r="AC225" i="5"/>
  <c r="AB225" i="5"/>
  <c r="AA225" i="5"/>
  <c r="Y225" i="5"/>
  <c r="W225" i="5"/>
  <c r="V225" i="5"/>
  <c r="U225" i="5"/>
  <c r="AF224" i="5"/>
  <c r="AH224" i="5" s="1"/>
  <c r="AE224" i="5"/>
  <c r="AD224" i="5"/>
  <c r="AC224" i="5"/>
  <c r="AB224" i="5"/>
  <c r="AA224" i="5"/>
  <c r="Y224" i="5"/>
  <c r="W224" i="5"/>
  <c r="V224" i="5"/>
  <c r="U224" i="5"/>
  <c r="AF223" i="5"/>
  <c r="AH223" i="5" s="1"/>
  <c r="AE223" i="5"/>
  <c r="AD223" i="5"/>
  <c r="AC223" i="5"/>
  <c r="AB223" i="5"/>
  <c r="AA223" i="5"/>
  <c r="Y223" i="5"/>
  <c r="W223" i="5"/>
  <c r="V223" i="5"/>
  <c r="U223" i="5"/>
  <c r="AF222" i="5"/>
  <c r="Z222" i="5" s="1"/>
  <c r="AE222" i="5"/>
  <c r="AD222" i="5"/>
  <c r="AC222" i="5"/>
  <c r="AB222" i="5"/>
  <c r="AA222" i="5"/>
  <c r="Y222" i="5"/>
  <c r="W222" i="5"/>
  <c r="V222" i="5"/>
  <c r="U222" i="5"/>
  <c r="AF235" i="5"/>
  <c r="AH235" i="5" s="1"/>
  <c r="AE235" i="5"/>
  <c r="AD235" i="5"/>
  <c r="AC235" i="5"/>
  <c r="AB235" i="5"/>
  <c r="AA235" i="5"/>
  <c r="Y235" i="5"/>
  <c r="W235" i="5"/>
  <c r="V235" i="5"/>
  <c r="U235" i="5"/>
  <c r="AF234" i="5"/>
  <c r="Z234" i="5" s="1"/>
  <c r="AE234" i="5"/>
  <c r="AD234" i="5"/>
  <c r="AC234" i="5"/>
  <c r="AB234" i="5"/>
  <c r="AA234" i="5"/>
  <c r="Y234" i="5"/>
  <c r="W234" i="5"/>
  <c r="V234" i="5"/>
  <c r="U234" i="5"/>
  <c r="AF233" i="5"/>
  <c r="Z233" i="5" s="1"/>
  <c r="AE233" i="5"/>
  <c r="AD233" i="5"/>
  <c r="AC233" i="5"/>
  <c r="AB233" i="5"/>
  <c r="AA233" i="5"/>
  <c r="Y233" i="5"/>
  <c r="W233" i="5"/>
  <c r="V233" i="5"/>
  <c r="U233" i="5"/>
  <c r="AF232" i="5"/>
  <c r="Z232" i="5" s="1"/>
  <c r="AE232" i="5"/>
  <c r="AD232" i="5"/>
  <c r="AC232" i="5"/>
  <c r="AB232" i="5"/>
  <c r="AA232" i="5"/>
  <c r="Y232" i="5"/>
  <c r="W232" i="5"/>
  <c r="V232" i="5"/>
  <c r="U232" i="5"/>
  <c r="AF231" i="5"/>
  <c r="X231" i="5" s="1"/>
  <c r="AE231" i="5"/>
  <c r="AD231" i="5"/>
  <c r="AC231" i="5"/>
  <c r="AB231" i="5"/>
  <c r="AA231" i="5"/>
  <c r="Y231" i="5"/>
  <c r="W231" i="5"/>
  <c r="V231" i="5"/>
  <c r="U231" i="5"/>
  <c r="AF230" i="5"/>
  <c r="Z230" i="5" s="1"/>
  <c r="AE230" i="5"/>
  <c r="AD230" i="5"/>
  <c r="AC230" i="5"/>
  <c r="AB230" i="5"/>
  <c r="AA230" i="5"/>
  <c r="Y230" i="5"/>
  <c r="W230" i="5"/>
  <c r="V230" i="5"/>
  <c r="U230" i="5"/>
  <c r="AF229" i="5"/>
  <c r="X229" i="5" s="1"/>
  <c r="AE229" i="5"/>
  <c r="AD229" i="5"/>
  <c r="AC229" i="5"/>
  <c r="AB229" i="5"/>
  <c r="AA229" i="5"/>
  <c r="Y229" i="5"/>
  <c r="W229" i="5"/>
  <c r="V229" i="5"/>
  <c r="U229" i="5"/>
  <c r="AF242" i="5"/>
  <c r="AH242" i="5" s="1"/>
  <c r="AE242" i="5"/>
  <c r="AD242" i="5"/>
  <c r="AC242" i="5"/>
  <c r="AB242" i="5"/>
  <c r="AA242" i="5"/>
  <c r="Y242" i="5"/>
  <c r="W242" i="5"/>
  <c r="V242" i="5"/>
  <c r="U242" i="5"/>
  <c r="AF241" i="5"/>
  <c r="AH241" i="5" s="1"/>
  <c r="AE241" i="5"/>
  <c r="AD241" i="5"/>
  <c r="AC241" i="5"/>
  <c r="AB241" i="5"/>
  <c r="AA241" i="5"/>
  <c r="Y241" i="5"/>
  <c r="W241" i="5"/>
  <c r="V241" i="5"/>
  <c r="U241" i="5"/>
  <c r="AF240" i="5"/>
  <c r="Z240" i="5" s="1"/>
  <c r="AE240" i="5"/>
  <c r="AD240" i="5"/>
  <c r="AC240" i="5"/>
  <c r="AB240" i="5"/>
  <c r="AA240" i="5"/>
  <c r="Y240" i="5"/>
  <c r="W240" i="5"/>
  <c r="V240" i="5"/>
  <c r="U240" i="5"/>
  <c r="AF239" i="5"/>
  <c r="X239" i="5" s="1"/>
  <c r="AE239" i="5"/>
  <c r="AD239" i="5"/>
  <c r="AC239" i="5"/>
  <c r="AB239" i="5"/>
  <c r="AA239" i="5"/>
  <c r="Y239" i="5"/>
  <c r="W239" i="5"/>
  <c r="V239" i="5"/>
  <c r="U239" i="5"/>
  <c r="AF238" i="5"/>
  <c r="AE238" i="5"/>
  <c r="AD238" i="5"/>
  <c r="AC238" i="5"/>
  <c r="AB238" i="5"/>
  <c r="AA238" i="5"/>
  <c r="Y238" i="5"/>
  <c r="W238" i="5"/>
  <c r="V238" i="5"/>
  <c r="U238" i="5"/>
  <c r="AF237" i="5"/>
  <c r="AH237" i="5" s="1"/>
  <c r="AE237" i="5"/>
  <c r="AD237" i="5"/>
  <c r="AC237" i="5"/>
  <c r="AB237" i="5"/>
  <c r="AA237" i="5"/>
  <c r="Y237" i="5"/>
  <c r="W237" i="5"/>
  <c r="V237" i="5"/>
  <c r="U237" i="5"/>
  <c r="AF236" i="5"/>
  <c r="AE236" i="5"/>
  <c r="AD236" i="5"/>
  <c r="AC236" i="5"/>
  <c r="AB236" i="5"/>
  <c r="AA236" i="5"/>
  <c r="Y236" i="5"/>
  <c r="W236" i="5"/>
  <c r="V236" i="5"/>
  <c r="U236" i="5"/>
  <c r="AF249" i="5"/>
  <c r="Z249" i="5" s="1"/>
  <c r="AE249" i="5"/>
  <c r="AD249" i="5"/>
  <c r="AC249" i="5"/>
  <c r="AB249" i="5"/>
  <c r="AA249" i="5"/>
  <c r="Y249" i="5"/>
  <c r="W249" i="5"/>
  <c r="V249" i="5"/>
  <c r="U249" i="5"/>
  <c r="AF248" i="5"/>
  <c r="AH248" i="5" s="1"/>
  <c r="AE248" i="5"/>
  <c r="AD248" i="5"/>
  <c r="AC248" i="5"/>
  <c r="AB248" i="5"/>
  <c r="AA248" i="5"/>
  <c r="Y248" i="5"/>
  <c r="W248" i="5"/>
  <c r="V248" i="5"/>
  <c r="U248" i="5"/>
  <c r="AF247" i="5"/>
  <c r="Z247" i="5" s="1"/>
  <c r="AE247" i="5"/>
  <c r="AD247" i="5"/>
  <c r="AC247" i="5"/>
  <c r="AB247" i="5"/>
  <c r="AA247" i="5"/>
  <c r="Y247" i="5"/>
  <c r="W247" i="5"/>
  <c r="V247" i="5"/>
  <c r="U247" i="5"/>
  <c r="AF246" i="5"/>
  <c r="AE246" i="5"/>
  <c r="AD246" i="5"/>
  <c r="AC246" i="5"/>
  <c r="AB246" i="5"/>
  <c r="AA246" i="5"/>
  <c r="Y246" i="5"/>
  <c r="W246" i="5"/>
  <c r="V246" i="5"/>
  <c r="U246" i="5"/>
  <c r="AF245" i="5"/>
  <c r="X245" i="5" s="1"/>
  <c r="AE245" i="5"/>
  <c r="AD245" i="5"/>
  <c r="AC245" i="5"/>
  <c r="AB245" i="5"/>
  <c r="AA245" i="5"/>
  <c r="Y245" i="5"/>
  <c r="W245" i="5"/>
  <c r="V245" i="5"/>
  <c r="U245" i="5"/>
  <c r="AF244" i="5"/>
  <c r="AH244" i="5" s="1"/>
  <c r="AE244" i="5"/>
  <c r="AD244" i="5"/>
  <c r="AC244" i="5"/>
  <c r="AB244" i="5"/>
  <c r="AA244" i="5"/>
  <c r="Y244" i="5"/>
  <c r="W244" i="5"/>
  <c r="V244" i="5"/>
  <c r="U244" i="5"/>
  <c r="AF243" i="5"/>
  <c r="Z243" i="5" s="1"/>
  <c r="AE243" i="5"/>
  <c r="AD243" i="5"/>
  <c r="AC243" i="5"/>
  <c r="AB243" i="5"/>
  <c r="AA243" i="5"/>
  <c r="Y243" i="5"/>
  <c r="W243" i="5"/>
  <c r="V243" i="5"/>
  <c r="U243" i="5"/>
  <c r="AF256" i="5"/>
  <c r="X256" i="5" s="1"/>
  <c r="AE256" i="5"/>
  <c r="AD256" i="5"/>
  <c r="AC256" i="5"/>
  <c r="AB256" i="5"/>
  <c r="AA256" i="5"/>
  <c r="Y256" i="5"/>
  <c r="W256" i="5"/>
  <c r="V256" i="5"/>
  <c r="U256" i="5"/>
  <c r="AF255" i="5"/>
  <c r="X255" i="5" s="1"/>
  <c r="AE255" i="5"/>
  <c r="AD255" i="5"/>
  <c r="AC255" i="5"/>
  <c r="AB255" i="5"/>
  <c r="AA255" i="5"/>
  <c r="Y255" i="5"/>
  <c r="W255" i="5"/>
  <c r="V255" i="5"/>
  <c r="U255" i="5"/>
  <c r="AF254" i="5"/>
  <c r="Z254" i="5" s="1"/>
  <c r="AE254" i="5"/>
  <c r="AD254" i="5"/>
  <c r="AC254" i="5"/>
  <c r="AB254" i="5"/>
  <c r="AA254" i="5"/>
  <c r="Y254" i="5"/>
  <c r="W254" i="5"/>
  <c r="V254" i="5"/>
  <c r="U254" i="5"/>
  <c r="AF253" i="5"/>
  <c r="Z253" i="5" s="1"/>
  <c r="AE253" i="5"/>
  <c r="AD253" i="5"/>
  <c r="AC253" i="5"/>
  <c r="AB253" i="5"/>
  <c r="AA253" i="5"/>
  <c r="Y253" i="5"/>
  <c r="W253" i="5"/>
  <c r="V253" i="5"/>
  <c r="U253" i="5"/>
  <c r="AF252" i="5"/>
  <c r="AH252" i="5" s="1"/>
  <c r="AE252" i="5"/>
  <c r="AD252" i="5"/>
  <c r="AC252" i="5"/>
  <c r="AB252" i="5"/>
  <c r="AA252" i="5"/>
  <c r="Y252" i="5"/>
  <c r="W252" i="5"/>
  <c r="V252" i="5"/>
  <c r="U252" i="5"/>
  <c r="AF251" i="5"/>
  <c r="X251" i="5" s="1"/>
  <c r="AE251" i="5"/>
  <c r="AD251" i="5"/>
  <c r="AC251" i="5"/>
  <c r="AB251" i="5"/>
  <c r="AA251" i="5"/>
  <c r="Y251" i="5"/>
  <c r="W251" i="5"/>
  <c r="V251" i="5"/>
  <c r="U251" i="5"/>
  <c r="AF250" i="5"/>
  <c r="AH250" i="5" s="1"/>
  <c r="AE250" i="5"/>
  <c r="AD250" i="5"/>
  <c r="AC250" i="5"/>
  <c r="AB250" i="5"/>
  <c r="AA250" i="5"/>
  <c r="Y250" i="5"/>
  <c r="W250" i="5"/>
  <c r="V250" i="5"/>
  <c r="U250" i="5"/>
  <c r="AF263" i="5"/>
  <c r="Z263" i="5" s="1"/>
  <c r="AE263" i="5"/>
  <c r="AD263" i="5"/>
  <c r="AC263" i="5"/>
  <c r="AB263" i="5"/>
  <c r="AA263" i="5"/>
  <c r="Y263" i="5"/>
  <c r="W263" i="5"/>
  <c r="V263" i="5"/>
  <c r="U263" i="5"/>
  <c r="AF262" i="5"/>
  <c r="AH262" i="5" s="1"/>
  <c r="AE262" i="5"/>
  <c r="AD262" i="5"/>
  <c r="AC262" i="5"/>
  <c r="AB262" i="5"/>
  <c r="AA262" i="5"/>
  <c r="Y262" i="5"/>
  <c r="W262" i="5"/>
  <c r="V262" i="5"/>
  <c r="U262" i="5"/>
  <c r="AF261" i="5"/>
  <c r="Z261" i="5" s="1"/>
  <c r="AE261" i="5"/>
  <c r="AD261" i="5"/>
  <c r="AC261" i="5"/>
  <c r="AB261" i="5"/>
  <c r="AA261" i="5"/>
  <c r="Y261" i="5"/>
  <c r="W261" i="5"/>
  <c r="V261" i="5"/>
  <c r="U261" i="5"/>
  <c r="AF260" i="5"/>
  <c r="AE260" i="5"/>
  <c r="AD260" i="5"/>
  <c r="AC260" i="5"/>
  <c r="AB260" i="5"/>
  <c r="AA260" i="5"/>
  <c r="Y260" i="5"/>
  <c r="W260" i="5"/>
  <c r="V260" i="5"/>
  <c r="U260" i="5"/>
  <c r="AF259" i="5"/>
  <c r="X259" i="5" s="1"/>
  <c r="AE259" i="5"/>
  <c r="AD259" i="5"/>
  <c r="AC259" i="5"/>
  <c r="AB259" i="5"/>
  <c r="AA259" i="5"/>
  <c r="Y259" i="5"/>
  <c r="W259" i="5"/>
  <c r="V259" i="5"/>
  <c r="U259" i="5"/>
  <c r="AF258" i="5"/>
  <c r="AH258" i="5" s="1"/>
  <c r="AE258" i="5"/>
  <c r="AD258" i="5"/>
  <c r="AC258" i="5"/>
  <c r="AB258" i="5"/>
  <c r="AA258" i="5"/>
  <c r="Y258" i="5"/>
  <c r="W258" i="5"/>
  <c r="V258" i="5"/>
  <c r="U258" i="5"/>
  <c r="AF257" i="5"/>
  <c r="Z257" i="5" s="1"/>
  <c r="AE257" i="5"/>
  <c r="AD257" i="5"/>
  <c r="AC257" i="5"/>
  <c r="AB257" i="5"/>
  <c r="AA257" i="5"/>
  <c r="Y257" i="5"/>
  <c r="W257" i="5"/>
  <c r="V257" i="5"/>
  <c r="U257" i="5"/>
  <c r="AF270" i="5"/>
  <c r="AE270" i="5"/>
  <c r="AD270" i="5"/>
  <c r="AC270" i="5"/>
  <c r="AB270" i="5"/>
  <c r="AA270" i="5"/>
  <c r="Y270" i="5"/>
  <c r="W270" i="5"/>
  <c r="V270" i="5"/>
  <c r="U270" i="5"/>
  <c r="AF269" i="5"/>
  <c r="Z269" i="5" s="1"/>
  <c r="AE269" i="5"/>
  <c r="AD269" i="5"/>
  <c r="AC269" i="5"/>
  <c r="AB269" i="5"/>
  <c r="AA269" i="5"/>
  <c r="Y269" i="5"/>
  <c r="W269" i="5"/>
  <c r="V269" i="5"/>
  <c r="U269" i="5"/>
  <c r="AF268" i="5"/>
  <c r="Z268" i="5" s="1"/>
  <c r="AE268" i="5"/>
  <c r="AD268" i="5"/>
  <c r="AC268" i="5"/>
  <c r="AB268" i="5"/>
  <c r="AA268" i="5"/>
  <c r="Y268" i="5"/>
  <c r="W268" i="5"/>
  <c r="V268" i="5"/>
  <c r="U268" i="5"/>
  <c r="AF267" i="5"/>
  <c r="Z267" i="5" s="1"/>
  <c r="AE267" i="5"/>
  <c r="AD267" i="5"/>
  <c r="AC267" i="5"/>
  <c r="AB267" i="5"/>
  <c r="AA267" i="5"/>
  <c r="Y267" i="5"/>
  <c r="W267" i="5"/>
  <c r="V267" i="5"/>
  <c r="U267" i="5"/>
  <c r="AF266" i="5"/>
  <c r="X266" i="5" s="1"/>
  <c r="AE266" i="5"/>
  <c r="AD266" i="5"/>
  <c r="AC266" i="5"/>
  <c r="AB266" i="5"/>
  <c r="AA266" i="5"/>
  <c r="Y266" i="5"/>
  <c r="W266" i="5"/>
  <c r="V266" i="5"/>
  <c r="U266" i="5"/>
  <c r="AF265" i="5"/>
  <c r="Z265" i="5" s="1"/>
  <c r="AE265" i="5"/>
  <c r="AD265" i="5"/>
  <c r="AC265" i="5"/>
  <c r="AB265" i="5"/>
  <c r="AA265" i="5"/>
  <c r="Y265" i="5"/>
  <c r="W265" i="5"/>
  <c r="V265" i="5"/>
  <c r="U265" i="5"/>
  <c r="AF264" i="5"/>
  <c r="AH264" i="5" s="1"/>
  <c r="AE264" i="5"/>
  <c r="AD264" i="5"/>
  <c r="AC264" i="5"/>
  <c r="AB264" i="5"/>
  <c r="AA264" i="5"/>
  <c r="Y264" i="5"/>
  <c r="W264" i="5"/>
  <c r="V264" i="5"/>
  <c r="U264" i="5"/>
  <c r="AF279" i="5"/>
  <c r="AH279" i="5" s="1"/>
  <c r="AE279" i="5"/>
  <c r="AD279" i="5"/>
  <c r="AC279" i="5"/>
  <c r="AB279" i="5"/>
  <c r="AA279" i="5"/>
  <c r="Y279" i="5"/>
  <c r="W279" i="5"/>
  <c r="V279" i="5"/>
  <c r="U279" i="5"/>
  <c r="AF278" i="5"/>
  <c r="AH278" i="5" s="1"/>
  <c r="AE278" i="5"/>
  <c r="AD278" i="5"/>
  <c r="AC278" i="5"/>
  <c r="AB278" i="5"/>
  <c r="AA278" i="5"/>
  <c r="Y278" i="5"/>
  <c r="W278" i="5"/>
  <c r="V278" i="5"/>
  <c r="U278" i="5"/>
  <c r="AF277" i="5"/>
  <c r="X277" i="5" s="1"/>
  <c r="AE277" i="5"/>
  <c r="AD277" i="5"/>
  <c r="AC277" i="5"/>
  <c r="AB277" i="5"/>
  <c r="AA277" i="5"/>
  <c r="Y277" i="5"/>
  <c r="W277" i="5"/>
  <c r="V277" i="5"/>
  <c r="U277" i="5"/>
  <c r="AF276" i="5"/>
  <c r="Z276" i="5" s="1"/>
  <c r="AE276" i="5"/>
  <c r="AD276" i="5"/>
  <c r="AC276" i="5"/>
  <c r="AB276" i="5"/>
  <c r="AA276" i="5"/>
  <c r="Y276" i="5"/>
  <c r="W276" i="5"/>
  <c r="V276" i="5"/>
  <c r="U276" i="5"/>
  <c r="AF275" i="5"/>
  <c r="AH275" i="5" s="1"/>
  <c r="AE275" i="5"/>
  <c r="AD275" i="5"/>
  <c r="AC275" i="5"/>
  <c r="AB275" i="5"/>
  <c r="AA275" i="5"/>
  <c r="Y275" i="5"/>
  <c r="W275" i="5"/>
  <c r="V275" i="5"/>
  <c r="U275" i="5"/>
  <c r="AF272" i="5"/>
  <c r="Z272" i="5" s="1"/>
  <c r="AE272" i="5"/>
  <c r="AD272" i="5"/>
  <c r="AC272" i="5"/>
  <c r="AB272" i="5"/>
  <c r="AA272" i="5"/>
  <c r="Y272" i="5"/>
  <c r="W272" i="5"/>
  <c r="V272" i="5"/>
  <c r="U272" i="5"/>
  <c r="AF271" i="5"/>
  <c r="AH271" i="5" s="1"/>
  <c r="AE271" i="5"/>
  <c r="AD271" i="5"/>
  <c r="AC271" i="5"/>
  <c r="AB271" i="5"/>
  <c r="AA271" i="5"/>
  <c r="Y271" i="5"/>
  <c r="W271" i="5"/>
  <c r="V271" i="5"/>
  <c r="U271" i="5"/>
  <c r="AF286" i="5"/>
  <c r="AH286" i="5" s="1"/>
  <c r="AE286" i="5"/>
  <c r="AD286" i="5"/>
  <c r="AC286" i="5"/>
  <c r="AB286" i="5"/>
  <c r="AA286" i="5"/>
  <c r="Y286" i="5"/>
  <c r="W286" i="5"/>
  <c r="V286" i="5"/>
  <c r="U286" i="5"/>
  <c r="AF285" i="5"/>
  <c r="AH285" i="5" s="1"/>
  <c r="AE285" i="5"/>
  <c r="AD285" i="5"/>
  <c r="AC285" i="5"/>
  <c r="AB285" i="5"/>
  <c r="AA285" i="5"/>
  <c r="Y285" i="5"/>
  <c r="W285" i="5"/>
  <c r="V285" i="5"/>
  <c r="U285" i="5"/>
  <c r="AF284" i="5"/>
  <c r="Z284" i="5" s="1"/>
  <c r="AE284" i="5"/>
  <c r="AD284" i="5"/>
  <c r="AC284" i="5"/>
  <c r="AB284" i="5"/>
  <c r="AA284" i="5"/>
  <c r="Y284" i="5"/>
  <c r="W284" i="5"/>
  <c r="V284" i="5"/>
  <c r="U284" i="5"/>
  <c r="AF283" i="5"/>
  <c r="X283" i="5" s="1"/>
  <c r="AE283" i="5"/>
  <c r="AD283" i="5"/>
  <c r="AC283" i="5"/>
  <c r="AB283" i="5"/>
  <c r="AA283" i="5"/>
  <c r="Y283" i="5"/>
  <c r="W283" i="5"/>
  <c r="V283" i="5"/>
  <c r="U283" i="5"/>
  <c r="AF282" i="5"/>
  <c r="Z282" i="5" s="1"/>
  <c r="AE282" i="5"/>
  <c r="AD282" i="5"/>
  <c r="AC282" i="5"/>
  <c r="AB282" i="5"/>
  <c r="AA282" i="5"/>
  <c r="Y282" i="5"/>
  <c r="W282" i="5"/>
  <c r="V282" i="5"/>
  <c r="U282" i="5"/>
  <c r="AF281" i="5"/>
  <c r="AH281" i="5" s="1"/>
  <c r="AE281" i="5"/>
  <c r="AD281" i="5"/>
  <c r="AC281" i="5"/>
  <c r="AB281" i="5"/>
  <c r="AA281" i="5"/>
  <c r="Y281" i="5"/>
  <c r="W281" i="5"/>
  <c r="V281" i="5"/>
  <c r="U281" i="5"/>
  <c r="AF280" i="5"/>
  <c r="AH280" i="5" s="1"/>
  <c r="AE280" i="5"/>
  <c r="AD280" i="5"/>
  <c r="AC280" i="5"/>
  <c r="AB280" i="5"/>
  <c r="AA280" i="5"/>
  <c r="Y280" i="5"/>
  <c r="W280" i="5"/>
  <c r="V280" i="5"/>
  <c r="U280" i="5"/>
  <c r="AF292" i="5"/>
  <c r="Z292" i="5" s="1"/>
  <c r="AE292" i="5"/>
  <c r="AD292" i="5"/>
  <c r="AC292" i="5"/>
  <c r="AB292" i="5"/>
  <c r="AA292" i="5"/>
  <c r="Y292" i="5"/>
  <c r="W292" i="5"/>
  <c r="V292" i="5"/>
  <c r="U292" i="5"/>
  <c r="AF291" i="5"/>
  <c r="Z291" i="5" s="1"/>
  <c r="AE291" i="5"/>
  <c r="AD291" i="5"/>
  <c r="AC291" i="5"/>
  <c r="AB291" i="5"/>
  <c r="AA291" i="5"/>
  <c r="Y291" i="5"/>
  <c r="W291" i="5"/>
  <c r="V291" i="5"/>
  <c r="U291" i="5"/>
  <c r="AF290" i="5"/>
  <c r="Z290" i="5" s="1"/>
  <c r="AE290" i="5"/>
  <c r="AD290" i="5"/>
  <c r="AC290" i="5"/>
  <c r="AB290" i="5"/>
  <c r="AA290" i="5"/>
  <c r="Y290" i="5"/>
  <c r="W290" i="5"/>
  <c r="V290" i="5"/>
  <c r="U290" i="5"/>
  <c r="AF289" i="5"/>
  <c r="AE289" i="5"/>
  <c r="AD289" i="5"/>
  <c r="AC289" i="5"/>
  <c r="AB289" i="5"/>
  <c r="AA289" i="5"/>
  <c r="Y289" i="5"/>
  <c r="W289" i="5"/>
  <c r="V289" i="5"/>
  <c r="U289" i="5"/>
  <c r="AF288" i="5"/>
  <c r="AH288" i="5" s="1"/>
  <c r="AE288" i="5"/>
  <c r="AD288" i="5"/>
  <c r="AC288" i="5"/>
  <c r="AB288" i="5"/>
  <c r="AA288" i="5"/>
  <c r="Y288" i="5"/>
  <c r="W288" i="5"/>
  <c r="V288" i="5"/>
  <c r="U288" i="5"/>
  <c r="AF287" i="5"/>
  <c r="X287" i="5" s="1"/>
  <c r="AE287" i="5"/>
  <c r="AD287" i="5"/>
  <c r="AC287" i="5"/>
  <c r="AB287" i="5"/>
  <c r="AA287" i="5"/>
  <c r="Y287" i="5"/>
  <c r="W287" i="5"/>
  <c r="V287" i="5"/>
  <c r="U287" i="5"/>
  <c r="AF406" i="5"/>
  <c r="AH406" i="5" s="1"/>
  <c r="AE406" i="5"/>
  <c r="AD406" i="5"/>
  <c r="AC406" i="5"/>
  <c r="AB406" i="5"/>
  <c r="AA406" i="5"/>
  <c r="Y406" i="5"/>
  <c r="W406" i="5"/>
  <c r="V406" i="5"/>
  <c r="U406" i="5"/>
  <c r="AF405" i="5"/>
  <c r="AH405" i="5" s="1"/>
  <c r="AE405" i="5"/>
  <c r="AD405" i="5"/>
  <c r="AC405" i="5"/>
  <c r="AB405" i="5"/>
  <c r="AA405" i="5"/>
  <c r="Y405" i="5"/>
  <c r="W405" i="5"/>
  <c r="V405" i="5"/>
  <c r="U405" i="5"/>
  <c r="AF404" i="5"/>
  <c r="X404" i="5" s="1"/>
  <c r="AE404" i="5"/>
  <c r="AD404" i="5"/>
  <c r="AC404" i="5"/>
  <c r="AB404" i="5"/>
  <c r="AA404" i="5"/>
  <c r="Y404" i="5"/>
  <c r="W404" i="5"/>
  <c r="V404" i="5"/>
  <c r="U404" i="5"/>
  <c r="AF295" i="5"/>
  <c r="AE295" i="5"/>
  <c r="AD295" i="5"/>
  <c r="AC295" i="5"/>
  <c r="AB295" i="5"/>
  <c r="AA295" i="5"/>
  <c r="Y295" i="5"/>
  <c r="W295" i="5"/>
  <c r="V295" i="5"/>
  <c r="U295" i="5"/>
  <c r="AF294" i="5"/>
  <c r="Z294" i="5" s="1"/>
  <c r="AE294" i="5"/>
  <c r="AD294" i="5"/>
  <c r="AC294" i="5"/>
  <c r="AB294" i="5"/>
  <c r="AA294" i="5"/>
  <c r="Y294" i="5"/>
  <c r="W294" i="5"/>
  <c r="V294" i="5"/>
  <c r="U294" i="5"/>
  <c r="AF293" i="5"/>
  <c r="AH293" i="5" s="1"/>
  <c r="AE293" i="5"/>
  <c r="AD293" i="5"/>
  <c r="AC293" i="5"/>
  <c r="AB293" i="5"/>
  <c r="AA293" i="5"/>
  <c r="Y293" i="5"/>
  <c r="W293" i="5"/>
  <c r="V293" i="5"/>
  <c r="U293" i="5"/>
  <c r="AF410" i="5"/>
  <c r="Z410" i="5" s="1"/>
  <c r="AE410" i="5"/>
  <c r="AD410" i="5"/>
  <c r="AC410" i="5"/>
  <c r="AB410" i="5"/>
  <c r="AA410" i="5"/>
  <c r="Y410" i="5"/>
  <c r="W410" i="5"/>
  <c r="V410" i="5"/>
  <c r="U410" i="5"/>
  <c r="AF409" i="5"/>
  <c r="X409" i="5" s="1"/>
  <c r="AE409" i="5"/>
  <c r="AD409" i="5"/>
  <c r="AC409" i="5"/>
  <c r="AB409" i="5"/>
  <c r="AA409" i="5"/>
  <c r="Y409" i="5"/>
  <c r="W409" i="5"/>
  <c r="V409" i="5"/>
  <c r="U409" i="5"/>
  <c r="AF408" i="5"/>
  <c r="AH408" i="5" s="1"/>
  <c r="AE408" i="5"/>
  <c r="AD408" i="5"/>
  <c r="AC408" i="5"/>
  <c r="AB408" i="5"/>
  <c r="AA408" i="5"/>
  <c r="Y408" i="5"/>
  <c r="W408" i="5"/>
  <c r="V408" i="5"/>
  <c r="U408" i="5"/>
  <c r="AF407" i="5"/>
  <c r="AH407" i="5" s="1"/>
  <c r="AE407" i="5"/>
  <c r="AD407" i="5"/>
  <c r="AC407" i="5"/>
  <c r="AB407" i="5"/>
  <c r="AA407" i="5"/>
  <c r="Y407" i="5"/>
  <c r="W407" i="5"/>
  <c r="V407" i="5"/>
  <c r="U407" i="5"/>
  <c r="AF194" i="5"/>
  <c r="AH194" i="5" s="1"/>
  <c r="AE194" i="5"/>
  <c r="AD194" i="5"/>
  <c r="AC194" i="5"/>
  <c r="AB194" i="5"/>
  <c r="AA194" i="5"/>
  <c r="Y194" i="5"/>
  <c r="W194" i="5"/>
  <c r="V194" i="5"/>
  <c r="U194" i="5"/>
  <c r="AF191" i="5"/>
  <c r="AE191" i="5"/>
  <c r="AD191" i="5"/>
  <c r="AC191" i="5"/>
  <c r="AB191" i="5"/>
  <c r="AA191" i="5"/>
  <c r="Y191" i="5"/>
  <c r="W191" i="5"/>
  <c r="V191" i="5"/>
  <c r="U191" i="5"/>
  <c r="AF190" i="5"/>
  <c r="AH190" i="5" s="1"/>
  <c r="AE190" i="5"/>
  <c r="AD190" i="5"/>
  <c r="AC190" i="5"/>
  <c r="AB190" i="5"/>
  <c r="AA190" i="5"/>
  <c r="Y190" i="5"/>
  <c r="W190" i="5"/>
  <c r="V190" i="5"/>
  <c r="U190" i="5"/>
  <c r="AF189" i="5"/>
  <c r="Z189" i="5" s="1"/>
  <c r="AE189" i="5"/>
  <c r="AD189" i="5"/>
  <c r="AC189" i="5"/>
  <c r="AB189" i="5"/>
  <c r="AA189" i="5"/>
  <c r="Y189" i="5"/>
  <c r="W189" i="5"/>
  <c r="V189" i="5"/>
  <c r="U189" i="5"/>
  <c r="AF188" i="5"/>
  <c r="Z188" i="5" s="1"/>
  <c r="AE188" i="5"/>
  <c r="AD188" i="5"/>
  <c r="AC188" i="5"/>
  <c r="AB188" i="5"/>
  <c r="AA188" i="5"/>
  <c r="Y188" i="5"/>
  <c r="W188" i="5"/>
  <c r="V188" i="5"/>
  <c r="U188" i="5"/>
  <c r="AF187" i="5"/>
  <c r="Z187" i="5" s="1"/>
  <c r="AE187" i="5"/>
  <c r="AD187" i="5"/>
  <c r="AC187" i="5"/>
  <c r="AB187" i="5"/>
  <c r="AA187" i="5"/>
  <c r="Y187" i="5"/>
  <c r="W187" i="5"/>
  <c r="V187" i="5"/>
  <c r="U187" i="5"/>
  <c r="AF186" i="5"/>
  <c r="Z186" i="5" s="1"/>
  <c r="AE186" i="5"/>
  <c r="AD186" i="5"/>
  <c r="AC186" i="5"/>
  <c r="AB186" i="5"/>
  <c r="AA186" i="5"/>
  <c r="Y186" i="5"/>
  <c r="W186" i="5"/>
  <c r="V186" i="5"/>
  <c r="U186" i="5"/>
  <c r="AF185" i="5"/>
  <c r="Z185" i="5" s="1"/>
  <c r="AE185" i="5"/>
  <c r="AD185" i="5"/>
  <c r="AC185" i="5"/>
  <c r="AB185" i="5"/>
  <c r="AA185" i="5"/>
  <c r="Y185" i="5"/>
  <c r="W185" i="5"/>
  <c r="V185" i="5"/>
  <c r="U185" i="5"/>
  <c r="AF184" i="5"/>
  <c r="AE184" i="5"/>
  <c r="AD184" i="5"/>
  <c r="AC184" i="5"/>
  <c r="AB184" i="5"/>
  <c r="AA184" i="5"/>
  <c r="Y184" i="5"/>
  <c r="W184" i="5"/>
  <c r="V184" i="5"/>
  <c r="U184" i="5"/>
  <c r="AF183" i="5"/>
  <c r="AE183" i="5"/>
  <c r="AD183" i="5"/>
  <c r="AC183" i="5"/>
  <c r="AB183" i="5"/>
  <c r="AA183" i="5"/>
  <c r="Y183" i="5"/>
  <c r="W183" i="5"/>
  <c r="V183" i="5"/>
  <c r="U183" i="5"/>
  <c r="AF182" i="5"/>
  <c r="Z182" i="5" s="1"/>
  <c r="AE182" i="5"/>
  <c r="AD182" i="5"/>
  <c r="AC182" i="5"/>
  <c r="AB182" i="5"/>
  <c r="AA182" i="5"/>
  <c r="Y182" i="5"/>
  <c r="W182" i="5"/>
  <c r="V182" i="5"/>
  <c r="U182" i="5"/>
  <c r="AF181" i="5"/>
  <c r="Z181" i="5" s="1"/>
  <c r="AE181" i="5"/>
  <c r="AD181" i="5"/>
  <c r="AC181" i="5"/>
  <c r="AB181" i="5"/>
  <c r="AA181" i="5"/>
  <c r="Y181" i="5"/>
  <c r="W181" i="5"/>
  <c r="V181" i="5"/>
  <c r="U181" i="5"/>
  <c r="AF180" i="5"/>
  <c r="Z180" i="5" s="1"/>
  <c r="AE180" i="5"/>
  <c r="AD180" i="5"/>
  <c r="AC180" i="5"/>
  <c r="AB180" i="5"/>
  <c r="AA180" i="5"/>
  <c r="Y180" i="5"/>
  <c r="W180" i="5"/>
  <c r="V180" i="5"/>
  <c r="U180" i="5"/>
  <c r="AF179" i="5"/>
  <c r="Z179" i="5" s="1"/>
  <c r="AE179" i="5"/>
  <c r="AD179" i="5"/>
  <c r="AC179" i="5"/>
  <c r="AB179" i="5"/>
  <c r="AA179" i="5"/>
  <c r="Y179" i="5"/>
  <c r="W179" i="5"/>
  <c r="V179" i="5"/>
  <c r="U179" i="5"/>
  <c r="AF178" i="5"/>
  <c r="X178" i="5" s="1"/>
  <c r="AE178" i="5"/>
  <c r="AD178" i="5"/>
  <c r="AC178" i="5"/>
  <c r="AB178" i="5"/>
  <c r="AA178" i="5"/>
  <c r="Y178" i="5"/>
  <c r="W178" i="5"/>
  <c r="V178" i="5"/>
  <c r="U178" i="5"/>
  <c r="AF177" i="5"/>
  <c r="AE177" i="5"/>
  <c r="AD177" i="5"/>
  <c r="AC177" i="5"/>
  <c r="AB177" i="5"/>
  <c r="AA177" i="5"/>
  <c r="Y177" i="5"/>
  <c r="W177" i="5"/>
  <c r="V177" i="5"/>
  <c r="U177" i="5"/>
  <c r="AF176" i="5"/>
  <c r="X176" i="5" s="1"/>
  <c r="AE176" i="5"/>
  <c r="AD176" i="5"/>
  <c r="AC176" i="5"/>
  <c r="AB176" i="5"/>
  <c r="AA176" i="5"/>
  <c r="Y176" i="5"/>
  <c r="W176" i="5"/>
  <c r="V176" i="5"/>
  <c r="U176" i="5"/>
  <c r="AF175" i="5"/>
  <c r="X175" i="5" s="1"/>
  <c r="AE175" i="5"/>
  <c r="AD175" i="5"/>
  <c r="AC175" i="5"/>
  <c r="AB175" i="5"/>
  <c r="AA175" i="5"/>
  <c r="Y175" i="5"/>
  <c r="W175" i="5"/>
  <c r="V175" i="5"/>
  <c r="U175" i="5"/>
  <c r="AF174" i="5"/>
  <c r="Z174" i="5" s="1"/>
  <c r="AE174" i="5"/>
  <c r="AD174" i="5"/>
  <c r="AC174" i="5"/>
  <c r="AB174" i="5"/>
  <c r="AA174" i="5"/>
  <c r="Y174" i="5"/>
  <c r="W174" i="5"/>
  <c r="V174" i="5"/>
  <c r="U174" i="5"/>
  <c r="AF173" i="5"/>
  <c r="AE173" i="5"/>
  <c r="AD173" i="5"/>
  <c r="AC173" i="5"/>
  <c r="AB173" i="5"/>
  <c r="AA173" i="5"/>
  <c r="Y173" i="5"/>
  <c r="W173" i="5"/>
  <c r="V173" i="5"/>
  <c r="U173" i="5"/>
  <c r="AF172" i="5"/>
  <c r="X172" i="5" s="1"/>
  <c r="AE172" i="5"/>
  <c r="AD172" i="5"/>
  <c r="AC172" i="5"/>
  <c r="AB172" i="5"/>
  <c r="AA172" i="5"/>
  <c r="Y172" i="5"/>
  <c r="W172" i="5"/>
  <c r="V172" i="5"/>
  <c r="U172" i="5"/>
  <c r="AF207" i="5"/>
  <c r="AH207" i="5" s="1"/>
  <c r="AE207" i="5"/>
  <c r="AD207" i="5"/>
  <c r="AC207" i="5"/>
  <c r="AB207" i="5"/>
  <c r="AA207" i="5"/>
  <c r="Y207" i="5"/>
  <c r="W207" i="5"/>
  <c r="V207" i="5"/>
  <c r="U207" i="5"/>
  <c r="AF206" i="5"/>
  <c r="AH206" i="5" s="1"/>
  <c r="AE206" i="5"/>
  <c r="AD206" i="5"/>
  <c r="AC206" i="5"/>
  <c r="AB206" i="5"/>
  <c r="AA206" i="5"/>
  <c r="Y206" i="5"/>
  <c r="W206" i="5"/>
  <c r="V206" i="5"/>
  <c r="U206" i="5"/>
  <c r="AF205" i="5"/>
  <c r="Z205" i="5" s="1"/>
  <c r="AE205" i="5"/>
  <c r="AD205" i="5"/>
  <c r="AC205" i="5"/>
  <c r="AB205" i="5"/>
  <c r="AA205" i="5"/>
  <c r="Y205" i="5"/>
  <c r="W205" i="5"/>
  <c r="V205" i="5"/>
  <c r="U205" i="5"/>
  <c r="AF204" i="5"/>
  <c r="Z204" i="5" s="1"/>
  <c r="AE204" i="5"/>
  <c r="AD204" i="5"/>
  <c r="AC204" i="5"/>
  <c r="AB204" i="5"/>
  <c r="AA204" i="5"/>
  <c r="Y204" i="5"/>
  <c r="W204" i="5"/>
  <c r="V204" i="5"/>
  <c r="U204" i="5"/>
  <c r="AF203" i="5"/>
  <c r="AE203" i="5"/>
  <c r="AD203" i="5"/>
  <c r="AC203" i="5"/>
  <c r="AB203" i="5"/>
  <c r="AA203" i="5"/>
  <c r="Y203" i="5"/>
  <c r="W203" i="5"/>
  <c r="V203" i="5"/>
  <c r="U203" i="5"/>
  <c r="AF202" i="5"/>
  <c r="AH202" i="5" s="1"/>
  <c r="AE202" i="5"/>
  <c r="AD202" i="5"/>
  <c r="AC202" i="5"/>
  <c r="AB202" i="5"/>
  <c r="AA202" i="5"/>
  <c r="Y202" i="5"/>
  <c r="W202" i="5"/>
  <c r="V202" i="5"/>
  <c r="U202" i="5"/>
  <c r="AF201" i="5"/>
  <c r="AE201" i="5"/>
  <c r="AD201" i="5"/>
  <c r="AC201" i="5"/>
  <c r="AB201" i="5"/>
  <c r="AA201" i="5"/>
  <c r="Y201" i="5"/>
  <c r="W201" i="5"/>
  <c r="V201" i="5"/>
  <c r="U201" i="5"/>
  <c r="AF200" i="5"/>
  <c r="Z200" i="5" s="1"/>
  <c r="AE200" i="5"/>
  <c r="AD200" i="5"/>
  <c r="AC200" i="5"/>
  <c r="AB200" i="5"/>
  <c r="AA200" i="5"/>
  <c r="Y200" i="5"/>
  <c r="W200" i="5"/>
  <c r="V200" i="5"/>
  <c r="U200" i="5"/>
  <c r="AF199" i="5"/>
  <c r="AH199" i="5" s="1"/>
  <c r="AE199" i="5"/>
  <c r="AD199" i="5"/>
  <c r="AC199" i="5"/>
  <c r="AB199" i="5"/>
  <c r="AA199" i="5"/>
  <c r="Y199" i="5"/>
  <c r="W199" i="5"/>
  <c r="V199" i="5"/>
  <c r="U199" i="5"/>
  <c r="AF198" i="5"/>
  <c r="AH198" i="5" s="1"/>
  <c r="AE198" i="5"/>
  <c r="AD198" i="5"/>
  <c r="AC198" i="5"/>
  <c r="AB198" i="5"/>
  <c r="AA198" i="5"/>
  <c r="Y198" i="5"/>
  <c r="W198" i="5"/>
  <c r="V198" i="5"/>
  <c r="U198" i="5"/>
  <c r="AF197" i="5"/>
  <c r="AH197" i="5" s="1"/>
  <c r="AE197" i="5"/>
  <c r="AD197" i="5"/>
  <c r="AC197" i="5"/>
  <c r="AB197" i="5"/>
  <c r="AA197" i="5"/>
  <c r="Y197" i="5"/>
  <c r="W197" i="5"/>
  <c r="V197" i="5"/>
  <c r="U197" i="5"/>
  <c r="AF196" i="5"/>
  <c r="AH196" i="5" s="1"/>
  <c r="AE196" i="5"/>
  <c r="AD196" i="5"/>
  <c r="AC196" i="5"/>
  <c r="AB196" i="5"/>
  <c r="AA196" i="5"/>
  <c r="Y196" i="5"/>
  <c r="W196" i="5"/>
  <c r="V196" i="5"/>
  <c r="U196" i="5"/>
  <c r="AF195" i="5"/>
  <c r="AH195" i="5" s="1"/>
  <c r="AE195" i="5"/>
  <c r="AD195" i="5"/>
  <c r="AC195" i="5"/>
  <c r="AB195" i="5"/>
  <c r="AA195" i="5"/>
  <c r="Y195" i="5"/>
  <c r="W195" i="5"/>
  <c r="V195" i="5"/>
  <c r="U195" i="5"/>
  <c r="AF193" i="5"/>
  <c r="X193" i="5" s="1"/>
  <c r="AE193" i="5"/>
  <c r="AD193" i="5"/>
  <c r="AC193" i="5"/>
  <c r="AB193" i="5"/>
  <c r="AA193" i="5"/>
  <c r="Y193" i="5"/>
  <c r="W193" i="5"/>
  <c r="V193" i="5"/>
  <c r="U193" i="5"/>
  <c r="AF192" i="5"/>
  <c r="AE192" i="5"/>
  <c r="AD192" i="5"/>
  <c r="AC192" i="5"/>
  <c r="AB192" i="5"/>
  <c r="AA192" i="5"/>
  <c r="Y192" i="5"/>
  <c r="W192" i="5"/>
  <c r="V192" i="5"/>
  <c r="U192" i="5"/>
  <c r="H74" i="9"/>
  <c r="H21" i="9"/>
  <c r="AF131" i="5"/>
  <c r="Z131" i="5" s="1"/>
  <c r="AE131" i="5"/>
  <c r="AD131" i="5"/>
  <c r="AC131" i="5"/>
  <c r="AB131" i="5"/>
  <c r="AA131" i="5"/>
  <c r="Y131" i="5"/>
  <c r="W131" i="5"/>
  <c r="V131" i="5"/>
  <c r="U131" i="5"/>
  <c r="AF130" i="5"/>
  <c r="X130" i="5" s="1"/>
  <c r="AE130" i="5"/>
  <c r="AD130" i="5"/>
  <c r="AC130" i="5"/>
  <c r="AB130" i="5"/>
  <c r="AA130" i="5"/>
  <c r="Y130" i="5"/>
  <c r="W130" i="5"/>
  <c r="V130" i="5"/>
  <c r="U130" i="5"/>
  <c r="AF129" i="5"/>
  <c r="X129" i="5" s="1"/>
  <c r="AE129" i="5"/>
  <c r="AD129" i="5"/>
  <c r="AC129" i="5"/>
  <c r="AB129" i="5"/>
  <c r="AA129" i="5"/>
  <c r="Y129" i="5"/>
  <c r="W129" i="5"/>
  <c r="V129" i="5"/>
  <c r="U129" i="5"/>
  <c r="AF128" i="5"/>
  <c r="X128" i="5" s="1"/>
  <c r="AE128" i="5"/>
  <c r="AD128" i="5"/>
  <c r="AC128" i="5"/>
  <c r="AB128" i="5"/>
  <c r="AA128" i="5"/>
  <c r="Y128" i="5"/>
  <c r="W128" i="5"/>
  <c r="V128" i="5"/>
  <c r="U128" i="5"/>
  <c r="AF127" i="5"/>
  <c r="Z127" i="5" s="1"/>
  <c r="AE127" i="5"/>
  <c r="AD127" i="5"/>
  <c r="AC127" i="5"/>
  <c r="AB127" i="5"/>
  <c r="AA127" i="5"/>
  <c r="Y127" i="5"/>
  <c r="W127" i="5"/>
  <c r="V127" i="5"/>
  <c r="U127" i="5"/>
  <c r="AF148" i="5"/>
  <c r="X148" i="5" s="1"/>
  <c r="AE148" i="5"/>
  <c r="AD148" i="5"/>
  <c r="AC148" i="5"/>
  <c r="AB148" i="5"/>
  <c r="AA148" i="5"/>
  <c r="Y148" i="5"/>
  <c r="W148" i="5"/>
  <c r="V148" i="5"/>
  <c r="U148" i="5"/>
  <c r="AF147" i="5"/>
  <c r="X147" i="5" s="1"/>
  <c r="AE147" i="5"/>
  <c r="AD147" i="5"/>
  <c r="AC147" i="5"/>
  <c r="AB147" i="5"/>
  <c r="AA147" i="5"/>
  <c r="Y147" i="5"/>
  <c r="W147" i="5"/>
  <c r="V147" i="5"/>
  <c r="U147" i="5"/>
  <c r="AF146" i="5"/>
  <c r="Z146" i="5" s="1"/>
  <c r="AE146" i="5"/>
  <c r="AD146" i="5"/>
  <c r="AC146" i="5"/>
  <c r="AB146" i="5"/>
  <c r="AA146" i="5"/>
  <c r="Y146" i="5"/>
  <c r="W146" i="5"/>
  <c r="V146" i="5"/>
  <c r="U146" i="5"/>
  <c r="AF145" i="5"/>
  <c r="X145" i="5" s="1"/>
  <c r="AE145" i="5"/>
  <c r="AD145" i="5"/>
  <c r="AC145" i="5"/>
  <c r="AB145" i="5"/>
  <c r="AA145" i="5"/>
  <c r="Y145" i="5"/>
  <c r="W145" i="5"/>
  <c r="V145" i="5"/>
  <c r="U145" i="5"/>
  <c r="AF144" i="5"/>
  <c r="X144" i="5" s="1"/>
  <c r="AE144" i="5"/>
  <c r="AD144" i="5"/>
  <c r="AC144" i="5"/>
  <c r="AB144" i="5"/>
  <c r="AA144" i="5"/>
  <c r="Y144" i="5"/>
  <c r="W144" i="5"/>
  <c r="V144" i="5"/>
  <c r="U144" i="5"/>
  <c r="AF143" i="5"/>
  <c r="Z143" i="5" s="1"/>
  <c r="AE143" i="5"/>
  <c r="AD143" i="5"/>
  <c r="AC143" i="5"/>
  <c r="AB143" i="5"/>
  <c r="AA143" i="5"/>
  <c r="Y143" i="5"/>
  <c r="W143" i="5"/>
  <c r="V143" i="5"/>
  <c r="U143" i="5"/>
  <c r="AF142" i="5"/>
  <c r="X142" i="5" s="1"/>
  <c r="AE142" i="5"/>
  <c r="AD142" i="5"/>
  <c r="AC142" i="5"/>
  <c r="AB142" i="5"/>
  <c r="AA142" i="5"/>
  <c r="Y142" i="5"/>
  <c r="W142" i="5"/>
  <c r="V142" i="5"/>
  <c r="U142" i="5"/>
  <c r="AF141" i="5"/>
  <c r="Z141" i="5" s="1"/>
  <c r="AE141" i="5"/>
  <c r="AD141" i="5"/>
  <c r="AC141" i="5"/>
  <c r="AB141" i="5"/>
  <c r="AA141" i="5"/>
  <c r="Y141" i="5"/>
  <c r="W141" i="5"/>
  <c r="V141" i="5"/>
  <c r="U141" i="5"/>
  <c r="AF140" i="5"/>
  <c r="Z140" i="5" s="1"/>
  <c r="AE140" i="5"/>
  <c r="AD140" i="5"/>
  <c r="AC140" i="5"/>
  <c r="AB140" i="5"/>
  <c r="AA140" i="5"/>
  <c r="Y140" i="5"/>
  <c r="W140" i="5"/>
  <c r="V140" i="5"/>
  <c r="U140" i="5"/>
  <c r="AF139" i="5"/>
  <c r="X139" i="5" s="1"/>
  <c r="AE139" i="5"/>
  <c r="AD139" i="5"/>
  <c r="AC139" i="5"/>
  <c r="AB139" i="5"/>
  <c r="AA139" i="5"/>
  <c r="Y139" i="5"/>
  <c r="W139" i="5"/>
  <c r="V139" i="5"/>
  <c r="U139" i="5"/>
  <c r="AF138" i="5"/>
  <c r="AE138" i="5"/>
  <c r="AD138" i="5"/>
  <c r="AC138" i="5"/>
  <c r="AB138" i="5"/>
  <c r="AA138" i="5"/>
  <c r="Y138" i="5"/>
  <c r="W138" i="5"/>
  <c r="V138" i="5"/>
  <c r="U138" i="5"/>
  <c r="AF137" i="5"/>
  <c r="Z137" i="5" s="1"/>
  <c r="AE137" i="5"/>
  <c r="AD137" i="5"/>
  <c r="AC137" i="5"/>
  <c r="AB137" i="5"/>
  <c r="AA137" i="5"/>
  <c r="Y137" i="5"/>
  <c r="W137" i="5"/>
  <c r="V137" i="5"/>
  <c r="U137" i="5"/>
  <c r="AF136" i="5"/>
  <c r="X136" i="5" s="1"/>
  <c r="AE136" i="5"/>
  <c r="AD136" i="5"/>
  <c r="AC136" i="5"/>
  <c r="AB136" i="5"/>
  <c r="AA136" i="5"/>
  <c r="Y136" i="5"/>
  <c r="W136" i="5"/>
  <c r="V136" i="5"/>
  <c r="U136" i="5"/>
  <c r="AF135" i="5"/>
  <c r="X135" i="5" s="1"/>
  <c r="AE135" i="5"/>
  <c r="AD135" i="5"/>
  <c r="AC135" i="5"/>
  <c r="AB135" i="5"/>
  <c r="AA135" i="5"/>
  <c r="Y135" i="5"/>
  <c r="W135" i="5"/>
  <c r="V135" i="5"/>
  <c r="U135" i="5"/>
  <c r="AF134" i="5"/>
  <c r="X134" i="5" s="1"/>
  <c r="AE134" i="5"/>
  <c r="AD134" i="5"/>
  <c r="AC134" i="5"/>
  <c r="AB134" i="5"/>
  <c r="AA134" i="5"/>
  <c r="Y134" i="5"/>
  <c r="W134" i="5"/>
  <c r="V134" i="5"/>
  <c r="U134" i="5"/>
  <c r="AF133" i="5"/>
  <c r="X133" i="5" s="1"/>
  <c r="AE133" i="5"/>
  <c r="AD133" i="5"/>
  <c r="AC133" i="5"/>
  <c r="AB133" i="5"/>
  <c r="AA133" i="5"/>
  <c r="Y133" i="5"/>
  <c r="W133" i="5"/>
  <c r="V133" i="5"/>
  <c r="U133" i="5"/>
  <c r="AF132" i="5"/>
  <c r="X132" i="5" s="1"/>
  <c r="AE132" i="5"/>
  <c r="AD132" i="5"/>
  <c r="AC132" i="5"/>
  <c r="AB132" i="5"/>
  <c r="AA132" i="5"/>
  <c r="Y132" i="5"/>
  <c r="W132" i="5"/>
  <c r="V132" i="5"/>
  <c r="U132" i="5"/>
  <c r="AF165" i="5"/>
  <c r="X165" i="5" s="1"/>
  <c r="AE165" i="5"/>
  <c r="AD165" i="5"/>
  <c r="AC165" i="5"/>
  <c r="AB165" i="5"/>
  <c r="AA165" i="5"/>
  <c r="Y165" i="5"/>
  <c r="W165" i="5"/>
  <c r="V165" i="5"/>
  <c r="U165" i="5"/>
  <c r="AF164" i="5"/>
  <c r="Z164" i="5" s="1"/>
  <c r="AE164" i="5"/>
  <c r="AD164" i="5"/>
  <c r="AC164" i="5"/>
  <c r="AB164" i="5"/>
  <c r="AA164" i="5"/>
  <c r="Y164" i="5"/>
  <c r="W164" i="5"/>
  <c r="V164" i="5"/>
  <c r="U164" i="5"/>
  <c r="AF163" i="5"/>
  <c r="X163" i="5" s="1"/>
  <c r="AE163" i="5"/>
  <c r="AD163" i="5"/>
  <c r="AC163" i="5"/>
  <c r="AB163" i="5"/>
  <c r="AA163" i="5"/>
  <c r="Y163" i="5"/>
  <c r="W163" i="5"/>
  <c r="V163" i="5"/>
  <c r="U163" i="5"/>
  <c r="AF162" i="5"/>
  <c r="X162" i="5" s="1"/>
  <c r="AE162" i="5"/>
  <c r="AD162" i="5"/>
  <c r="AC162" i="5"/>
  <c r="AB162" i="5"/>
  <c r="AA162" i="5"/>
  <c r="Y162" i="5"/>
  <c r="W162" i="5"/>
  <c r="V162" i="5"/>
  <c r="U162" i="5"/>
  <c r="AF161" i="5"/>
  <c r="Z161" i="5" s="1"/>
  <c r="AE161" i="5"/>
  <c r="AD161" i="5"/>
  <c r="AC161" i="5"/>
  <c r="AB161" i="5"/>
  <c r="AA161" i="5"/>
  <c r="Y161" i="5"/>
  <c r="W161" i="5"/>
  <c r="V161" i="5"/>
  <c r="U161" i="5"/>
  <c r="AF160" i="5"/>
  <c r="X160" i="5" s="1"/>
  <c r="AE160" i="5"/>
  <c r="AD160" i="5"/>
  <c r="AC160" i="5"/>
  <c r="AB160" i="5"/>
  <c r="AA160" i="5"/>
  <c r="Y160" i="5"/>
  <c r="W160" i="5"/>
  <c r="V160" i="5"/>
  <c r="U160" i="5"/>
  <c r="AF159" i="5"/>
  <c r="X159" i="5" s="1"/>
  <c r="AE159" i="5"/>
  <c r="AD159" i="5"/>
  <c r="AC159" i="5"/>
  <c r="AB159" i="5"/>
  <c r="AA159" i="5"/>
  <c r="Y159" i="5"/>
  <c r="W159" i="5"/>
  <c r="V159" i="5"/>
  <c r="U159" i="5"/>
  <c r="AF158" i="5"/>
  <c r="X158" i="5" s="1"/>
  <c r="AE158" i="5"/>
  <c r="AD158" i="5"/>
  <c r="AC158" i="5"/>
  <c r="AB158" i="5"/>
  <c r="AA158" i="5"/>
  <c r="Y158" i="5"/>
  <c r="W158" i="5"/>
  <c r="V158" i="5"/>
  <c r="U158" i="5"/>
  <c r="AF157" i="5"/>
  <c r="Z157" i="5" s="1"/>
  <c r="AE157" i="5"/>
  <c r="AD157" i="5"/>
  <c r="AC157" i="5"/>
  <c r="AB157" i="5"/>
  <c r="AA157" i="5"/>
  <c r="Y157" i="5"/>
  <c r="W157" i="5"/>
  <c r="V157" i="5"/>
  <c r="U157" i="5"/>
  <c r="AF156" i="5"/>
  <c r="Z156" i="5" s="1"/>
  <c r="AE156" i="5"/>
  <c r="AD156" i="5"/>
  <c r="AC156" i="5"/>
  <c r="AB156" i="5"/>
  <c r="AA156" i="5"/>
  <c r="Y156" i="5"/>
  <c r="W156" i="5"/>
  <c r="V156" i="5"/>
  <c r="U156" i="5"/>
  <c r="AF155" i="5"/>
  <c r="Z155" i="5" s="1"/>
  <c r="AE155" i="5"/>
  <c r="AD155" i="5"/>
  <c r="AC155" i="5"/>
  <c r="AB155" i="5"/>
  <c r="AA155" i="5"/>
  <c r="Y155" i="5"/>
  <c r="W155" i="5"/>
  <c r="V155" i="5"/>
  <c r="U155" i="5"/>
  <c r="AF154" i="5"/>
  <c r="AH154" i="5" s="1"/>
  <c r="AE154" i="5"/>
  <c r="AD154" i="5"/>
  <c r="AC154" i="5"/>
  <c r="AB154" i="5"/>
  <c r="AA154" i="5"/>
  <c r="Y154" i="5"/>
  <c r="W154" i="5"/>
  <c r="V154" i="5"/>
  <c r="U154" i="5"/>
  <c r="AF153" i="5"/>
  <c r="Z153" i="5" s="1"/>
  <c r="AE153" i="5"/>
  <c r="AD153" i="5"/>
  <c r="AC153" i="5"/>
  <c r="AB153" i="5"/>
  <c r="Y153" i="5"/>
  <c r="W153" i="5"/>
  <c r="V153" i="5"/>
  <c r="U153" i="5"/>
  <c r="AF152" i="5"/>
  <c r="X152" i="5" s="1"/>
  <c r="AE152" i="5"/>
  <c r="AD152" i="5"/>
  <c r="AC152" i="5"/>
  <c r="AB152" i="5"/>
  <c r="Y152" i="5"/>
  <c r="W152" i="5"/>
  <c r="V152" i="5"/>
  <c r="U152" i="5"/>
  <c r="AF151" i="5"/>
  <c r="X151" i="5" s="1"/>
  <c r="AE151" i="5"/>
  <c r="AD151" i="5"/>
  <c r="AC151" i="5"/>
  <c r="AB151" i="5"/>
  <c r="Y151" i="5"/>
  <c r="W151" i="5"/>
  <c r="V151" i="5"/>
  <c r="U151" i="5"/>
  <c r="AF150" i="5"/>
  <c r="AE150" i="5"/>
  <c r="AD150" i="5"/>
  <c r="AC150" i="5"/>
  <c r="AB150" i="5"/>
  <c r="Y150" i="5"/>
  <c r="W150" i="5"/>
  <c r="V150" i="5"/>
  <c r="U150" i="5"/>
  <c r="AF149" i="5"/>
  <c r="X149" i="5" s="1"/>
  <c r="AE149" i="5"/>
  <c r="AD149" i="5"/>
  <c r="AC149" i="5"/>
  <c r="AB149" i="5"/>
  <c r="Y149" i="5"/>
  <c r="W149" i="5"/>
  <c r="V149" i="5"/>
  <c r="U149" i="5"/>
  <c r="AF171" i="5"/>
  <c r="X171" i="5" s="1"/>
  <c r="AE171" i="5"/>
  <c r="AD171" i="5"/>
  <c r="AC171" i="5"/>
  <c r="AB171" i="5"/>
  <c r="AA171" i="5"/>
  <c r="Y171" i="5"/>
  <c r="W171" i="5"/>
  <c r="V171" i="5"/>
  <c r="U171" i="5"/>
  <c r="AF170" i="5"/>
  <c r="Z170" i="5" s="1"/>
  <c r="AE170" i="5"/>
  <c r="AD170" i="5"/>
  <c r="AC170" i="5"/>
  <c r="AB170" i="5"/>
  <c r="AA170" i="5"/>
  <c r="Y170" i="5"/>
  <c r="W170" i="5"/>
  <c r="V170" i="5"/>
  <c r="U170" i="5"/>
  <c r="AF169" i="5"/>
  <c r="X169" i="5" s="1"/>
  <c r="AE169" i="5"/>
  <c r="AD169" i="5"/>
  <c r="AC169" i="5"/>
  <c r="AB169" i="5"/>
  <c r="AA169" i="5"/>
  <c r="Y169" i="5"/>
  <c r="W169" i="5"/>
  <c r="V169" i="5"/>
  <c r="U169" i="5"/>
  <c r="AF168" i="5"/>
  <c r="AE168" i="5"/>
  <c r="AD168" i="5"/>
  <c r="AC168" i="5"/>
  <c r="AB168" i="5"/>
  <c r="AA168" i="5"/>
  <c r="Y168" i="5"/>
  <c r="W168" i="5"/>
  <c r="V168" i="5"/>
  <c r="U168" i="5"/>
  <c r="AF167" i="5"/>
  <c r="Z167" i="5" s="1"/>
  <c r="AE167" i="5"/>
  <c r="AD167" i="5"/>
  <c r="AC167" i="5"/>
  <c r="AB167" i="5"/>
  <c r="AA167" i="5"/>
  <c r="Y167" i="5"/>
  <c r="W167" i="5"/>
  <c r="V167" i="5"/>
  <c r="U167" i="5"/>
  <c r="AF166" i="5"/>
  <c r="X166" i="5" s="1"/>
  <c r="AE166" i="5"/>
  <c r="AD166" i="5"/>
  <c r="AC166" i="5"/>
  <c r="AB166" i="5"/>
  <c r="AA166" i="5"/>
  <c r="Y166" i="5"/>
  <c r="W166" i="5"/>
  <c r="V166" i="5"/>
  <c r="U166" i="5"/>
  <c r="H76" i="9"/>
  <c r="H72" i="9"/>
  <c r="AF18" i="5"/>
  <c r="AE18" i="5"/>
  <c r="AD18" i="5"/>
  <c r="AC18" i="5"/>
  <c r="AB18" i="5"/>
  <c r="AA18" i="5"/>
  <c r="Y18" i="5"/>
  <c r="W18" i="5"/>
  <c r="V18" i="5"/>
  <c r="U18" i="5"/>
  <c r="AF17" i="5"/>
  <c r="X17" i="5" s="1"/>
  <c r="AE17" i="5"/>
  <c r="AD17" i="5"/>
  <c r="AC17" i="5"/>
  <c r="AB17" i="5"/>
  <c r="AA17" i="5"/>
  <c r="Y17" i="5"/>
  <c r="W17" i="5"/>
  <c r="V17" i="5"/>
  <c r="U17" i="5"/>
  <c r="AF16" i="5"/>
  <c r="X16" i="5" s="1"/>
  <c r="AE16" i="5"/>
  <c r="AD16" i="5"/>
  <c r="AC16" i="5"/>
  <c r="AB16" i="5"/>
  <c r="AA16" i="5"/>
  <c r="Y16" i="5"/>
  <c r="W16" i="5"/>
  <c r="V16" i="5"/>
  <c r="U16" i="5"/>
  <c r="AF15" i="5"/>
  <c r="Z15" i="5" s="1"/>
  <c r="AE15" i="5"/>
  <c r="AD15" i="5"/>
  <c r="AC15" i="5"/>
  <c r="AB15" i="5"/>
  <c r="AA15" i="5"/>
  <c r="Y15" i="5"/>
  <c r="W15" i="5"/>
  <c r="V15" i="5"/>
  <c r="U15" i="5"/>
  <c r="AF14" i="5"/>
  <c r="Z14" i="5" s="1"/>
  <c r="AE14" i="5"/>
  <c r="AD14" i="5"/>
  <c r="AC14" i="5"/>
  <c r="AB14" i="5"/>
  <c r="AA14" i="5"/>
  <c r="Y14" i="5"/>
  <c r="W14" i="5"/>
  <c r="V14" i="5"/>
  <c r="U14" i="5"/>
  <c r="AF13" i="5"/>
  <c r="X13" i="5" s="1"/>
  <c r="AE13" i="5"/>
  <c r="AD13" i="5"/>
  <c r="AC13" i="5"/>
  <c r="AB13" i="5"/>
  <c r="AA13" i="5"/>
  <c r="Y13" i="5"/>
  <c r="W13" i="5"/>
  <c r="V13" i="5"/>
  <c r="U13" i="5"/>
  <c r="AF12" i="5"/>
  <c r="X12" i="5" s="1"/>
  <c r="AE12" i="5"/>
  <c r="AD12" i="5"/>
  <c r="AC12" i="5"/>
  <c r="AB12" i="5"/>
  <c r="AA12" i="5"/>
  <c r="Y12" i="5"/>
  <c r="W12" i="5"/>
  <c r="V12" i="5"/>
  <c r="U12" i="5"/>
  <c r="AF11" i="5"/>
  <c r="X11" i="5" s="1"/>
  <c r="AE11" i="5"/>
  <c r="AD11" i="5"/>
  <c r="AC11" i="5"/>
  <c r="AB11" i="5"/>
  <c r="AA11" i="5"/>
  <c r="Y11" i="5"/>
  <c r="W11" i="5"/>
  <c r="V11" i="5"/>
  <c r="U11" i="5"/>
  <c r="AF20" i="5"/>
  <c r="Z20" i="5" s="1"/>
  <c r="AE20" i="5"/>
  <c r="AD20" i="5"/>
  <c r="AC20" i="5"/>
  <c r="AB20" i="5"/>
  <c r="AA20" i="5"/>
  <c r="Y20" i="5"/>
  <c r="W20" i="5"/>
  <c r="V20" i="5"/>
  <c r="U20" i="5"/>
  <c r="AF19" i="5"/>
  <c r="Z19" i="5" s="1"/>
  <c r="AE19" i="5"/>
  <c r="AD19" i="5"/>
  <c r="AC19" i="5"/>
  <c r="AB19" i="5"/>
  <c r="AA19" i="5"/>
  <c r="Y19" i="5"/>
  <c r="W19" i="5"/>
  <c r="V19" i="5"/>
  <c r="U19" i="5"/>
  <c r="AF22" i="5"/>
  <c r="Z22" i="5" s="1"/>
  <c r="AE22" i="5"/>
  <c r="AD22" i="5"/>
  <c r="AC22" i="5"/>
  <c r="AB22" i="5"/>
  <c r="AA22" i="5"/>
  <c r="Y22" i="5"/>
  <c r="W22" i="5"/>
  <c r="V22" i="5"/>
  <c r="U22" i="5"/>
  <c r="AF21" i="5"/>
  <c r="X21" i="5" s="1"/>
  <c r="AE21" i="5"/>
  <c r="AD21" i="5"/>
  <c r="AC21" i="5"/>
  <c r="AB21" i="5"/>
  <c r="AA21" i="5"/>
  <c r="Y21" i="5"/>
  <c r="W21" i="5"/>
  <c r="V21" i="5"/>
  <c r="U21" i="5"/>
  <c r="AF31" i="5"/>
  <c r="X31" i="5" s="1"/>
  <c r="AE31" i="5"/>
  <c r="AD31" i="5"/>
  <c r="AC31" i="5"/>
  <c r="AB31" i="5"/>
  <c r="AA31" i="5"/>
  <c r="Y31" i="5"/>
  <c r="W31" i="5"/>
  <c r="V31" i="5"/>
  <c r="U31" i="5"/>
  <c r="AF30" i="5"/>
  <c r="Z30" i="5" s="1"/>
  <c r="AE30" i="5"/>
  <c r="AD30" i="5"/>
  <c r="AC30" i="5"/>
  <c r="AB30" i="5"/>
  <c r="AA30" i="5"/>
  <c r="Y30" i="5"/>
  <c r="W30" i="5"/>
  <c r="V30" i="5"/>
  <c r="U30" i="5"/>
  <c r="AF29" i="5"/>
  <c r="AE29" i="5"/>
  <c r="AD29" i="5"/>
  <c r="AC29" i="5"/>
  <c r="AB29" i="5"/>
  <c r="AA29" i="5"/>
  <c r="Y29" i="5"/>
  <c r="W29" i="5"/>
  <c r="V29" i="5"/>
  <c r="U29" i="5"/>
  <c r="AF28" i="5"/>
  <c r="Z28" i="5" s="1"/>
  <c r="AE28" i="5"/>
  <c r="AD28" i="5"/>
  <c r="AC28" i="5"/>
  <c r="AB28" i="5"/>
  <c r="AA28" i="5"/>
  <c r="Y28" i="5"/>
  <c r="W28" i="5"/>
  <c r="V28" i="5"/>
  <c r="U28" i="5"/>
  <c r="AF27" i="5"/>
  <c r="Z27" i="5" s="1"/>
  <c r="AE27" i="5"/>
  <c r="AD27" i="5"/>
  <c r="AC27" i="5"/>
  <c r="AB27" i="5"/>
  <c r="AA27" i="5"/>
  <c r="Y27" i="5"/>
  <c r="W27" i="5"/>
  <c r="V27" i="5"/>
  <c r="U27" i="5"/>
  <c r="AF26" i="5"/>
  <c r="Z26" i="5" s="1"/>
  <c r="AE26" i="5"/>
  <c r="AD26" i="5"/>
  <c r="AC26" i="5"/>
  <c r="AB26" i="5"/>
  <c r="AA26" i="5"/>
  <c r="Y26" i="5"/>
  <c r="W26" i="5"/>
  <c r="V26" i="5"/>
  <c r="U26" i="5"/>
  <c r="AF25" i="5"/>
  <c r="Z25" i="5" s="1"/>
  <c r="AE25" i="5"/>
  <c r="AD25" i="5"/>
  <c r="AC25" i="5"/>
  <c r="AB25" i="5"/>
  <c r="AA25" i="5"/>
  <c r="Y25" i="5"/>
  <c r="W25" i="5"/>
  <c r="V25" i="5"/>
  <c r="U25" i="5"/>
  <c r="AF24" i="5"/>
  <c r="X24" i="5" s="1"/>
  <c r="AE24" i="5"/>
  <c r="AD24" i="5"/>
  <c r="AC24" i="5"/>
  <c r="AB24" i="5"/>
  <c r="AA24" i="5"/>
  <c r="Y24" i="5"/>
  <c r="W24" i="5"/>
  <c r="V24" i="5"/>
  <c r="U24" i="5"/>
  <c r="AF23" i="5"/>
  <c r="Z23" i="5" s="1"/>
  <c r="AE23" i="5"/>
  <c r="AD23" i="5"/>
  <c r="AC23" i="5"/>
  <c r="AB23" i="5"/>
  <c r="AA23" i="5"/>
  <c r="Y23" i="5"/>
  <c r="W23" i="5"/>
  <c r="V23" i="5"/>
  <c r="U23" i="5"/>
  <c r="AF41" i="5"/>
  <c r="Z41" i="5" s="1"/>
  <c r="AE41" i="5"/>
  <c r="AD41" i="5"/>
  <c r="AC41" i="5"/>
  <c r="AB41" i="5"/>
  <c r="AA41" i="5"/>
  <c r="Y41" i="5"/>
  <c r="W41" i="5"/>
  <c r="V41" i="5"/>
  <c r="U41" i="5"/>
  <c r="AF40" i="5"/>
  <c r="Z40" i="5" s="1"/>
  <c r="AE40" i="5"/>
  <c r="AD40" i="5"/>
  <c r="AC40" i="5"/>
  <c r="AB40" i="5"/>
  <c r="Y40" i="5"/>
  <c r="W40" i="5"/>
  <c r="V40" i="5"/>
  <c r="U40" i="5"/>
  <c r="AF39" i="5"/>
  <c r="Z39" i="5" s="1"/>
  <c r="AE39" i="5"/>
  <c r="AD39" i="5"/>
  <c r="AC39" i="5"/>
  <c r="AB39" i="5"/>
  <c r="Y39" i="5"/>
  <c r="W39" i="5"/>
  <c r="V39" i="5"/>
  <c r="U39" i="5"/>
  <c r="AF38" i="5"/>
  <c r="X38" i="5" s="1"/>
  <c r="AE38" i="5"/>
  <c r="AD38" i="5"/>
  <c r="AC38" i="5"/>
  <c r="AB38" i="5"/>
  <c r="AA38" i="5"/>
  <c r="Y38" i="5"/>
  <c r="W38" i="5"/>
  <c r="V38" i="5"/>
  <c r="U38" i="5"/>
  <c r="AF37" i="5"/>
  <c r="X37" i="5" s="1"/>
  <c r="AE37" i="5"/>
  <c r="AD37" i="5"/>
  <c r="AC37" i="5"/>
  <c r="AB37" i="5"/>
  <c r="Y37" i="5"/>
  <c r="W37" i="5"/>
  <c r="V37" i="5"/>
  <c r="U37" i="5"/>
  <c r="AF36" i="5"/>
  <c r="X36" i="5" s="1"/>
  <c r="AE36" i="5"/>
  <c r="AD36" i="5"/>
  <c r="AC36" i="5"/>
  <c r="AB36" i="5"/>
  <c r="AA36" i="5"/>
  <c r="Y36" i="5"/>
  <c r="W36" i="5"/>
  <c r="V36" i="5"/>
  <c r="U36" i="5"/>
  <c r="AF35" i="5"/>
  <c r="Z35" i="5" s="1"/>
  <c r="AE35" i="5"/>
  <c r="AD35" i="5"/>
  <c r="AC35" i="5"/>
  <c r="AB35" i="5"/>
  <c r="AA35" i="5"/>
  <c r="Y35" i="5"/>
  <c r="W35" i="5"/>
  <c r="V35" i="5"/>
  <c r="U35" i="5"/>
  <c r="AF34" i="5"/>
  <c r="X34" i="5" s="1"/>
  <c r="AE34" i="5"/>
  <c r="AD34" i="5"/>
  <c r="AC34" i="5"/>
  <c r="AB34" i="5"/>
  <c r="AA34" i="5"/>
  <c r="Y34" i="5"/>
  <c r="W34" i="5"/>
  <c r="V34" i="5"/>
  <c r="U34" i="5"/>
  <c r="AF33" i="5"/>
  <c r="X33" i="5" s="1"/>
  <c r="AE33" i="5"/>
  <c r="AD33" i="5"/>
  <c r="AC33" i="5"/>
  <c r="AB33" i="5"/>
  <c r="AA33" i="5"/>
  <c r="Y33" i="5"/>
  <c r="W33" i="5"/>
  <c r="V33" i="5"/>
  <c r="U33" i="5"/>
  <c r="AF32" i="5"/>
  <c r="X32" i="5" s="1"/>
  <c r="AE32" i="5"/>
  <c r="AD32" i="5"/>
  <c r="AC32" i="5"/>
  <c r="AB32" i="5"/>
  <c r="AA32" i="5"/>
  <c r="Y32" i="5"/>
  <c r="W32" i="5"/>
  <c r="V32" i="5"/>
  <c r="U32" i="5"/>
  <c r="AF50" i="5"/>
  <c r="X50" i="5" s="1"/>
  <c r="AE50" i="5"/>
  <c r="AD50" i="5"/>
  <c r="AC50" i="5"/>
  <c r="AB50" i="5"/>
  <c r="AA50" i="5"/>
  <c r="Y50" i="5"/>
  <c r="W50" i="5"/>
  <c r="V50" i="5"/>
  <c r="U50" i="5"/>
  <c r="AF49" i="5"/>
  <c r="Z49" i="5" s="1"/>
  <c r="AE49" i="5"/>
  <c r="AD49" i="5"/>
  <c r="AC49" i="5"/>
  <c r="AB49" i="5"/>
  <c r="AA49" i="5"/>
  <c r="Y49" i="5"/>
  <c r="W49" i="5"/>
  <c r="V49" i="5"/>
  <c r="U49" i="5"/>
  <c r="AF48" i="5"/>
  <c r="Z48" i="5" s="1"/>
  <c r="AE48" i="5"/>
  <c r="AD48" i="5"/>
  <c r="AC48" i="5"/>
  <c r="AB48" i="5"/>
  <c r="AA48" i="5"/>
  <c r="Y48" i="5"/>
  <c r="W48" i="5"/>
  <c r="V48" i="5"/>
  <c r="U48" i="5"/>
  <c r="AF47" i="5"/>
  <c r="X47" i="5" s="1"/>
  <c r="AE47" i="5"/>
  <c r="AD47" i="5"/>
  <c r="AC47" i="5"/>
  <c r="AB47" i="5"/>
  <c r="AA47" i="5"/>
  <c r="Y47" i="5"/>
  <c r="W47" i="5"/>
  <c r="V47" i="5"/>
  <c r="U47" i="5"/>
  <c r="AF46" i="5"/>
  <c r="Z46" i="5" s="1"/>
  <c r="AE46" i="5"/>
  <c r="AD46" i="5"/>
  <c r="AC46" i="5"/>
  <c r="AB46" i="5"/>
  <c r="AA46" i="5"/>
  <c r="Y46" i="5"/>
  <c r="W46" i="5"/>
  <c r="V46" i="5"/>
  <c r="U46" i="5"/>
  <c r="AF45" i="5"/>
  <c r="X45" i="5" s="1"/>
  <c r="AE45" i="5"/>
  <c r="AD45" i="5"/>
  <c r="AC45" i="5"/>
  <c r="AB45" i="5"/>
  <c r="AA45" i="5"/>
  <c r="Y45" i="5"/>
  <c r="W45" i="5"/>
  <c r="V45" i="5"/>
  <c r="U45" i="5"/>
  <c r="AF44" i="5"/>
  <c r="Z44" i="5" s="1"/>
  <c r="AE44" i="5"/>
  <c r="AD44" i="5"/>
  <c r="AC44" i="5"/>
  <c r="AB44" i="5"/>
  <c r="AA44" i="5"/>
  <c r="Y44" i="5"/>
  <c r="W44" i="5"/>
  <c r="V44" i="5"/>
  <c r="U44" i="5"/>
  <c r="AF43" i="5"/>
  <c r="Z43" i="5" s="1"/>
  <c r="AE43" i="5"/>
  <c r="AD43" i="5"/>
  <c r="AC43" i="5"/>
  <c r="AB43" i="5"/>
  <c r="AA43" i="5"/>
  <c r="Y43" i="5"/>
  <c r="W43" i="5"/>
  <c r="V43" i="5"/>
  <c r="U43" i="5"/>
  <c r="AF42" i="5"/>
  <c r="Z42" i="5" s="1"/>
  <c r="AE42" i="5"/>
  <c r="AD42" i="5"/>
  <c r="AC42" i="5"/>
  <c r="AB42" i="5"/>
  <c r="AA42" i="5"/>
  <c r="Y42" i="5"/>
  <c r="W42" i="5"/>
  <c r="V42" i="5"/>
  <c r="U42" i="5"/>
  <c r="AF60" i="5"/>
  <c r="X60" i="5" s="1"/>
  <c r="AE60" i="5"/>
  <c r="AD60" i="5"/>
  <c r="AC60" i="5"/>
  <c r="AB60" i="5"/>
  <c r="AA60" i="5"/>
  <c r="Y60" i="5"/>
  <c r="W60" i="5"/>
  <c r="V60" i="5"/>
  <c r="U60" i="5"/>
  <c r="AF59" i="5"/>
  <c r="X59" i="5" s="1"/>
  <c r="AE59" i="5"/>
  <c r="AD59" i="5"/>
  <c r="AC59" i="5"/>
  <c r="AB59" i="5"/>
  <c r="AA59" i="5"/>
  <c r="Y59" i="5"/>
  <c r="W59" i="5"/>
  <c r="V59" i="5"/>
  <c r="U59" i="5"/>
  <c r="AF58" i="5"/>
  <c r="Z58" i="5" s="1"/>
  <c r="AE58" i="5"/>
  <c r="AD58" i="5"/>
  <c r="AC58" i="5"/>
  <c r="AB58" i="5"/>
  <c r="AA58" i="5"/>
  <c r="Y58" i="5"/>
  <c r="W58" i="5"/>
  <c r="V58" i="5"/>
  <c r="U58" i="5"/>
  <c r="AF57" i="5"/>
  <c r="AE57" i="5"/>
  <c r="AD57" i="5"/>
  <c r="AC57" i="5"/>
  <c r="AB57" i="5"/>
  <c r="AA57" i="5"/>
  <c r="Y57" i="5"/>
  <c r="W57" i="5"/>
  <c r="V57" i="5"/>
  <c r="U57" i="5"/>
  <c r="AF56" i="5"/>
  <c r="X56" i="5" s="1"/>
  <c r="AE56" i="5"/>
  <c r="AD56" i="5"/>
  <c r="AC56" i="5"/>
  <c r="AB56" i="5"/>
  <c r="AA56" i="5"/>
  <c r="Y56" i="5"/>
  <c r="W56" i="5"/>
  <c r="V56" i="5"/>
  <c r="U56" i="5"/>
  <c r="AF55" i="5"/>
  <c r="Z55" i="5" s="1"/>
  <c r="AE55" i="5"/>
  <c r="AD55" i="5"/>
  <c r="AC55" i="5"/>
  <c r="AB55" i="5"/>
  <c r="AA55" i="5"/>
  <c r="Y55" i="5"/>
  <c r="W55" i="5"/>
  <c r="V55" i="5"/>
  <c r="U55" i="5"/>
  <c r="AF54" i="5"/>
  <c r="AE54" i="5"/>
  <c r="AD54" i="5"/>
  <c r="AC54" i="5"/>
  <c r="AB54" i="5"/>
  <c r="AA54" i="5"/>
  <c r="Y54" i="5"/>
  <c r="W54" i="5"/>
  <c r="V54" i="5"/>
  <c r="U54" i="5"/>
  <c r="AF53" i="5"/>
  <c r="X53" i="5" s="1"/>
  <c r="AE53" i="5"/>
  <c r="AD53" i="5"/>
  <c r="AC53" i="5"/>
  <c r="AB53" i="5"/>
  <c r="AA53" i="5"/>
  <c r="Y53" i="5"/>
  <c r="W53" i="5"/>
  <c r="V53" i="5"/>
  <c r="U53" i="5"/>
  <c r="AF52" i="5"/>
  <c r="X52" i="5" s="1"/>
  <c r="AE52" i="5"/>
  <c r="AD52" i="5"/>
  <c r="AC52" i="5"/>
  <c r="AB52" i="5"/>
  <c r="AA52" i="5"/>
  <c r="Y52" i="5"/>
  <c r="W52" i="5"/>
  <c r="V52" i="5"/>
  <c r="U52" i="5"/>
  <c r="AF51" i="5"/>
  <c r="X51" i="5" s="1"/>
  <c r="AE51" i="5"/>
  <c r="AD51" i="5"/>
  <c r="AC51" i="5"/>
  <c r="AB51" i="5"/>
  <c r="AA51" i="5"/>
  <c r="Y51" i="5"/>
  <c r="W51" i="5"/>
  <c r="V51" i="5"/>
  <c r="U51" i="5"/>
  <c r="AF69" i="5"/>
  <c r="Z69" i="5" s="1"/>
  <c r="AE69" i="5"/>
  <c r="AD69" i="5"/>
  <c r="AC69" i="5"/>
  <c r="AB69" i="5"/>
  <c r="AA69" i="5"/>
  <c r="Y69" i="5"/>
  <c r="W69" i="5"/>
  <c r="V69" i="5"/>
  <c r="U69" i="5"/>
  <c r="AF68" i="5"/>
  <c r="X68" i="5" s="1"/>
  <c r="AE68" i="5"/>
  <c r="AD68" i="5"/>
  <c r="AC68" i="5"/>
  <c r="AB68" i="5"/>
  <c r="AA68" i="5"/>
  <c r="Y68" i="5"/>
  <c r="W68" i="5"/>
  <c r="V68" i="5"/>
  <c r="U68" i="5"/>
  <c r="AF67" i="5"/>
  <c r="AE67" i="5"/>
  <c r="AD67" i="5"/>
  <c r="AC67" i="5"/>
  <c r="AB67" i="5"/>
  <c r="AA67" i="5"/>
  <c r="Y67" i="5"/>
  <c r="W67" i="5"/>
  <c r="V67" i="5"/>
  <c r="U67" i="5"/>
  <c r="AF66" i="5"/>
  <c r="X66" i="5" s="1"/>
  <c r="AE66" i="5"/>
  <c r="AD66" i="5"/>
  <c r="AC66" i="5"/>
  <c r="AB66" i="5"/>
  <c r="AA66" i="5"/>
  <c r="Y66" i="5"/>
  <c r="W66" i="5"/>
  <c r="V66" i="5"/>
  <c r="U66" i="5"/>
  <c r="AF65" i="5"/>
  <c r="Z65" i="5" s="1"/>
  <c r="AE65" i="5"/>
  <c r="AD65" i="5"/>
  <c r="AC65" i="5"/>
  <c r="AB65" i="5"/>
  <c r="AA65" i="5"/>
  <c r="Y65" i="5"/>
  <c r="W65" i="5"/>
  <c r="V65" i="5"/>
  <c r="U65" i="5"/>
  <c r="AF64" i="5"/>
  <c r="Z64" i="5" s="1"/>
  <c r="AE64" i="5"/>
  <c r="AD64" i="5"/>
  <c r="AC64" i="5"/>
  <c r="AB64" i="5"/>
  <c r="AA64" i="5"/>
  <c r="Y64" i="5"/>
  <c r="W64" i="5"/>
  <c r="V64" i="5"/>
  <c r="U64" i="5"/>
  <c r="AF63" i="5"/>
  <c r="X63" i="5" s="1"/>
  <c r="AE63" i="5"/>
  <c r="AD63" i="5"/>
  <c r="AC63" i="5"/>
  <c r="AB63" i="5"/>
  <c r="AA63" i="5"/>
  <c r="Y63" i="5"/>
  <c r="W63" i="5"/>
  <c r="V63" i="5"/>
  <c r="U63" i="5"/>
  <c r="AF62" i="5"/>
  <c r="Z62" i="5" s="1"/>
  <c r="AE62" i="5"/>
  <c r="AD62" i="5"/>
  <c r="AC62" i="5"/>
  <c r="AB62" i="5"/>
  <c r="AA62" i="5"/>
  <c r="Y62" i="5"/>
  <c r="W62" i="5"/>
  <c r="V62" i="5"/>
  <c r="U62" i="5"/>
  <c r="AF61" i="5"/>
  <c r="Z61" i="5" s="1"/>
  <c r="AE61" i="5"/>
  <c r="AD61" i="5"/>
  <c r="AC61" i="5"/>
  <c r="AB61" i="5"/>
  <c r="AA61" i="5"/>
  <c r="Y61" i="5"/>
  <c r="W61" i="5"/>
  <c r="V61" i="5"/>
  <c r="U61" i="5"/>
  <c r="AF79" i="5"/>
  <c r="X79" i="5" s="1"/>
  <c r="AE79" i="5"/>
  <c r="AD79" i="5"/>
  <c r="AC79" i="5"/>
  <c r="AB79" i="5"/>
  <c r="AA79" i="5"/>
  <c r="Y79" i="5"/>
  <c r="W79" i="5"/>
  <c r="V79" i="5"/>
  <c r="U79" i="5"/>
  <c r="AF78" i="5"/>
  <c r="AE78" i="5"/>
  <c r="AD78" i="5"/>
  <c r="AC78" i="5"/>
  <c r="AB78" i="5"/>
  <c r="AA78" i="5"/>
  <c r="Y78" i="5"/>
  <c r="W78" i="5"/>
  <c r="V78" i="5"/>
  <c r="U78" i="5"/>
  <c r="AF77" i="5"/>
  <c r="Z77" i="5" s="1"/>
  <c r="AE77" i="5"/>
  <c r="AD77" i="5"/>
  <c r="AC77" i="5"/>
  <c r="AB77" i="5"/>
  <c r="AA77" i="5"/>
  <c r="Y77" i="5"/>
  <c r="W77" i="5"/>
  <c r="V77" i="5"/>
  <c r="U77" i="5"/>
  <c r="AF76" i="5"/>
  <c r="AE76" i="5"/>
  <c r="AD76" i="5"/>
  <c r="AC76" i="5"/>
  <c r="AB76" i="5"/>
  <c r="AA76" i="5"/>
  <c r="Y76" i="5"/>
  <c r="W76" i="5"/>
  <c r="V76" i="5"/>
  <c r="U76" i="5"/>
  <c r="AF75" i="5"/>
  <c r="Z75" i="5" s="1"/>
  <c r="AE75" i="5"/>
  <c r="AD75" i="5"/>
  <c r="AC75" i="5"/>
  <c r="AB75" i="5"/>
  <c r="AA75" i="5"/>
  <c r="Y75" i="5"/>
  <c r="W75" i="5"/>
  <c r="V75" i="5"/>
  <c r="U75" i="5"/>
  <c r="AF74" i="5"/>
  <c r="Z74" i="5" s="1"/>
  <c r="AE74" i="5"/>
  <c r="AD74" i="5"/>
  <c r="AC74" i="5"/>
  <c r="AB74" i="5"/>
  <c r="AA74" i="5"/>
  <c r="Y74" i="5"/>
  <c r="W74" i="5"/>
  <c r="V74" i="5"/>
  <c r="U74" i="5"/>
  <c r="AF73" i="5"/>
  <c r="X73" i="5" s="1"/>
  <c r="AE73" i="5"/>
  <c r="AD73" i="5"/>
  <c r="AC73" i="5"/>
  <c r="AB73" i="5"/>
  <c r="AA73" i="5"/>
  <c r="Y73" i="5"/>
  <c r="W73" i="5"/>
  <c r="V73" i="5"/>
  <c r="U73" i="5"/>
  <c r="AF72" i="5"/>
  <c r="AE72" i="5"/>
  <c r="AD72" i="5"/>
  <c r="AC72" i="5"/>
  <c r="AB72" i="5"/>
  <c r="AA72" i="5"/>
  <c r="Y72" i="5"/>
  <c r="W72" i="5"/>
  <c r="V72" i="5"/>
  <c r="U72" i="5"/>
  <c r="AF71" i="5"/>
  <c r="Z71" i="5" s="1"/>
  <c r="AE71" i="5"/>
  <c r="AD71" i="5"/>
  <c r="AC71" i="5"/>
  <c r="AB71" i="5"/>
  <c r="AA71" i="5"/>
  <c r="Y71" i="5"/>
  <c r="W71" i="5"/>
  <c r="V71" i="5"/>
  <c r="U71" i="5"/>
  <c r="AF70" i="5"/>
  <c r="X70" i="5" s="1"/>
  <c r="AE70" i="5"/>
  <c r="AD70" i="5"/>
  <c r="AC70" i="5"/>
  <c r="AB70" i="5"/>
  <c r="AA70" i="5"/>
  <c r="Y70" i="5"/>
  <c r="W70" i="5"/>
  <c r="V70" i="5"/>
  <c r="U70" i="5"/>
  <c r="AF87" i="5"/>
  <c r="X87" i="5" s="1"/>
  <c r="AE87" i="5"/>
  <c r="AD87" i="5"/>
  <c r="AC87" i="5"/>
  <c r="AB87" i="5"/>
  <c r="AA87" i="5"/>
  <c r="Y87" i="5"/>
  <c r="W87" i="5"/>
  <c r="V87" i="5"/>
  <c r="U87" i="5"/>
  <c r="AF86" i="5"/>
  <c r="X86" i="5" s="1"/>
  <c r="AE86" i="5"/>
  <c r="AD86" i="5"/>
  <c r="AC86" i="5"/>
  <c r="AB86" i="5"/>
  <c r="AA86" i="5"/>
  <c r="Y86" i="5"/>
  <c r="W86" i="5"/>
  <c r="V86" i="5"/>
  <c r="U86" i="5"/>
  <c r="AF85" i="5"/>
  <c r="X85" i="5" s="1"/>
  <c r="AE85" i="5"/>
  <c r="AD85" i="5"/>
  <c r="AC85" i="5"/>
  <c r="AB85" i="5"/>
  <c r="AA85" i="5"/>
  <c r="Y85" i="5"/>
  <c r="W85" i="5"/>
  <c r="V85" i="5"/>
  <c r="U85" i="5"/>
  <c r="AF84" i="5"/>
  <c r="Z84" i="5" s="1"/>
  <c r="AE84" i="5"/>
  <c r="AD84" i="5"/>
  <c r="AC84" i="5"/>
  <c r="AB84" i="5"/>
  <c r="AA84" i="5"/>
  <c r="Y84" i="5"/>
  <c r="W84" i="5"/>
  <c r="V84" i="5"/>
  <c r="U84" i="5"/>
  <c r="AF83" i="5"/>
  <c r="Z83" i="5" s="1"/>
  <c r="AE83" i="5"/>
  <c r="AD83" i="5"/>
  <c r="AC83" i="5"/>
  <c r="AB83" i="5"/>
  <c r="AA83" i="5"/>
  <c r="Y83" i="5"/>
  <c r="W83" i="5"/>
  <c r="V83" i="5"/>
  <c r="U83" i="5"/>
  <c r="AF82" i="5"/>
  <c r="X82" i="5" s="1"/>
  <c r="AE82" i="5"/>
  <c r="AD82" i="5"/>
  <c r="AC82" i="5"/>
  <c r="AB82" i="5"/>
  <c r="AA82" i="5"/>
  <c r="Y82" i="5"/>
  <c r="W82" i="5"/>
  <c r="V82" i="5"/>
  <c r="U82" i="5"/>
  <c r="AF81" i="5"/>
  <c r="Z81" i="5" s="1"/>
  <c r="AE81" i="5"/>
  <c r="AD81" i="5"/>
  <c r="AC81" i="5"/>
  <c r="AB81" i="5"/>
  <c r="AA81" i="5"/>
  <c r="Y81" i="5"/>
  <c r="W81" i="5"/>
  <c r="V81" i="5"/>
  <c r="U81" i="5"/>
  <c r="AF80" i="5"/>
  <c r="X80" i="5" s="1"/>
  <c r="AE80" i="5"/>
  <c r="AD80" i="5"/>
  <c r="AC80" i="5"/>
  <c r="AB80" i="5"/>
  <c r="AA80" i="5"/>
  <c r="Y80" i="5"/>
  <c r="W80" i="5"/>
  <c r="V80" i="5"/>
  <c r="U80" i="5"/>
  <c r="AF96" i="5"/>
  <c r="X96" i="5" s="1"/>
  <c r="AE96" i="5"/>
  <c r="AD96" i="5"/>
  <c r="AC96" i="5"/>
  <c r="AB96" i="5"/>
  <c r="AA96" i="5"/>
  <c r="Y96" i="5"/>
  <c r="W96" i="5"/>
  <c r="V96" i="5"/>
  <c r="U96" i="5"/>
  <c r="AF95" i="5"/>
  <c r="Z95" i="5" s="1"/>
  <c r="AE95" i="5"/>
  <c r="AD95" i="5"/>
  <c r="AC95" i="5"/>
  <c r="AB95" i="5"/>
  <c r="AA95" i="5"/>
  <c r="Y95" i="5"/>
  <c r="W95" i="5"/>
  <c r="V95" i="5"/>
  <c r="U95" i="5"/>
  <c r="AF94" i="5"/>
  <c r="Z94" i="5" s="1"/>
  <c r="AE94" i="5"/>
  <c r="AD94" i="5"/>
  <c r="AC94" i="5"/>
  <c r="AB94" i="5"/>
  <c r="AA94" i="5"/>
  <c r="Y94" i="5"/>
  <c r="W94" i="5"/>
  <c r="V94" i="5"/>
  <c r="U94" i="5"/>
  <c r="AF93" i="5"/>
  <c r="X93" i="5" s="1"/>
  <c r="AE93" i="5"/>
  <c r="AD93" i="5"/>
  <c r="AC93" i="5"/>
  <c r="AB93" i="5"/>
  <c r="AA93" i="5"/>
  <c r="Y93" i="5"/>
  <c r="W93" i="5"/>
  <c r="V93" i="5"/>
  <c r="U93" i="5"/>
  <c r="AF92" i="5"/>
  <c r="Z92" i="5" s="1"/>
  <c r="AE92" i="5"/>
  <c r="AD92" i="5"/>
  <c r="AC92" i="5"/>
  <c r="AB92" i="5"/>
  <c r="AA92" i="5"/>
  <c r="Y92" i="5"/>
  <c r="W92" i="5"/>
  <c r="V92" i="5"/>
  <c r="U92" i="5"/>
  <c r="AF91" i="5"/>
  <c r="Z91" i="5" s="1"/>
  <c r="AE91" i="5"/>
  <c r="AD91" i="5"/>
  <c r="AC91" i="5"/>
  <c r="AB91" i="5"/>
  <c r="AA91" i="5"/>
  <c r="Y91" i="5"/>
  <c r="W91" i="5"/>
  <c r="V91" i="5"/>
  <c r="U91" i="5"/>
  <c r="AF90" i="5"/>
  <c r="X90" i="5" s="1"/>
  <c r="AE90" i="5"/>
  <c r="AD90" i="5"/>
  <c r="AC90" i="5"/>
  <c r="AB90" i="5"/>
  <c r="AA90" i="5"/>
  <c r="Y90" i="5"/>
  <c r="W90" i="5"/>
  <c r="V90" i="5"/>
  <c r="U90" i="5"/>
  <c r="AF89" i="5"/>
  <c r="AE89" i="5"/>
  <c r="AD89" i="5"/>
  <c r="AC89" i="5"/>
  <c r="AB89" i="5"/>
  <c r="AA89" i="5"/>
  <c r="Y89" i="5"/>
  <c r="W89" i="5"/>
  <c r="V89" i="5"/>
  <c r="U89" i="5"/>
  <c r="AF88" i="5"/>
  <c r="X88" i="5" s="1"/>
  <c r="AE88" i="5"/>
  <c r="AD88" i="5"/>
  <c r="AC88" i="5"/>
  <c r="AB88" i="5"/>
  <c r="AA88" i="5"/>
  <c r="Y88" i="5"/>
  <c r="W88" i="5"/>
  <c r="V88" i="5"/>
  <c r="U88" i="5"/>
  <c r="AF105" i="5"/>
  <c r="X105" i="5" s="1"/>
  <c r="AE105" i="5"/>
  <c r="AD105" i="5"/>
  <c r="AC105" i="5"/>
  <c r="AB105" i="5"/>
  <c r="AA105" i="5"/>
  <c r="Y105" i="5"/>
  <c r="W105" i="5"/>
  <c r="V105" i="5"/>
  <c r="U105" i="5"/>
  <c r="AF104" i="5"/>
  <c r="X104" i="5" s="1"/>
  <c r="AE104" i="5"/>
  <c r="AD104" i="5"/>
  <c r="AC104" i="5"/>
  <c r="AB104" i="5"/>
  <c r="AA104" i="5"/>
  <c r="Y104" i="5"/>
  <c r="W104" i="5"/>
  <c r="V104" i="5"/>
  <c r="U104" i="5"/>
  <c r="AF103" i="5"/>
  <c r="X103" i="5" s="1"/>
  <c r="AE103" i="5"/>
  <c r="AD103" i="5"/>
  <c r="AC103" i="5"/>
  <c r="AB103" i="5"/>
  <c r="AA103" i="5"/>
  <c r="Y103" i="5"/>
  <c r="W103" i="5"/>
  <c r="V103" i="5"/>
  <c r="U103" i="5"/>
  <c r="AF102" i="5"/>
  <c r="AH102" i="5" s="1"/>
  <c r="AE102" i="5"/>
  <c r="AD102" i="5"/>
  <c r="AC102" i="5"/>
  <c r="AB102" i="5"/>
  <c r="AA102" i="5"/>
  <c r="Y102" i="5"/>
  <c r="W102" i="5"/>
  <c r="V102" i="5"/>
  <c r="U102" i="5"/>
  <c r="AF101" i="5"/>
  <c r="Z101" i="5" s="1"/>
  <c r="AE101" i="5"/>
  <c r="AD101" i="5"/>
  <c r="AC101" i="5"/>
  <c r="AB101" i="5"/>
  <c r="AA101" i="5"/>
  <c r="Y101" i="5"/>
  <c r="W101" i="5"/>
  <c r="V101" i="5"/>
  <c r="U101" i="5"/>
  <c r="AF100" i="5"/>
  <c r="Z100" i="5" s="1"/>
  <c r="AE100" i="5"/>
  <c r="AD100" i="5"/>
  <c r="AC100" i="5"/>
  <c r="AB100" i="5"/>
  <c r="AA100" i="5"/>
  <c r="Y100" i="5"/>
  <c r="W100" i="5"/>
  <c r="V100" i="5"/>
  <c r="U100" i="5"/>
  <c r="AF99" i="5"/>
  <c r="X99" i="5" s="1"/>
  <c r="AE99" i="5"/>
  <c r="AD99" i="5"/>
  <c r="AC99" i="5"/>
  <c r="AB99" i="5"/>
  <c r="AA99" i="5"/>
  <c r="Y99" i="5"/>
  <c r="W99" i="5"/>
  <c r="V99" i="5"/>
  <c r="U99" i="5"/>
  <c r="AF98" i="5"/>
  <c r="X98" i="5" s="1"/>
  <c r="AE98" i="5"/>
  <c r="AD98" i="5"/>
  <c r="AC98" i="5"/>
  <c r="AB98" i="5"/>
  <c r="AA98" i="5"/>
  <c r="Y98" i="5"/>
  <c r="W98" i="5"/>
  <c r="V98" i="5"/>
  <c r="U98" i="5"/>
  <c r="AF97" i="5"/>
  <c r="Z97" i="5" s="1"/>
  <c r="AE97" i="5"/>
  <c r="AD97" i="5"/>
  <c r="AC97" i="5"/>
  <c r="AB97" i="5"/>
  <c r="AA97" i="5"/>
  <c r="Y97" i="5"/>
  <c r="W97" i="5"/>
  <c r="V97" i="5"/>
  <c r="U97" i="5"/>
  <c r="AF115" i="5"/>
  <c r="Z115" i="5" s="1"/>
  <c r="AE115" i="5"/>
  <c r="AD115" i="5"/>
  <c r="AC115" i="5"/>
  <c r="AB115" i="5"/>
  <c r="AA115" i="5"/>
  <c r="Y115" i="5"/>
  <c r="W115" i="5"/>
  <c r="V115" i="5"/>
  <c r="U115" i="5"/>
  <c r="AF114" i="5"/>
  <c r="X114" i="5" s="1"/>
  <c r="AE114" i="5"/>
  <c r="AD114" i="5"/>
  <c r="AC114" i="5"/>
  <c r="AB114" i="5"/>
  <c r="AA114" i="5"/>
  <c r="Y114" i="5"/>
  <c r="W114" i="5"/>
  <c r="V114" i="5"/>
  <c r="U114" i="5"/>
  <c r="AF113" i="5"/>
  <c r="X113" i="5" s="1"/>
  <c r="AE113" i="5"/>
  <c r="AD113" i="5"/>
  <c r="AC113" i="5"/>
  <c r="AB113" i="5"/>
  <c r="AA113" i="5"/>
  <c r="Y113" i="5"/>
  <c r="W113" i="5"/>
  <c r="V113" i="5"/>
  <c r="U113" i="5"/>
  <c r="AF112" i="5"/>
  <c r="AE112" i="5"/>
  <c r="AD112" i="5"/>
  <c r="AC112" i="5"/>
  <c r="AB112" i="5"/>
  <c r="AA112" i="5"/>
  <c r="Y112" i="5"/>
  <c r="W112" i="5"/>
  <c r="V112" i="5"/>
  <c r="U112" i="5"/>
  <c r="AF111" i="5"/>
  <c r="Z111" i="5" s="1"/>
  <c r="AE111" i="5"/>
  <c r="AD111" i="5"/>
  <c r="AC111" i="5"/>
  <c r="AB111" i="5"/>
  <c r="AA111" i="5"/>
  <c r="Y111" i="5"/>
  <c r="W111" i="5"/>
  <c r="V111" i="5"/>
  <c r="U111" i="5"/>
  <c r="AF110" i="5"/>
  <c r="Z110" i="5" s="1"/>
  <c r="AE110" i="5"/>
  <c r="AD110" i="5"/>
  <c r="AC110" i="5"/>
  <c r="AB110" i="5"/>
  <c r="AA110" i="5"/>
  <c r="Y110" i="5"/>
  <c r="W110" i="5"/>
  <c r="V110" i="5"/>
  <c r="U110" i="5"/>
  <c r="AF109" i="5"/>
  <c r="Z109" i="5" s="1"/>
  <c r="AE109" i="5"/>
  <c r="AD109" i="5"/>
  <c r="AC109" i="5"/>
  <c r="AB109" i="5"/>
  <c r="AA109" i="5"/>
  <c r="Y109" i="5"/>
  <c r="W109" i="5"/>
  <c r="V109" i="5"/>
  <c r="U109" i="5"/>
  <c r="AF108" i="5"/>
  <c r="AE108" i="5"/>
  <c r="AD108" i="5"/>
  <c r="AC108" i="5"/>
  <c r="AB108" i="5"/>
  <c r="AA108" i="5"/>
  <c r="Y108" i="5"/>
  <c r="W108" i="5"/>
  <c r="V108" i="5"/>
  <c r="U108" i="5"/>
  <c r="AF107" i="5"/>
  <c r="X107" i="5" s="1"/>
  <c r="AE107" i="5"/>
  <c r="AD107" i="5"/>
  <c r="AC107" i="5"/>
  <c r="AB107" i="5"/>
  <c r="AA107" i="5"/>
  <c r="Y107" i="5"/>
  <c r="W107" i="5"/>
  <c r="V107" i="5"/>
  <c r="U107" i="5"/>
  <c r="AF106" i="5"/>
  <c r="Z106" i="5" s="1"/>
  <c r="AE106" i="5"/>
  <c r="AD106" i="5"/>
  <c r="AC106" i="5"/>
  <c r="AB106" i="5"/>
  <c r="AA106" i="5"/>
  <c r="Y106" i="5"/>
  <c r="W106" i="5"/>
  <c r="V106" i="5"/>
  <c r="U106" i="5"/>
  <c r="AF123" i="5"/>
  <c r="X123" i="5" s="1"/>
  <c r="AE123" i="5"/>
  <c r="AD123" i="5"/>
  <c r="AC123" i="5"/>
  <c r="AB123" i="5"/>
  <c r="AA123" i="5"/>
  <c r="Y123" i="5"/>
  <c r="W123" i="5"/>
  <c r="V123" i="5"/>
  <c r="U123" i="5"/>
  <c r="AF122" i="5"/>
  <c r="Z122" i="5" s="1"/>
  <c r="AE122" i="5"/>
  <c r="AD122" i="5"/>
  <c r="AC122" i="5"/>
  <c r="AB122" i="5"/>
  <c r="AA122" i="5"/>
  <c r="Y122" i="5"/>
  <c r="W122" i="5"/>
  <c r="V122" i="5"/>
  <c r="U122" i="5"/>
  <c r="AF121" i="5"/>
  <c r="X121" i="5" s="1"/>
  <c r="AE121" i="5"/>
  <c r="AD121" i="5"/>
  <c r="AC121" i="5"/>
  <c r="AB121" i="5"/>
  <c r="AA121" i="5"/>
  <c r="Y121" i="5"/>
  <c r="W121" i="5"/>
  <c r="V121" i="5"/>
  <c r="U121" i="5"/>
  <c r="AF120" i="5"/>
  <c r="Z120" i="5" s="1"/>
  <c r="AE120" i="5"/>
  <c r="AD120" i="5"/>
  <c r="AC120" i="5"/>
  <c r="AB120" i="5"/>
  <c r="AA120" i="5"/>
  <c r="Y120" i="5"/>
  <c r="W120" i="5"/>
  <c r="V120" i="5"/>
  <c r="U120" i="5"/>
  <c r="AF119" i="5"/>
  <c r="X119" i="5" s="1"/>
  <c r="AE119" i="5"/>
  <c r="AD119" i="5"/>
  <c r="AC119" i="5"/>
  <c r="AB119" i="5"/>
  <c r="AA119" i="5"/>
  <c r="Y119" i="5"/>
  <c r="W119" i="5"/>
  <c r="V119" i="5"/>
  <c r="U119" i="5"/>
  <c r="AF118" i="5"/>
  <c r="Z118" i="5" s="1"/>
  <c r="AE118" i="5"/>
  <c r="AD118" i="5"/>
  <c r="AC118" i="5"/>
  <c r="AB118" i="5"/>
  <c r="AA118" i="5"/>
  <c r="Y118" i="5"/>
  <c r="W118" i="5"/>
  <c r="V118" i="5"/>
  <c r="U118" i="5"/>
  <c r="AF117" i="5"/>
  <c r="Z117" i="5" s="1"/>
  <c r="AE117" i="5"/>
  <c r="AD117" i="5"/>
  <c r="AC117" i="5"/>
  <c r="AB117" i="5"/>
  <c r="AA117" i="5"/>
  <c r="Y117" i="5"/>
  <c r="W117" i="5"/>
  <c r="V117" i="5"/>
  <c r="U117" i="5"/>
  <c r="AF116" i="5"/>
  <c r="X116" i="5" s="1"/>
  <c r="AE116" i="5"/>
  <c r="AD116" i="5"/>
  <c r="AC116" i="5"/>
  <c r="AB116" i="5"/>
  <c r="AA116" i="5"/>
  <c r="Y116" i="5"/>
  <c r="W116" i="5"/>
  <c r="V116" i="5"/>
  <c r="U116" i="5"/>
  <c r="AF210" i="5"/>
  <c r="AH210" i="5" s="1"/>
  <c r="AE210" i="5"/>
  <c r="AD210" i="5"/>
  <c r="AC210" i="5"/>
  <c r="AB210" i="5"/>
  <c r="AA210" i="5"/>
  <c r="Y210" i="5"/>
  <c r="W210" i="5"/>
  <c r="V210" i="5"/>
  <c r="U210" i="5"/>
  <c r="AF209" i="5"/>
  <c r="AH209" i="5" s="1"/>
  <c r="AE209" i="5"/>
  <c r="AD209" i="5"/>
  <c r="AC209" i="5"/>
  <c r="AB209" i="5"/>
  <c r="AA209" i="5"/>
  <c r="Y209" i="5"/>
  <c r="W209" i="5"/>
  <c r="V209" i="5"/>
  <c r="U209" i="5"/>
  <c r="AF208" i="5"/>
  <c r="AH208" i="5" s="1"/>
  <c r="AE208" i="5"/>
  <c r="AD208" i="5"/>
  <c r="AC208" i="5"/>
  <c r="AB208" i="5"/>
  <c r="AA208" i="5"/>
  <c r="Y208" i="5"/>
  <c r="W208" i="5"/>
  <c r="V208" i="5"/>
  <c r="U208" i="5"/>
  <c r="AF126" i="5"/>
  <c r="X126" i="5" s="1"/>
  <c r="AE126" i="5"/>
  <c r="AD126" i="5"/>
  <c r="AC126" i="5"/>
  <c r="AB126" i="5"/>
  <c r="AA126" i="5"/>
  <c r="Y126" i="5"/>
  <c r="W126" i="5"/>
  <c r="V126" i="5"/>
  <c r="U126" i="5"/>
  <c r="AF125" i="5"/>
  <c r="X125" i="5" s="1"/>
  <c r="AE125" i="5"/>
  <c r="AD125" i="5"/>
  <c r="AC125" i="5"/>
  <c r="AB125" i="5"/>
  <c r="AA125" i="5"/>
  <c r="Y125" i="5"/>
  <c r="W125" i="5"/>
  <c r="V125" i="5"/>
  <c r="U125" i="5"/>
  <c r="AF124" i="5"/>
  <c r="Z124" i="5" s="1"/>
  <c r="AE124" i="5"/>
  <c r="AD124" i="5"/>
  <c r="AC124" i="5"/>
  <c r="AB124" i="5"/>
  <c r="AA124" i="5"/>
  <c r="Y124" i="5"/>
  <c r="W124" i="5"/>
  <c r="V124" i="5"/>
  <c r="U124" i="5"/>
  <c r="AF220" i="5"/>
  <c r="AH220" i="5" s="1"/>
  <c r="AE220" i="5"/>
  <c r="AD220" i="5"/>
  <c r="AC220" i="5"/>
  <c r="AB220" i="5"/>
  <c r="AA220" i="5"/>
  <c r="Y220" i="5"/>
  <c r="W220" i="5"/>
  <c r="V220" i="5"/>
  <c r="U220" i="5"/>
  <c r="AF219" i="5"/>
  <c r="AH219" i="5" s="1"/>
  <c r="AE219" i="5"/>
  <c r="AD219" i="5"/>
  <c r="AC219" i="5"/>
  <c r="AB219" i="5"/>
  <c r="AA219" i="5"/>
  <c r="Y219" i="5"/>
  <c r="W219" i="5"/>
  <c r="V219" i="5"/>
  <c r="U219" i="5"/>
  <c r="AF218" i="5"/>
  <c r="AH218" i="5" s="1"/>
  <c r="AE218" i="5"/>
  <c r="AD218" i="5"/>
  <c r="AC218" i="5"/>
  <c r="AB218" i="5"/>
  <c r="AA218" i="5"/>
  <c r="Y218" i="5"/>
  <c r="W218" i="5"/>
  <c r="V218" i="5"/>
  <c r="U218" i="5"/>
  <c r="AF217" i="5"/>
  <c r="AH217" i="5" s="1"/>
  <c r="AE217" i="5"/>
  <c r="AD217" i="5"/>
  <c r="AC217" i="5"/>
  <c r="AB217" i="5"/>
  <c r="AA217" i="5"/>
  <c r="Y217" i="5"/>
  <c r="W217" i="5"/>
  <c r="V217" i="5"/>
  <c r="U217" i="5"/>
  <c r="AF216" i="5"/>
  <c r="Z216" i="5" s="1"/>
  <c r="AE216" i="5"/>
  <c r="AD216" i="5"/>
  <c r="AC216" i="5"/>
  <c r="AB216" i="5"/>
  <c r="AA216" i="5"/>
  <c r="Y216" i="5"/>
  <c r="W216" i="5"/>
  <c r="V216" i="5"/>
  <c r="U216" i="5"/>
  <c r="AF215" i="5"/>
  <c r="Z215" i="5" s="1"/>
  <c r="AE215" i="5"/>
  <c r="AD215" i="5"/>
  <c r="AC215" i="5"/>
  <c r="AB215" i="5"/>
  <c r="AA215" i="5"/>
  <c r="Y215" i="5"/>
  <c r="W215" i="5"/>
  <c r="V215" i="5"/>
  <c r="U215" i="5"/>
  <c r="AF214" i="5"/>
  <c r="AH214" i="5" s="1"/>
  <c r="AE214" i="5"/>
  <c r="AD214" i="5"/>
  <c r="AC214" i="5"/>
  <c r="AB214" i="5"/>
  <c r="AA214" i="5"/>
  <c r="Y214" i="5"/>
  <c r="W214" i="5"/>
  <c r="V214" i="5"/>
  <c r="U214" i="5"/>
  <c r="AF213" i="5"/>
  <c r="AH213" i="5" s="1"/>
  <c r="AE213" i="5"/>
  <c r="AD213" i="5"/>
  <c r="AC213" i="5"/>
  <c r="AB213" i="5"/>
  <c r="AA213" i="5"/>
  <c r="Y213" i="5"/>
  <c r="W213" i="5"/>
  <c r="V213" i="5"/>
  <c r="U213" i="5"/>
  <c r="AF212" i="5"/>
  <c r="X212" i="5" s="1"/>
  <c r="AE212" i="5"/>
  <c r="AD212" i="5"/>
  <c r="AC212" i="5"/>
  <c r="AB212" i="5"/>
  <c r="AA212" i="5"/>
  <c r="Y212" i="5"/>
  <c r="W212" i="5"/>
  <c r="V212" i="5"/>
  <c r="U212" i="5"/>
  <c r="AF211" i="5"/>
  <c r="Z211" i="5" s="1"/>
  <c r="AE211" i="5"/>
  <c r="AD211" i="5"/>
  <c r="AC211" i="5"/>
  <c r="AB211" i="5"/>
  <c r="AA211" i="5"/>
  <c r="Y211" i="5"/>
  <c r="W211" i="5"/>
  <c r="V211" i="5"/>
  <c r="U211" i="5"/>
  <c r="J65" i="9"/>
  <c r="K65" i="9" s="1"/>
  <c r="H6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3" i="9"/>
  <c r="H112" i="9"/>
  <c r="H111" i="9"/>
  <c r="H110" i="9"/>
  <c r="H109" i="9"/>
  <c r="H108" i="9"/>
  <c r="H107" i="9"/>
  <c r="H106" i="9"/>
  <c r="H105" i="9"/>
  <c r="H104" i="9"/>
  <c r="H103" i="9"/>
  <c r="H101" i="9"/>
  <c r="H100" i="9"/>
  <c r="H99" i="9"/>
  <c r="H97" i="9"/>
  <c r="H95" i="9"/>
  <c r="H93" i="9"/>
  <c r="H92" i="9"/>
  <c r="H91" i="9"/>
  <c r="H89" i="9"/>
  <c r="H88" i="9"/>
  <c r="H87" i="9"/>
  <c r="H86" i="9"/>
  <c r="H84" i="9"/>
  <c r="H83" i="9"/>
  <c r="H82" i="9"/>
  <c r="H79" i="9"/>
  <c r="H78" i="9"/>
  <c r="H77" i="9"/>
  <c r="H75" i="9"/>
  <c r="H71" i="9"/>
  <c r="H70" i="9"/>
  <c r="H68" i="9"/>
  <c r="H66" i="9"/>
  <c r="H64" i="9"/>
  <c r="H63" i="9"/>
  <c r="H62" i="9"/>
  <c r="H60" i="9"/>
  <c r="H59" i="9"/>
  <c r="H58" i="9"/>
  <c r="H57" i="9"/>
  <c r="H56" i="9"/>
  <c r="H55" i="9"/>
  <c r="H54" i="9"/>
  <c r="H48" i="9"/>
  <c r="H47" i="9"/>
  <c r="H46" i="9"/>
  <c r="H45" i="9"/>
  <c r="H44" i="9"/>
  <c r="H43" i="9"/>
  <c r="H42" i="9"/>
  <c r="H40" i="9"/>
  <c r="H38" i="9"/>
  <c r="H35" i="9"/>
  <c r="H23" i="9"/>
  <c r="H22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J92" i="9"/>
  <c r="K92" i="9" s="1"/>
  <c r="J89" i="9"/>
  <c r="K89" i="9" s="1"/>
  <c r="J88" i="9"/>
  <c r="K88" i="9" s="1"/>
  <c r="J59" i="9"/>
  <c r="K59" i="9" s="1"/>
  <c r="J48" i="9"/>
  <c r="K48" i="9" s="1"/>
  <c r="J47" i="9"/>
  <c r="K47" i="9" s="1"/>
  <c r="J44" i="9"/>
  <c r="K44" i="9" s="1"/>
  <c r="J43" i="9"/>
  <c r="K43" i="9" s="1"/>
  <c r="N42" i="9"/>
  <c r="N38" i="9"/>
  <c r="L231" i="10"/>
  <c r="M231" i="10" s="1"/>
  <c r="L232" i="10"/>
  <c r="M232" i="10" s="1"/>
  <c r="L233" i="10"/>
  <c r="M233" i="10" s="1"/>
  <c r="L234" i="10"/>
  <c r="M234" i="10" s="1"/>
  <c r="L235" i="10"/>
  <c r="M235" i="10" s="1"/>
  <c r="L236" i="10"/>
  <c r="M236" i="10" s="1"/>
  <c r="L237" i="10"/>
  <c r="M237" i="10" s="1"/>
  <c r="L238" i="10"/>
  <c r="M238" i="10" s="1"/>
  <c r="L239" i="10"/>
  <c r="M239" i="10" s="1"/>
  <c r="L240" i="10"/>
  <c r="M240" i="10" s="1"/>
  <c r="L112" i="9" s="1"/>
  <c r="N112" i="9" s="1"/>
  <c r="L241" i="10"/>
  <c r="M241" i="10" s="1"/>
  <c r="L242" i="10"/>
  <c r="M242" i="10" s="1"/>
  <c r="L243" i="10"/>
  <c r="M243" i="10" s="1"/>
  <c r="L244" i="10"/>
  <c r="M244" i="10" s="1"/>
  <c r="L245" i="10"/>
  <c r="M245" i="10" s="1"/>
  <c r="L246" i="10"/>
  <c r="M246" i="10" s="1"/>
  <c r="L247" i="10"/>
  <c r="M247" i="10" s="1"/>
  <c r="L248" i="10"/>
  <c r="M248" i="10" s="1"/>
  <c r="L249" i="10"/>
  <c r="M249" i="10" s="1"/>
  <c r="L252" i="10"/>
  <c r="M252" i="10" s="1"/>
  <c r="L253" i="10"/>
  <c r="M253" i="10" s="1"/>
  <c r="L255" i="10"/>
  <c r="M255" i="10" s="1"/>
  <c r="M256" i="10"/>
  <c r="M257" i="10"/>
  <c r="M258" i="10"/>
  <c r="M261" i="10"/>
  <c r="L118" i="9" s="1"/>
  <c r="N118" i="9" s="1"/>
  <c r="L262" i="10"/>
  <c r="M262" i="10" s="1"/>
  <c r="L263" i="10"/>
  <c r="M263" i="10" s="1"/>
  <c r="L268" i="10"/>
  <c r="M268" i="10" s="1"/>
  <c r="M269" i="10"/>
  <c r="M270" i="10"/>
  <c r="M271" i="10"/>
  <c r="M272" i="10"/>
  <c r="M273" i="10"/>
  <c r="M274" i="10"/>
  <c r="M275" i="10"/>
  <c r="M276" i="10"/>
  <c r="L277" i="10"/>
  <c r="M277" i="10" s="1"/>
  <c r="L278" i="10"/>
  <c r="M278" i="10" s="1"/>
  <c r="L281" i="10"/>
  <c r="M281" i="10" s="1"/>
  <c r="L285" i="10"/>
  <c r="M285" i="10" s="1"/>
  <c r="L286" i="10"/>
  <c r="M286" i="10" s="1"/>
  <c r="M287" i="10"/>
  <c r="M288" i="10"/>
  <c r="L291" i="10"/>
  <c r="M291" i="10" s="1"/>
  <c r="L123" i="9" s="1"/>
  <c r="N123" i="9" s="1"/>
  <c r="L292" i="10"/>
  <c r="M292" i="10" s="1"/>
  <c r="L293" i="10"/>
  <c r="M293" i="10" s="1"/>
  <c r="L294" i="10"/>
  <c r="M294" i="10" s="1"/>
  <c r="L295" i="10"/>
  <c r="M295" i="10" s="1"/>
  <c r="L296" i="10"/>
  <c r="M296" i="10" s="1"/>
  <c r="L300" i="10"/>
  <c r="M300" i="10" s="1"/>
  <c r="L301" i="10"/>
  <c r="M301" i="10" s="1"/>
  <c r="L302" i="10"/>
  <c r="M302" i="10" s="1"/>
  <c r="L303" i="10"/>
  <c r="M303" i="10" s="1"/>
  <c r="M304" i="10"/>
  <c r="M305" i="10"/>
  <c r="M306" i="10"/>
  <c r="M307" i="10"/>
  <c r="M308" i="10"/>
  <c r="M309" i="10"/>
  <c r="M310" i="10"/>
  <c r="M311" i="10"/>
  <c r="M312" i="10"/>
  <c r="M313" i="10"/>
  <c r="L315" i="10"/>
  <c r="M315" i="10" s="1"/>
  <c r="L127" i="9" s="1"/>
  <c r="N127" i="9" s="1"/>
  <c r="L316" i="10"/>
  <c r="M316" i="10" s="1"/>
  <c r="L128" i="9" s="1"/>
  <c r="N128" i="9" s="1"/>
  <c r="L317" i="10"/>
  <c r="M317" i="10" s="1"/>
  <c r="L318" i="10"/>
  <c r="M318" i="10" s="1"/>
  <c r="L319" i="10"/>
  <c r="M319" i="10" s="1"/>
  <c r="L320" i="10"/>
  <c r="M320" i="10" s="1"/>
  <c r="L321" i="10"/>
  <c r="M321" i="10" s="1"/>
  <c r="L322" i="10"/>
  <c r="M322" i="10" s="1"/>
  <c r="L323" i="10"/>
  <c r="M323" i="10" s="1"/>
  <c r="L324" i="10"/>
  <c r="M324" i="10" s="1"/>
  <c r="L325" i="10"/>
  <c r="M325" i="10" s="1"/>
  <c r="L326" i="10"/>
  <c r="M326" i="10" s="1"/>
  <c r="L327" i="10"/>
  <c r="M327" i="10" s="1"/>
  <c r="L328" i="10"/>
  <c r="M328" i="10" s="1"/>
  <c r="L329" i="10"/>
  <c r="M329" i="10" s="1"/>
  <c r="L330" i="10"/>
  <c r="M330" i="10" s="1"/>
  <c r="L331" i="10"/>
  <c r="M331" i="10" s="1"/>
  <c r="L131" i="9" s="1"/>
  <c r="N131" i="9" s="1"/>
  <c r="L332" i="10"/>
  <c r="M332" i="10" s="1"/>
  <c r="L333" i="10"/>
  <c r="M333" i="10" s="1"/>
  <c r="L334" i="10"/>
  <c r="M334" i="10" s="1"/>
  <c r="L335" i="10"/>
  <c r="M335" i="10" s="1"/>
  <c r="L336" i="10"/>
  <c r="M336" i="10" s="1"/>
  <c r="L337" i="10"/>
  <c r="M337" i="10" s="1"/>
  <c r="L338" i="10"/>
  <c r="M338" i="10" s="1"/>
  <c r="L339" i="10"/>
  <c r="M339" i="10" s="1"/>
  <c r="L340" i="10"/>
  <c r="M340" i="10" s="1"/>
  <c r="L341" i="10"/>
  <c r="M341" i="10" s="1"/>
  <c r="L342" i="10"/>
  <c r="M342" i="10" s="1"/>
  <c r="L343" i="10"/>
  <c r="M343" i="10" s="1"/>
  <c r="L344" i="10"/>
  <c r="M344" i="10" s="1"/>
  <c r="L345" i="10"/>
  <c r="M345" i="10" s="1"/>
  <c r="L346" i="10"/>
  <c r="M346" i="10" s="1"/>
  <c r="L347" i="10"/>
  <c r="M347" i="10" s="1"/>
  <c r="L348" i="10"/>
  <c r="M348" i="10" s="1"/>
  <c r="L349" i="10"/>
  <c r="M349" i="10" s="1"/>
  <c r="L350" i="10"/>
  <c r="M350" i="10" s="1"/>
  <c r="L351" i="10"/>
  <c r="M351" i="10" s="1"/>
  <c r="L352" i="10"/>
  <c r="M352" i="10" s="1"/>
  <c r="L353" i="10"/>
  <c r="M353" i="10" s="1"/>
  <c r="L354" i="10"/>
  <c r="M354" i="10" s="1"/>
  <c r="K358" i="10"/>
  <c r="F92" i="7"/>
  <c r="E92" i="7"/>
  <c r="D92" i="7"/>
  <c r="C92" i="7"/>
  <c r="L123" i="10"/>
  <c r="M123" i="10" s="1"/>
  <c r="L130" i="10"/>
  <c r="M130" i="10" s="1"/>
  <c r="L75" i="10"/>
  <c r="M75" i="10" s="1"/>
  <c r="L43" i="10"/>
  <c r="M43" i="10" s="1"/>
  <c r="L197" i="10"/>
  <c r="M197" i="10" s="1"/>
  <c r="L91" i="9" s="1"/>
  <c r="N91" i="9" s="1"/>
  <c r="L196" i="10"/>
  <c r="M196" i="10" s="1"/>
  <c r="M199" i="10"/>
  <c r="L93" i="9" s="1"/>
  <c r="N93" i="9" s="1"/>
  <c r="M177" i="10"/>
  <c r="M183" i="10"/>
  <c r="L173" i="10"/>
  <c r="M173" i="10" s="1"/>
  <c r="L169" i="10"/>
  <c r="M169" i="10" s="1"/>
  <c r="L168" i="10"/>
  <c r="M168" i="10" s="1"/>
  <c r="L79" i="9" s="1"/>
  <c r="N79" i="9" s="1"/>
  <c r="L154" i="10"/>
  <c r="M154" i="10" s="1"/>
  <c r="L68" i="9" s="1"/>
  <c r="N68" i="9" s="1"/>
  <c r="L153" i="10"/>
  <c r="M153" i="10" s="1"/>
  <c r="L67" i="9" s="1"/>
  <c r="N67" i="9" s="1"/>
  <c r="L152" i="10"/>
  <c r="M152" i="10" s="1"/>
  <c r="L65" i="9" s="1"/>
  <c r="N65" i="9" s="1"/>
  <c r="M145" i="10"/>
  <c r="L106" i="10"/>
  <c r="M106" i="10" s="1"/>
  <c r="L93" i="10"/>
  <c r="M93" i="10" s="1"/>
  <c r="L43" i="9" s="1"/>
  <c r="L94" i="10"/>
  <c r="M94" i="10" s="1"/>
  <c r="L44" i="9" s="1"/>
  <c r="L76" i="10"/>
  <c r="M76" i="10" s="1"/>
  <c r="L57" i="10"/>
  <c r="M57" i="10" s="1"/>
  <c r="AF413" i="5"/>
  <c r="AH413" i="5" s="1"/>
  <c r="AE413" i="5"/>
  <c r="AD413" i="5"/>
  <c r="AC413" i="5"/>
  <c r="AB413" i="5"/>
  <c r="AA413" i="5"/>
  <c r="Y413" i="5"/>
  <c r="W413" i="5"/>
  <c r="V413" i="5"/>
  <c r="U413" i="5"/>
  <c r="AF412" i="5"/>
  <c r="AH412" i="5" s="1"/>
  <c r="AE412" i="5"/>
  <c r="AD412" i="5"/>
  <c r="AC412" i="5"/>
  <c r="AB412" i="5"/>
  <c r="AA412" i="5"/>
  <c r="Y412" i="5"/>
  <c r="W412" i="5"/>
  <c r="V412" i="5"/>
  <c r="U412" i="5"/>
  <c r="AF411" i="5"/>
  <c r="X411" i="5" s="1"/>
  <c r="AE411" i="5"/>
  <c r="AD411" i="5"/>
  <c r="AC411" i="5"/>
  <c r="AB411" i="5"/>
  <c r="AA411" i="5"/>
  <c r="Y411" i="5"/>
  <c r="W411" i="5"/>
  <c r="V411" i="5"/>
  <c r="U411" i="5"/>
  <c r="AF221" i="5"/>
  <c r="AH221" i="5" s="1"/>
  <c r="AE221" i="5"/>
  <c r="AD221" i="5"/>
  <c r="AC221" i="5"/>
  <c r="AB221" i="5"/>
  <c r="AA221" i="5"/>
  <c r="Y221" i="5"/>
  <c r="W221" i="5"/>
  <c r="V221" i="5"/>
  <c r="U221" i="5"/>
  <c r="AF10" i="5"/>
  <c r="X10" i="5" s="1"/>
  <c r="AE10" i="5"/>
  <c r="AD10" i="5"/>
  <c r="AC10" i="5"/>
  <c r="AB10" i="5"/>
  <c r="AA10" i="5"/>
  <c r="Y10" i="5"/>
  <c r="W10" i="5"/>
  <c r="V10" i="5"/>
  <c r="U10" i="5"/>
  <c r="AF9" i="5"/>
  <c r="Z9" i="5" s="1"/>
  <c r="AE9" i="5"/>
  <c r="AD9" i="5"/>
  <c r="AC9" i="5"/>
  <c r="AB9" i="5"/>
  <c r="AA9" i="5"/>
  <c r="Y9" i="5"/>
  <c r="W9" i="5"/>
  <c r="V9" i="5"/>
  <c r="U9" i="5"/>
  <c r="E61" i="6"/>
  <c r="B81" i="7" s="1"/>
  <c r="E48" i="6"/>
  <c r="B68" i="7" s="1"/>
  <c r="E47" i="6"/>
  <c r="B67" i="7" s="1"/>
  <c r="L45" i="10"/>
  <c r="M45" i="10" s="1"/>
  <c r="E6" i="6"/>
  <c r="B26" i="7"/>
  <c r="H152" i="9"/>
  <c r="F89" i="7"/>
  <c r="E89" i="7"/>
  <c r="D89" i="7"/>
  <c r="C89" i="7"/>
  <c r="A89" i="7"/>
  <c r="F88" i="7"/>
  <c r="E88" i="7"/>
  <c r="D88" i="7"/>
  <c r="C88" i="7"/>
  <c r="A88" i="7"/>
  <c r="F87" i="7"/>
  <c r="E87" i="7"/>
  <c r="D87" i="7"/>
  <c r="C87" i="7"/>
  <c r="A87" i="7"/>
  <c r="F86" i="7"/>
  <c r="E86" i="7"/>
  <c r="D86" i="7"/>
  <c r="C86" i="7"/>
  <c r="A86" i="7"/>
  <c r="F85" i="7"/>
  <c r="E85" i="7"/>
  <c r="D85" i="7"/>
  <c r="C85" i="7"/>
  <c r="A85" i="7"/>
  <c r="F84" i="7"/>
  <c r="E84" i="7"/>
  <c r="D84" i="7"/>
  <c r="C84" i="7"/>
  <c r="A84" i="7"/>
  <c r="F83" i="7"/>
  <c r="E83" i="7"/>
  <c r="D83" i="7"/>
  <c r="C83" i="7"/>
  <c r="A83" i="7"/>
  <c r="F58" i="7"/>
  <c r="E58" i="7"/>
  <c r="D58" i="7"/>
  <c r="C58" i="7"/>
  <c r="A58" i="7"/>
  <c r="F24" i="7"/>
  <c r="E24" i="7"/>
  <c r="D24" i="7"/>
  <c r="C24" i="7"/>
  <c r="A24" i="7"/>
  <c r="J136" i="9"/>
  <c r="K136" i="9" s="1"/>
  <c r="AF415" i="5"/>
  <c r="X415" i="5" s="1"/>
  <c r="AE415" i="5"/>
  <c r="AD415" i="5"/>
  <c r="AC415" i="5"/>
  <c r="AB415" i="5"/>
  <c r="AA415" i="5"/>
  <c r="Y415" i="5"/>
  <c r="W415" i="5"/>
  <c r="V415" i="5"/>
  <c r="U415" i="5"/>
  <c r="AF414" i="5"/>
  <c r="Z414" i="5" s="1"/>
  <c r="AE414" i="5"/>
  <c r="AD414" i="5"/>
  <c r="AC414" i="5"/>
  <c r="AB414" i="5"/>
  <c r="AA414" i="5"/>
  <c r="Y414" i="5"/>
  <c r="W414" i="5"/>
  <c r="V414" i="5"/>
  <c r="U414" i="5"/>
  <c r="J104" i="9"/>
  <c r="K104" i="9" s="1"/>
  <c r="AF417" i="5"/>
  <c r="X417" i="5" s="1"/>
  <c r="AE417" i="5"/>
  <c r="AD417" i="5"/>
  <c r="AC417" i="5"/>
  <c r="AB417" i="5"/>
  <c r="AA417" i="5"/>
  <c r="Y417" i="5"/>
  <c r="W417" i="5"/>
  <c r="V417" i="5"/>
  <c r="U417" i="5"/>
  <c r="AF416" i="5"/>
  <c r="X416" i="5" s="1"/>
  <c r="AE416" i="5"/>
  <c r="AD416" i="5"/>
  <c r="AC416" i="5"/>
  <c r="AB416" i="5"/>
  <c r="AA416" i="5"/>
  <c r="Y416" i="5"/>
  <c r="W416" i="5"/>
  <c r="V416" i="5"/>
  <c r="U416" i="5"/>
  <c r="J135" i="9"/>
  <c r="K135" i="9" s="1"/>
  <c r="J138" i="9"/>
  <c r="K138" i="9" s="1"/>
  <c r="J139" i="9"/>
  <c r="K139" i="9" s="1"/>
  <c r="J144" i="9"/>
  <c r="K144" i="9" s="1"/>
  <c r="J145" i="9"/>
  <c r="K145" i="9" s="1"/>
  <c r="J146" i="9"/>
  <c r="K146" i="9" s="1"/>
  <c r="L230" i="10"/>
  <c r="M230" i="10" s="1"/>
  <c r="L229" i="10"/>
  <c r="M229" i="10" s="1"/>
  <c r="L109" i="9" s="1"/>
  <c r="N109" i="9" s="1"/>
  <c r="L226" i="10"/>
  <c r="M226" i="10" s="1"/>
  <c r="L108" i="9" s="1"/>
  <c r="N108" i="9" s="1"/>
  <c r="L225" i="10"/>
  <c r="M225" i="10" s="1"/>
  <c r="L107" i="9" s="1"/>
  <c r="N107" i="9" s="1"/>
  <c r="L224" i="10"/>
  <c r="M224" i="10" s="1"/>
  <c r="L223" i="10"/>
  <c r="M223" i="10" s="1"/>
  <c r="L222" i="10"/>
  <c r="M222" i="10" s="1"/>
  <c r="L221" i="10"/>
  <c r="M221" i="10" s="1"/>
  <c r="L220" i="10"/>
  <c r="M220" i="10" s="1"/>
  <c r="L219" i="10"/>
  <c r="M219" i="10" s="1"/>
  <c r="L218" i="10"/>
  <c r="M218" i="10" s="1"/>
  <c r="L217" i="10"/>
  <c r="M217" i="10" s="1"/>
  <c r="L216" i="10"/>
  <c r="M216" i="10" s="1"/>
  <c r="L214" i="10"/>
  <c r="M214" i="10" s="1"/>
  <c r="L102" i="9" s="1"/>
  <c r="N102" i="9" s="1"/>
  <c r="M213" i="10"/>
  <c r="L101" i="9" s="1"/>
  <c r="N101" i="9" s="1"/>
  <c r="L212" i="10"/>
  <c r="M212" i="10" s="1"/>
  <c r="L211" i="10"/>
  <c r="M211" i="10" s="1"/>
  <c r="L210" i="10"/>
  <c r="M210" i="10" s="1"/>
  <c r="L209" i="10"/>
  <c r="M209" i="10" s="1"/>
  <c r="L207" i="10"/>
  <c r="M207" i="10" s="1"/>
  <c r="L206" i="10"/>
  <c r="M206" i="10" s="1"/>
  <c r="L205" i="10"/>
  <c r="M205" i="10" s="1"/>
  <c r="L204" i="10"/>
  <c r="M204" i="10" s="1"/>
  <c r="L203" i="10"/>
  <c r="M203" i="10" s="1"/>
  <c r="L202" i="10"/>
  <c r="M202" i="10" s="1"/>
  <c r="L201" i="10"/>
  <c r="M201" i="10" s="1"/>
  <c r="L200" i="10"/>
  <c r="M200" i="10" s="1"/>
  <c r="L198" i="10"/>
  <c r="M198" i="10" s="1"/>
  <c r="L92" i="9" s="1"/>
  <c r="N92" i="9" s="1"/>
  <c r="L195" i="10"/>
  <c r="M195" i="10" s="1"/>
  <c r="L192" i="10"/>
  <c r="M192" i="10" s="1"/>
  <c r="L190" i="10"/>
  <c r="M190" i="10" s="1"/>
  <c r="L189" i="10"/>
  <c r="M189" i="10" s="1"/>
  <c r="L89" i="9" s="1"/>
  <c r="N89" i="9" s="1"/>
  <c r="L88" i="9"/>
  <c r="N88" i="9" s="1"/>
  <c r="L188" i="10"/>
  <c r="M188" i="10" s="1"/>
  <c r="L187" i="10"/>
  <c r="M187" i="10" s="1"/>
  <c r="L185" i="10"/>
  <c r="M185" i="10" s="1"/>
  <c r="L85" i="9" s="1"/>
  <c r="N85" i="9" s="1"/>
  <c r="M184" i="10"/>
  <c r="M182" i="10"/>
  <c r="M181" i="10"/>
  <c r="M180" i="10"/>
  <c r="M179" i="10"/>
  <c r="M178" i="10"/>
  <c r="L176" i="10"/>
  <c r="M176" i="10" s="1"/>
  <c r="L174" i="10"/>
  <c r="M174" i="10" s="1"/>
  <c r="M167" i="10"/>
  <c r="M166" i="10"/>
  <c r="L165" i="10"/>
  <c r="M165" i="10" s="1"/>
  <c r="L164" i="10"/>
  <c r="M164" i="10" s="1"/>
  <c r="L163" i="10"/>
  <c r="M163" i="10" s="1"/>
  <c r="L160" i="10"/>
  <c r="M160" i="10" s="1"/>
  <c r="L159" i="10"/>
  <c r="M159" i="10" s="1"/>
  <c r="L158" i="10"/>
  <c r="M158" i="10" s="1"/>
  <c r="L157" i="10"/>
  <c r="M157" i="10" s="1"/>
  <c r="L156" i="10"/>
  <c r="M156" i="10" s="1"/>
  <c r="L155" i="10"/>
  <c r="M155" i="10" s="1"/>
  <c r="L69" i="9" s="1"/>
  <c r="N69" i="9" s="1"/>
  <c r="L150" i="10"/>
  <c r="M150" i="10" s="1"/>
  <c r="L149" i="10"/>
  <c r="M149" i="10" s="1"/>
  <c r="L148" i="10"/>
  <c r="M148" i="10" s="1"/>
  <c r="M147" i="10"/>
  <c r="M146" i="10"/>
  <c r="M144" i="10"/>
  <c r="M143" i="10"/>
  <c r="M142" i="10"/>
  <c r="M141" i="10"/>
  <c r="M140" i="10"/>
  <c r="M139" i="10"/>
  <c r="L138" i="10"/>
  <c r="M138" i="10" s="1"/>
  <c r="L137" i="10"/>
  <c r="M137" i="10" s="1"/>
  <c r="L129" i="10"/>
  <c r="M129" i="10" s="1"/>
  <c r="L128" i="10"/>
  <c r="M128" i="10" s="1"/>
  <c r="M127" i="10"/>
  <c r="L60" i="9" s="1"/>
  <c r="N60" i="9" s="1"/>
  <c r="L126" i="10"/>
  <c r="M126" i="10" s="1"/>
  <c r="L59" i="9" s="1"/>
  <c r="N59" i="9" s="1"/>
  <c r="L125" i="10"/>
  <c r="M125" i="10" s="1"/>
  <c r="L124" i="10"/>
  <c r="M124" i="10" s="1"/>
  <c r="L122" i="10"/>
  <c r="M122" i="10" s="1"/>
  <c r="L121" i="10"/>
  <c r="M121" i="10" s="1"/>
  <c r="L120" i="10"/>
  <c r="M120" i="10" s="1"/>
  <c r="L119" i="10"/>
  <c r="M119" i="10" s="1"/>
  <c r="L118" i="10"/>
  <c r="M118" i="10" s="1"/>
  <c r="L117" i="10"/>
  <c r="M117" i="10" s="1"/>
  <c r="L115" i="10"/>
  <c r="M115" i="10" s="1"/>
  <c r="L114" i="10"/>
  <c r="M114" i="10" s="1"/>
  <c r="L113" i="10"/>
  <c r="M113" i="10" s="1"/>
  <c r="L112" i="10"/>
  <c r="M112" i="10" s="1"/>
  <c r="L111" i="10"/>
  <c r="M111" i="10" s="1"/>
  <c r="L108" i="10"/>
  <c r="M108" i="10" s="1"/>
  <c r="L107" i="10"/>
  <c r="M107" i="10" s="1"/>
  <c r="L105" i="10"/>
  <c r="M105" i="10" s="1"/>
  <c r="L104" i="10"/>
  <c r="M104" i="10" s="1"/>
  <c r="L103" i="10"/>
  <c r="M103" i="10" s="1"/>
  <c r="L49" i="9" s="1"/>
  <c r="N49" i="9" s="1"/>
  <c r="L102" i="10"/>
  <c r="M102" i="10" s="1"/>
  <c r="L100" i="10"/>
  <c r="M100" i="10" s="1"/>
  <c r="L99" i="10"/>
  <c r="M99" i="10" s="1"/>
  <c r="L48" i="9" s="1"/>
  <c r="N48" i="9" s="1"/>
  <c r="L98" i="10"/>
  <c r="M98" i="10" s="1"/>
  <c r="L97" i="10"/>
  <c r="M97" i="10" s="1"/>
  <c r="M96" i="10"/>
  <c r="L46" i="9" s="1"/>
  <c r="N46" i="9" s="1"/>
  <c r="M95" i="10"/>
  <c r="L45" i="9" s="1"/>
  <c r="N45" i="9" s="1"/>
  <c r="L92" i="10"/>
  <c r="M92" i="10" s="1"/>
  <c r="L91" i="10"/>
  <c r="M91" i="10" s="1"/>
  <c r="L90" i="10"/>
  <c r="M90" i="10" s="1"/>
  <c r="L89" i="10"/>
  <c r="M89" i="10" s="1"/>
  <c r="L88" i="10"/>
  <c r="M88" i="10" s="1"/>
  <c r="L87" i="10"/>
  <c r="M87" i="10" s="1"/>
  <c r="L86" i="10"/>
  <c r="M86" i="10" s="1"/>
  <c r="L83" i="10"/>
  <c r="M83" i="10" s="1"/>
  <c r="L82" i="10"/>
  <c r="M82" i="10" s="1"/>
  <c r="L81" i="10"/>
  <c r="M81" i="10" s="1"/>
  <c r="L80" i="10"/>
  <c r="M80" i="10" s="1"/>
  <c r="L79" i="10"/>
  <c r="M79" i="10" s="1"/>
  <c r="L78" i="10"/>
  <c r="M78" i="10" s="1"/>
  <c r="L77" i="10"/>
  <c r="M77" i="10" s="1"/>
  <c r="L72" i="10"/>
  <c r="M72" i="10" s="1"/>
  <c r="L71" i="10"/>
  <c r="M71" i="10" s="1"/>
  <c r="L69" i="10"/>
  <c r="M69" i="10" s="1"/>
  <c r="L65" i="10"/>
  <c r="M65" i="10" s="1"/>
  <c r="L64" i="10"/>
  <c r="M64" i="10" s="1"/>
  <c r="L63" i="10"/>
  <c r="M63" i="10" s="1"/>
  <c r="L62" i="10"/>
  <c r="M62" i="10" s="1"/>
  <c r="L56" i="10"/>
  <c r="M56" i="10" s="1"/>
  <c r="L55" i="10"/>
  <c r="M55" i="10" s="1"/>
  <c r="L54" i="10"/>
  <c r="M54" i="10" s="1"/>
  <c r="L53" i="10"/>
  <c r="M53" i="10" s="1"/>
  <c r="L52" i="10"/>
  <c r="M52" i="10" s="1"/>
  <c r="L20" i="9" s="1"/>
  <c r="N20" i="9" s="1"/>
  <c r="L50" i="10"/>
  <c r="M50" i="10" s="1"/>
  <c r="L19" i="9" s="1"/>
  <c r="N19" i="9" s="1"/>
  <c r="L49" i="10"/>
  <c r="M49" i="10" s="1"/>
  <c r="L18" i="9" s="1"/>
  <c r="L48" i="10"/>
  <c r="M48" i="10" s="1"/>
  <c r="L47" i="10"/>
  <c r="M47" i="10" s="1"/>
  <c r="L46" i="10"/>
  <c r="M46" i="10" s="1"/>
  <c r="L34" i="10"/>
  <c r="M34" i="10" s="1"/>
  <c r="L15" i="9" s="1"/>
  <c r="L33" i="10"/>
  <c r="M33" i="10" s="1"/>
  <c r="L32" i="10"/>
  <c r="M32" i="10" s="1"/>
  <c r="L44" i="10"/>
  <c r="M44" i="10" s="1"/>
  <c r="L42" i="10"/>
  <c r="M42" i="10" s="1"/>
  <c r="L41" i="10"/>
  <c r="M41" i="10" s="1"/>
  <c r="L40" i="10"/>
  <c r="M40" i="10" s="1"/>
  <c r="L39" i="10"/>
  <c r="M39" i="10" s="1"/>
  <c r="L38" i="10"/>
  <c r="M38" i="10" s="1"/>
  <c r="L37" i="10"/>
  <c r="M37" i="10" s="1"/>
  <c r="L36" i="10"/>
  <c r="M36" i="10" s="1"/>
  <c r="L31" i="10"/>
  <c r="M31" i="10" s="1"/>
  <c r="L28" i="10"/>
  <c r="M28" i="10" s="1"/>
  <c r="L27" i="10"/>
  <c r="M27" i="10" s="1"/>
  <c r="L26" i="10"/>
  <c r="M26" i="10" s="1"/>
  <c r="L25" i="10"/>
  <c r="M25" i="10" s="1"/>
  <c r="L35" i="10"/>
  <c r="M35" i="10" s="1"/>
  <c r="L11" i="9" s="1"/>
  <c r="L24" i="10"/>
  <c r="M24" i="10" s="1"/>
  <c r="L10" i="9" s="1"/>
  <c r="L6" i="10"/>
  <c r="M6" i="10" s="1"/>
  <c r="L5" i="10"/>
  <c r="M5" i="10" s="1"/>
  <c r="L19" i="10"/>
  <c r="M19" i="10" s="1"/>
  <c r="L18" i="10"/>
  <c r="M18" i="10" s="1"/>
  <c r="L17" i="10"/>
  <c r="M17" i="10" s="1"/>
  <c r="L16" i="10"/>
  <c r="M16" i="10" s="1"/>
  <c r="L14" i="10"/>
  <c r="M14" i="10" s="1"/>
  <c r="L13" i="10"/>
  <c r="M13" i="10" s="1"/>
  <c r="L23" i="10"/>
  <c r="M23" i="10" s="1"/>
  <c r="L22" i="10"/>
  <c r="M22" i="10" s="1"/>
  <c r="L21" i="10"/>
  <c r="M21" i="10" s="1"/>
  <c r="L20" i="10"/>
  <c r="M20" i="10" s="1"/>
  <c r="L12" i="10"/>
  <c r="M12" i="10" s="1"/>
  <c r="L11" i="10"/>
  <c r="M11" i="10" s="1"/>
  <c r="L10" i="10"/>
  <c r="M10" i="10" s="1"/>
  <c r="L9" i="10"/>
  <c r="M9" i="10" s="1"/>
  <c r="L8" i="10"/>
  <c r="M8" i="10" s="1"/>
  <c r="L7" i="10"/>
  <c r="M7" i="10" s="1"/>
  <c r="L4" i="10"/>
  <c r="M4" i="10" s="1"/>
  <c r="L3" i="10"/>
  <c r="M3" i="10" s="1"/>
  <c r="L2" i="10"/>
  <c r="M2" i="10" s="1"/>
  <c r="J137" i="9"/>
  <c r="K137" i="9" s="1"/>
  <c r="J134" i="9"/>
  <c r="K134" i="9" s="1"/>
  <c r="J93" i="9"/>
  <c r="K93" i="9" s="1"/>
  <c r="J17" i="9"/>
  <c r="K17" i="9" s="1"/>
  <c r="E71" i="6"/>
  <c r="B89" i="7" s="1"/>
  <c r="E70" i="6"/>
  <c r="B92" i="7" s="1"/>
  <c r="E69" i="6"/>
  <c r="Y69" i="6" s="1"/>
  <c r="E68" i="6"/>
  <c r="E67" i="6"/>
  <c r="E66" i="6"/>
  <c r="Y66" i="6" s="1"/>
  <c r="E65" i="6"/>
  <c r="B83" i="7" s="1"/>
  <c r="E62" i="6"/>
  <c r="B82" i="7"/>
  <c r="E60" i="6"/>
  <c r="B80" i="7" s="1"/>
  <c r="E58" i="6"/>
  <c r="B78" i="7" s="1"/>
  <c r="E57" i="6"/>
  <c r="B77" i="7" s="1"/>
  <c r="E55" i="6"/>
  <c r="B75" i="7" s="1"/>
  <c r="E54" i="6"/>
  <c r="B74" i="7" s="1"/>
  <c r="E53" i="6"/>
  <c r="B73" i="7" s="1"/>
  <c r="E52" i="6"/>
  <c r="B72" i="7" s="1"/>
  <c r="E51" i="6"/>
  <c r="B71" i="7"/>
  <c r="E50" i="6"/>
  <c r="B70" i="7" s="1"/>
  <c r="E49" i="6"/>
  <c r="B69" i="7" s="1"/>
  <c r="E46" i="6"/>
  <c r="B66" i="7" s="1"/>
  <c r="E45" i="6"/>
  <c r="B65" i="7" s="1"/>
  <c r="E43" i="6"/>
  <c r="E41" i="6"/>
  <c r="B61" i="7" s="1"/>
  <c r="E39" i="6"/>
  <c r="B59" i="7" s="1"/>
  <c r="E38" i="6"/>
  <c r="V38" i="6" s="1"/>
  <c r="E5" i="6"/>
  <c r="B25" i="7" s="1"/>
  <c r="E4" i="6"/>
  <c r="J16" i="9"/>
  <c r="K16" i="9" s="1"/>
  <c r="J19" i="9"/>
  <c r="K19" i="9" s="1"/>
  <c r="J20" i="9"/>
  <c r="K20" i="9" s="1"/>
  <c r="J109" i="9"/>
  <c r="K109" i="9" s="1"/>
  <c r="J112" i="9"/>
  <c r="K112" i="9" s="1"/>
  <c r="AD972" i="5"/>
  <c r="AD971" i="5"/>
  <c r="AD970" i="5"/>
  <c r="AD969" i="5"/>
  <c r="AD1032" i="5"/>
  <c r="AD1827" i="5"/>
  <c r="AD1828" i="5"/>
  <c r="AD1829" i="5"/>
  <c r="AD1830" i="5"/>
  <c r="AD1831" i="5"/>
  <c r="AD1832" i="5"/>
  <c r="AD1833" i="5"/>
  <c r="AD1834" i="5"/>
  <c r="AD1814" i="5"/>
  <c r="AD1815" i="5"/>
  <c r="AD1816" i="5"/>
  <c r="AD1817" i="5"/>
  <c r="AD1818" i="5"/>
  <c r="AD1819" i="5"/>
  <c r="AD1820" i="5"/>
  <c r="AD1821" i="5"/>
  <c r="AD1822" i="5"/>
  <c r="AD1823" i="5"/>
  <c r="AD1824" i="5"/>
  <c r="AD1825" i="5"/>
  <c r="AD1826" i="5"/>
  <c r="AF1815" i="5"/>
  <c r="Z1815" i="5" s="1"/>
  <c r="AG1834" i="5"/>
  <c r="AF1834" i="5"/>
  <c r="Z1834" i="5" s="1"/>
  <c r="AE1834" i="5"/>
  <c r="AC1834" i="5"/>
  <c r="AB1834" i="5"/>
  <c r="AA1834" i="5"/>
  <c r="Y1834" i="5"/>
  <c r="W1834" i="5"/>
  <c r="V1834" i="5"/>
  <c r="U1834" i="5"/>
  <c r="AF1833" i="5"/>
  <c r="AH1833" i="5" s="1"/>
  <c r="AE1833" i="5"/>
  <c r="AC1833" i="5"/>
  <c r="AB1833" i="5"/>
  <c r="AA1833" i="5"/>
  <c r="Y1833" i="5"/>
  <c r="W1833" i="5"/>
  <c r="V1833" i="5"/>
  <c r="U1833" i="5"/>
  <c r="AF1832" i="5"/>
  <c r="AH1832" i="5" s="1"/>
  <c r="AE1832" i="5"/>
  <c r="AC1832" i="5"/>
  <c r="AB1832" i="5"/>
  <c r="AA1832" i="5"/>
  <c r="Y1832" i="5"/>
  <c r="W1832" i="5"/>
  <c r="V1832" i="5"/>
  <c r="U1832" i="5"/>
  <c r="AF1831" i="5"/>
  <c r="AH1831" i="5" s="1"/>
  <c r="AE1831" i="5"/>
  <c r="AC1831" i="5"/>
  <c r="AB1831" i="5"/>
  <c r="AA1831" i="5"/>
  <c r="Y1831" i="5"/>
  <c r="W1831" i="5"/>
  <c r="V1831" i="5"/>
  <c r="U1831" i="5"/>
  <c r="AF1830" i="5"/>
  <c r="Z1830" i="5" s="1"/>
  <c r="AE1830" i="5"/>
  <c r="AC1830" i="5"/>
  <c r="AB1830" i="5"/>
  <c r="AA1830" i="5"/>
  <c r="Y1830" i="5"/>
  <c r="W1830" i="5"/>
  <c r="V1830" i="5"/>
  <c r="U1830" i="5"/>
  <c r="AF1829" i="5"/>
  <c r="X1829" i="5" s="1"/>
  <c r="AE1829" i="5"/>
  <c r="AC1829" i="5"/>
  <c r="AB1829" i="5"/>
  <c r="AA1829" i="5"/>
  <c r="Y1829" i="5"/>
  <c r="W1829" i="5"/>
  <c r="V1829" i="5"/>
  <c r="U1829" i="5"/>
  <c r="AF1828" i="5"/>
  <c r="AH1828" i="5" s="1"/>
  <c r="AE1828" i="5"/>
  <c r="AC1828" i="5"/>
  <c r="AB1828" i="5"/>
  <c r="AA1828" i="5"/>
  <c r="Y1828" i="5"/>
  <c r="W1828" i="5"/>
  <c r="V1828" i="5"/>
  <c r="U1828" i="5"/>
  <c r="AF1827" i="5"/>
  <c r="AH1827" i="5" s="1"/>
  <c r="AE1827" i="5"/>
  <c r="AC1827" i="5"/>
  <c r="AB1827" i="5"/>
  <c r="AA1827" i="5"/>
  <c r="Y1827" i="5"/>
  <c r="W1827" i="5"/>
  <c r="V1827" i="5"/>
  <c r="U1827" i="5"/>
  <c r="AF1826" i="5"/>
  <c r="Z1826" i="5" s="1"/>
  <c r="AE1826" i="5"/>
  <c r="AC1826" i="5"/>
  <c r="AB1826" i="5"/>
  <c r="AA1826" i="5"/>
  <c r="Y1826" i="5"/>
  <c r="W1826" i="5"/>
  <c r="V1826" i="5"/>
  <c r="U1826" i="5"/>
  <c r="AF1825" i="5"/>
  <c r="AH1825" i="5" s="1"/>
  <c r="AE1825" i="5"/>
  <c r="AC1825" i="5"/>
  <c r="AB1825" i="5"/>
  <c r="AA1825" i="5"/>
  <c r="Y1825" i="5"/>
  <c r="W1825" i="5"/>
  <c r="V1825" i="5"/>
  <c r="U1825" i="5"/>
  <c r="AF1824" i="5"/>
  <c r="X1824" i="5" s="1"/>
  <c r="AE1824" i="5"/>
  <c r="AC1824" i="5"/>
  <c r="AB1824" i="5"/>
  <c r="AA1824" i="5"/>
  <c r="Y1824" i="5"/>
  <c r="W1824" i="5"/>
  <c r="V1824" i="5"/>
  <c r="U1824" i="5"/>
  <c r="AF1823" i="5"/>
  <c r="AH1823" i="5" s="1"/>
  <c r="AE1823" i="5"/>
  <c r="AC1823" i="5"/>
  <c r="AB1823" i="5"/>
  <c r="AA1823" i="5"/>
  <c r="Y1823" i="5"/>
  <c r="W1823" i="5"/>
  <c r="V1823" i="5"/>
  <c r="U1823" i="5"/>
  <c r="AF1822" i="5"/>
  <c r="Z1822" i="5" s="1"/>
  <c r="AE1822" i="5"/>
  <c r="AC1822" i="5"/>
  <c r="AB1822" i="5"/>
  <c r="AA1822" i="5"/>
  <c r="Y1822" i="5"/>
  <c r="W1822" i="5"/>
  <c r="V1822" i="5"/>
  <c r="AG1822" i="5" s="1"/>
  <c r="U1822" i="5"/>
  <c r="AF1821" i="5"/>
  <c r="X1821" i="5" s="1"/>
  <c r="AE1821" i="5"/>
  <c r="AC1821" i="5"/>
  <c r="AB1821" i="5"/>
  <c r="AA1821" i="5"/>
  <c r="Y1821" i="5"/>
  <c r="W1821" i="5"/>
  <c r="V1821" i="5"/>
  <c r="U1821" i="5"/>
  <c r="AF1820" i="5"/>
  <c r="Z1820" i="5" s="1"/>
  <c r="AE1820" i="5"/>
  <c r="AC1820" i="5"/>
  <c r="AB1820" i="5"/>
  <c r="AA1820" i="5"/>
  <c r="Y1820" i="5"/>
  <c r="W1820" i="5"/>
  <c r="V1820" i="5"/>
  <c r="U1820" i="5"/>
  <c r="AF1819" i="5"/>
  <c r="AH1819" i="5" s="1"/>
  <c r="AE1819" i="5"/>
  <c r="AC1819" i="5"/>
  <c r="AB1819" i="5"/>
  <c r="AA1819" i="5"/>
  <c r="Y1819" i="5"/>
  <c r="W1819" i="5"/>
  <c r="V1819" i="5"/>
  <c r="AG1819" i="5"/>
  <c r="U1819" i="5"/>
  <c r="AG1818" i="5"/>
  <c r="AF1818" i="5"/>
  <c r="AH1818" i="5" s="1"/>
  <c r="AE1818" i="5"/>
  <c r="AC1818" i="5"/>
  <c r="AB1818" i="5"/>
  <c r="AA1818" i="5"/>
  <c r="Y1818" i="5"/>
  <c r="W1818" i="5"/>
  <c r="V1818" i="5"/>
  <c r="U1818" i="5"/>
  <c r="AF1817" i="5"/>
  <c r="X1817" i="5" s="1"/>
  <c r="AE1817" i="5"/>
  <c r="AC1817" i="5"/>
  <c r="AB1817" i="5"/>
  <c r="AA1817" i="5"/>
  <c r="Y1817" i="5"/>
  <c r="W1817" i="5"/>
  <c r="V1817" i="5"/>
  <c r="AG1817" i="5"/>
  <c r="U1817" i="5"/>
  <c r="AF1816" i="5"/>
  <c r="AE1816" i="5"/>
  <c r="AC1816" i="5"/>
  <c r="AB1816" i="5"/>
  <c r="AA1816" i="5"/>
  <c r="Y1816" i="5"/>
  <c r="W1816" i="5"/>
  <c r="V1816" i="5"/>
  <c r="U1816" i="5"/>
  <c r="AE1815" i="5"/>
  <c r="AC1815" i="5"/>
  <c r="AB1815" i="5"/>
  <c r="AA1815" i="5"/>
  <c r="Y1815" i="5"/>
  <c r="W1815" i="5"/>
  <c r="V1815" i="5"/>
  <c r="AG1815" i="5"/>
  <c r="U1815" i="5"/>
  <c r="AF1814" i="5"/>
  <c r="X1814" i="5" s="1"/>
  <c r="AE1814" i="5"/>
  <c r="AC1814" i="5"/>
  <c r="AB1814" i="5"/>
  <c r="AA1814" i="5"/>
  <c r="Y1814" i="5"/>
  <c r="W1814" i="5"/>
  <c r="V1814" i="5"/>
  <c r="U1814" i="5"/>
  <c r="U969" i="5"/>
  <c r="V969" i="5"/>
  <c r="W969" i="5"/>
  <c r="Y969" i="5"/>
  <c r="AA969" i="5"/>
  <c r="AB969" i="5"/>
  <c r="AC969" i="5"/>
  <c r="AE969" i="5"/>
  <c r="AF969" i="5"/>
  <c r="X969" i="5" s="1"/>
  <c r="U970" i="5"/>
  <c r="V970" i="5"/>
  <c r="W970" i="5"/>
  <c r="Y970" i="5"/>
  <c r="AA970" i="5"/>
  <c r="AB970" i="5"/>
  <c r="AC970" i="5"/>
  <c r="AE970" i="5"/>
  <c r="AF970" i="5"/>
  <c r="Z970" i="5" s="1"/>
  <c r="U971" i="5"/>
  <c r="V971" i="5"/>
  <c r="W971" i="5"/>
  <c r="Y971" i="5"/>
  <c r="AA971" i="5"/>
  <c r="AB971" i="5"/>
  <c r="AC971" i="5"/>
  <c r="AE971" i="5"/>
  <c r="AF971" i="5"/>
  <c r="AH971" i="5" s="1"/>
  <c r="U972" i="5"/>
  <c r="V972" i="5"/>
  <c r="W972" i="5"/>
  <c r="Y972" i="5"/>
  <c r="AA972" i="5"/>
  <c r="AB972" i="5"/>
  <c r="AC972" i="5"/>
  <c r="AE972" i="5"/>
  <c r="AF972" i="5"/>
  <c r="AH972" i="5" s="1"/>
  <c r="AF1032" i="5"/>
  <c r="Z1032" i="5" s="1"/>
  <c r="AE1032" i="5"/>
  <c r="AC1032" i="5"/>
  <c r="AB1032" i="5"/>
  <c r="AA1032" i="5"/>
  <c r="Y1032" i="5"/>
  <c r="W1032" i="5"/>
  <c r="V1032" i="5"/>
  <c r="U1032" i="5"/>
  <c r="L78" i="6"/>
  <c r="L6" i="7" s="1"/>
  <c r="L80" i="6"/>
  <c r="L8" i="7" s="1"/>
  <c r="F81" i="6"/>
  <c r="C9" i="7" s="1"/>
  <c r="H80" i="6"/>
  <c r="F8" i="7" s="1"/>
  <c r="F80" i="6"/>
  <c r="C8" i="7"/>
  <c r="H79" i="6"/>
  <c r="F7" i="7" s="1"/>
  <c r="H78" i="6"/>
  <c r="F6" i="7" s="1"/>
  <c r="F78" i="6"/>
  <c r="C6" i="7" s="1"/>
  <c r="AC1881" i="5"/>
  <c r="AC1873" i="5"/>
  <c r="AC1872" i="5"/>
  <c r="AC1849" i="5"/>
  <c r="AC1841" i="5"/>
  <c r="AC1840" i="5"/>
  <c r="AC1839" i="5"/>
  <c r="AC1836" i="5"/>
  <c r="AC1835" i="5"/>
  <c r="AC1813" i="5"/>
  <c r="AC1812" i="5"/>
  <c r="AC1811" i="5"/>
  <c r="AC1810" i="5"/>
  <c r="AC1809" i="5"/>
  <c r="AC1808" i="5"/>
  <c r="AC1807" i="5"/>
  <c r="AC1806" i="5"/>
  <c r="AC1805" i="5"/>
  <c r="AC1804" i="5"/>
  <c r="AC1803" i="5"/>
  <c r="AC1802" i="5"/>
  <c r="AC1801" i="5"/>
  <c r="AC1800" i="5"/>
  <c r="AC1799" i="5"/>
  <c r="AC1798" i="5"/>
  <c r="AC1797" i="5"/>
  <c r="AC1796" i="5"/>
  <c r="AC1795" i="5"/>
  <c r="AC1794" i="5"/>
  <c r="AC1793" i="5"/>
  <c r="AC1792" i="5"/>
  <c r="AC1791" i="5"/>
  <c r="AC1790" i="5"/>
  <c r="AC1789" i="5"/>
  <c r="AC1788" i="5"/>
  <c r="AC1787" i="5"/>
  <c r="AC1786" i="5"/>
  <c r="AC1785" i="5"/>
  <c r="AC1784" i="5"/>
  <c r="AC1783" i="5"/>
  <c r="AC1782" i="5"/>
  <c r="AC1781" i="5"/>
  <c r="AC1780" i="5"/>
  <c r="N1818" i="5"/>
  <c r="H18" i="7"/>
  <c r="I18" i="7"/>
  <c r="G15" i="7"/>
  <c r="G16" i="7"/>
  <c r="G17" i="7"/>
  <c r="G18" i="7"/>
  <c r="G19" i="7"/>
  <c r="G14" i="7"/>
  <c r="B15" i="7"/>
  <c r="B16" i="7"/>
  <c r="B17" i="7"/>
  <c r="B18" i="7"/>
  <c r="B19" i="7"/>
  <c r="B14" i="7"/>
  <c r="AL1818" i="5"/>
  <c r="AL1817" i="5"/>
  <c r="L79" i="6"/>
  <c r="L7" i="7"/>
  <c r="J78" i="6"/>
  <c r="I6" i="7" s="1"/>
  <c r="J79" i="6"/>
  <c r="I7" i="7" s="1"/>
  <c r="J80" i="6"/>
  <c r="I8" i="7" s="1"/>
  <c r="G1" i="7"/>
  <c r="H14" i="7"/>
  <c r="I14" i="7"/>
  <c r="F79" i="6"/>
  <c r="C7" i="7" s="1"/>
  <c r="C14" i="7"/>
  <c r="D14" i="7"/>
  <c r="K7" i="7"/>
  <c r="K8" i="7"/>
  <c r="K6" i="7"/>
  <c r="H7" i="7"/>
  <c r="H8" i="7"/>
  <c r="H6" i="7"/>
  <c r="E7" i="7"/>
  <c r="E8" i="7"/>
  <c r="E6" i="7"/>
  <c r="B7" i="7"/>
  <c r="B8" i="7"/>
  <c r="B9" i="7"/>
  <c r="B10" i="7"/>
  <c r="B6" i="7"/>
  <c r="E98" i="6"/>
  <c r="E97" i="6"/>
  <c r="E96" i="6"/>
  <c r="E95" i="6"/>
  <c r="E94" i="6"/>
  <c r="E93" i="6"/>
  <c r="E92" i="6"/>
  <c r="E91" i="6"/>
  <c r="H22" i="7"/>
  <c r="G22" i="7"/>
  <c r="C22" i="7"/>
  <c r="D22" i="7"/>
  <c r="E22" i="7"/>
  <c r="F22" i="7"/>
  <c r="B22" i="7"/>
  <c r="AL1833" i="5"/>
  <c r="AL1832" i="5"/>
  <c r="AL1831" i="5"/>
  <c r="AL1830" i="5"/>
  <c r="AL1829" i="5"/>
  <c r="AL1828" i="5"/>
  <c r="AL1827" i="5"/>
  <c r="AL1826" i="5"/>
  <c r="AL1825" i="5"/>
  <c r="AL1824" i="5"/>
  <c r="AL1823" i="5"/>
  <c r="AL1822" i="5"/>
  <c r="AL1821" i="5"/>
  <c r="AL1820" i="5"/>
  <c r="AL1819" i="5"/>
  <c r="AL1816" i="5"/>
  <c r="AL1815" i="5"/>
  <c r="AL1781" i="5"/>
  <c r="AG1816" i="5"/>
  <c r="Y71" i="6"/>
  <c r="U70" i="6"/>
  <c r="N69" i="6"/>
  <c r="J141" i="9"/>
  <c r="K141" i="9" s="1"/>
  <c r="J142" i="9"/>
  <c r="K142" i="9" s="1"/>
  <c r="J14" i="9"/>
  <c r="K14" i="9" s="1"/>
  <c r="J140" i="9"/>
  <c r="K140" i="9" s="1"/>
  <c r="J143" i="9"/>
  <c r="K143" i="9" s="1"/>
  <c r="J6" i="9"/>
  <c r="K6" i="9" s="1"/>
  <c r="X137" i="5"/>
  <c r="X577" i="5"/>
  <c r="Z472" i="5"/>
  <c r="X573" i="5"/>
  <c r="X593" i="5"/>
  <c r="X591" i="5"/>
  <c r="Z530" i="5"/>
  <c r="Z393" i="5"/>
  <c r="AH561" i="5"/>
  <c r="Z565" i="5"/>
  <c r="AH528" i="5"/>
  <c r="X528" i="5"/>
  <c r="X524" i="5"/>
  <c r="AG524" i="5"/>
  <c r="X474" i="5"/>
  <c r="X457" i="5"/>
  <c r="X526" i="5"/>
  <c r="AG463" i="5"/>
  <c r="X465" i="5"/>
  <c r="X442" i="5"/>
  <c r="AG455" i="5"/>
  <c r="X461" i="5"/>
  <c r="X459" i="5"/>
  <c r="X421" i="5"/>
  <c r="X450" i="5"/>
  <c r="X425" i="5"/>
  <c r="X429" i="5"/>
  <c r="X463" i="5"/>
  <c r="X455" i="5"/>
  <c r="X469" i="5"/>
  <c r="X446" i="5"/>
  <c r="X431" i="5"/>
  <c r="AG444" i="5"/>
  <c r="X438" i="5"/>
  <c r="X433" i="5"/>
  <c r="X435" i="5"/>
  <c r="AG472" i="5"/>
  <c r="X436" i="5"/>
  <c r="X444" i="5"/>
  <c r="Z421" i="5"/>
  <c r="Z423" i="5"/>
  <c r="Z427" i="5"/>
  <c r="Z429" i="5"/>
  <c r="Z431" i="5"/>
  <c r="Z433" i="5"/>
  <c r="Z435" i="5"/>
  <c r="X419" i="5"/>
  <c r="Z436" i="5"/>
  <c r="Z440" i="5"/>
  <c r="Z442" i="5"/>
  <c r="Z444" i="5"/>
  <c r="Z448" i="5"/>
  <c r="Z450" i="5"/>
  <c r="Z452" i="5"/>
  <c r="Z457" i="5"/>
  <c r="Z459" i="5"/>
  <c r="Z461" i="5"/>
  <c r="Z465" i="5"/>
  <c r="Z467" i="5"/>
  <c r="Z469" i="5"/>
  <c r="J30" i="9"/>
  <c r="K30" i="9" s="1"/>
  <c r="X509" i="5"/>
  <c r="X343" i="5"/>
  <c r="AH360" i="5"/>
  <c r="Z483" i="5"/>
  <c r="X952" i="5"/>
  <c r="AH537" i="5"/>
  <c r="AH547" i="5"/>
  <c r="AH713" i="5"/>
  <c r="X713" i="5"/>
  <c r="AH956" i="5"/>
  <c r="AH643" i="5"/>
  <c r="X643" i="5"/>
  <c r="X1048" i="5"/>
  <c r="X1080" i="5"/>
  <c r="X1118" i="5"/>
  <c r="X1135" i="5"/>
  <c r="X1175" i="5"/>
  <c r="X1189" i="5"/>
  <c r="AG1194" i="5"/>
  <c r="AG1197" i="5"/>
  <c r="AG1233" i="5"/>
  <c r="Z500" i="5"/>
  <c r="AH504" i="5"/>
  <c r="AH520" i="5"/>
  <c r="X478" i="5"/>
  <c r="Z482" i="5"/>
  <c r="Z532" i="5"/>
  <c r="AH535" i="5"/>
  <c r="AH542" i="5"/>
  <c r="AH544" i="5"/>
  <c r="Z546" i="5"/>
  <c r="AH549" i="5"/>
  <c r="AH550" i="5"/>
  <c r="X550" i="5"/>
  <c r="X551" i="5"/>
  <c r="Z552" i="5"/>
  <c r="AH950" i="5"/>
  <c r="AH954" i="5"/>
  <c r="X954" i="5"/>
  <c r="AH958" i="5"/>
  <c r="AH653" i="5"/>
  <c r="X653" i="5"/>
  <c r="Z653" i="5"/>
  <c r="X641" i="5"/>
  <c r="AH645" i="5"/>
  <c r="X645" i="5"/>
  <c r="Z646" i="5"/>
  <c r="AH647" i="5"/>
  <c r="X647" i="5"/>
  <c r="AH649" i="5"/>
  <c r="AH651" i="5"/>
  <c r="X651" i="5"/>
  <c r="X652" i="5"/>
  <c r="X630" i="5"/>
  <c r="AH632" i="5"/>
  <c r="X632" i="5"/>
  <c r="AH633" i="5"/>
  <c r="AH634" i="5"/>
  <c r="X634" i="5"/>
  <c r="AH636" i="5"/>
  <c r="AH638" i="5"/>
  <c r="X638" i="5"/>
  <c r="X639" i="5"/>
  <c r="Z623" i="5"/>
  <c r="AH624" i="5"/>
  <c r="X624" i="5"/>
  <c r="AH625" i="5"/>
  <c r="X626" i="5"/>
  <c r="Z626" i="5"/>
  <c r="AH628" i="5"/>
  <c r="AH612" i="5"/>
  <c r="X612" i="5"/>
  <c r="AH613" i="5"/>
  <c r="X613" i="5"/>
  <c r="AH614" i="5"/>
  <c r="X614" i="5"/>
  <c r="Z614" i="5"/>
  <c r="X616" i="5"/>
  <c r="AH618" i="5"/>
  <c r="X618" i="5"/>
  <c r="AH620" i="5"/>
  <c r="X620" i="5"/>
  <c r="Z621" i="5"/>
  <c r="X622" i="5"/>
  <c r="Z622" i="5"/>
  <c r="AH611" i="5"/>
  <c r="Z611" i="5"/>
  <c r="AH655" i="5"/>
  <c r="X655" i="5"/>
  <c r="X1074" i="5"/>
  <c r="AJ1074" i="5" s="1"/>
  <c r="X1112" i="5"/>
  <c r="AG1120" i="5"/>
  <c r="X1120" i="5"/>
  <c r="AG1210" i="5"/>
  <c r="AG1220" i="5"/>
  <c r="AG1224" i="5"/>
  <c r="AG1226" i="5"/>
  <c r="AG1227" i="5"/>
  <c r="AG1231" i="5"/>
  <c r="AG1232" i="5"/>
  <c r="AG1242" i="5"/>
  <c r="AG1244" i="5"/>
  <c r="AG1245" i="5"/>
  <c r="AG1246" i="5"/>
  <c r="AG1247" i="5"/>
  <c r="AG1249" i="5"/>
  <c r="AG1250" i="5"/>
  <c r="AG1251" i="5"/>
  <c r="AG1252" i="5"/>
  <c r="AG1253" i="5"/>
  <c r="AG1254" i="5"/>
  <c r="AG1256" i="5"/>
  <c r="AG1257" i="5"/>
  <c r="AG1258" i="5"/>
  <c r="AG1549" i="5"/>
  <c r="AG1553" i="5"/>
  <c r="AG1558" i="5"/>
  <c r="AG1564" i="5"/>
  <c r="AG1583" i="5"/>
  <c r="AG1072" i="5"/>
  <c r="X1072" i="5"/>
  <c r="Z1072" i="5"/>
  <c r="X1077" i="5"/>
  <c r="Z1080" i="5"/>
  <c r="X1081" i="5"/>
  <c r="X1083" i="5"/>
  <c r="X1105" i="5"/>
  <c r="X1129" i="5"/>
  <c r="X1144" i="5"/>
  <c r="X1156" i="5"/>
  <c r="AG1200" i="5"/>
  <c r="AG1204" i="5"/>
  <c r="AG1208" i="5"/>
  <c r="AG1209" i="5"/>
  <c r="AG1263" i="5"/>
  <c r="AG1267" i="5"/>
  <c r="AG1259" i="5"/>
  <c r="AG1260" i="5"/>
  <c r="AG1261" i="5"/>
  <c r="X1038" i="5"/>
  <c r="X1059" i="5"/>
  <c r="AJ1059" i="5" s="1"/>
  <c r="X1062" i="5"/>
  <c r="AJ1062" i="5" s="1"/>
  <c r="X1108" i="5"/>
  <c r="AG1125" i="5"/>
  <c r="AG1128" i="5"/>
  <c r="X1128" i="5"/>
  <c r="X1130" i="5"/>
  <c r="X1131" i="5"/>
  <c r="X1143" i="5"/>
  <c r="X1151" i="5"/>
  <c r="AG1162" i="5"/>
  <c r="AG1163" i="5"/>
  <c r="X1163" i="5"/>
  <c r="X1166" i="5"/>
  <c r="X1168" i="5"/>
  <c r="X1180" i="5"/>
  <c r="AG1193" i="5"/>
  <c r="AG1214" i="5"/>
  <c r="AG1216" i="5"/>
  <c r="AG1217" i="5"/>
  <c r="X1036" i="5"/>
  <c r="X1045" i="5"/>
  <c r="X1054" i="5"/>
  <c r="X1064" i="5"/>
  <c r="X1069" i="5"/>
  <c r="X1087" i="5"/>
  <c r="AG1095" i="5"/>
  <c r="X1102" i="5"/>
  <c r="X1107" i="5"/>
  <c r="X1110" i="5"/>
  <c r="AG1122" i="5"/>
  <c r="X1122" i="5"/>
  <c r="Z1122" i="5"/>
  <c r="X1133" i="5"/>
  <c r="X1140" i="5"/>
  <c r="X1146" i="5"/>
  <c r="AG1150" i="5"/>
  <c r="X1150" i="5"/>
  <c r="AG1151" i="5"/>
  <c r="X1153" i="5"/>
  <c r="AG1154" i="5"/>
  <c r="X1154" i="5"/>
  <c r="AG1158" i="5"/>
  <c r="AG1159" i="5"/>
  <c r="X1159" i="5"/>
  <c r="X1164" i="5"/>
  <c r="AG1202" i="5"/>
  <c r="AG1203" i="5"/>
  <c r="AG1212" i="5"/>
  <c r="AG1213" i="5"/>
  <c r="AG1222" i="5"/>
  <c r="AG1223" i="5"/>
  <c r="AG1240" i="5"/>
  <c r="AG1265" i="5"/>
  <c r="AG1266" i="5"/>
  <c r="AG1271" i="5"/>
  <c r="AG1274" i="5"/>
  <c r="AG1279" i="5"/>
  <c r="X1171" i="5"/>
  <c r="X1052" i="5"/>
  <c r="X1061" i="5"/>
  <c r="X1063" i="5"/>
  <c r="X1070" i="5"/>
  <c r="X1071" i="5"/>
  <c r="X1093" i="5"/>
  <c r="X1100" i="5"/>
  <c r="X1147" i="5"/>
  <c r="X1149" i="5"/>
  <c r="Z1159" i="5"/>
  <c r="X1160" i="5"/>
  <c r="X1172" i="5"/>
  <c r="X1182" i="5"/>
  <c r="X1187" i="5"/>
  <c r="AG1201" i="5"/>
  <c r="AG1205" i="5"/>
  <c r="AG1211" i="5"/>
  <c r="AG1215" i="5"/>
  <c r="AG1221" i="5"/>
  <c r="AG1225" i="5"/>
  <c r="AG1229" i="5"/>
  <c r="AG1234" i="5"/>
  <c r="AG1235" i="5"/>
  <c r="AG1264" i="5"/>
  <c r="AG1268" i="5"/>
  <c r="X1035" i="5"/>
  <c r="X1037" i="5"/>
  <c r="X1043" i="5"/>
  <c r="X1047" i="5"/>
  <c r="X1050" i="5"/>
  <c r="X1097" i="5"/>
  <c r="AG1114" i="5"/>
  <c r="X1115" i="5"/>
  <c r="AG1121" i="5"/>
  <c r="X1121" i="5"/>
  <c r="AG1124" i="5"/>
  <c r="AG1126" i="5"/>
  <c r="AG1132" i="5"/>
  <c r="X1132" i="5"/>
  <c r="AG1133" i="5"/>
  <c r="X1137" i="5"/>
  <c r="Z1137" i="5"/>
  <c r="AG1273" i="5"/>
  <c r="X1273" i="5"/>
  <c r="AG1387" i="5"/>
  <c r="AG1394" i="5"/>
  <c r="AG1560" i="5"/>
  <c r="AG1568" i="5"/>
  <c r="AG1570" i="5"/>
  <c r="AG1579" i="5"/>
  <c r="AG1588" i="5"/>
  <c r="X1044" i="5"/>
  <c r="X1053" i="5"/>
  <c r="AJ1053" i="5" s="1"/>
  <c r="X1056" i="5"/>
  <c r="AJ1056" i="5" s="1"/>
  <c r="Z1064" i="5"/>
  <c r="X1065" i="5"/>
  <c r="AG1079" i="5"/>
  <c r="X1096" i="5"/>
  <c r="X1106" i="5"/>
  <c r="Z1115" i="5"/>
  <c r="X1116" i="5"/>
  <c r="AG1123" i="5"/>
  <c r="AG1127" i="5"/>
  <c r="AG1131" i="5"/>
  <c r="AG1134" i="5"/>
  <c r="X1134" i="5"/>
  <c r="Z1135" i="5"/>
  <c r="X1136" i="5"/>
  <c r="X1139" i="5"/>
  <c r="X1141" i="5"/>
  <c r="AG1148" i="5"/>
  <c r="X1148" i="5"/>
  <c r="AG1149" i="5"/>
  <c r="X1152" i="5"/>
  <c r="AG1155" i="5"/>
  <c r="X1155" i="5"/>
  <c r="X1161" i="5"/>
  <c r="Z1161" i="5"/>
  <c r="X1167" i="5"/>
  <c r="AG1176" i="5"/>
  <c r="X1176" i="5"/>
  <c r="X1179" i="5"/>
  <c r="AG1181" i="5"/>
  <c r="X1181" i="5"/>
  <c r="X1185" i="5"/>
  <c r="AG1195" i="5"/>
  <c r="AG1196" i="5"/>
  <c r="AG1198" i="5"/>
  <c r="AG1236" i="5"/>
  <c r="AG1237" i="5"/>
  <c r="AG1238" i="5"/>
  <c r="AG1239" i="5"/>
  <c r="AG1243" i="5"/>
  <c r="AG1294" i="5"/>
  <c r="AG1532" i="5"/>
  <c r="AG1534" i="5"/>
  <c r="AG1536" i="5"/>
  <c r="AG1538" i="5"/>
  <c r="AG1540" i="5"/>
  <c r="AG1542" i="5"/>
  <c r="AG1544" i="5"/>
  <c r="AG1546" i="5"/>
  <c r="AG1548" i="5"/>
  <c r="AG1550" i="5"/>
  <c r="AG1552" i="5"/>
  <c r="AG1555" i="5"/>
  <c r="AG1557" i="5"/>
  <c r="AG1562" i="5"/>
  <c r="AG1565" i="5"/>
  <c r="AG1566" i="5"/>
  <c r="AG1569" i="5"/>
  <c r="AG1573" i="5"/>
  <c r="AG1577" i="5"/>
  <c r="AG1581" i="5"/>
  <c r="AG1585" i="5"/>
  <c r="AG1586" i="5"/>
  <c r="AG1589" i="5"/>
  <c r="X1060" i="5"/>
  <c r="AH1068" i="5"/>
  <c r="Z1068" i="5"/>
  <c r="X1084" i="5"/>
  <c r="AJ1084" i="5" s="1"/>
  <c r="AH1086" i="5"/>
  <c r="Z1086" i="5"/>
  <c r="X1090" i="5"/>
  <c r="Z1096" i="5"/>
  <c r="X1103" i="5"/>
  <c r="Z1103" i="5"/>
  <c r="Z1155" i="5"/>
  <c r="X1157" i="5"/>
  <c r="Z1157" i="5"/>
  <c r="Z1163" i="5"/>
  <c r="Z1181" i="5"/>
  <c r="X1183" i="5"/>
  <c r="Z1183" i="5"/>
  <c r="X1233" i="5"/>
  <c r="Z1233" i="5"/>
  <c r="AR414" i="5"/>
  <c r="AR972" i="5"/>
  <c r="AU417" i="5"/>
  <c r="AT1032" i="5"/>
  <c r="Z682" i="5"/>
  <c r="Z814" i="5"/>
  <c r="X783" i="5"/>
  <c r="Z775" i="5"/>
  <c r="X760" i="5"/>
  <c r="X793" i="5"/>
  <c r="X787" i="5"/>
  <c r="X781" i="5"/>
  <c r="Z1698" i="5"/>
  <c r="Z1033" i="5"/>
  <c r="Z980" i="5"/>
  <c r="AH1004" i="5"/>
  <c r="Z1081" i="5"/>
  <c r="Z1110" i="5"/>
  <c r="AH1065" i="5"/>
  <c r="AG903" i="5"/>
  <c r="AG1043" i="5"/>
  <c r="Z820" i="5"/>
  <c r="Z773" i="5"/>
  <c r="X773" i="5"/>
  <c r="Z807" i="5"/>
  <c r="X820" i="5"/>
  <c r="X824" i="5"/>
  <c r="X925" i="5"/>
  <c r="X942" i="5"/>
  <c r="Z1731" i="5"/>
  <c r="Z1696" i="5"/>
  <c r="Z1603" i="5"/>
  <c r="Z1006" i="5"/>
  <c r="Z996" i="5"/>
  <c r="X986" i="5"/>
  <c r="X1698" i="5"/>
  <c r="X989" i="5"/>
  <c r="X1033" i="5"/>
  <c r="X1693" i="5"/>
  <c r="AH1102" i="5"/>
  <c r="AG756" i="5"/>
  <c r="AG758" i="5"/>
  <c r="AG760" i="5"/>
  <c r="AG1065" i="5"/>
  <c r="AG1161" i="5"/>
  <c r="X1438" i="5"/>
  <c r="X1497" i="5"/>
  <c r="X640" i="5"/>
  <c r="Z660" i="5"/>
  <c r="Z824" i="5"/>
  <c r="X814" i="5"/>
  <c r="Z779" i="5"/>
  <c r="Z754" i="5"/>
  <c r="Z942" i="5"/>
  <c r="Z936" i="5"/>
  <c r="Z919" i="5"/>
  <c r="X809" i="5"/>
  <c r="X844" i="5"/>
  <c r="Z1775" i="5"/>
  <c r="X1775" i="5"/>
  <c r="Z1277" i="5"/>
  <c r="Z1004" i="5"/>
  <c r="Z989" i="5"/>
  <c r="Z984" i="5"/>
  <c r="X984" i="5"/>
  <c r="X1006" i="5"/>
  <c r="X991" i="5"/>
  <c r="X1696" i="5"/>
  <c r="Z1043" i="5"/>
  <c r="AG796" i="5"/>
  <c r="AG770" i="5"/>
  <c r="Z524" i="5"/>
  <c r="Z668" i="5"/>
  <c r="X660" i="5"/>
  <c r="X658" i="5"/>
  <c r="AH676" i="5"/>
  <c r="AH684" i="5"/>
  <c r="X686" i="5"/>
  <c r="Z688" i="5"/>
  <c r="AG690" i="5"/>
  <c r="AH934" i="5"/>
  <c r="X934" i="5"/>
  <c r="Z934" i="5"/>
  <c r="AH944" i="5"/>
  <c r="Z944" i="5"/>
  <c r="AH946" i="5"/>
  <c r="X946" i="5"/>
  <c r="X913" i="5"/>
  <c r="Z913" i="5"/>
  <c r="AH917" i="5"/>
  <c r="X917" i="5"/>
  <c r="Z917" i="5"/>
  <c r="Z1034" i="5"/>
  <c r="X1034" i="5"/>
  <c r="AH1045" i="5"/>
  <c r="Z1045" i="5"/>
  <c r="X1197" i="5"/>
  <c r="AH1197" i="5"/>
  <c r="AH662" i="5"/>
  <c r="AH664" i="5"/>
  <c r="AH947" i="5"/>
  <c r="X947" i="5"/>
  <c r="AH797" i="5"/>
  <c r="X799" i="5"/>
  <c r="AH799" i="5"/>
  <c r="Z709" i="5"/>
  <c r="X682" i="5"/>
  <c r="X709" i="5"/>
  <c r="Z830" i="5"/>
  <c r="X786" i="5"/>
  <c r="Z748" i="5"/>
  <c r="Z731" i="5"/>
  <c r="Z717" i="5"/>
  <c r="X788" i="5"/>
  <c r="X776" i="5"/>
  <c r="Z946" i="5"/>
  <c r="Z925" i="5"/>
  <c r="X810" i="5"/>
  <c r="X919" i="5"/>
  <c r="X830" i="5"/>
  <c r="X936" i="5"/>
  <c r="X854" i="5"/>
  <c r="Z1197" i="5"/>
  <c r="AH1195" i="5"/>
  <c r="X1040" i="5"/>
  <c r="AH1083" i="5"/>
  <c r="Z1083" i="5"/>
  <c r="Z1090" i="5"/>
  <c r="AH1090" i="5"/>
  <c r="Z1117" i="5"/>
  <c r="AH1117" i="5"/>
  <c r="Z1178" i="5"/>
  <c r="X1178" i="5"/>
  <c r="Z690" i="5"/>
  <c r="Z684" i="5"/>
  <c r="Z664" i="5"/>
  <c r="X666" i="5"/>
  <c r="Z826" i="5"/>
  <c r="Z802" i="5"/>
  <c r="AH802" i="5"/>
  <c r="X790" i="5"/>
  <c r="AG792" i="5"/>
  <c r="AH792" i="5"/>
  <c r="AH796" i="5"/>
  <c r="X796" i="5"/>
  <c r="AG768" i="5"/>
  <c r="Z770" i="5"/>
  <c r="AG778" i="5"/>
  <c r="AH778" i="5"/>
  <c r="Z778" i="5"/>
  <c r="AH755" i="5"/>
  <c r="Z755" i="5"/>
  <c r="AH742" i="5"/>
  <c r="Z742" i="5"/>
  <c r="AH744" i="5"/>
  <c r="X744" i="5"/>
  <c r="AG746" i="5"/>
  <c r="AG748" i="5"/>
  <c r="AH750" i="5"/>
  <c r="Z750" i="5"/>
  <c r="AH752" i="5"/>
  <c r="X752" i="5"/>
  <c r="AH729" i="5"/>
  <c r="X729" i="5"/>
  <c r="AH739" i="5"/>
  <c r="Z739" i="5"/>
  <c r="X719" i="5"/>
  <c r="Z719" i="5"/>
  <c r="AH725" i="5"/>
  <c r="X725" i="5"/>
  <c r="AH1602" i="5"/>
  <c r="Z1602" i="5"/>
  <c r="AH993" i="5"/>
  <c r="Z993" i="5"/>
  <c r="AH1007" i="5"/>
  <c r="Z1007" i="5"/>
  <c r="AG1071" i="5"/>
  <c r="AG1075" i="5"/>
  <c r="AG1097" i="5"/>
  <c r="AG1141" i="5"/>
  <c r="AG1145" i="5"/>
  <c r="X1219" i="5"/>
  <c r="X1253" i="5"/>
  <c r="X1249" i="5"/>
  <c r="AG826" i="5"/>
  <c r="AG1168" i="5"/>
  <c r="AG1183" i="5"/>
  <c r="X1299" i="5"/>
  <c r="AJ1299" i="5" s="1"/>
  <c r="AG655" i="5"/>
  <c r="AG802" i="5"/>
  <c r="X1055" i="5"/>
  <c r="X1066" i="5"/>
  <c r="X1186" i="5"/>
  <c r="X1323" i="5"/>
  <c r="Z1570" i="5"/>
  <c r="X665" i="5"/>
  <c r="AG766" i="5"/>
  <c r="AH1438" i="5"/>
  <c r="Z1442" i="5"/>
  <c r="Z1553" i="5"/>
  <c r="X1556" i="5"/>
  <c r="X1573" i="5"/>
  <c r="AG1050" i="5"/>
  <c r="X1395" i="5"/>
  <c r="X1545" i="5"/>
  <c r="X813" i="5"/>
  <c r="AG897" i="5"/>
  <c r="AG899" i="5"/>
  <c r="AG911" i="5"/>
  <c r="AG857" i="5"/>
  <c r="AG861" i="5"/>
  <c r="AG863" i="5"/>
  <c r="AG865" i="5"/>
  <c r="AG867" i="5"/>
  <c r="AG869" i="5"/>
  <c r="AG871" i="5"/>
  <c r="AG873" i="5"/>
  <c r="AG838" i="5"/>
  <c r="AG844" i="5"/>
  <c r="Z65" i="6"/>
  <c r="AG1711" i="5"/>
  <c r="AG1731" i="5"/>
  <c r="AG1775" i="5"/>
  <c r="AG1604" i="5"/>
  <c r="X1410" i="5"/>
  <c r="Z1457" i="5"/>
  <c r="X1465" i="5"/>
  <c r="Z696" i="5"/>
  <c r="AH702" i="5"/>
  <c r="Z702" i="5"/>
  <c r="X708" i="5"/>
  <c r="Z708" i="5"/>
  <c r="AH710" i="5"/>
  <c r="X710" i="5"/>
  <c r="X764" i="5"/>
  <c r="AH766" i="5"/>
  <c r="X766" i="5"/>
  <c r="Z766" i="5"/>
  <c r="X743" i="5"/>
  <c r="Z732" i="5"/>
  <c r="X732" i="5"/>
  <c r="X734" i="5"/>
  <c r="Z734" i="5"/>
  <c r="AH740" i="5"/>
  <c r="X740" i="5"/>
  <c r="X718" i="5"/>
  <c r="Z718" i="5"/>
  <c r="AH724" i="5"/>
  <c r="X724" i="5"/>
  <c r="Z724" i="5"/>
  <c r="Z557" i="5"/>
  <c r="X706" i="5"/>
  <c r="X726" i="5"/>
  <c r="Z909" i="5"/>
  <c r="Z876" i="5"/>
  <c r="X876" i="5"/>
  <c r="X892" i="5"/>
  <c r="AH863" i="5"/>
  <c r="AH663" i="5"/>
  <c r="Z663" i="5"/>
  <c r="AH667" i="5"/>
  <c r="Z667" i="5"/>
  <c r="AH669" i="5"/>
  <c r="X669" i="5"/>
  <c r="AH671" i="5"/>
  <c r="X671" i="5"/>
  <c r="AH673" i="5"/>
  <c r="X673" i="5"/>
  <c r="Z673" i="5"/>
  <c r="AH833" i="5"/>
  <c r="X833" i="5"/>
  <c r="Z833" i="5"/>
  <c r="AH835" i="5"/>
  <c r="X835" i="5"/>
  <c r="AH948" i="5"/>
  <c r="Z948" i="5"/>
  <c r="AH815" i="5"/>
  <c r="Z815" i="5"/>
  <c r="AH817" i="5"/>
  <c r="X817" i="5"/>
  <c r="AH821" i="5"/>
  <c r="X821" i="5"/>
  <c r="AH823" i="5"/>
  <c r="Z823" i="5"/>
  <c r="X327" i="5"/>
  <c r="Z710" i="5"/>
  <c r="Z740" i="5"/>
  <c r="Z714" i="5"/>
  <c r="X747" i="5"/>
  <c r="Z892" i="5"/>
  <c r="AH854" i="5"/>
  <c r="AH869" i="5"/>
  <c r="X869" i="5"/>
  <c r="X1731" i="5"/>
  <c r="AH992" i="5"/>
  <c r="Z992" i="5"/>
  <c r="AH985" i="5"/>
  <c r="X985" i="5"/>
  <c r="AH983" i="5"/>
  <c r="Z983" i="5"/>
  <c r="AH975" i="5"/>
  <c r="Z975" i="5"/>
  <c r="Z1058" i="5"/>
  <c r="X1058" i="5"/>
  <c r="AH1060" i="5"/>
  <c r="Z1060" i="5"/>
  <c r="X929" i="5"/>
  <c r="Z929" i="5"/>
  <c r="AH929" i="5"/>
  <c r="AH895" i="5"/>
  <c r="Z895" i="5"/>
  <c r="AH897" i="5"/>
  <c r="X897" i="5"/>
  <c r="X901" i="5"/>
  <c r="Z901" i="5"/>
  <c r="AH903" i="5"/>
  <c r="X903" i="5"/>
  <c r="AH905" i="5"/>
  <c r="Z905" i="5"/>
  <c r="AH907" i="5"/>
  <c r="X907" i="5"/>
  <c r="Z907" i="5"/>
  <c r="AH911" i="5"/>
  <c r="Z911" i="5"/>
  <c r="AH878" i="5"/>
  <c r="Z878" i="5"/>
  <c r="AH880" i="5"/>
  <c r="X880" i="5"/>
  <c r="AH882" i="5"/>
  <c r="X882" i="5"/>
  <c r="Z882" i="5"/>
  <c r="AH884" i="5"/>
  <c r="X884" i="5"/>
  <c r="AH886" i="5"/>
  <c r="Z886" i="5"/>
  <c r="AH888" i="5"/>
  <c r="X888" i="5"/>
  <c r="AH857" i="5"/>
  <c r="X857" i="5"/>
  <c r="Z857" i="5"/>
  <c r="AH859" i="5"/>
  <c r="X859" i="5"/>
  <c r="AH861" i="5"/>
  <c r="X861" i="5"/>
  <c r="Z865" i="5"/>
  <c r="X865" i="5"/>
  <c r="AH865" i="5"/>
  <c r="AH867" i="5"/>
  <c r="X867" i="5"/>
  <c r="AH873" i="5"/>
  <c r="Z873" i="5"/>
  <c r="X873" i="5"/>
  <c r="AH838" i="5"/>
  <c r="X838" i="5"/>
  <c r="AH840" i="5"/>
  <c r="Z840" i="5"/>
  <c r="AH842" i="5"/>
  <c r="X842" i="5"/>
  <c r="Z848" i="5"/>
  <c r="X848" i="5"/>
  <c r="AH848" i="5"/>
  <c r="AH1711" i="5"/>
  <c r="X1711" i="5"/>
  <c r="Z1711" i="5"/>
  <c r="AH1771" i="5"/>
  <c r="Z1771" i="5"/>
  <c r="X1771" i="5"/>
  <c r="AH1773" i="5"/>
  <c r="Z1773" i="5"/>
  <c r="AH1777" i="5"/>
  <c r="Z1777" i="5"/>
  <c r="AG689" i="5"/>
  <c r="AH1186" i="5"/>
  <c r="AH1395" i="5"/>
  <c r="AH1556" i="5"/>
  <c r="X1572" i="5"/>
  <c r="Z1143" i="5"/>
  <c r="Z1139" i="5"/>
  <c r="Z1153" i="5"/>
  <c r="AH1124" i="5"/>
  <c r="Z1126" i="5"/>
  <c r="X1169" i="5"/>
  <c r="AH1160" i="5"/>
  <c r="X1145" i="5"/>
  <c r="AG780" i="5"/>
  <c r="AG905" i="5"/>
  <c r="AG907" i="5"/>
  <c r="AG909" i="5"/>
  <c r="X1158" i="5"/>
  <c r="X1188" i="5"/>
  <c r="Z1294" i="5"/>
  <c r="X1379" i="5"/>
  <c r="X1485" i="5"/>
  <c r="X1525" i="5"/>
  <c r="Z1133" i="5"/>
  <c r="AH1126" i="5"/>
  <c r="AH1104" i="5"/>
  <c r="Z1164" i="5"/>
  <c r="X1104" i="5"/>
  <c r="AG822" i="5"/>
  <c r="X1387" i="5"/>
  <c r="X1403" i="5"/>
  <c r="AH1465" i="5"/>
  <c r="AH1497" i="5"/>
  <c r="AG830" i="5"/>
  <c r="AG832" i="5"/>
  <c r="AH732" i="5"/>
  <c r="AH940" i="5"/>
  <c r="AG1774" i="5"/>
  <c r="AG1276" i="5"/>
  <c r="AG1602" i="5"/>
  <c r="X1073" i="5"/>
  <c r="AJ1073" i="5" s="1"/>
  <c r="Z1085" i="5"/>
  <c r="X1352" i="5"/>
  <c r="AJ1352" i="5" s="1"/>
  <c r="X1383" i="5"/>
  <c r="AH1387" i="5"/>
  <c r="X1513" i="5"/>
  <c r="AH1572" i="5"/>
  <c r="AG653" i="5"/>
  <c r="AG772" i="5"/>
  <c r="AG774" i="5"/>
  <c r="AG744" i="5"/>
  <c r="AG849" i="5"/>
  <c r="AG1777" i="5"/>
  <c r="AG1277" i="5"/>
  <c r="AG1603" i="5"/>
  <c r="AG1037" i="5"/>
  <c r="AG1046" i="5"/>
  <c r="X1302" i="5"/>
  <c r="AH1403" i="5"/>
  <c r="Z1434" i="5"/>
  <c r="X1469" i="5"/>
  <c r="AH1485" i="5"/>
  <c r="X1529" i="5"/>
  <c r="AH1545" i="5"/>
  <c r="Z689" i="5"/>
  <c r="X700" i="5"/>
  <c r="X657" i="5"/>
  <c r="Z834" i="5"/>
  <c r="X812" i="5"/>
  <c r="Z788" i="5"/>
  <c r="Z776" i="5"/>
  <c r="Z772" i="5"/>
  <c r="Z763" i="5"/>
  <c r="Z726" i="5"/>
  <c r="Z722" i="5"/>
  <c r="X797" i="5"/>
  <c r="X818" i="5"/>
  <c r="AS413" i="5"/>
  <c r="AS10" i="5"/>
  <c r="AU10" i="5"/>
  <c r="X486" i="5"/>
  <c r="Z828" i="5"/>
  <c r="Z747" i="5"/>
  <c r="Z902" i="5"/>
  <c r="X828" i="5"/>
  <c r="X826" i="5"/>
  <c r="Z976" i="5"/>
  <c r="X707" i="5"/>
  <c r="AH707" i="5"/>
  <c r="AH890" i="5"/>
  <c r="X890" i="5"/>
  <c r="AH900" i="5"/>
  <c r="X900" i="5"/>
  <c r="AH978" i="5"/>
  <c r="Z978" i="5"/>
  <c r="AH997" i="5"/>
  <c r="X997" i="5"/>
  <c r="AH1003" i="5"/>
  <c r="Z1003" i="5"/>
  <c r="AH988" i="5"/>
  <c r="Z988" i="5"/>
  <c r="X674" i="5"/>
  <c r="Z743" i="5"/>
  <c r="X749" i="5"/>
  <c r="X832" i="5"/>
  <c r="X902" i="5"/>
  <c r="AH845" i="5"/>
  <c r="Z845" i="5"/>
  <c r="AH847" i="5"/>
  <c r="Z847" i="5"/>
  <c r="AH853" i="5"/>
  <c r="Z853" i="5"/>
  <c r="AH1710" i="5"/>
  <c r="X1710" i="5"/>
  <c r="AH1694" i="5"/>
  <c r="X1694" i="5"/>
  <c r="Z1109" i="5"/>
  <c r="Z1300" i="5"/>
  <c r="AG814" i="5"/>
  <c r="AG804" i="5"/>
  <c r="AG945" i="5"/>
  <c r="AG895" i="5"/>
  <c r="AG1064" i="5"/>
  <c r="AH1066" i="5"/>
  <c r="AH1410" i="5"/>
  <c r="Z1423" i="5"/>
  <c r="X1458" i="5"/>
  <c r="Z1461" i="5"/>
  <c r="Z1481" i="5"/>
  <c r="Z1541" i="5"/>
  <c r="X1581" i="5"/>
  <c r="Z1582" i="5"/>
  <c r="X980" i="5"/>
  <c r="AG754" i="5"/>
  <c r="AG885" i="5"/>
  <c r="AG887" i="5"/>
  <c r="AG891" i="5"/>
  <c r="AG893" i="5"/>
  <c r="AG842" i="5"/>
  <c r="AG1051" i="5"/>
  <c r="AG1091" i="5"/>
  <c r="AG1093" i="5"/>
  <c r="X1094" i="5"/>
  <c r="AG1096" i="5"/>
  <c r="AG1113" i="5"/>
  <c r="AH1188" i="5"/>
  <c r="X1307" i="5"/>
  <c r="X1344" i="5"/>
  <c r="AH1379" i="5"/>
  <c r="X1423" i="5"/>
  <c r="Z1445" i="5"/>
  <c r="X1501" i="5"/>
  <c r="AH1513" i="5"/>
  <c r="Z1521" i="5"/>
  <c r="X1558" i="5"/>
  <c r="AG688" i="5"/>
  <c r="AH688" i="5"/>
  <c r="Z789" i="5"/>
  <c r="AH789" i="5"/>
  <c r="AH771" i="5"/>
  <c r="AH829" i="5"/>
  <c r="X829" i="5"/>
  <c r="AH945" i="5"/>
  <c r="X945" i="5"/>
  <c r="Z376" i="5"/>
  <c r="Z567" i="5"/>
  <c r="Z706" i="5"/>
  <c r="Z700" i="5"/>
  <c r="X690" i="5"/>
  <c r="X698" i="5"/>
  <c r="Z782" i="5"/>
  <c r="X738" i="5"/>
  <c r="X716" i="5"/>
  <c r="Z945" i="5"/>
  <c r="Z941" i="5"/>
  <c r="Z932" i="5"/>
  <c r="Z912" i="5"/>
  <c r="X914" i="5"/>
  <c r="X912" i="5"/>
  <c r="X932" i="5"/>
  <c r="Z846" i="5"/>
  <c r="AH846" i="5"/>
  <c r="X846" i="5"/>
  <c r="Z852" i="5"/>
  <c r="X852" i="5"/>
  <c r="Z856" i="5"/>
  <c r="AH856" i="5"/>
  <c r="AH1700" i="5"/>
  <c r="X1700" i="5"/>
  <c r="AH1702" i="5"/>
  <c r="Z1702" i="5"/>
  <c r="AH1276" i="5"/>
  <c r="Z1276" i="5"/>
  <c r="AH1604" i="5"/>
  <c r="Z1604" i="5"/>
  <c r="X1604" i="5"/>
  <c r="AH994" i="5"/>
  <c r="X994" i="5"/>
  <c r="Z994" i="5"/>
  <c r="AH998" i="5"/>
  <c r="X998" i="5"/>
  <c r="Z998" i="5"/>
  <c r="AH1000" i="5"/>
  <c r="X1000" i="5"/>
  <c r="AH1002" i="5"/>
  <c r="Z1002" i="5"/>
  <c r="AH987" i="5"/>
  <c r="X987" i="5"/>
  <c r="Z987" i="5"/>
  <c r="AH977" i="5"/>
  <c r="X977" i="5"/>
  <c r="X968" i="5"/>
  <c r="AH376" i="5"/>
  <c r="Z694" i="5"/>
  <c r="X694" i="5"/>
  <c r="X696" i="5"/>
  <c r="X704" i="5"/>
  <c r="Z771" i="5"/>
  <c r="X782" i="5"/>
  <c r="Z738" i="5"/>
  <c r="Z720" i="5"/>
  <c r="AH810" i="5"/>
  <c r="X774" i="5"/>
  <c r="AH774" i="5"/>
  <c r="AH864" i="5"/>
  <c r="X864" i="5"/>
  <c r="Z866" i="5"/>
  <c r="X866" i="5"/>
  <c r="Z868" i="5"/>
  <c r="X868" i="5"/>
  <c r="Z872" i="5"/>
  <c r="AH872" i="5"/>
  <c r="X1280" i="5"/>
  <c r="AJ1280" i="5" s="1"/>
  <c r="X1293" i="5"/>
  <c r="AJ1293" i="5" s="1"/>
  <c r="X1364" i="5"/>
  <c r="AJ1364" i="5" s="1"/>
  <c r="X1377" i="5"/>
  <c r="AJ1377" i="5" s="1"/>
  <c r="AG534" i="5"/>
  <c r="AG834" i="5"/>
  <c r="AG786" i="5"/>
  <c r="AG788" i="5"/>
  <c r="Z1067" i="5"/>
  <c r="AG1068" i="5"/>
  <c r="Z1113" i="5"/>
  <c r="X1290" i="5"/>
  <c r="X1450" i="5"/>
  <c r="Z1455" i="5"/>
  <c r="X1457" i="5"/>
  <c r="AH1458" i="5"/>
  <c r="AH1469" i="5"/>
  <c r="Z1477" i="5"/>
  <c r="X1481" i="5"/>
  <c r="AH1501" i="5"/>
  <c r="Z1509" i="5"/>
  <c r="AH1529" i="5"/>
  <c r="Z1537" i="5"/>
  <c r="X1541" i="5"/>
  <c r="AH1558" i="5"/>
  <c r="Z1566" i="5"/>
  <c r="X1570" i="5"/>
  <c r="Z1575" i="5"/>
  <c r="Z1586" i="5"/>
  <c r="AH1093" i="5"/>
  <c r="AG633" i="5"/>
  <c r="AG810" i="5"/>
  <c r="AG901" i="5"/>
  <c r="AG879" i="5"/>
  <c r="AH1383" i="5"/>
  <c r="Z1407" i="5"/>
  <c r="Z1414" i="5"/>
  <c r="Z1424" i="5"/>
  <c r="Z1525" i="5"/>
  <c r="Z1574" i="5"/>
  <c r="Z1583" i="5"/>
  <c r="Z364" i="5"/>
  <c r="Z481" i="5"/>
  <c r="AH659" i="5"/>
  <c r="X659" i="5"/>
  <c r="X798" i="5"/>
  <c r="AH798" i="5"/>
  <c r="Z769" i="5"/>
  <c r="AH769" i="5"/>
  <c r="Z629" i="5"/>
  <c r="AH836" i="5"/>
  <c r="Z836" i="5"/>
  <c r="AH703" i="5"/>
  <c r="X703" i="5"/>
  <c r="AH705" i="5"/>
  <c r="Z705" i="5"/>
  <c r="AH712" i="5"/>
  <c r="X712" i="5"/>
  <c r="AH677" i="5"/>
  <c r="X677" i="5"/>
  <c r="AH679" i="5"/>
  <c r="Z679" i="5"/>
  <c r="AH672" i="5"/>
  <c r="X672" i="5"/>
  <c r="AH751" i="5"/>
  <c r="X751" i="5"/>
  <c r="AH803" i="5"/>
  <c r="X803" i="5"/>
  <c r="AH756" i="5"/>
  <c r="X756" i="5"/>
  <c r="AH765" i="5"/>
  <c r="X765" i="5"/>
  <c r="X739" i="5"/>
  <c r="X722" i="5"/>
  <c r="Z923" i="5"/>
  <c r="X923" i="5"/>
  <c r="X941" i="5"/>
  <c r="X943" i="5"/>
  <c r="X996" i="5"/>
  <c r="AG836" i="5"/>
  <c r="AH901" i="5"/>
  <c r="AH1092" i="5"/>
  <c r="Z1092" i="5"/>
  <c r="Z1119" i="5"/>
  <c r="X1119" i="5"/>
  <c r="Z1286" i="5"/>
  <c r="X1286" i="5"/>
  <c r="Z1366" i="5"/>
  <c r="X1366" i="5"/>
  <c r="AH1396" i="5"/>
  <c r="Z1396" i="5"/>
  <c r="AH1427" i="5"/>
  <c r="X1427" i="5"/>
  <c r="Z1427" i="5"/>
  <c r="AG1160" i="5"/>
  <c r="Z1292" i="5"/>
  <c r="X1292" i="5"/>
  <c r="Z1334" i="5"/>
  <c r="X1334" i="5"/>
  <c r="Z1363" i="5"/>
  <c r="X1363" i="5"/>
  <c r="AH1430" i="5"/>
  <c r="X1430" i="5"/>
  <c r="Z1430" i="5"/>
  <c r="AG816" i="5"/>
  <c r="AG790" i="5"/>
  <c r="X974" i="5"/>
  <c r="AH974" i="5"/>
  <c r="X1057" i="5"/>
  <c r="AG1066" i="5"/>
  <c r="AG1067" i="5"/>
  <c r="Z1079" i="5"/>
  <c r="AH1079" i="5"/>
  <c r="AH1091" i="5"/>
  <c r="Z1091" i="5"/>
  <c r="AG1182" i="5"/>
  <c r="Z1289" i="5"/>
  <c r="X1289" i="5"/>
  <c r="Z1311" i="5"/>
  <c r="X1311" i="5"/>
  <c r="AH1384" i="5"/>
  <c r="Z1384" i="5"/>
  <c r="Z1394" i="5"/>
  <c r="AH1394" i="5"/>
  <c r="Z1402" i="5"/>
  <c r="AH1402" i="5"/>
  <c r="Z1409" i="5"/>
  <c r="AH1409" i="5"/>
  <c r="AG539" i="5"/>
  <c r="AG544" i="5"/>
  <c r="AG638" i="5"/>
  <c r="AG640" i="5"/>
  <c r="Z799" i="5"/>
  <c r="AH777" i="5"/>
  <c r="AG913" i="5"/>
  <c r="AH913" i="5"/>
  <c r="AG1172" i="5"/>
  <c r="Z1296" i="5"/>
  <c r="X1296" i="5"/>
  <c r="Z1327" i="5"/>
  <c r="X1327" i="5"/>
  <c r="Z1356" i="5"/>
  <c r="X1356" i="5"/>
  <c r="Z1367" i="5"/>
  <c r="Z1391" i="5"/>
  <c r="AH1391" i="5"/>
  <c r="Z1399" i="5"/>
  <c r="AH1399" i="5"/>
  <c r="AH1419" i="5"/>
  <c r="X1419" i="5"/>
  <c r="Z1419" i="5"/>
  <c r="X1517" i="5"/>
  <c r="AH1517" i="5"/>
  <c r="X1533" i="5"/>
  <c r="AH1533" i="5"/>
  <c r="X1549" i="5"/>
  <c r="AH1549" i="5"/>
  <c r="X1562" i="5"/>
  <c r="AH1562" i="5"/>
  <c r="Z1473" i="5"/>
  <c r="Z1489" i="5"/>
  <c r="Z1505" i="5"/>
  <c r="AG1044" i="5"/>
  <c r="AG1045" i="5"/>
  <c r="X1067" i="5"/>
  <c r="X1109" i="5"/>
  <c r="X1113" i="5"/>
  <c r="AG1228" i="5"/>
  <c r="X1282" i="5"/>
  <c r="AJ1282" i="5" s="1"/>
  <c r="X1285" i="5"/>
  <c r="AJ1285" i="5" s="1"/>
  <c r="X1288" i="5"/>
  <c r="X1295" i="5"/>
  <c r="AJ1295" i="5" s="1"/>
  <c r="X1298" i="5"/>
  <c r="AJ1298" i="5" s="1"/>
  <c r="X1315" i="5"/>
  <c r="AJ1315" i="5" s="1"/>
  <c r="X1331" i="5"/>
  <c r="AJ1331" i="5" s="1"/>
  <c r="X1336" i="5"/>
  <c r="X1348" i="5"/>
  <c r="X1360" i="5"/>
  <c r="AJ1360" i="5" s="1"/>
  <c r="X1369" i="5"/>
  <c r="X1386" i="5"/>
  <c r="X1434" i="5"/>
  <c r="X1442" i="5"/>
  <c r="X1446" i="5"/>
  <c r="X1455" i="5"/>
  <c r="X1461" i="5"/>
  <c r="X1477" i="5"/>
  <c r="X1493" i="5"/>
  <c r="X1509" i="5"/>
  <c r="X1582" i="5"/>
  <c r="X1184" i="5"/>
  <c r="X1281" i="5"/>
  <c r="AJ1281" i="5" s="1"/>
  <c r="X1284" i="5"/>
  <c r="X1297" i="5"/>
  <c r="X1303" i="5"/>
  <c r="AJ1303" i="5" s="1"/>
  <c r="X1340" i="5"/>
  <c r="AJ1340" i="5" s="1"/>
  <c r="X1347" i="5"/>
  <c r="AJ1347" i="5" s="1"/>
  <c r="X1350" i="5"/>
  <c r="AJ1350" i="5" s="1"/>
  <c r="X1373" i="5"/>
  <c r="AJ1373" i="5" s="1"/>
  <c r="Z1439" i="5"/>
  <c r="X1473" i="5"/>
  <c r="X1489" i="5"/>
  <c r="X1505" i="5"/>
  <c r="X1521" i="5"/>
  <c r="X1537" i="5"/>
  <c r="X1553" i="5"/>
  <c r="X1566" i="5"/>
  <c r="X1574" i="5"/>
  <c r="X1586" i="5"/>
  <c r="Z337" i="5"/>
  <c r="Z339" i="5"/>
  <c r="Z351" i="5"/>
  <c r="AH351" i="5"/>
  <c r="X362" i="5"/>
  <c r="AH602" i="5"/>
  <c r="AH699" i="5"/>
  <c r="AH678" i="5"/>
  <c r="AH681" i="5"/>
  <c r="X681" i="5"/>
  <c r="AH683" i="5"/>
  <c r="X683" i="5"/>
  <c r="AH656" i="5"/>
  <c r="AH661" i="5"/>
  <c r="X661" i="5"/>
  <c r="AH675" i="5"/>
  <c r="X675" i="5"/>
  <c r="AH834" i="5"/>
  <c r="AH837" i="5"/>
  <c r="AH816" i="5"/>
  <c r="Z816" i="5"/>
  <c r="AH780" i="5"/>
  <c r="X780" i="5"/>
  <c r="AH762" i="5"/>
  <c r="X762" i="5"/>
  <c r="AH728" i="5"/>
  <c r="X728" i="5"/>
  <c r="AH730" i="5"/>
  <c r="AH733" i="5"/>
  <c r="Z733" i="5"/>
  <c r="AH937" i="5"/>
  <c r="Z937" i="5"/>
  <c r="AH921" i="5"/>
  <c r="AH924" i="5"/>
  <c r="X924" i="5"/>
  <c r="AH898" i="5"/>
  <c r="Z898" i="5"/>
  <c r="Z850" i="5"/>
  <c r="AH850" i="5"/>
  <c r="AH855" i="5"/>
  <c r="X855" i="5"/>
  <c r="AH973" i="5"/>
  <c r="Z973" i="5"/>
  <c r="X973" i="5"/>
  <c r="Z1095" i="5"/>
  <c r="AH1095" i="5"/>
  <c r="X1095" i="5"/>
  <c r="AH800" i="5"/>
  <c r="X800" i="5"/>
  <c r="AH926" i="5"/>
  <c r="Z926" i="5"/>
  <c r="Z871" i="5"/>
  <c r="X871" i="5"/>
  <c r="AH839" i="5"/>
  <c r="X839" i="5"/>
  <c r="Z1049" i="5"/>
  <c r="X1049" i="5"/>
  <c r="AH1051" i="5"/>
  <c r="Z1051" i="5"/>
  <c r="X1051" i="5"/>
  <c r="AH1071" i="5"/>
  <c r="Z1071" i="5"/>
  <c r="AH1114" i="5"/>
  <c r="Z1114" i="5"/>
  <c r="X1123" i="5"/>
  <c r="Z1123" i="5"/>
  <c r="AH1167" i="5"/>
  <c r="Z1167" i="5"/>
  <c r="AH1189" i="5"/>
  <c r="Z1189" i="5"/>
  <c r="AH1207" i="5"/>
  <c r="X1207" i="5"/>
  <c r="AH1224" i="5"/>
  <c r="Z1224" i="5"/>
  <c r="Z1238" i="5"/>
  <c r="X1238" i="5"/>
  <c r="AH1252" i="5"/>
  <c r="Z1252" i="5"/>
  <c r="AH1264" i="5"/>
  <c r="Z1264" i="5"/>
  <c r="Z1278" i="5"/>
  <c r="X1278" i="5"/>
  <c r="Z1291" i="5"/>
  <c r="X1291" i="5"/>
  <c r="Z697" i="5"/>
  <c r="Z678" i="5"/>
  <c r="Z670" i="5"/>
  <c r="X676" i="5"/>
  <c r="X702" i="5"/>
  <c r="X775" i="5"/>
  <c r="Z805" i="5"/>
  <c r="X805" i="5"/>
  <c r="X831" i="5"/>
  <c r="AH691" i="5"/>
  <c r="X691" i="5"/>
  <c r="AH759" i="5"/>
  <c r="Z759" i="5"/>
  <c r="AH761" i="5"/>
  <c r="X761" i="5"/>
  <c r="AH745" i="5"/>
  <c r="X745" i="5"/>
  <c r="Z745" i="5"/>
  <c r="AH736" i="5"/>
  <c r="X736" i="5"/>
  <c r="AH741" i="5"/>
  <c r="Z741" i="5"/>
  <c r="AH727" i="5"/>
  <c r="Z727" i="5"/>
  <c r="AH938" i="5"/>
  <c r="X938" i="5"/>
  <c r="AH918" i="5"/>
  <c r="Z918" i="5"/>
  <c r="AH899" i="5"/>
  <c r="X899" i="5"/>
  <c r="AH906" i="5"/>
  <c r="Z906" i="5"/>
  <c r="AH883" i="5"/>
  <c r="Z883" i="5"/>
  <c r="AH862" i="5"/>
  <c r="Z862" i="5"/>
  <c r="AH1695" i="5"/>
  <c r="X1695" i="5"/>
  <c r="Z1695" i="5"/>
  <c r="AH999" i="5"/>
  <c r="X999" i="5"/>
  <c r="AH1001" i="5"/>
  <c r="X1001" i="5"/>
  <c r="Z1001" i="5"/>
  <c r="AH1005" i="5"/>
  <c r="X1005" i="5"/>
  <c r="Z1005" i="5"/>
  <c r="AH982" i="5"/>
  <c r="X982" i="5"/>
  <c r="AH979" i="5"/>
  <c r="X979" i="5"/>
  <c r="Z979" i="5"/>
  <c r="AH1042" i="5"/>
  <c r="Z1042" i="5"/>
  <c r="AH1070" i="5"/>
  <c r="Z1070" i="5"/>
  <c r="Z370" i="5"/>
  <c r="X335" i="5"/>
  <c r="Z704" i="5"/>
  <c r="Z681" i="5"/>
  <c r="Z661" i="5"/>
  <c r="X692" i="5"/>
  <c r="Z831" i="5"/>
  <c r="Z827" i="5"/>
  <c r="X816" i="5"/>
  <c r="Z795" i="5"/>
  <c r="Z786" i="5"/>
  <c r="Z767" i="5"/>
  <c r="Z764" i="5"/>
  <c r="X753" i="5"/>
  <c r="X795" i="5"/>
  <c r="Z800" i="5"/>
  <c r="Z803" i="5"/>
  <c r="X767" i="5"/>
  <c r="X837" i="5"/>
  <c r="X742" i="5"/>
  <c r="X827" i="5"/>
  <c r="X697" i="5"/>
  <c r="AG517" i="5"/>
  <c r="AG812" i="5"/>
  <c r="AH812" i="5"/>
  <c r="AH819" i="5"/>
  <c r="X819" i="5"/>
  <c r="AG808" i="5"/>
  <c r="Z808" i="5"/>
  <c r="AH808" i="5"/>
  <c r="AG784" i="5"/>
  <c r="AH784" i="5"/>
  <c r="X784" i="5"/>
  <c r="AH794" i="5"/>
  <c r="X794" i="5"/>
  <c r="X715" i="5"/>
  <c r="Z715" i="5"/>
  <c r="AH930" i="5"/>
  <c r="X930" i="5"/>
  <c r="AH927" i="5"/>
  <c r="X927" i="5"/>
  <c r="AH1772" i="5"/>
  <c r="Z1772" i="5"/>
  <c r="AH1036" i="5"/>
  <c r="Z1036" i="5"/>
  <c r="X1039" i="5"/>
  <c r="AJ1039" i="5" s="1"/>
  <c r="AH1041" i="5"/>
  <c r="Z1041" i="5"/>
  <c r="Z1279" i="5"/>
  <c r="AH1279" i="5"/>
  <c r="X1211" i="5"/>
  <c r="X1099" i="5"/>
  <c r="AJ1099" i="5" s="1"/>
  <c r="AG506" i="5"/>
  <c r="AG497" i="5"/>
  <c r="AG650" i="5"/>
  <c r="Z1082" i="5"/>
  <c r="X1082" i="5"/>
  <c r="Z1287" i="5"/>
  <c r="X1287" i="5"/>
  <c r="Z1170" i="5"/>
  <c r="X1170" i="5"/>
  <c r="AH1097" i="5"/>
  <c r="AG520" i="5"/>
  <c r="AG496" i="5"/>
  <c r="Z1076" i="5"/>
  <c r="X1076" i="5"/>
  <c r="X1088" i="5"/>
  <c r="Z1283" i="5"/>
  <c r="X1283" i="5"/>
  <c r="Z1333" i="5"/>
  <c r="X1333" i="5"/>
  <c r="Z1349" i="5"/>
  <c r="X1349" i="5"/>
  <c r="Z1365" i="5"/>
  <c r="X1365" i="5"/>
  <c r="Z1398" i="5"/>
  <c r="AH1398" i="5"/>
  <c r="Z1429" i="5"/>
  <c r="AH1429" i="5"/>
  <c r="Z1447" i="5"/>
  <c r="AH1447" i="5"/>
  <c r="X1447" i="5"/>
  <c r="Z1459" i="5"/>
  <c r="AH1459" i="5"/>
  <c r="X1459" i="5"/>
  <c r="Z1475" i="5"/>
  <c r="AH1475" i="5"/>
  <c r="X1475" i="5"/>
  <c r="Z1491" i="5"/>
  <c r="AH1491" i="5"/>
  <c r="X1491" i="5"/>
  <c r="Z1507" i="5"/>
  <c r="AH1507" i="5"/>
  <c r="X1507" i="5"/>
  <c r="Z1523" i="5"/>
  <c r="AH1523" i="5"/>
  <c r="X1523" i="5"/>
  <c r="X1306" i="5"/>
  <c r="X1310" i="5"/>
  <c r="X1314" i="5"/>
  <c r="X1318" i="5"/>
  <c r="AJ1318" i="5" s="1"/>
  <c r="X1322" i="5"/>
  <c r="X1326" i="5"/>
  <c r="X1330" i="5"/>
  <c r="X1343" i="5"/>
  <c r="Z1345" i="5"/>
  <c r="X1345" i="5"/>
  <c r="X1346" i="5"/>
  <c r="X1359" i="5"/>
  <c r="Z1361" i="5"/>
  <c r="X1361" i="5"/>
  <c r="X1362" i="5"/>
  <c r="AJ1362" i="5" s="1"/>
  <c r="X1376" i="5"/>
  <c r="AJ1376" i="5" s="1"/>
  <c r="Z1378" i="5"/>
  <c r="X1378" i="5"/>
  <c r="Z1390" i="5"/>
  <c r="AH1390" i="5"/>
  <c r="X1398" i="5"/>
  <c r="Z1406" i="5"/>
  <c r="Z1418" i="5"/>
  <c r="AH1418" i="5"/>
  <c r="X1429" i="5"/>
  <c r="Z1433" i="5"/>
  <c r="AH1433" i="5"/>
  <c r="Z1451" i="5"/>
  <c r="AH1451" i="5"/>
  <c r="X1451" i="5"/>
  <c r="Z1454" i="5"/>
  <c r="AH1454" i="5"/>
  <c r="AH1471" i="5"/>
  <c r="X1471" i="5"/>
  <c r="Z1471" i="5"/>
  <c r="X1085" i="5"/>
  <c r="X1091" i="5"/>
  <c r="AH1158" i="5"/>
  <c r="X1305" i="5"/>
  <c r="AJ1305" i="5" s="1"/>
  <c r="X1309" i="5"/>
  <c r="AJ1309" i="5" s="1"/>
  <c r="X1313" i="5"/>
  <c r="X1321" i="5"/>
  <c r="AJ1321" i="5" s="1"/>
  <c r="X1325" i="5"/>
  <c r="X1329" i="5"/>
  <c r="AJ1329" i="5" s="1"/>
  <c r="X1339" i="5"/>
  <c r="Z1341" i="5"/>
  <c r="X1341" i="5"/>
  <c r="X1342" i="5"/>
  <c r="AJ1342" i="5" s="1"/>
  <c r="X1355" i="5"/>
  <c r="AJ1355" i="5" s="1"/>
  <c r="Z1357" i="5"/>
  <c r="X1357" i="5"/>
  <c r="X1358" i="5"/>
  <c r="X1372" i="5"/>
  <c r="Z1374" i="5"/>
  <c r="X1374" i="5"/>
  <c r="X1375" i="5"/>
  <c r="Z1382" i="5"/>
  <c r="AH1382" i="5"/>
  <c r="Z1388" i="5"/>
  <c r="X1390" i="5"/>
  <c r="Z1400" i="5"/>
  <c r="Z1413" i="5"/>
  <c r="AH1413" i="5"/>
  <c r="Z1416" i="5"/>
  <c r="X1418" i="5"/>
  <c r="Z1422" i="5"/>
  <c r="AH1422" i="5"/>
  <c r="Z1431" i="5"/>
  <c r="X1433" i="5"/>
  <c r="Z1437" i="5"/>
  <c r="AH1437" i="5"/>
  <c r="AH1443" i="5"/>
  <c r="X1443" i="5"/>
  <c r="Z1443" i="5"/>
  <c r="Z1453" i="5"/>
  <c r="AH1453" i="5"/>
  <c r="X1454" i="5"/>
  <c r="Z1467" i="5"/>
  <c r="AH1467" i="5"/>
  <c r="X1467" i="5"/>
  <c r="Z1483" i="5"/>
  <c r="AH1483" i="5"/>
  <c r="X1483" i="5"/>
  <c r="Z1499" i="5"/>
  <c r="AH1499" i="5"/>
  <c r="X1499" i="5"/>
  <c r="Z1515" i="5"/>
  <c r="AH1515" i="5"/>
  <c r="X1515" i="5"/>
  <c r="AH1119" i="5"/>
  <c r="AH1184" i="5"/>
  <c r="X1294" i="5"/>
  <c r="X1304" i="5"/>
  <c r="AJ1304" i="5" s="1"/>
  <c r="X1308" i="5"/>
  <c r="AJ1308" i="5" s="1"/>
  <c r="X1312" i="5"/>
  <c r="AJ1312" i="5" s="1"/>
  <c r="X1316" i="5"/>
  <c r="AJ1316" i="5" s="1"/>
  <c r="X1320" i="5"/>
  <c r="AJ1320" i="5" s="1"/>
  <c r="X1324" i="5"/>
  <c r="AJ1324" i="5" s="1"/>
  <c r="X1328" i="5"/>
  <c r="X1332" i="5"/>
  <c r="X1335" i="5"/>
  <c r="Z1337" i="5"/>
  <c r="X1337" i="5"/>
  <c r="X1338" i="5"/>
  <c r="X1351" i="5"/>
  <c r="AJ1351" i="5" s="1"/>
  <c r="Z1353" i="5"/>
  <c r="X1353" i="5"/>
  <c r="X1354" i="5"/>
  <c r="AJ1354" i="5" s="1"/>
  <c r="X1368" i="5"/>
  <c r="Z1370" i="5"/>
  <c r="X1370" i="5"/>
  <c r="X1371" i="5"/>
  <c r="AJ1371" i="5" s="1"/>
  <c r="Z1380" i="5"/>
  <c r="X1382" i="5"/>
  <c r="AH1386" i="5"/>
  <c r="Z1392" i="5"/>
  <c r="Z1405" i="5"/>
  <c r="AH1405" i="5"/>
  <c r="X1406" i="5"/>
  <c r="Z1411" i="5"/>
  <c r="X1413" i="5"/>
  <c r="Z1420" i="5"/>
  <c r="X1422" i="5"/>
  <c r="Z1426" i="5"/>
  <c r="AH1426" i="5"/>
  <c r="Z1435" i="5"/>
  <c r="X1437" i="5"/>
  <c r="Z1441" i="5"/>
  <c r="AH1441" i="5"/>
  <c r="X1453" i="5"/>
  <c r="AH1463" i="5"/>
  <c r="X1463" i="5"/>
  <c r="Z1463" i="5"/>
  <c r="AH1479" i="5"/>
  <c r="X1479" i="5"/>
  <c r="Z1479" i="5"/>
  <c r="Z1487" i="5"/>
  <c r="Z1495" i="5"/>
  <c r="Z1503" i="5"/>
  <c r="Z1511" i="5"/>
  <c r="Z1519" i="5"/>
  <c r="Z1527" i="5"/>
  <c r="X1531" i="5"/>
  <c r="AH1531" i="5"/>
  <c r="Z1535" i="5"/>
  <c r="X1539" i="5"/>
  <c r="AH1539" i="5"/>
  <c r="Z1543" i="5"/>
  <c r="X1547" i="5"/>
  <c r="AH1547" i="5"/>
  <c r="Z1551" i="5"/>
  <c r="X1554" i="5"/>
  <c r="AH1554" i="5"/>
  <c r="X1560" i="5"/>
  <c r="AH1560" i="5"/>
  <c r="Z1564" i="5"/>
  <c r="X1568" i="5"/>
  <c r="AH1568" i="5"/>
  <c r="X1578" i="5"/>
  <c r="AH1578" i="5"/>
  <c r="X1487" i="5"/>
  <c r="X1495" i="5"/>
  <c r="X1503" i="5"/>
  <c r="X1511" i="5"/>
  <c r="X1519" i="5"/>
  <c r="X1527" i="5"/>
  <c r="X1535" i="5"/>
  <c r="X1543" i="5"/>
  <c r="X1551" i="5"/>
  <c r="X1564" i="5"/>
  <c r="AH1573" i="5"/>
  <c r="Z1579" i="5"/>
  <c r="AH1581" i="5"/>
  <c r="AH1589" i="5"/>
  <c r="Z1587" i="5"/>
  <c r="X69" i="6"/>
  <c r="W67" i="6"/>
  <c r="T67" i="6"/>
  <c r="R38" i="6"/>
  <c r="W71" i="6"/>
  <c r="P71" i="6"/>
  <c r="W38" i="6"/>
  <c r="AR9" i="5"/>
  <c r="AR413" i="5"/>
  <c r="N38" i="6"/>
  <c r="R66" i="6"/>
  <c r="AS1278" i="5"/>
  <c r="AS1289" i="5"/>
  <c r="AS1294" i="5"/>
  <c r="AS1304" i="5"/>
  <c r="AS1312" i="5"/>
  <c r="AS1314" i="5"/>
  <c r="AS1323" i="5"/>
  <c r="AS1326" i="5"/>
  <c r="AS1330" i="5"/>
  <c r="AS1340" i="5"/>
  <c r="AS1342" i="5"/>
  <c r="AS1350" i="5"/>
  <c r="AS1355" i="5"/>
  <c r="AT1284" i="5"/>
  <c r="AT1285" i="5"/>
  <c r="AT1294" i="5"/>
  <c r="AT1299" i="5"/>
  <c r="AT1310" i="5"/>
  <c r="AT1312" i="5"/>
  <c r="AT1319" i="5"/>
  <c r="AT1326" i="5"/>
  <c r="AT1331" i="5"/>
  <c r="AT1335" i="5"/>
  <c r="AT1346" i="5"/>
  <c r="AT1347" i="5"/>
  <c r="AT1350" i="5"/>
  <c r="AT1360" i="5"/>
  <c r="AR1282" i="5"/>
  <c r="AR1292" i="5"/>
  <c r="AR1306" i="5"/>
  <c r="AR1320" i="5"/>
  <c r="AR1322" i="5"/>
  <c r="AR1344" i="5"/>
  <c r="AR1350" i="5"/>
  <c r="AU1358" i="5"/>
  <c r="AS1367" i="5"/>
  <c r="AS1370" i="5"/>
  <c r="AS1376" i="5"/>
  <c r="AS1382" i="5"/>
  <c r="AS1388" i="5"/>
  <c r="AU1278" i="5"/>
  <c r="AU1302" i="5"/>
  <c r="AU1310" i="5"/>
  <c r="AU1330" i="5"/>
  <c r="AU1332" i="5"/>
  <c r="AU1346" i="5"/>
  <c r="AS1360" i="5"/>
  <c r="AT1365" i="5"/>
  <c r="AT1370" i="5"/>
  <c r="AT1378" i="5"/>
  <c r="AT1381" i="5"/>
  <c r="AT1384" i="5"/>
  <c r="AT1392" i="5"/>
  <c r="AT1393" i="5"/>
  <c r="AT1398" i="5"/>
  <c r="AR1279" i="5"/>
  <c r="AR1305" i="5"/>
  <c r="AR1333" i="5"/>
  <c r="AR1341" i="5"/>
  <c r="AU1363" i="5"/>
  <c r="AU1365" i="5"/>
  <c r="AU1371" i="5"/>
  <c r="AU1381" i="5"/>
  <c r="AU1385" i="5"/>
  <c r="AU1392" i="5"/>
  <c r="AS1395" i="5"/>
  <c r="AU1400" i="5"/>
  <c r="AR1403" i="5"/>
  <c r="AR1407" i="5"/>
  <c r="AR1410" i="5"/>
  <c r="AR1411" i="5"/>
  <c r="AR1415" i="5"/>
  <c r="AR1419" i="5"/>
  <c r="AR1421" i="5"/>
  <c r="AR1424" i="5"/>
  <c r="AR1428" i="5"/>
  <c r="AR1430" i="5"/>
  <c r="AR1431" i="5"/>
  <c r="AR1289" i="5"/>
  <c r="AR1293" i="5"/>
  <c r="AR1303" i="5"/>
  <c r="AR1315" i="5"/>
  <c r="AR1331" i="5"/>
  <c r="AR1347" i="5"/>
  <c r="AR1351" i="5"/>
  <c r="AU1364" i="5"/>
  <c r="AU1368" i="5"/>
  <c r="AU1372" i="5"/>
  <c r="AU1384" i="5"/>
  <c r="AU1386" i="5"/>
  <c r="AS1393" i="5"/>
  <c r="AS1397" i="5"/>
  <c r="AT1402" i="5"/>
  <c r="AT1403" i="5"/>
  <c r="AT1407" i="5"/>
  <c r="AT1410" i="5"/>
  <c r="AT1411" i="5"/>
  <c r="AT1419" i="5"/>
  <c r="AT1422" i="5"/>
  <c r="AT1424" i="5"/>
  <c r="AT1429" i="5"/>
  <c r="AT1430" i="5"/>
  <c r="AT1431" i="5"/>
  <c r="AT1437" i="5"/>
  <c r="AT1439" i="5"/>
  <c r="AT1442" i="5"/>
  <c r="AT1446" i="5"/>
  <c r="AT1450" i="5"/>
  <c r="AT1451" i="5"/>
  <c r="AU1317" i="5"/>
  <c r="AU1325" i="5"/>
  <c r="AU1349" i="5"/>
  <c r="AR1374" i="5"/>
  <c r="AR1378" i="5"/>
  <c r="AR1393" i="5"/>
  <c r="AR1401" i="5"/>
  <c r="AS1408" i="5"/>
  <c r="AS1410" i="5"/>
  <c r="AS1417" i="5"/>
  <c r="AS1419" i="5"/>
  <c r="AS1427" i="5"/>
  <c r="AS1430" i="5"/>
  <c r="AU1433" i="5"/>
  <c r="AU1437" i="5"/>
  <c r="AU1441" i="5"/>
  <c r="AR1443" i="5"/>
  <c r="AS1448" i="5"/>
  <c r="AU1449" i="5"/>
  <c r="AS1452" i="5"/>
  <c r="AS1456" i="5"/>
  <c r="AS1457" i="5"/>
  <c r="AS1460" i="5"/>
  <c r="AS1462" i="5"/>
  <c r="AS1465" i="5"/>
  <c r="AS1466" i="5"/>
  <c r="AS1470" i="5"/>
  <c r="AS1472" i="5"/>
  <c r="AS1473" i="5"/>
  <c r="AS1477" i="5"/>
  <c r="AS1478" i="5"/>
  <c r="AS1481" i="5"/>
  <c r="AS1484" i="5"/>
  <c r="AS1486" i="5"/>
  <c r="AS1488" i="5"/>
  <c r="AS1492" i="5"/>
  <c r="AS1493" i="5"/>
  <c r="AS1494" i="5"/>
  <c r="AS1498" i="5"/>
  <c r="AS1500" i="5"/>
  <c r="AS1502" i="5"/>
  <c r="AS1505" i="5"/>
  <c r="AS1508" i="5"/>
  <c r="AS1509" i="5"/>
  <c r="AS1510" i="5"/>
  <c r="AS1512" i="5"/>
  <c r="AS1513" i="5"/>
  <c r="AS1514" i="5"/>
  <c r="AS1517" i="5"/>
  <c r="AS1518" i="5"/>
  <c r="AS1520" i="5"/>
  <c r="AS1522" i="5"/>
  <c r="AS1524" i="5"/>
  <c r="AS1525" i="5"/>
  <c r="AS1528" i="5"/>
  <c r="AS1529" i="5"/>
  <c r="AS1530" i="5"/>
  <c r="AS1533" i="5"/>
  <c r="AS1534" i="5"/>
  <c r="AS1536" i="5"/>
  <c r="AS1538" i="5"/>
  <c r="AS1540" i="5"/>
  <c r="AS1541" i="5"/>
  <c r="AS1544" i="5"/>
  <c r="AS1545" i="5"/>
  <c r="AS1546" i="5"/>
  <c r="AS1549" i="5"/>
  <c r="AS1550" i="5"/>
  <c r="AS1552" i="5"/>
  <c r="AS1555" i="5"/>
  <c r="AS1556" i="5"/>
  <c r="AS1559" i="5"/>
  <c r="AS1560" i="5"/>
  <c r="AS1561" i="5"/>
  <c r="AU1289" i="5"/>
  <c r="AU1303" i="5"/>
  <c r="AU1319" i="5"/>
  <c r="AU1327" i="5"/>
  <c r="AU1335" i="5"/>
  <c r="AU1351" i="5"/>
  <c r="AS1358" i="5"/>
  <c r="AR1371" i="5"/>
  <c r="AR1375" i="5"/>
  <c r="AR1379" i="5"/>
  <c r="AR1391" i="5"/>
  <c r="AU1393" i="5"/>
  <c r="AR1399" i="5"/>
  <c r="AU1403" i="5"/>
  <c r="AU1406" i="5"/>
  <c r="AU1408" i="5"/>
  <c r="AU1415" i="5"/>
  <c r="AU1417" i="5"/>
  <c r="AU1419" i="5"/>
  <c r="AU1423" i="5"/>
  <c r="AU1427" i="5"/>
  <c r="AU1430" i="5"/>
  <c r="AU1432" i="5"/>
  <c r="AU1436" i="5"/>
  <c r="AR1438" i="5"/>
  <c r="AS1439" i="5"/>
  <c r="AS1443" i="5"/>
  <c r="AU1444" i="5"/>
  <c r="AS1447" i="5"/>
  <c r="AR1450" i="5"/>
  <c r="AT1452" i="5"/>
  <c r="AT1453" i="5"/>
  <c r="AT1456" i="5"/>
  <c r="AT1457" i="5"/>
  <c r="AT1458" i="5"/>
  <c r="AT1461" i="5"/>
  <c r="AT1462" i="5"/>
  <c r="AT1464" i="5"/>
  <c r="AT1466" i="5"/>
  <c r="AT1468" i="5"/>
  <c r="AT1469" i="5"/>
  <c r="AT1472" i="5"/>
  <c r="AT1473" i="5"/>
  <c r="AT1474" i="5"/>
  <c r="AT1477" i="5"/>
  <c r="AT1478" i="5"/>
  <c r="AT1480" i="5"/>
  <c r="AT1482" i="5"/>
  <c r="AT1484" i="5"/>
  <c r="AT1485" i="5"/>
  <c r="AT1488" i="5"/>
  <c r="AT1489" i="5"/>
  <c r="AT1490" i="5"/>
  <c r="AT1492" i="5"/>
  <c r="AT1493" i="5"/>
  <c r="AT1494" i="5"/>
  <c r="AT1496" i="5"/>
  <c r="AT1498" i="5"/>
  <c r="AT1500" i="5"/>
  <c r="AT1501" i="5"/>
  <c r="AT1504" i="5"/>
  <c r="AT1505" i="5"/>
  <c r="AT1506" i="5"/>
  <c r="AT1508" i="5"/>
  <c r="AT1509" i="5"/>
  <c r="AT1510" i="5"/>
  <c r="AT1512" i="5"/>
  <c r="AT1513" i="5"/>
  <c r="AT1514" i="5"/>
  <c r="AT1516" i="5"/>
  <c r="AT1517" i="5"/>
  <c r="AT1518" i="5"/>
  <c r="AT1520" i="5"/>
  <c r="AT1521" i="5"/>
  <c r="AT1522" i="5"/>
  <c r="AT1524" i="5"/>
  <c r="AT1525" i="5"/>
  <c r="AT1526" i="5"/>
  <c r="AT1528" i="5"/>
  <c r="AT1529" i="5"/>
  <c r="AT1530" i="5"/>
  <c r="AT1532" i="5"/>
  <c r="AT1533" i="5"/>
  <c r="AT1534" i="5"/>
  <c r="AT1536" i="5"/>
  <c r="AT1537" i="5"/>
  <c r="AT1538" i="5"/>
  <c r="AT1540" i="5"/>
  <c r="AT1541" i="5"/>
  <c r="AT1542" i="5"/>
  <c r="AT1544" i="5"/>
  <c r="AT1545" i="5"/>
  <c r="AT1546" i="5"/>
  <c r="AT1548" i="5"/>
  <c r="AT1549" i="5"/>
  <c r="AT1550" i="5"/>
  <c r="AT1552" i="5"/>
  <c r="AT1553" i="5"/>
  <c r="AT1555" i="5"/>
  <c r="AT1556" i="5"/>
  <c r="AU1283" i="5"/>
  <c r="AU1313" i="5"/>
  <c r="AU1329" i="5"/>
  <c r="AU1345" i="5"/>
  <c r="AR1368" i="5"/>
  <c r="AR1376" i="5"/>
  <c r="AR1384" i="5"/>
  <c r="AR1397" i="5"/>
  <c r="AS1402" i="5"/>
  <c r="AS1405" i="5"/>
  <c r="AS1413" i="5"/>
  <c r="AS1422" i="5"/>
  <c r="AS1426" i="5"/>
  <c r="AS1429" i="5"/>
  <c r="AU1435" i="5"/>
  <c r="AS1438" i="5"/>
  <c r="AR1441" i="5"/>
  <c r="AS1446" i="5"/>
  <c r="AR1449" i="5"/>
  <c r="AU1451" i="5"/>
  <c r="AU1455" i="5"/>
  <c r="AU1457" i="5"/>
  <c r="AU1459" i="5"/>
  <c r="AU1463" i="5"/>
  <c r="AU1465" i="5"/>
  <c r="AU1467" i="5"/>
  <c r="AU1471" i="5"/>
  <c r="AU1473" i="5"/>
  <c r="AU1475" i="5"/>
  <c r="AU1479" i="5"/>
  <c r="AU1481" i="5"/>
  <c r="AU1483" i="5"/>
  <c r="AU1487" i="5"/>
  <c r="AU1489" i="5"/>
  <c r="AU1491" i="5"/>
  <c r="AU1495" i="5"/>
  <c r="AU1497" i="5"/>
  <c r="AU1499" i="5"/>
  <c r="AU1503" i="5"/>
  <c r="AU1505" i="5"/>
  <c r="AU1507" i="5"/>
  <c r="AU1511" i="5"/>
  <c r="AU1513" i="5"/>
  <c r="AU1515" i="5"/>
  <c r="AU1519" i="5"/>
  <c r="AU1521" i="5"/>
  <c r="AU1523" i="5"/>
  <c r="AU1527" i="5"/>
  <c r="AU1529" i="5"/>
  <c r="AU1531" i="5"/>
  <c r="AU1535" i="5"/>
  <c r="AU1537" i="5"/>
  <c r="AU1539" i="5"/>
  <c r="AU1543" i="5"/>
  <c r="AU1545" i="5"/>
  <c r="AU1547" i="5"/>
  <c r="AU1551" i="5"/>
  <c r="AU1553" i="5"/>
  <c r="AU1554" i="5"/>
  <c r="AU1558" i="5"/>
  <c r="AR1560" i="5"/>
  <c r="AT1561" i="5"/>
  <c r="AT1563" i="5"/>
  <c r="AT1564" i="5"/>
  <c r="AT1565" i="5"/>
  <c r="AT1567" i="5"/>
  <c r="AT1568" i="5"/>
  <c r="AT1569" i="5"/>
  <c r="AT1571" i="5"/>
  <c r="AT1573" i="5"/>
  <c r="AT1574" i="5"/>
  <c r="AT1575" i="5"/>
  <c r="AT1577" i="5"/>
  <c r="AT1578" i="5"/>
  <c r="AT1579" i="5"/>
  <c r="AT1581" i="5"/>
  <c r="AT1582" i="5"/>
  <c r="AT1583" i="5"/>
  <c r="AT1585" i="5"/>
  <c r="AT1586" i="5"/>
  <c r="AT1587" i="5"/>
  <c r="AT1589" i="5"/>
  <c r="AT1602" i="5"/>
  <c r="AT1603" i="5"/>
  <c r="AT1693" i="5"/>
  <c r="AT1694" i="5"/>
  <c r="AT1695" i="5"/>
  <c r="AU1285" i="5"/>
  <c r="AU1299" i="5"/>
  <c r="AU1331" i="5"/>
  <c r="AU1347" i="5"/>
  <c r="AR1361" i="5"/>
  <c r="AR1377" i="5"/>
  <c r="AR1385" i="5"/>
  <c r="AS1392" i="5"/>
  <c r="AU1402" i="5"/>
  <c r="AU1405" i="5"/>
  <c r="AU1409" i="5"/>
  <c r="AU1418" i="5"/>
  <c r="AU1426" i="5"/>
  <c r="AU1429" i="5"/>
  <c r="AS1433" i="5"/>
  <c r="AU1438" i="5"/>
  <c r="AS1441" i="5"/>
  <c r="AR1444" i="5"/>
  <c r="AS1449" i="5"/>
  <c r="AR1452" i="5"/>
  <c r="AR1454" i="5"/>
  <c r="AR1458" i="5"/>
  <c r="AR1460" i="5"/>
  <c r="AR1462" i="5"/>
  <c r="AR1466" i="5"/>
  <c r="AR1468" i="5"/>
  <c r="AR1470" i="5"/>
  <c r="AR1474" i="5"/>
  <c r="AR1476" i="5"/>
  <c r="AR1478" i="5"/>
  <c r="AR1482" i="5"/>
  <c r="AR1484" i="5"/>
  <c r="AR1486" i="5"/>
  <c r="AR1490" i="5"/>
  <c r="AR1492" i="5"/>
  <c r="AR1494" i="5"/>
  <c r="AR1498" i="5"/>
  <c r="AR1500" i="5"/>
  <c r="AR1502" i="5"/>
  <c r="AR1506" i="5"/>
  <c r="AR1508" i="5"/>
  <c r="AR1510" i="5"/>
  <c r="AR1514" i="5"/>
  <c r="AR1516" i="5"/>
  <c r="AR1518" i="5"/>
  <c r="AR1522" i="5"/>
  <c r="AR1524" i="5"/>
  <c r="AR1526" i="5"/>
  <c r="AR1530" i="5"/>
  <c r="AR1532" i="5"/>
  <c r="AR1534" i="5"/>
  <c r="AR1538" i="5"/>
  <c r="AR1540" i="5"/>
  <c r="AR1542" i="5"/>
  <c r="AR1546" i="5"/>
  <c r="AR1548" i="5"/>
  <c r="AR1550" i="5"/>
  <c r="AR1555" i="5"/>
  <c r="AR1557" i="5"/>
  <c r="AT1560" i="5"/>
  <c r="AU1561" i="5"/>
  <c r="AU1562" i="5"/>
  <c r="AU1564" i="5"/>
  <c r="AU1565" i="5"/>
  <c r="AU1566" i="5"/>
  <c r="AU1568" i="5"/>
  <c r="AU1569" i="5"/>
  <c r="AU1570" i="5"/>
  <c r="AU1572" i="5"/>
  <c r="AU1574" i="5"/>
  <c r="AU1575" i="5"/>
  <c r="AU1576" i="5"/>
  <c r="AU1578" i="5"/>
  <c r="AU1579" i="5"/>
  <c r="AU1580" i="5"/>
  <c r="AU1582" i="5"/>
  <c r="AU1583" i="5"/>
  <c r="AU1584" i="5"/>
  <c r="AU1586" i="5"/>
  <c r="AU1587" i="5"/>
  <c r="AU1588" i="5"/>
  <c r="AU1602" i="5"/>
  <c r="AU1603" i="5"/>
  <c r="AU1604" i="5"/>
  <c r="AU1694" i="5"/>
  <c r="AU1695" i="5"/>
  <c r="AU1291" i="5"/>
  <c r="AU1321" i="5"/>
  <c r="AU1353" i="5"/>
  <c r="AR1388" i="5"/>
  <c r="AU1399" i="5"/>
  <c r="AS1407" i="5"/>
  <c r="AS1416" i="5"/>
  <c r="AS1424" i="5"/>
  <c r="AS1431" i="5"/>
  <c r="AS1442" i="5"/>
  <c r="AU1447" i="5"/>
  <c r="AU1452" i="5"/>
  <c r="AU1460" i="5"/>
  <c r="AU1464" i="5"/>
  <c r="AU1468" i="5"/>
  <c r="AU1476" i="5"/>
  <c r="AU1480" i="5"/>
  <c r="AU1484" i="5"/>
  <c r="AU1492" i="5"/>
  <c r="AU1496" i="5"/>
  <c r="AU1500" i="5"/>
  <c r="AU1508" i="5"/>
  <c r="AU1512" i="5"/>
  <c r="AU1516" i="5"/>
  <c r="AU1524" i="5"/>
  <c r="AU1528" i="5"/>
  <c r="AU1532" i="5"/>
  <c r="AU1540" i="5"/>
  <c r="AU1544" i="5"/>
  <c r="AU1548" i="5"/>
  <c r="AU1555" i="5"/>
  <c r="AT1559" i="5"/>
  <c r="AR1562" i="5"/>
  <c r="AR1566" i="5"/>
  <c r="AR1568" i="5"/>
  <c r="AR1570" i="5"/>
  <c r="AR1572" i="5"/>
  <c r="AR1576" i="5"/>
  <c r="AR1578" i="5"/>
  <c r="AR1580" i="5"/>
  <c r="AR1584" i="5"/>
  <c r="AR1586" i="5"/>
  <c r="AR1588" i="5"/>
  <c r="AR1604" i="5"/>
  <c r="AU1337" i="5"/>
  <c r="AR1364" i="5"/>
  <c r="AR1380" i="5"/>
  <c r="AS1411" i="5"/>
  <c r="AS1434" i="5"/>
  <c r="AU1439" i="5"/>
  <c r="AS1450" i="5"/>
  <c r="AU1454" i="5"/>
  <c r="AU1458" i="5"/>
  <c r="AU1466" i="5"/>
  <c r="AU1470" i="5"/>
  <c r="AU1474" i="5"/>
  <c r="AU1482" i="5"/>
  <c r="AU1486" i="5"/>
  <c r="AU1490" i="5"/>
  <c r="AU1498" i="5"/>
  <c r="AU1502" i="5"/>
  <c r="AU1506" i="5"/>
  <c r="AU1514" i="5"/>
  <c r="AU1518" i="5"/>
  <c r="AU1522" i="5"/>
  <c r="AU1530" i="5"/>
  <c r="AU1534" i="5"/>
  <c r="AU1538" i="5"/>
  <c r="AU1546" i="5"/>
  <c r="AU1550" i="5"/>
  <c r="AR1558" i="5"/>
  <c r="AU1560" i="5"/>
  <c r="AR1563" i="5"/>
  <c r="AR1567" i="5"/>
  <c r="AR1569" i="5"/>
  <c r="AR1571" i="5"/>
  <c r="AR1573" i="5"/>
  <c r="AR1577" i="5"/>
  <c r="AR1579" i="5"/>
  <c r="AR1581" i="5"/>
  <c r="AR1585" i="5"/>
  <c r="AR1587" i="5"/>
  <c r="AR1589" i="5"/>
  <c r="AR1693" i="5"/>
  <c r="AR1694" i="5"/>
  <c r="AR1695" i="5"/>
  <c r="AU1355" i="5"/>
  <c r="AR1389" i="5"/>
  <c r="AU1407" i="5"/>
  <c r="AU1431" i="5"/>
  <c r="AU1442" i="5"/>
  <c r="AR1453" i="5"/>
  <c r="AR1469" i="5"/>
  <c r="AR1477" i="5"/>
  <c r="AR1485" i="5"/>
  <c r="AR1501" i="5"/>
  <c r="AR1509" i="5"/>
  <c r="AR1517" i="5"/>
  <c r="AR1533" i="5"/>
  <c r="AR1541" i="5"/>
  <c r="AR1549" i="5"/>
  <c r="AU1559" i="5"/>
  <c r="AS1564" i="5"/>
  <c r="AS1568" i="5"/>
  <c r="AS1574" i="5"/>
  <c r="AS1578" i="5"/>
  <c r="AS1586" i="5"/>
  <c r="AS1602" i="5"/>
  <c r="AS1274" i="5"/>
  <c r="AR1273" i="5"/>
  <c r="AU1272" i="5"/>
  <c r="AS1270" i="5"/>
  <c r="AR1269" i="5"/>
  <c r="AR1268" i="5"/>
  <c r="AT1266" i="5"/>
  <c r="AS1265" i="5"/>
  <c r="AR1264" i="5"/>
  <c r="AT1262" i="5"/>
  <c r="AT1261" i="5"/>
  <c r="AS1260" i="5"/>
  <c r="AU1258" i="5"/>
  <c r="AT1257" i="5"/>
  <c r="AS1256" i="5"/>
  <c r="AR1254" i="5"/>
  <c r="AU1253" i="5"/>
  <c r="AT1252" i="5"/>
  <c r="AR1250" i="5"/>
  <c r="AU1249" i="5"/>
  <c r="AT1248" i="5"/>
  <c r="AS1246" i="5"/>
  <c r="AR1245" i="5"/>
  <c r="AU1244" i="5"/>
  <c r="AR1242" i="5"/>
  <c r="AT1241" i="5"/>
  <c r="AT1240" i="5"/>
  <c r="AU1238" i="5"/>
  <c r="AS1237" i="5"/>
  <c r="AR1236" i="5"/>
  <c r="AS1234" i="5"/>
  <c r="AU1233" i="5"/>
  <c r="AT1232" i="5"/>
  <c r="AR1230" i="5"/>
  <c r="AR1229" i="5"/>
  <c r="AU1228" i="5"/>
  <c r="AT1226" i="5"/>
  <c r="AS1225" i="5"/>
  <c r="AR1224" i="5"/>
  <c r="AT1222" i="5"/>
  <c r="AS1221" i="5"/>
  <c r="AR1220" i="5"/>
  <c r="AU1218" i="5"/>
  <c r="AU1217" i="5"/>
  <c r="AT1216" i="5"/>
  <c r="AR1214" i="5"/>
  <c r="AU1213" i="5"/>
  <c r="AT1212" i="5"/>
  <c r="AR1210" i="5"/>
  <c r="AU1209" i="5"/>
  <c r="AT1208" i="5"/>
  <c r="AS1206" i="5"/>
  <c r="AS1205" i="5"/>
  <c r="AR1204" i="5"/>
  <c r="AT1202" i="5"/>
  <c r="AS1201" i="5"/>
  <c r="AR1200" i="5"/>
  <c r="AT1198" i="5"/>
  <c r="AS1197" i="5"/>
  <c r="AR1196" i="5"/>
  <c r="AS1194" i="5"/>
  <c r="AR1193" i="5"/>
  <c r="AU1192" i="5"/>
  <c r="AT1189" i="5"/>
  <c r="AS1188" i="5"/>
  <c r="AT1187" i="5"/>
  <c r="AR1185" i="5"/>
  <c r="AR1184" i="5"/>
  <c r="AT1183" i="5"/>
  <c r="AR1181" i="5"/>
  <c r="AU1180" i="5"/>
  <c r="AT1179" i="5"/>
  <c r="AS1177" i="5"/>
  <c r="AR1176" i="5"/>
  <c r="AU1175" i="5"/>
  <c r="AS1173" i="5"/>
  <c r="AR1172" i="5"/>
  <c r="AU1171" i="5"/>
  <c r="AS1169" i="5"/>
  <c r="AR1168" i="5"/>
  <c r="AU1167" i="5"/>
  <c r="AT1165" i="5"/>
  <c r="AU1164" i="5"/>
  <c r="AU1163" i="5"/>
  <c r="AU1161" i="5"/>
  <c r="AT1160" i="5"/>
  <c r="AS1159" i="5"/>
  <c r="AS1157" i="5"/>
  <c r="AR1156" i="5"/>
  <c r="AU1155" i="5"/>
  <c r="AS1153" i="5"/>
  <c r="AS1152" i="5"/>
  <c r="AS1151" i="5"/>
  <c r="AU1149" i="5"/>
  <c r="AT1148" i="5"/>
  <c r="AS1147" i="5"/>
  <c r="AR1145" i="5"/>
  <c r="AT1144" i="5"/>
  <c r="AS1143" i="5"/>
  <c r="AU1141" i="5"/>
  <c r="AT1140" i="5"/>
  <c r="AS1139" i="5"/>
  <c r="AU1137" i="5"/>
  <c r="AT1136" i="5"/>
  <c r="AS1135" i="5"/>
  <c r="AU1133" i="5"/>
  <c r="AT1132" i="5"/>
  <c r="AS1131" i="5"/>
  <c r="AR1129" i="5"/>
  <c r="AR1128" i="5"/>
  <c r="AU1127" i="5"/>
  <c r="AS1125" i="5"/>
  <c r="AU1124" i="5"/>
  <c r="AT1123" i="5"/>
  <c r="AR1121" i="5"/>
  <c r="AU1307" i="5"/>
  <c r="AR1365" i="5"/>
  <c r="AU1411" i="5"/>
  <c r="AU1420" i="5"/>
  <c r="AU1434" i="5"/>
  <c r="AR1455" i="5"/>
  <c r="AR1463" i="5"/>
  <c r="AR1471" i="5"/>
  <c r="AR1487" i="5"/>
  <c r="AR1495" i="5"/>
  <c r="AR1503" i="5"/>
  <c r="AR1519" i="5"/>
  <c r="AR1527" i="5"/>
  <c r="AR1535" i="5"/>
  <c r="AR1551" i="5"/>
  <c r="AU1557" i="5"/>
  <c r="AR1561" i="5"/>
  <c r="AS1569" i="5"/>
  <c r="AS1579" i="5"/>
  <c r="AS1583" i="5"/>
  <c r="AS1587" i="5"/>
  <c r="AS1694" i="5"/>
  <c r="AS1275" i="5"/>
  <c r="AR1274" i="5"/>
  <c r="AT1272" i="5"/>
  <c r="AS1271" i="5"/>
  <c r="AR1270" i="5"/>
  <c r="AU1268" i="5"/>
  <c r="AT1267" i="5"/>
  <c r="AS1266" i="5"/>
  <c r="AU1264" i="5"/>
  <c r="AT1263" i="5"/>
  <c r="AS1262" i="5"/>
  <c r="AR1260" i="5"/>
  <c r="AU1259" i="5"/>
  <c r="AT1258" i="5"/>
  <c r="AR1256" i="5"/>
  <c r="AU1255" i="5"/>
  <c r="AU1254" i="5"/>
  <c r="AS1252" i="5"/>
  <c r="AR1251" i="5"/>
  <c r="AU1250" i="5"/>
  <c r="AS1248" i="5"/>
  <c r="AS1247" i="5"/>
  <c r="AR1246" i="5"/>
  <c r="AT1244" i="5"/>
  <c r="AR1243" i="5"/>
  <c r="AU1242" i="5"/>
  <c r="AS1240" i="5"/>
  <c r="AU1239" i="5"/>
  <c r="AT1238" i="5"/>
  <c r="AU1236" i="5"/>
  <c r="AS1235" i="5"/>
  <c r="AR1234" i="5"/>
  <c r="AS1232" i="5"/>
  <c r="AR1231" i="5"/>
  <c r="AU1230" i="5"/>
  <c r="AT1228" i="5"/>
  <c r="AT1227" i="5"/>
  <c r="AS1226" i="5"/>
  <c r="AU1224" i="5"/>
  <c r="AT1223" i="5"/>
  <c r="AS1222" i="5"/>
  <c r="AU1220" i="5"/>
  <c r="AT1219" i="5"/>
  <c r="AT1218" i="5"/>
  <c r="AS1216" i="5"/>
  <c r="AR1215" i="5"/>
  <c r="AU1214" i="5"/>
  <c r="AS1212" i="5"/>
  <c r="AR1211" i="5"/>
  <c r="AU1210" i="5"/>
  <c r="AS1208" i="5"/>
  <c r="AR1207" i="5"/>
  <c r="AR1206" i="5"/>
  <c r="AU1204" i="5"/>
  <c r="AT1203" i="5"/>
  <c r="AS1202" i="5"/>
  <c r="AU1200" i="5"/>
  <c r="AT1199" i="5"/>
  <c r="AS1198" i="5"/>
  <c r="AU1196" i="5"/>
  <c r="AT1195" i="5"/>
  <c r="AR1194" i="5"/>
  <c r="AT1192" i="5"/>
  <c r="AT1190" i="5"/>
  <c r="AS1189" i="5"/>
  <c r="AS1187" i="5"/>
  <c r="AS1186" i="5"/>
  <c r="AU1185" i="5"/>
  <c r="AS1183" i="5"/>
  <c r="AR1182" i="5"/>
  <c r="AU1181" i="5"/>
  <c r="AS1179" i="5"/>
  <c r="AS1178" i="5"/>
  <c r="AR1177" i="5"/>
  <c r="AT1175" i="5"/>
  <c r="AS1174" i="5"/>
  <c r="AR1173" i="5"/>
  <c r="AT1171" i="5"/>
  <c r="AS1170" i="5"/>
  <c r="AR1169" i="5"/>
  <c r="AT1167" i="5"/>
  <c r="AT1166" i="5"/>
  <c r="AS1165" i="5"/>
  <c r="AT1163" i="5"/>
  <c r="AS1162" i="5"/>
  <c r="AT1161" i="5"/>
  <c r="AS1160" i="5"/>
  <c r="AR1159" i="5"/>
  <c r="AU1158" i="5"/>
  <c r="AR1157" i="5"/>
  <c r="AU1156" i="5"/>
  <c r="AT1155" i="5"/>
  <c r="AS1154" i="5"/>
  <c r="AR1153" i="5"/>
  <c r="AR1152" i="5"/>
  <c r="AR1151" i="5"/>
  <c r="AU1150" i="5"/>
  <c r="AT1149" i="5"/>
  <c r="AS1148" i="5"/>
  <c r="AR1147" i="5"/>
  <c r="AR1146" i="5"/>
  <c r="AU1145" i="5"/>
  <c r="AS1144" i="5"/>
  <c r="AR1143" i="5"/>
  <c r="AU1142" i="5"/>
  <c r="AT1141" i="5"/>
  <c r="AS1140" i="5"/>
  <c r="AR1139" i="5"/>
  <c r="AU1138" i="5"/>
  <c r="AT1137" i="5"/>
  <c r="AS1136" i="5"/>
  <c r="AR1135" i="5"/>
  <c r="AU1134" i="5"/>
  <c r="AT1133" i="5"/>
  <c r="AS1132" i="5"/>
  <c r="AR1131" i="5"/>
  <c r="AU1130" i="5"/>
  <c r="AU1129" i="5"/>
  <c r="AU1128" i="5"/>
  <c r="AT1127" i="5"/>
  <c r="AS1126" i="5"/>
  <c r="AR1125" i="5"/>
  <c r="AU1323" i="5"/>
  <c r="AR1373" i="5"/>
  <c r="AS1400" i="5"/>
  <c r="AU1414" i="5"/>
  <c r="AU1424" i="5"/>
  <c r="AS1437" i="5"/>
  <c r="AR1448" i="5"/>
  <c r="AR1457" i="5"/>
  <c r="AR1465" i="5"/>
  <c r="AR1473" i="5"/>
  <c r="AR1481" i="5"/>
  <c r="AR1489" i="5"/>
  <c r="AR1497" i="5"/>
  <c r="AR1505" i="5"/>
  <c r="AR1513" i="5"/>
  <c r="AR1521" i="5"/>
  <c r="AR1529" i="5"/>
  <c r="AR1537" i="5"/>
  <c r="AR1545" i="5"/>
  <c r="AR1553" i="5"/>
  <c r="AS1562" i="5"/>
  <c r="AS1566" i="5"/>
  <c r="AS1570" i="5"/>
  <c r="AS1572" i="5"/>
  <c r="AS1576" i="5"/>
  <c r="AS1580" i="5"/>
  <c r="AS1584" i="5"/>
  <c r="AS1588" i="5"/>
  <c r="AS1604" i="5"/>
  <c r="AR1275" i="5"/>
  <c r="AU1274" i="5"/>
  <c r="AT1273" i="5"/>
  <c r="AS1272" i="5"/>
  <c r="AR1271" i="5"/>
  <c r="AU1270" i="5"/>
  <c r="AT1269" i="5"/>
  <c r="AT1268" i="5"/>
  <c r="AS1267" i="5"/>
  <c r="AR1266" i="5"/>
  <c r="AU1265" i="5"/>
  <c r="AT1264" i="5"/>
  <c r="AS1263" i="5"/>
  <c r="AR1262" i="5"/>
  <c r="AR1261" i="5"/>
  <c r="AU1260" i="5"/>
  <c r="AT1259" i="5"/>
  <c r="AS1258" i="5"/>
  <c r="AR1257" i="5"/>
  <c r="AU1256" i="5"/>
  <c r="AT1255" i="5"/>
  <c r="AT1254" i="5"/>
  <c r="AS1253" i="5"/>
  <c r="AR1252" i="5"/>
  <c r="AU1251" i="5"/>
  <c r="AT1250" i="5"/>
  <c r="AS1249" i="5"/>
  <c r="AR1248" i="5"/>
  <c r="AR1247" i="5"/>
  <c r="AU1246" i="5"/>
  <c r="AT1245" i="5"/>
  <c r="AS1244" i="5"/>
  <c r="AU1243" i="5"/>
  <c r="AT1242" i="5"/>
  <c r="AR1241" i="5"/>
  <c r="AR1240" i="5"/>
  <c r="AT1239" i="5"/>
  <c r="AS1238" i="5"/>
  <c r="AU1237" i="5"/>
  <c r="AT1236" i="5"/>
  <c r="AR1235" i="5"/>
  <c r="AU1234" i="5"/>
  <c r="AS1233" i="5"/>
  <c r="AR1232" i="5"/>
  <c r="AU1231" i="5"/>
  <c r="AT1230" i="5"/>
  <c r="AT1229" i="5"/>
  <c r="AS1228" i="5"/>
  <c r="AS1227" i="5"/>
  <c r="AR1226" i="5"/>
  <c r="AU1225" i="5"/>
  <c r="AT1224" i="5"/>
  <c r="AS1223" i="5"/>
  <c r="AR1222" i="5"/>
  <c r="AU1221" i="5"/>
  <c r="AT1220" i="5"/>
  <c r="AS1219" i="5"/>
  <c r="AS1218" i="5"/>
  <c r="AS1217" i="5"/>
  <c r="AR1216" i="5"/>
  <c r="AU1215" i="5"/>
  <c r="AT1214" i="5"/>
  <c r="AS1213" i="5"/>
  <c r="AR1212" i="5"/>
  <c r="AU1211" i="5"/>
  <c r="AT1210" i="5"/>
  <c r="AS1209" i="5"/>
  <c r="AR1208" i="5"/>
  <c r="AU1207" i="5"/>
  <c r="AU1206" i="5"/>
  <c r="AU1205" i="5"/>
  <c r="AT1204" i="5"/>
  <c r="AS1203" i="5"/>
  <c r="AR1202" i="5"/>
  <c r="AU1201" i="5"/>
  <c r="AT1200" i="5"/>
  <c r="AS1199" i="5"/>
  <c r="AR1198" i="5"/>
  <c r="AU1197" i="5"/>
  <c r="AT1196" i="5"/>
  <c r="AS1195" i="5"/>
  <c r="AU1194" i="5"/>
  <c r="AT1193" i="5"/>
  <c r="AS1192" i="5"/>
  <c r="AS1190" i="5"/>
  <c r="AR1189" i="5"/>
  <c r="AU1188" i="5"/>
  <c r="AR1187" i="5"/>
  <c r="AR1186" i="5"/>
  <c r="AT1185" i="5"/>
  <c r="AT1184" i="5"/>
  <c r="AR1183" i="5"/>
  <c r="AU1182" i="5"/>
  <c r="AT1181" i="5"/>
  <c r="AS1180" i="5"/>
  <c r="AR1179" i="5"/>
  <c r="AR1178" i="5"/>
  <c r="AU1177" i="5"/>
  <c r="AT1176" i="5"/>
  <c r="AS1175" i="5"/>
  <c r="AR1174" i="5"/>
  <c r="AU1173" i="5"/>
  <c r="AT1172" i="5"/>
  <c r="AS1171" i="5"/>
  <c r="AR1170" i="5"/>
  <c r="AU1339" i="5"/>
  <c r="AR1381" i="5"/>
  <c r="AR1440" i="5"/>
  <c r="AU1450" i="5"/>
  <c r="AR1459" i="5"/>
  <c r="AR1467" i="5"/>
  <c r="AR1475" i="5"/>
  <c r="AR1483" i="5"/>
  <c r="AR1491" i="5"/>
  <c r="AR1499" i="5"/>
  <c r="AR1507" i="5"/>
  <c r="AR1515" i="5"/>
  <c r="AR1523" i="5"/>
  <c r="AR1531" i="5"/>
  <c r="AR1539" i="5"/>
  <c r="AR1547" i="5"/>
  <c r="AR1554" i="5"/>
  <c r="AT1558" i="5"/>
  <c r="AS1563" i="5"/>
  <c r="AS1567" i="5"/>
  <c r="AS1571" i="5"/>
  <c r="AS1573" i="5"/>
  <c r="AS1577" i="5"/>
  <c r="AS1581" i="5"/>
  <c r="AS1585" i="5"/>
  <c r="AS1589" i="5"/>
  <c r="AS1693" i="5"/>
  <c r="AS1695" i="5"/>
  <c r="AU1275" i="5"/>
  <c r="AT1274" i="5"/>
  <c r="AS1273" i="5"/>
  <c r="AR1272" i="5"/>
  <c r="AU1271" i="5"/>
  <c r="AT1270" i="5"/>
  <c r="AS1269" i="5"/>
  <c r="AS1268" i="5"/>
  <c r="AR1267" i="5"/>
  <c r="AU1266" i="5"/>
  <c r="AT1265" i="5"/>
  <c r="AS1264" i="5"/>
  <c r="AR1263" i="5"/>
  <c r="AU1262" i="5"/>
  <c r="AU1261" i="5"/>
  <c r="AT1260" i="5"/>
  <c r="AS1259" i="5"/>
  <c r="AR1258" i="5"/>
  <c r="AU1257" i="5"/>
  <c r="AT1256" i="5"/>
  <c r="AS1255" i="5"/>
  <c r="AS1254" i="5"/>
  <c r="AR1253" i="5"/>
  <c r="AU1252" i="5"/>
  <c r="AT1251" i="5"/>
  <c r="AS1250" i="5"/>
  <c r="AT1246" i="5"/>
  <c r="AS1245" i="5"/>
  <c r="AR1244" i="5"/>
  <c r="AT1237" i="5"/>
  <c r="AS1236" i="5"/>
  <c r="AU1232" i="5"/>
  <c r="AS1229" i="5"/>
  <c r="AR1228" i="5"/>
  <c r="AU1226" i="5"/>
  <c r="AT1211" i="5"/>
  <c r="AS1210" i="5"/>
  <c r="AR1209" i="5"/>
  <c r="AU1208" i="5"/>
  <c r="AT1194" i="5"/>
  <c r="AS1193" i="5"/>
  <c r="AR1192" i="5"/>
  <c r="AT1188" i="5"/>
  <c r="AU1183" i="5"/>
  <c r="AU1178" i="5"/>
  <c r="AU1170" i="5"/>
  <c r="AT1169" i="5"/>
  <c r="AT1168" i="5"/>
  <c r="AR1166" i="5"/>
  <c r="AU1165" i="5"/>
  <c r="AR1163" i="5"/>
  <c r="AU1162" i="5"/>
  <c r="AU1157" i="5"/>
  <c r="AR1154" i="5"/>
  <c r="AT1153" i="5"/>
  <c r="AU1152" i="5"/>
  <c r="AR1149" i="5"/>
  <c r="AU1148" i="5"/>
  <c r="AU1147" i="5"/>
  <c r="AS1142" i="5"/>
  <c r="AS1141" i="5"/>
  <c r="AR1137" i="5"/>
  <c r="AU1136" i="5"/>
  <c r="AU1135" i="5"/>
  <c r="AR1132" i="5"/>
  <c r="AT1131" i="5"/>
  <c r="AT1130" i="5"/>
  <c r="AT1128" i="5"/>
  <c r="AR1124" i="5"/>
  <c r="AU1123" i="5"/>
  <c r="AT1121" i="5"/>
  <c r="AR1120" i="5"/>
  <c r="AU1119" i="5"/>
  <c r="AR1118" i="5"/>
  <c r="AR1117" i="5"/>
  <c r="AU1116" i="5"/>
  <c r="AT1115" i="5"/>
  <c r="AS1114" i="5"/>
  <c r="AT1113" i="5"/>
  <c r="AU1112" i="5"/>
  <c r="AU1111" i="5"/>
  <c r="AS1110" i="5"/>
  <c r="AS1109" i="5"/>
  <c r="AU1108" i="5"/>
  <c r="AU1107" i="5"/>
  <c r="AT1106" i="5"/>
  <c r="AT1105" i="5"/>
  <c r="AT1104" i="5"/>
  <c r="AS1103" i="5"/>
  <c r="AU1248" i="5"/>
  <c r="AU1247" i="5"/>
  <c r="AS1239" i="5"/>
  <c r="AR1238" i="5"/>
  <c r="AR1233" i="5"/>
  <c r="AR1227" i="5"/>
  <c r="AT1221" i="5"/>
  <c r="AS1220" i="5"/>
  <c r="AR1219" i="5"/>
  <c r="AT1215" i="5"/>
  <c r="AS1214" i="5"/>
  <c r="AR1213" i="5"/>
  <c r="AU1212" i="5"/>
  <c r="AT1197" i="5"/>
  <c r="AS1196" i="5"/>
  <c r="AR1195" i="5"/>
  <c r="AR1190" i="5"/>
  <c r="AU1189" i="5"/>
  <c r="AU1187" i="5"/>
  <c r="AS1185" i="5"/>
  <c r="AT1173" i="5"/>
  <c r="AS1172" i="5"/>
  <c r="AR1171" i="5"/>
  <c r="AS1168" i="5"/>
  <c r="AS1167" i="5"/>
  <c r="AR1165" i="5"/>
  <c r="AS1164" i="5"/>
  <c r="AR1162" i="5"/>
  <c r="AS1161" i="5"/>
  <c r="AU1160" i="5"/>
  <c r="AU1159" i="5"/>
  <c r="AT1157" i="5"/>
  <c r="AT1156" i="5"/>
  <c r="AT1152" i="5"/>
  <c r="AU1151" i="5"/>
  <c r="AR1148" i="5"/>
  <c r="AT1147" i="5"/>
  <c r="AU1146" i="5"/>
  <c r="AR1141" i="5"/>
  <c r="AU1140" i="5"/>
  <c r="AU1139" i="5"/>
  <c r="AR1136" i="5"/>
  <c r="AT1135" i="5"/>
  <c r="AT1134" i="5"/>
  <c r="AS1130" i="5"/>
  <c r="AS1128" i="5"/>
  <c r="AS1127" i="5"/>
  <c r="AS1123" i="5"/>
  <c r="AU1122" i="5"/>
  <c r="AS1121" i="5"/>
  <c r="AU1120" i="5"/>
  <c r="AT1119" i="5"/>
  <c r="AU1118" i="5"/>
  <c r="AU1117" i="5"/>
  <c r="AT1116" i="5"/>
  <c r="AS1115" i="5"/>
  <c r="AR1114" i="5"/>
  <c r="AS1113" i="5"/>
  <c r="AT1112" i="5"/>
  <c r="AT1111" i="5"/>
  <c r="AR1110" i="5"/>
  <c r="AR1109" i="5"/>
  <c r="AT1108" i="5"/>
  <c r="AT1107" i="5"/>
  <c r="AS1106" i="5"/>
  <c r="AS1105" i="5"/>
  <c r="AR1249" i="5"/>
  <c r="AU1241" i="5"/>
  <c r="AU1240" i="5"/>
  <c r="AT1234" i="5"/>
  <c r="AU1222" i="5"/>
  <c r="AR1218" i="5"/>
  <c r="AU1216" i="5"/>
  <c r="AT1201" i="5"/>
  <c r="AS1200" i="5"/>
  <c r="AR1199" i="5"/>
  <c r="AU1198" i="5"/>
  <c r="AU1186" i="5"/>
  <c r="AS1184" i="5"/>
  <c r="AU1174" i="5"/>
  <c r="AR1167" i="5"/>
  <c r="AR1164" i="5"/>
  <c r="AR1161" i="5"/>
  <c r="AR1160" i="5"/>
  <c r="AT1159" i="5"/>
  <c r="AT1158" i="5"/>
  <c r="AS1156" i="5"/>
  <c r="AS1155" i="5"/>
  <c r="AT1151" i="5"/>
  <c r="AT1150" i="5"/>
  <c r="AT1146" i="5"/>
  <c r="AT1145" i="5"/>
  <c r="AU1144" i="5"/>
  <c r="AU1143" i="5"/>
  <c r="AR1140" i="5"/>
  <c r="AT1139" i="5"/>
  <c r="AT1138" i="5"/>
  <c r="AS1134" i="5"/>
  <c r="AS1133" i="5"/>
  <c r="AT1129" i="5"/>
  <c r="AR1127" i="5"/>
  <c r="AU1126" i="5"/>
  <c r="AU1125" i="5"/>
  <c r="AT1124" i="5"/>
  <c r="AR1123" i="5"/>
  <c r="AT1122" i="5"/>
  <c r="AT1120" i="5"/>
  <c r="AS1119" i="5"/>
  <c r="AT1118" i="5"/>
  <c r="AT1117" i="5"/>
  <c r="AS1116" i="5"/>
  <c r="AR1115" i="5"/>
  <c r="AU1114" i="5"/>
  <c r="AR1113" i="5"/>
  <c r="AS1112" i="5"/>
  <c r="AS1111" i="5"/>
  <c r="AU1110" i="5"/>
  <c r="AU1109" i="5"/>
  <c r="AS1108" i="5"/>
  <c r="AS1107" i="5"/>
  <c r="AR1106" i="5"/>
  <c r="AR1105" i="5"/>
  <c r="AR1104" i="5"/>
  <c r="AU1103" i="5"/>
  <c r="AT1102" i="5"/>
  <c r="AS1101" i="5"/>
  <c r="AU1100" i="5"/>
  <c r="AU1099" i="5"/>
  <c r="AT1098" i="5"/>
  <c r="AT1097" i="5"/>
  <c r="AS1096" i="5"/>
  <c r="AR1095" i="5"/>
  <c r="AT1243" i="5"/>
  <c r="AS1242" i="5"/>
  <c r="AU1235" i="5"/>
  <c r="AT1231" i="5"/>
  <c r="AS1230" i="5"/>
  <c r="AT1225" i="5"/>
  <c r="AS1224" i="5"/>
  <c r="AR1223" i="5"/>
  <c r="AR1217" i="5"/>
  <c r="AT1207" i="5"/>
  <c r="AT1206" i="5"/>
  <c r="AT1205" i="5"/>
  <c r="AS1204" i="5"/>
  <c r="AR1203" i="5"/>
  <c r="AU1202" i="5"/>
  <c r="AT1182" i="5"/>
  <c r="AS1181" i="5"/>
  <c r="AR1180" i="5"/>
  <c r="AU1179" i="5"/>
  <c r="AT1177" i="5"/>
  <c r="AS1176" i="5"/>
  <c r="AR1175" i="5"/>
  <c r="AU1169" i="5"/>
  <c r="AS1166" i="5"/>
  <c r="AS1163" i="5"/>
  <c r="AS1158" i="5"/>
  <c r="AR1155" i="5"/>
  <c r="AU1154" i="5"/>
  <c r="AU1153" i="5"/>
  <c r="AS1150" i="5"/>
  <c r="AS1149" i="5"/>
  <c r="AS1145" i="5"/>
  <c r="AR1144" i="5"/>
  <c r="AT1143" i="5"/>
  <c r="AT1142" i="5"/>
  <c r="AS1138" i="5"/>
  <c r="AS1137" i="5"/>
  <c r="AR1133" i="5"/>
  <c r="AU1132" i="5"/>
  <c r="AU1131" i="5"/>
  <c r="AS1129" i="5"/>
  <c r="AR1126" i="5"/>
  <c r="AT1125" i="5"/>
  <c r="AS1124" i="5"/>
  <c r="AR1122" i="5"/>
  <c r="AU1121" i="5"/>
  <c r="AS1120" i="5"/>
  <c r="AR1119" i="5"/>
  <c r="AS1118" i="5"/>
  <c r="AS1117" i="5"/>
  <c r="AR1116" i="5"/>
  <c r="AU1115" i="5"/>
  <c r="AT1114" i="5"/>
  <c r="AU1113" i="5"/>
  <c r="AR1112" i="5"/>
  <c r="AR1111" i="5"/>
  <c r="AT1110" i="5"/>
  <c r="AT1109" i="5"/>
  <c r="AR1108" i="5"/>
  <c r="AR1107" i="5"/>
  <c r="AU1106" i="5"/>
  <c r="AU1105" i="5"/>
  <c r="AU1104" i="5"/>
  <c r="AT1103" i="5"/>
  <c r="AS1102" i="5"/>
  <c r="AR1101" i="5"/>
  <c r="AT1100" i="5"/>
  <c r="AT1099" i="5"/>
  <c r="AS1098" i="5"/>
  <c r="AS1097" i="5"/>
  <c r="AR1096" i="5"/>
  <c r="AU1095" i="5"/>
  <c r="AR1094" i="5"/>
  <c r="AS1104" i="5"/>
  <c r="AR1103" i="5"/>
  <c r="AR1102" i="5"/>
  <c r="AT1101" i="5"/>
  <c r="AR1099" i="5"/>
  <c r="AR1098" i="5"/>
  <c r="AU1097" i="5"/>
  <c r="AU1096" i="5"/>
  <c r="AU1094" i="5"/>
  <c r="AT1093" i="5"/>
  <c r="AS1092" i="5"/>
  <c r="AU1091" i="5"/>
  <c r="AR1090" i="5"/>
  <c r="AU1089" i="5"/>
  <c r="AT1088" i="5"/>
  <c r="AT1087" i="5"/>
  <c r="AS1086" i="5"/>
  <c r="AR1085" i="5"/>
  <c r="AT1084" i="5"/>
  <c r="AS1083" i="5"/>
  <c r="AS1082" i="5"/>
  <c r="AS1081" i="5"/>
  <c r="AS1080" i="5"/>
  <c r="AR1079" i="5"/>
  <c r="AS1078" i="5"/>
  <c r="AT1077" i="5"/>
  <c r="AS1076" i="5"/>
  <c r="AS1075" i="5"/>
  <c r="AT1074" i="5"/>
  <c r="AS1073" i="5"/>
  <c r="AS1072" i="5"/>
  <c r="AR1071" i="5"/>
  <c r="AU1070" i="5"/>
  <c r="AU1069" i="5"/>
  <c r="AR1068" i="5"/>
  <c r="AU1067" i="5"/>
  <c r="AR1066" i="5"/>
  <c r="AS1065" i="5"/>
  <c r="AR1064" i="5"/>
  <c r="AU1063" i="5"/>
  <c r="AT1062" i="5"/>
  <c r="AS1061" i="5"/>
  <c r="AR1060" i="5"/>
  <c r="AR1059" i="5"/>
  <c r="AU1058" i="5"/>
  <c r="AT1057" i="5"/>
  <c r="AT1056" i="5"/>
  <c r="AS1055" i="5"/>
  <c r="AS1054" i="5"/>
  <c r="AR1053" i="5"/>
  <c r="AU1052" i="5"/>
  <c r="AT1051" i="5"/>
  <c r="AS1050" i="5"/>
  <c r="AR1049" i="5"/>
  <c r="AR1048" i="5"/>
  <c r="AU1047" i="5"/>
  <c r="AT1046" i="5"/>
  <c r="AS1045" i="5"/>
  <c r="AR1044" i="5"/>
  <c r="AU1043" i="5"/>
  <c r="AT1042" i="5"/>
  <c r="AS1041" i="5"/>
  <c r="AS1040" i="5"/>
  <c r="AS1039" i="5"/>
  <c r="AS1038" i="5"/>
  <c r="AR1037" i="5"/>
  <c r="AU1036" i="5"/>
  <c r="AT1035" i="5"/>
  <c r="AS1034" i="5"/>
  <c r="AU980" i="5"/>
  <c r="AT979" i="5"/>
  <c r="AS978" i="5"/>
  <c r="AR977" i="5"/>
  <c r="AU976" i="5"/>
  <c r="AT975" i="5"/>
  <c r="AS974" i="5"/>
  <c r="AR983" i="5"/>
  <c r="AU982" i="5"/>
  <c r="AT981" i="5"/>
  <c r="AS986" i="5"/>
  <c r="AR985" i="5"/>
  <c r="AU984" i="5"/>
  <c r="AT992" i="5"/>
  <c r="AS991" i="5"/>
  <c r="AR990" i="5"/>
  <c r="AU989" i="5"/>
  <c r="AT988" i="5"/>
  <c r="AS987" i="5"/>
  <c r="AR1007" i="5"/>
  <c r="AT1006" i="5"/>
  <c r="AR1005" i="5"/>
  <c r="AT1004" i="5"/>
  <c r="AR1003" i="5"/>
  <c r="AT1002" i="5"/>
  <c r="AR1001" i="5"/>
  <c r="AT1000" i="5"/>
  <c r="AS999" i="5"/>
  <c r="AR998" i="5"/>
  <c r="AU997" i="5"/>
  <c r="AT996" i="5"/>
  <c r="AS995" i="5"/>
  <c r="AR994" i="5"/>
  <c r="AU993" i="5"/>
  <c r="AT1698" i="5"/>
  <c r="AS1697" i="5"/>
  <c r="AR1696" i="5"/>
  <c r="AT1277" i="5"/>
  <c r="AS1276" i="5"/>
  <c r="AR1033" i="5"/>
  <c r="AR1778" i="5"/>
  <c r="AU1777" i="5"/>
  <c r="AT1776" i="5"/>
  <c r="AS1775" i="5"/>
  <c r="AR1774" i="5"/>
  <c r="AU1773" i="5"/>
  <c r="AT1772" i="5"/>
  <c r="AS1771" i="5"/>
  <c r="AU1731" i="5"/>
  <c r="AT1712" i="5"/>
  <c r="AS1711" i="5"/>
  <c r="AR1710" i="5"/>
  <c r="AR1703" i="5"/>
  <c r="AU1702" i="5"/>
  <c r="AT1701" i="5"/>
  <c r="AS1700" i="5"/>
  <c r="AR1699" i="5"/>
  <c r="AT973" i="5"/>
  <c r="AS856" i="5"/>
  <c r="AR855" i="5"/>
  <c r="AU854" i="5"/>
  <c r="AT853" i="5"/>
  <c r="AS852" i="5"/>
  <c r="AR851" i="5"/>
  <c r="AU850" i="5"/>
  <c r="AT849" i="5"/>
  <c r="AS848" i="5"/>
  <c r="AR847" i="5"/>
  <c r="AU846" i="5"/>
  <c r="AT845" i="5"/>
  <c r="AS844" i="5"/>
  <c r="AR843" i="5"/>
  <c r="AU842" i="5"/>
  <c r="AT841" i="5"/>
  <c r="AS840" i="5"/>
  <c r="AR839" i="5"/>
  <c r="AU838" i="5"/>
  <c r="AT874" i="5"/>
  <c r="AS873" i="5"/>
  <c r="AR872" i="5"/>
  <c r="AU871" i="5"/>
  <c r="AT870" i="5"/>
  <c r="AS869" i="5"/>
  <c r="AR868" i="5"/>
  <c r="AU867" i="5"/>
  <c r="AT866" i="5"/>
  <c r="AS865" i="5"/>
  <c r="AR864" i="5"/>
  <c r="AU863" i="5"/>
  <c r="AT862" i="5"/>
  <c r="AS861" i="5"/>
  <c r="AR860" i="5"/>
  <c r="AU859" i="5"/>
  <c r="AT858" i="5"/>
  <c r="AS857" i="5"/>
  <c r="AR893" i="5"/>
  <c r="AU892" i="5"/>
  <c r="AT891" i="5"/>
  <c r="AS890" i="5"/>
  <c r="AR889" i="5"/>
  <c r="AU888" i="5"/>
  <c r="AT887" i="5"/>
  <c r="AS886" i="5"/>
  <c r="AR885" i="5"/>
  <c r="AU884" i="5"/>
  <c r="AT883" i="5"/>
  <c r="AS882" i="5"/>
  <c r="AR881" i="5"/>
  <c r="AU880" i="5"/>
  <c r="AT879" i="5"/>
  <c r="AS878" i="5"/>
  <c r="AR877" i="5"/>
  <c r="AU876" i="5"/>
  <c r="AT875" i="5"/>
  <c r="AS911" i="5"/>
  <c r="AR910" i="5"/>
  <c r="AU909" i="5"/>
  <c r="AT908" i="5"/>
  <c r="AS907" i="5"/>
  <c r="AR906" i="5"/>
  <c r="AU905" i="5"/>
  <c r="AT904" i="5"/>
  <c r="AS903" i="5"/>
  <c r="AR902" i="5"/>
  <c r="AU901" i="5"/>
  <c r="AT900" i="5"/>
  <c r="AS899" i="5"/>
  <c r="AR898" i="5"/>
  <c r="AU897" i="5"/>
  <c r="AT896" i="5"/>
  <c r="AS895" i="5"/>
  <c r="AR894" i="5"/>
  <c r="AU929" i="5"/>
  <c r="AT928" i="5"/>
  <c r="AS927" i="5"/>
  <c r="AR926" i="5"/>
  <c r="AU925" i="5"/>
  <c r="AT924" i="5"/>
  <c r="AS923" i="5"/>
  <c r="AR922" i="5"/>
  <c r="AU921" i="5"/>
  <c r="AT920" i="5"/>
  <c r="AS919" i="5"/>
  <c r="AR918" i="5"/>
  <c r="AU917" i="5"/>
  <c r="AT916" i="5"/>
  <c r="AS915" i="5"/>
  <c r="AR914" i="5"/>
  <c r="AU913" i="5"/>
  <c r="AT912" i="5"/>
  <c r="AS946" i="5"/>
  <c r="AR945" i="5"/>
  <c r="AU944" i="5"/>
  <c r="AT943" i="5"/>
  <c r="AS942" i="5"/>
  <c r="AR941" i="5"/>
  <c r="AU940" i="5"/>
  <c r="AT939" i="5"/>
  <c r="AS938" i="5"/>
  <c r="AR937" i="5"/>
  <c r="AU936" i="5"/>
  <c r="AT935" i="5"/>
  <c r="AS934" i="5"/>
  <c r="AR933" i="5"/>
  <c r="AU932" i="5"/>
  <c r="AT931" i="5"/>
  <c r="AS930" i="5"/>
  <c r="AS1100" i="5"/>
  <c r="AR1097" i="5"/>
  <c r="AT1096" i="5"/>
  <c r="AT1095" i="5"/>
  <c r="AT1094" i="5"/>
  <c r="AS1093" i="5"/>
  <c r="AR1092" i="5"/>
  <c r="AT1091" i="5"/>
  <c r="AU1090" i="5"/>
  <c r="AT1089" i="5"/>
  <c r="AS1088" i="5"/>
  <c r="AS1087" i="5"/>
  <c r="AR1086" i="5"/>
  <c r="AU1085" i="5"/>
  <c r="AS1084" i="5"/>
  <c r="AR1083" i="5"/>
  <c r="AR1082" i="5"/>
  <c r="AR1081" i="5"/>
  <c r="AR1080" i="5"/>
  <c r="AU1079" i="5"/>
  <c r="AR1078" i="5"/>
  <c r="AS1077" i="5"/>
  <c r="AR1076" i="5"/>
  <c r="AR1075" i="5"/>
  <c r="AS1074" i="5"/>
  <c r="AR1073" i="5"/>
  <c r="AR1072" i="5"/>
  <c r="AU1071" i="5"/>
  <c r="AT1070" i="5"/>
  <c r="AT1069" i="5"/>
  <c r="AU1068" i="5"/>
  <c r="AT1067" i="5"/>
  <c r="AU1066" i="5"/>
  <c r="AR1065" i="5"/>
  <c r="AU1064" i="5"/>
  <c r="AT1063" i="5"/>
  <c r="AS1062" i="5"/>
  <c r="AR1061" i="5"/>
  <c r="AU1060" i="5"/>
  <c r="AU1059" i="5"/>
  <c r="AT1058" i="5"/>
  <c r="AS1057" i="5"/>
  <c r="AS1056" i="5"/>
  <c r="AR1055" i="5"/>
  <c r="AR1054" i="5"/>
  <c r="AU1053" i="5"/>
  <c r="AT1052" i="5"/>
  <c r="AS1051" i="5"/>
  <c r="AR1050" i="5"/>
  <c r="AU1049" i="5"/>
  <c r="AU1048" i="5"/>
  <c r="AT1047" i="5"/>
  <c r="AS1046" i="5"/>
  <c r="AR1045" i="5"/>
  <c r="AU1044" i="5"/>
  <c r="AT1043" i="5"/>
  <c r="AS1042" i="5"/>
  <c r="AR1041" i="5"/>
  <c r="AR1040" i="5"/>
  <c r="AR1039" i="5"/>
  <c r="AR1038" i="5"/>
  <c r="AU1037" i="5"/>
  <c r="AT1036" i="5"/>
  <c r="AS1035" i="5"/>
  <c r="AR1034" i="5"/>
  <c r="AT980" i="5"/>
  <c r="AS979" i="5"/>
  <c r="AR978" i="5"/>
  <c r="AU977" i="5"/>
  <c r="AT976" i="5"/>
  <c r="AS975" i="5"/>
  <c r="AR974" i="5"/>
  <c r="AU983" i="5"/>
  <c r="AT982" i="5"/>
  <c r="AS981" i="5"/>
  <c r="AR986" i="5"/>
  <c r="AR1100" i="5"/>
  <c r="AS1095" i="5"/>
  <c r="AS1094" i="5"/>
  <c r="AR1093" i="5"/>
  <c r="AU1092" i="5"/>
  <c r="AS1091" i="5"/>
  <c r="AT1090" i="5"/>
  <c r="AS1089" i="5"/>
  <c r="AR1088" i="5"/>
  <c r="AR1087" i="5"/>
  <c r="AU1086" i="5"/>
  <c r="AT1085" i="5"/>
  <c r="AR1084" i="5"/>
  <c r="AU1083" i="5"/>
  <c r="AU1082" i="5"/>
  <c r="AU1081" i="5"/>
  <c r="AU1080" i="5"/>
  <c r="AT1079" i="5"/>
  <c r="AU1078" i="5"/>
  <c r="AR1077" i="5"/>
  <c r="AU1076" i="5"/>
  <c r="AU1075" i="5"/>
  <c r="AR1074" i="5"/>
  <c r="AU1073" i="5"/>
  <c r="AU1072" i="5"/>
  <c r="AT1071" i="5"/>
  <c r="AS1070" i="5"/>
  <c r="AS1069" i="5"/>
  <c r="AT1068" i="5"/>
  <c r="AS1067" i="5"/>
  <c r="AT1066" i="5"/>
  <c r="AU1065" i="5"/>
  <c r="AT1064" i="5"/>
  <c r="AS1063" i="5"/>
  <c r="AR1062" i="5"/>
  <c r="AU1061" i="5"/>
  <c r="AT1060" i="5"/>
  <c r="AT1059" i="5"/>
  <c r="AS1058" i="5"/>
  <c r="AR1057" i="5"/>
  <c r="AR1056" i="5"/>
  <c r="AU1055" i="5"/>
  <c r="AU1054" i="5"/>
  <c r="AT1053" i="5"/>
  <c r="AS1052" i="5"/>
  <c r="AR1051" i="5"/>
  <c r="AU1050" i="5"/>
  <c r="AT1049" i="5"/>
  <c r="AT1048" i="5"/>
  <c r="AS1047" i="5"/>
  <c r="AR1046" i="5"/>
  <c r="AU1045" i="5"/>
  <c r="AT1044" i="5"/>
  <c r="AS1043" i="5"/>
  <c r="AR1042" i="5"/>
  <c r="AU1041" i="5"/>
  <c r="AU1040" i="5"/>
  <c r="AU1039" i="5"/>
  <c r="AU1038" i="5"/>
  <c r="AT1037" i="5"/>
  <c r="AS1036" i="5"/>
  <c r="AR1035" i="5"/>
  <c r="AU1034" i="5"/>
  <c r="AS980" i="5"/>
  <c r="AR979" i="5"/>
  <c r="AU978" i="5"/>
  <c r="AT977" i="5"/>
  <c r="AS976" i="5"/>
  <c r="AR975" i="5"/>
  <c r="AU974" i="5"/>
  <c r="AT983" i="5"/>
  <c r="AS982" i="5"/>
  <c r="AR981" i="5"/>
  <c r="AU986" i="5"/>
  <c r="AT985" i="5"/>
  <c r="AS984" i="5"/>
  <c r="AR992" i="5"/>
  <c r="AU991" i="5"/>
  <c r="AT990" i="5"/>
  <c r="AS989" i="5"/>
  <c r="AR988" i="5"/>
  <c r="AU987" i="5"/>
  <c r="AT1007" i="5"/>
  <c r="AR1006" i="5"/>
  <c r="AT1005" i="5"/>
  <c r="AR1004" i="5"/>
  <c r="AT1003" i="5"/>
  <c r="AR1002" i="5"/>
  <c r="AT1001" i="5"/>
  <c r="AR1000" i="5"/>
  <c r="AU999" i="5"/>
  <c r="AT998" i="5"/>
  <c r="AS997" i="5"/>
  <c r="AR996" i="5"/>
  <c r="AU995" i="5"/>
  <c r="AT994" i="5"/>
  <c r="AS993" i="5"/>
  <c r="AR1698" i="5"/>
  <c r="AU1697" i="5"/>
  <c r="AT1696" i="5"/>
  <c r="AR1277" i="5"/>
  <c r="AU1276" i="5"/>
  <c r="AT1033" i="5"/>
  <c r="AT1778" i="5"/>
  <c r="AS1777" i="5"/>
  <c r="AR1776" i="5"/>
  <c r="AU1775" i="5"/>
  <c r="AT1774" i="5"/>
  <c r="AS1773" i="5"/>
  <c r="AR1772" i="5"/>
  <c r="AU1771" i="5"/>
  <c r="AS1731" i="5"/>
  <c r="AR1712" i="5"/>
  <c r="AU1711" i="5"/>
  <c r="AT1710" i="5"/>
  <c r="AT1703" i="5"/>
  <c r="AS1702" i="5"/>
  <c r="AR1701" i="5"/>
  <c r="AU1700" i="5"/>
  <c r="AT1699" i="5"/>
  <c r="AR973" i="5"/>
  <c r="AU856" i="5"/>
  <c r="AT855" i="5"/>
  <c r="AS854" i="5"/>
  <c r="AR853" i="5"/>
  <c r="AU852" i="5"/>
  <c r="AT851" i="5"/>
  <c r="AS850" i="5"/>
  <c r="AR849" i="5"/>
  <c r="AU848" i="5"/>
  <c r="AT847" i="5"/>
  <c r="AS846" i="5"/>
  <c r="AR845" i="5"/>
  <c r="AU844" i="5"/>
  <c r="AT843" i="5"/>
  <c r="AS842" i="5"/>
  <c r="AR841" i="5"/>
  <c r="AU840" i="5"/>
  <c r="AT839" i="5"/>
  <c r="AS838" i="5"/>
  <c r="AR874" i="5"/>
  <c r="AU873" i="5"/>
  <c r="AT872" i="5"/>
  <c r="AS871" i="5"/>
  <c r="AR870" i="5"/>
  <c r="AU869" i="5"/>
  <c r="AT868" i="5"/>
  <c r="AS867" i="5"/>
  <c r="AR866" i="5"/>
  <c r="AU865" i="5"/>
  <c r="AT864" i="5"/>
  <c r="AS863" i="5"/>
  <c r="AR862" i="5"/>
  <c r="AU861" i="5"/>
  <c r="AT860" i="5"/>
  <c r="AS859" i="5"/>
  <c r="AR858" i="5"/>
  <c r="AU857" i="5"/>
  <c r="AT893" i="5"/>
  <c r="AS892" i="5"/>
  <c r="AR891" i="5"/>
  <c r="AU890" i="5"/>
  <c r="AT889" i="5"/>
  <c r="AS888" i="5"/>
  <c r="AR887" i="5"/>
  <c r="AU886" i="5"/>
  <c r="AT885" i="5"/>
  <c r="AS884" i="5"/>
  <c r="AR883" i="5"/>
  <c r="AU882" i="5"/>
  <c r="AT881" i="5"/>
  <c r="AS880" i="5"/>
  <c r="AR879" i="5"/>
  <c r="AU878" i="5"/>
  <c r="AT877" i="5"/>
  <c r="AS876" i="5"/>
  <c r="AR875" i="5"/>
  <c r="AU911" i="5"/>
  <c r="AT910" i="5"/>
  <c r="AS909" i="5"/>
  <c r="AR908" i="5"/>
  <c r="AU907" i="5"/>
  <c r="AT906" i="5"/>
  <c r="AS905" i="5"/>
  <c r="AR904" i="5"/>
  <c r="AU903" i="5"/>
  <c r="AT902" i="5"/>
  <c r="AS901" i="5"/>
  <c r="AR900" i="5"/>
  <c r="AU899" i="5"/>
  <c r="AT898" i="5"/>
  <c r="AS897" i="5"/>
  <c r="AR896" i="5"/>
  <c r="AU895" i="5"/>
  <c r="AT894" i="5"/>
  <c r="AS929" i="5"/>
  <c r="AR928" i="5"/>
  <c r="AU927" i="5"/>
  <c r="AT926" i="5"/>
  <c r="AS925" i="5"/>
  <c r="AR924" i="5"/>
  <c r="AU923" i="5"/>
  <c r="AT922" i="5"/>
  <c r="AS921" i="5"/>
  <c r="AR920" i="5"/>
  <c r="AU919" i="5"/>
  <c r="AT918" i="5"/>
  <c r="AS917" i="5"/>
  <c r="AR916" i="5"/>
  <c r="AU915" i="5"/>
  <c r="AT914" i="5"/>
  <c r="AS913" i="5"/>
  <c r="AR912" i="5"/>
  <c r="AU946" i="5"/>
  <c r="AT945" i="5"/>
  <c r="AS944" i="5"/>
  <c r="AR943" i="5"/>
  <c r="AU942" i="5"/>
  <c r="AT941" i="5"/>
  <c r="AS940" i="5"/>
  <c r="AR939" i="5"/>
  <c r="AU938" i="5"/>
  <c r="AT937" i="5"/>
  <c r="AS936" i="5"/>
  <c r="AR935" i="5"/>
  <c r="AU934" i="5"/>
  <c r="AT933" i="5"/>
  <c r="AS932" i="5"/>
  <c r="AR931" i="5"/>
  <c r="AU930" i="5"/>
  <c r="AU1102" i="5"/>
  <c r="AU1101" i="5"/>
  <c r="AS1099" i="5"/>
  <c r="AU1098" i="5"/>
  <c r="AU1093" i="5"/>
  <c r="AT1092" i="5"/>
  <c r="AR1091" i="5"/>
  <c r="AS1090" i="5"/>
  <c r="AR1089" i="5"/>
  <c r="AU1088" i="5"/>
  <c r="AU1087" i="5"/>
  <c r="AT1086" i="5"/>
  <c r="AS1085" i="5"/>
  <c r="AU1084" i="5"/>
  <c r="AT1083" i="5"/>
  <c r="AT1082" i="5"/>
  <c r="AT1081" i="5"/>
  <c r="AT1080" i="5"/>
  <c r="AS1079" i="5"/>
  <c r="AT1078" i="5"/>
  <c r="AU1077" i="5"/>
  <c r="AT1076" i="5"/>
  <c r="AT1075" i="5"/>
  <c r="AU1074" i="5"/>
  <c r="AT1073" i="5"/>
  <c r="AT1072" i="5"/>
  <c r="AS1071" i="5"/>
  <c r="AR1070" i="5"/>
  <c r="AR1069" i="5"/>
  <c r="AS1068" i="5"/>
  <c r="AR1067" i="5"/>
  <c r="AS1066" i="5"/>
  <c r="AT1065" i="5"/>
  <c r="AS1064" i="5"/>
  <c r="AR1063" i="5"/>
  <c r="AU1062" i="5"/>
  <c r="AT1061" i="5"/>
  <c r="AS1060" i="5"/>
  <c r="AS1059" i="5"/>
  <c r="AR1058" i="5"/>
  <c r="AU1057" i="5"/>
  <c r="AU1056" i="5"/>
  <c r="AT1055" i="5"/>
  <c r="AT1054" i="5"/>
  <c r="AS1053" i="5"/>
  <c r="AR1052" i="5"/>
  <c r="AU1051" i="5"/>
  <c r="AT1050" i="5"/>
  <c r="AS1049" i="5"/>
  <c r="AS1048" i="5"/>
  <c r="AR1047" i="5"/>
  <c r="AU1046" i="5"/>
  <c r="AT1045" i="5"/>
  <c r="AS1044" i="5"/>
  <c r="AR1043" i="5"/>
  <c r="AU1042" i="5"/>
  <c r="AT1041" i="5"/>
  <c r="AT1040" i="5"/>
  <c r="AT1039" i="5"/>
  <c r="AT1038" i="5"/>
  <c r="AS1037" i="5"/>
  <c r="AR1036" i="5"/>
  <c r="AU1035" i="5"/>
  <c r="AT1034" i="5"/>
  <c r="AR980" i="5"/>
  <c r="AU979" i="5"/>
  <c r="AT978" i="5"/>
  <c r="AS977" i="5"/>
  <c r="AR976" i="5"/>
  <c r="AU975" i="5"/>
  <c r="AT974" i="5"/>
  <c r="AS983" i="5"/>
  <c r="AR982" i="5"/>
  <c r="AU981" i="5"/>
  <c r="AT986" i="5"/>
  <c r="AS985" i="5"/>
  <c r="AR984" i="5"/>
  <c r="AU992" i="5"/>
  <c r="AT991" i="5"/>
  <c r="AS990" i="5"/>
  <c r="AR989" i="5"/>
  <c r="AU988" i="5"/>
  <c r="AT987" i="5"/>
  <c r="AS1007" i="5"/>
  <c r="AU1006" i="5"/>
  <c r="AS1005" i="5"/>
  <c r="AU1004" i="5"/>
  <c r="AS1003" i="5"/>
  <c r="AU1002" i="5"/>
  <c r="AS1001" i="5"/>
  <c r="AU1000" i="5"/>
  <c r="AT999" i="5"/>
  <c r="AS998" i="5"/>
  <c r="AR997" i="5"/>
  <c r="AU996" i="5"/>
  <c r="AT995" i="5"/>
  <c r="AS994" i="5"/>
  <c r="AR993" i="5"/>
  <c r="AU1698" i="5"/>
  <c r="AT1697" i="5"/>
  <c r="AS1696" i="5"/>
  <c r="AU1277" i="5"/>
  <c r="AT1276" i="5"/>
  <c r="AS1033" i="5"/>
  <c r="AS1778" i="5"/>
  <c r="AR1777" i="5"/>
  <c r="AU1776" i="5"/>
  <c r="AT1775" i="5"/>
  <c r="AS1774" i="5"/>
  <c r="AR1773" i="5"/>
  <c r="AU1772" i="5"/>
  <c r="AT1771" i="5"/>
  <c r="AR1731" i="5"/>
  <c r="AU1712" i="5"/>
  <c r="AT1711" i="5"/>
  <c r="AS1710" i="5"/>
  <c r="AS1703" i="5"/>
  <c r="AR1702" i="5"/>
  <c r="AU1701" i="5"/>
  <c r="AT1700" i="5"/>
  <c r="AS1699" i="5"/>
  <c r="AU973" i="5"/>
  <c r="AT856" i="5"/>
  <c r="AS855" i="5"/>
  <c r="AR854" i="5"/>
  <c r="AU853" i="5"/>
  <c r="AT852" i="5"/>
  <c r="AS851" i="5"/>
  <c r="AR850" i="5"/>
  <c r="AU849" i="5"/>
  <c r="AT848" i="5"/>
  <c r="AS847" i="5"/>
  <c r="AR846" i="5"/>
  <c r="AU845" i="5"/>
  <c r="AT844" i="5"/>
  <c r="AS843" i="5"/>
  <c r="AR842" i="5"/>
  <c r="AU841" i="5"/>
  <c r="AT989" i="5"/>
  <c r="AS988" i="5"/>
  <c r="AS1004" i="5"/>
  <c r="AS1000" i="5"/>
  <c r="AT993" i="5"/>
  <c r="AS1698" i="5"/>
  <c r="AT1777" i="5"/>
  <c r="AS1776" i="5"/>
  <c r="AT1731" i="5"/>
  <c r="AS1712" i="5"/>
  <c r="AT1702" i="5"/>
  <c r="AS1701" i="5"/>
  <c r="AT854" i="5"/>
  <c r="AS853" i="5"/>
  <c r="AT846" i="5"/>
  <c r="AS845" i="5"/>
  <c r="AS874" i="5"/>
  <c r="AR873" i="5"/>
  <c r="AU872" i="5"/>
  <c r="AT871" i="5"/>
  <c r="AS866" i="5"/>
  <c r="AR865" i="5"/>
  <c r="AU864" i="5"/>
  <c r="AT863" i="5"/>
  <c r="AS858" i="5"/>
  <c r="AR857" i="5"/>
  <c r="AU893" i="5"/>
  <c r="AT892" i="5"/>
  <c r="AS887" i="5"/>
  <c r="AR886" i="5"/>
  <c r="AU885" i="5"/>
  <c r="AT884" i="5"/>
  <c r="AS879" i="5"/>
  <c r="AR878" i="5"/>
  <c r="AU877" i="5"/>
  <c r="AT876" i="5"/>
  <c r="AS908" i="5"/>
  <c r="AR907" i="5"/>
  <c r="AU906" i="5"/>
  <c r="AT905" i="5"/>
  <c r="AS900" i="5"/>
  <c r="AR899" i="5"/>
  <c r="AU898" i="5"/>
  <c r="AT897" i="5"/>
  <c r="AS928" i="5"/>
  <c r="AR927" i="5"/>
  <c r="AU926" i="5"/>
  <c r="AT925" i="5"/>
  <c r="AS920" i="5"/>
  <c r="AR919" i="5"/>
  <c r="AU918" i="5"/>
  <c r="AT917" i="5"/>
  <c r="AS912" i="5"/>
  <c r="AR946" i="5"/>
  <c r="AU945" i="5"/>
  <c r="AT944" i="5"/>
  <c r="AS939" i="5"/>
  <c r="AR938" i="5"/>
  <c r="AU937" i="5"/>
  <c r="AT936" i="5"/>
  <c r="AS931" i="5"/>
  <c r="AR930" i="5"/>
  <c r="AU727" i="5"/>
  <c r="AT726" i="5"/>
  <c r="AS725" i="5"/>
  <c r="AR724" i="5"/>
  <c r="AU723" i="5"/>
  <c r="AT722" i="5"/>
  <c r="AS721" i="5"/>
  <c r="AU720" i="5"/>
  <c r="AS719" i="5"/>
  <c r="AR718" i="5"/>
  <c r="AU717" i="5"/>
  <c r="AS716" i="5"/>
  <c r="AU715" i="5"/>
  <c r="AT714" i="5"/>
  <c r="AS741" i="5"/>
  <c r="AR740" i="5"/>
  <c r="AU739" i="5"/>
  <c r="AT738" i="5"/>
  <c r="AS737" i="5"/>
  <c r="AR736" i="5"/>
  <c r="AU735" i="5"/>
  <c r="AT734" i="5"/>
  <c r="AS733" i="5"/>
  <c r="AR732" i="5"/>
  <c r="AU731" i="5"/>
  <c r="AT730" i="5"/>
  <c r="AS729" i="5"/>
  <c r="AR728" i="5"/>
  <c r="AU752" i="5"/>
  <c r="AT751" i="5"/>
  <c r="AS750" i="5"/>
  <c r="AR749" i="5"/>
  <c r="AU748" i="5"/>
  <c r="AT747" i="5"/>
  <c r="AS746" i="5"/>
  <c r="AR745" i="5"/>
  <c r="AU744" i="5"/>
  <c r="AT743" i="5"/>
  <c r="AS742" i="5"/>
  <c r="AR766" i="5"/>
  <c r="AU765" i="5"/>
  <c r="AT764" i="5"/>
  <c r="AS763" i="5"/>
  <c r="AR762" i="5"/>
  <c r="AU761" i="5"/>
  <c r="AT760" i="5"/>
  <c r="AS759" i="5"/>
  <c r="AR758" i="5"/>
  <c r="AU757" i="5"/>
  <c r="AT756" i="5"/>
  <c r="AS755" i="5"/>
  <c r="AR754" i="5"/>
  <c r="AU753" i="5"/>
  <c r="AT781" i="5"/>
  <c r="AS780" i="5"/>
  <c r="AR779" i="5"/>
  <c r="AU778" i="5"/>
  <c r="AT777" i="5"/>
  <c r="AS776" i="5"/>
  <c r="AR775" i="5"/>
  <c r="AU774" i="5"/>
  <c r="AT773" i="5"/>
  <c r="AS772" i="5"/>
  <c r="AR771" i="5"/>
  <c r="AU770" i="5"/>
  <c r="AS769" i="5"/>
  <c r="AU768" i="5"/>
  <c r="AS767" i="5"/>
  <c r="AU796" i="5"/>
  <c r="AT795" i="5"/>
  <c r="AS794" i="5"/>
  <c r="AR793" i="5"/>
  <c r="AU792" i="5"/>
  <c r="AT791" i="5"/>
  <c r="AS790" i="5"/>
  <c r="AR789" i="5"/>
  <c r="AU788" i="5"/>
  <c r="AT787" i="5"/>
  <c r="AS786" i="5"/>
  <c r="AR785" i="5"/>
  <c r="AU784" i="5"/>
  <c r="AT783" i="5"/>
  <c r="AS782" i="5"/>
  <c r="AR811" i="5"/>
  <c r="AU810" i="5"/>
  <c r="AT809" i="5"/>
  <c r="AS808" i="5"/>
  <c r="AR807" i="5"/>
  <c r="AU806" i="5"/>
  <c r="AS805" i="5"/>
  <c r="AR804" i="5"/>
  <c r="AU803" i="5"/>
  <c r="AT802" i="5"/>
  <c r="AS801" i="5"/>
  <c r="AR800" i="5"/>
  <c r="AU799" i="5"/>
  <c r="AT798" i="5"/>
  <c r="AS797" i="5"/>
  <c r="AR825" i="5"/>
  <c r="AT824" i="5"/>
  <c r="AR823" i="5"/>
  <c r="AT822" i="5"/>
  <c r="AR821" i="5"/>
  <c r="AT820" i="5"/>
  <c r="AS819" i="5"/>
  <c r="AR818" i="5"/>
  <c r="AU817" i="5"/>
  <c r="AT816" i="5"/>
  <c r="AS815" i="5"/>
  <c r="AR814" i="5"/>
  <c r="AU813" i="5"/>
  <c r="AT812" i="5"/>
  <c r="AS948" i="5"/>
  <c r="AR947" i="5"/>
  <c r="AU837" i="5"/>
  <c r="AT836" i="5"/>
  <c r="AS835" i="5"/>
  <c r="AR834" i="5"/>
  <c r="AU833" i="5"/>
  <c r="AT832" i="5"/>
  <c r="AS831" i="5"/>
  <c r="AR830" i="5"/>
  <c r="AU829" i="5"/>
  <c r="AT828" i="5"/>
  <c r="AS827" i="5"/>
  <c r="AR826" i="5"/>
  <c r="AU675" i="5"/>
  <c r="AT674" i="5"/>
  <c r="AS673" i="5"/>
  <c r="AR672" i="5"/>
  <c r="AU671" i="5"/>
  <c r="AT670" i="5"/>
  <c r="AS669" i="5"/>
  <c r="AR668" i="5"/>
  <c r="AU667" i="5"/>
  <c r="AT666" i="5"/>
  <c r="AS665" i="5"/>
  <c r="AR664" i="5"/>
  <c r="AU663" i="5"/>
  <c r="AT662" i="5"/>
  <c r="AS661" i="5"/>
  <c r="AR660" i="5"/>
  <c r="AU659" i="5"/>
  <c r="AT658" i="5"/>
  <c r="AS657" i="5"/>
  <c r="AR656" i="5"/>
  <c r="AU693" i="5"/>
  <c r="AT692" i="5"/>
  <c r="AS691" i="5"/>
  <c r="AR690" i="5"/>
  <c r="AU689" i="5"/>
  <c r="AT688" i="5"/>
  <c r="AS687" i="5"/>
  <c r="AR686" i="5"/>
  <c r="AU685" i="5"/>
  <c r="AT684" i="5"/>
  <c r="AS683" i="5"/>
  <c r="AR682" i="5"/>
  <c r="AU681" i="5"/>
  <c r="AT680" i="5"/>
  <c r="AS679" i="5"/>
  <c r="AR678" i="5"/>
  <c r="AU677" i="5"/>
  <c r="AT676" i="5"/>
  <c r="AS712" i="5"/>
  <c r="AR711" i="5"/>
  <c r="AU710" i="5"/>
  <c r="AT709" i="5"/>
  <c r="AS708" i="5"/>
  <c r="AR707" i="5"/>
  <c r="AU706" i="5"/>
  <c r="AT705" i="5"/>
  <c r="AS704" i="5"/>
  <c r="AR703" i="5"/>
  <c r="AU702" i="5"/>
  <c r="AT701" i="5"/>
  <c r="AS700" i="5"/>
  <c r="AR699" i="5"/>
  <c r="AU698" i="5"/>
  <c r="AT697" i="5"/>
  <c r="AS696" i="5"/>
  <c r="AR695" i="5"/>
  <c r="AU694" i="5"/>
  <c r="AU655" i="5"/>
  <c r="AR611" i="5"/>
  <c r="AT610" i="5"/>
  <c r="AS622" i="5"/>
  <c r="AU621" i="5"/>
  <c r="AS620" i="5"/>
  <c r="AU619" i="5"/>
  <c r="AS618" i="5"/>
  <c r="AU617" i="5"/>
  <c r="AR991" i="5"/>
  <c r="AU990" i="5"/>
  <c r="AU1005" i="5"/>
  <c r="AU1001" i="5"/>
  <c r="AR995" i="5"/>
  <c r="AU994" i="5"/>
  <c r="AR1276" i="5"/>
  <c r="AU1033" i="5"/>
  <c r="AU1778" i="5"/>
  <c r="AR1771" i="5"/>
  <c r="AU1703" i="5"/>
  <c r="AR856" i="5"/>
  <c r="AU855" i="5"/>
  <c r="AR848" i="5"/>
  <c r="AU847" i="5"/>
  <c r="AT840" i="5"/>
  <c r="AS872" i="5"/>
  <c r="AR871" i="5"/>
  <c r="AU870" i="5"/>
  <c r="AT869" i="5"/>
  <c r="AS864" i="5"/>
  <c r="AR863" i="5"/>
  <c r="AU862" i="5"/>
  <c r="AT861" i="5"/>
  <c r="AS893" i="5"/>
  <c r="AR892" i="5"/>
  <c r="AU891" i="5"/>
  <c r="AT890" i="5"/>
  <c r="AS885" i="5"/>
  <c r="AR884" i="5"/>
  <c r="AU883" i="5"/>
  <c r="AT882" i="5"/>
  <c r="AS877" i="5"/>
  <c r="AR876" i="5"/>
  <c r="AU875" i="5"/>
  <c r="AT911" i="5"/>
  <c r="AS906" i="5"/>
  <c r="AR905" i="5"/>
  <c r="AU904" i="5"/>
  <c r="AT903" i="5"/>
  <c r="AS898" i="5"/>
  <c r="AR897" i="5"/>
  <c r="AU896" i="5"/>
  <c r="AT895" i="5"/>
  <c r="AS926" i="5"/>
  <c r="AR925" i="5"/>
  <c r="AU924" i="5"/>
  <c r="AT923" i="5"/>
  <c r="AS918" i="5"/>
  <c r="AR917" i="5"/>
  <c r="AU916" i="5"/>
  <c r="AT915" i="5"/>
  <c r="AS945" i="5"/>
  <c r="AR944" i="5"/>
  <c r="AU943" i="5"/>
  <c r="AT942" i="5"/>
  <c r="AS937" i="5"/>
  <c r="AR936" i="5"/>
  <c r="AU935" i="5"/>
  <c r="AT934" i="5"/>
  <c r="AT727" i="5"/>
  <c r="AS726" i="5"/>
  <c r="AR725" i="5"/>
  <c r="AU724" i="5"/>
  <c r="AT723" i="5"/>
  <c r="AS722" i="5"/>
  <c r="AR721" i="5"/>
  <c r="AT720" i="5"/>
  <c r="AR719" i="5"/>
  <c r="AU718" i="5"/>
  <c r="AT717" i="5"/>
  <c r="AR716" i="5"/>
  <c r="AT715" i="5"/>
  <c r="AS714" i="5"/>
  <c r="AR741" i="5"/>
  <c r="AU740" i="5"/>
  <c r="AT739" i="5"/>
  <c r="AS738" i="5"/>
  <c r="AR737" i="5"/>
  <c r="AU736" i="5"/>
  <c r="AT735" i="5"/>
  <c r="AS734" i="5"/>
  <c r="AR733" i="5"/>
  <c r="AU732" i="5"/>
  <c r="AT731" i="5"/>
  <c r="AS730" i="5"/>
  <c r="AR729" i="5"/>
  <c r="AU728" i="5"/>
  <c r="AT752" i="5"/>
  <c r="AS751" i="5"/>
  <c r="AR750" i="5"/>
  <c r="AU749" i="5"/>
  <c r="AT748" i="5"/>
  <c r="AS747" i="5"/>
  <c r="AR746" i="5"/>
  <c r="AU745" i="5"/>
  <c r="AT744" i="5"/>
  <c r="AS743" i="5"/>
  <c r="AR742" i="5"/>
  <c r="AU766" i="5"/>
  <c r="AT765" i="5"/>
  <c r="AS764" i="5"/>
  <c r="AR763" i="5"/>
  <c r="AU762" i="5"/>
  <c r="AT761" i="5"/>
  <c r="AS760" i="5"/>
  <c r="AR759" i="5"/>
  <c r="AU758" i="5"/>
  <c r="AT757" i="5"/>
  <c r="AS756" i="5"/>
  <c r="AR755" i="5"/>
  <c r="AU754" i="5"/>
  <c r="AT753" i="5"/>
  <c r="AS781" i="5"/>
  <c r="AR780" i="5"/>
  <c r="AU779" i="5"/>
  <c r="AT778" i="5"/>
  <c r="AS777" i="5"/>
  <c r="AR776" i="5"/>
  <c r="AU775" i="5"/>
  <c r="AT774" i="5"/>
  <c r="AS773" i="5"/>
  <c r="AR772" i="5"/>
  <c r="AU771" i="5"/>
  <c r="AT770" i="5"/>
  <c r="AR769" i="5"/>
  <c r="AT768" i="5"/>
  <c r="AR767" i="5"/>
  <c r="AT796" i="5"/>
  <c r="AS795" i="5"/>
  <c r="AR794" i="5"/>
  <c r="AU793" i="5"/>
  <c r="AT792" i="5"/>
  <c r="AS791" i="5"/>
  <c r="AR790" i="5"/>
  <c r="AU789" i="5"/>
  <c r="AT788" i="5"/>
  <c r="AS787" i="5"/>
  <c r="AR786" i="5"/>
  <c r="AU785" i="5"/>
  <c r="AT784" i="5"/>
  <c r="AS783" i="5"/>
  <c r="AR782" i="5"/>
  <c r="AU811" i="5"/>
  <c r="AT810" i="5"/>
  <c r="AS809" i="5"/>
  <c r="AR808" i="5"/>
  <c r="AU807" i="5"/>
  <c r="AT806" i="5"/>
  <c r="AR805" i="5"/>
  <c r="AU804" i="5"/>
  <c r="AT803" i="5"/>
  <c r="AS802" i="5"/>
  <c r="AR801" i="5"/>
  <c r="AU800" i="5"/>
  <c r="AT799" i="5"/>
  <c r="AS798" i="5"/>
  <c r="AR797" i="5"/>
  <c r="AU825" i="5"/>
  <c r="AS824" i="5"/>
  <c r="AU823" i="5"/>
  <c r="AS822" i="5"/>
  <c r="AU821" i="5"/>
  <c r="AS820" i="5"/>
  <c r="AR819" i="5"/>
  <c r="AU818" i="5"/>
  <c r="AT817" i="5"/>
  <c r="AS816" i="5"/>
  <c r="AR815" i="5"/>
  <c r="AU814" i="5"/>
  <c r="AT813" i="5"/>
  <c r="AS812" i="5"/>
  <c r="AR948" i="5"/>
  <c r="AU947" i="5"/>
  <c r="AT837" i="5"/>
  <c r="AS836" i="5"/>
  <c r="AR835" i="5"/>
  <c r="AU834" i="5"/>
  <c r="AT833" i="5"/>
  <c r="AS832" i="5"/>
  <c r="AR831" i="5"/>
  <c r="AU830" i="5"/>
  <c r="AT829" i="5"/>
  <c r="AS828" i="5"/>
  <c r="AR827" i="5"/>
  <c r="AU826" i="5"/>
  <c r="AT675" i="5"/>
  <c r="AS674" i="5"/>
  <c r="AR673" i="5"/>
  <c r="AU672" i="5"/>
  <c r="AT671" i="5"/>
  <c r="AS670" i="5"/>
  <c r="AR669" i="5"/>
  <c r="AU668" i="5"/>
  <c r="AT667" i="5"/>
  <c r="AS666" i="5"/>
  <c r="AR665" i="5"/>
  <c r="AU664" i="5"/>
  <c r="AT663" i="5"/>
  <c r="AS662" i="5"/>
  <c r="AR661" i="5"/>
  <c r="AU660" i="5"/>
  <c r="AT659" i="5"/>
  <c r="AS658" i="5"/>
  <c r="AR657" i="5"/>
  <c r="AU656" i="5"/>
  <c r="AT693" i="5"/>
  <c r="AS692" i="5"/>
  <c r="AR691" i="5"/>
  <c r="AU690" i="5"/>
  <c r="AT689" i="5"/>
  <c r="AS688" i="5"/>
  <c r="AR687" i="5"/>
  <c r="AU686" i="5"/>
  <c r="AT685" i="5"/>
  <c r="AS684" i="5"/>
  <c r="AR683" i="5"/>
  <c r="AU682" i="5"/>
  <c r="AT681" i="5"/>
  <c r="AS680" i="5"/>
  <c r="AR679" i="5"/>
  <c r="AU678" i="5"/>
  <c r="AT677" i="5"/>
  <c r="AS676" i="5"/>
  <c r="AR712" i="5"/>
  <c r="AU711" i="5"/>
  <c r="AT710" i="5"/>
  <c r="AS709" i="5"/>
  <c r="AR708" i="5"/>
  <c r="AU707" i="5"/>
  <c r="AT706" i="5"/>
  <c r="AS705" i="5"/>
  <c r="AR704" i="5"/>
  <c r="AU703" i="5"/>
  <c r="AT702" i="5"/>
  <c r="AS701" i="5"/>
  <c r="AR700" i="5"/>
  <c r="AU699" i="5"/>
  <c r="AT698" i="5"/>
  <c r="AS697" i="5"/>
  <c r="AR696" i="5"/>
  <c r="AU695" i="5"/>
  <c r="AT694" i="5"/>
  <c r="AT655" i="5"/>
  <c r="AU611" i="5"/>
  <c r="AS610" i="5"/>
  <c r="AR622" i="5"/>
  <c r="AT621" i="5"/>
  <c r="AR620" i="5"/>
  <c r="AT619" i="5"/>
  <c r="AR618" i="5"/>
  <c r="AT617" i="5"/>
  <c r="AR616" i="5"/>
  <c r="AT615" i="5"/>
  <c r="AR614" i="5"/>
  <c r="AT613" i="5"/>
  <c r="AR612" i="5"/>
  <c r="AT629" i="5"/>
  <c r="AT628" i="5"/>
  <c r="AR627" i="5"/>
  <c r="AT626" i="5"/>
  <c r="AR625" i="5"/>
  <c r="AT624" i="5"/>
  <c r="AR623" i="5"/>
  <c r="AT640" i="5"/>
  <c r="AT639" i="5"/>
  <c r="AS638" i="5"/>
  <c r="AR637" i="5"/>
  <c r="AT636" i="5"/>
  <c r="AT635" i="5"/>
  <c r="AS634" i="5"/>
  <c r="AS633" i="5"/>
  <c r="AR632" i="5"/>
  <c r="AU631" i="5"/>
  <c r="AT630" i="5"/>
  <c r="AT652" i="5"/>
  <c r="AS651" i="5"/>
  <c r="AR650" i="5"/>
  <c r="AR649" i="5"/>
  <c r="AR648" i="5"/>
  <c r="AR647" i="5"/>
  <c r="AR646" i="5"/>
  <c r="AU645" i="5"/>
  <c r="AT644" i="5"/>
  <c r="AS643" i="5"/>
  <c r="AR642" i="5"/>
  <c r="AU641" i="5"/>
  <c r="AU654" i="5"/>
  <c r="AT984" i="5"/>
  <c r="AS992" i="5"/>
  <c r="AS1006" i="5"/>
  <c r="AS1002" i="5"/>
  <c r="AT997" i="5"/>
  <c r="AS996" i="5"/>
  <c r="AS1277" i="5"/>
  <c r="AT1773" i="5"/>
  <c r="AS1772" i="5"/>
  <c r="AS973" i="5"/>
  <c r="AT850" i="5"/>
  <c r="AS849" i="5"/>
  <c r="AT842" i="5"/>
  <c r="AS841" i="5"/>
  <c r="AR840" i="5"/>
  <c r="AU839" i="5"/>
  <c r="AT838" i="5"/>
  <c r="AS870" i="5"/>
  <c r="AR869" i="5"/>
  <c r="AU868" i="5"/>
  <c r="AT867" i="5"/>
  <c r="AS862" i="5"/>
  <c r="AR861" i="5"/>
  <c r="AU860" i="5"/>
  <c r="AT859" i="5"/>
  <c r="AS891" i="5"/>
  <c r="AR890" i="5"/>
  <c r="AU889" i="5"/>
  <c r="AT888" i="5"/>
  <c r="AS883" i="5"/>
  <c r="AR882" i="5"/>
  <c r="AU881" i="5"/>
  <c r="AT880" i="5"/>
  <c r="AS875" i="5"/>
  <c r="AR911" i="5"/>
  <c r="AU910" i="5"/>
  <c r="AT909" i="5"/>
  <c r="AS904" i="5"/>
  <c r="AR903" i="5"/>
  <c r="AU902" i="5"/>
  <c r="AT901" i="5"/>
  <c r="AS896" i="5"/>
  <c r="AR895" i="5"/>
  <c r="AU894" i="5"/>
  <c r="AT929" i="5"/>
  <c r="AS924" i="5"/>
  <c r="AR923" i="5"/>
  <c r="AU922" i="5"/>
  <c r="AT921" i="5"/>
  <c r="AS916" i="5"/>
  <c r="AR915" i="5"/>
  <c r="AU914" i="5"/>
  <c r="AT913" i="5"/>
  <c r="AS943" i="5"/>
  <c r="AR942" i="5"/>
  <c r="AU941" i="5"/>
  <c r="AT940" i="5"/>
  <c r="AS935" i="5"/>
  <c r="AR934" i="5"/>
  <c r="AU933" i="5"/>
  <c r="AT932" i="5"/>
  <c r="AS727" i="5"/>
  <c r="AR726" i="5"/>
  <c r="AU725" i="5"/>
  <c r="AT724" i="5"/>
  <c r="AS723" i="5"/>
  <c r="AR722" i="5"/>
  <c r="AU721" i="5"/>
  <c r="AS720" i="5"/>
  <c r="AU719" i="5"/>
  <c r="AT718" i="5"/>
  <c r="AS717" i="5"/>
  <c r="AU716" i="5"/>
  <c r="AS715" i="5"/>
  <c r="AR714" i="5"/>
  <c r="AU741" i="5"/>
  <c r="AT740" i="5"/>
  <c r="AS739" i="5"/>
  <c r="AR738" i="5"/>
  <c r="AU737" i="5"/>
  <c r="AT736" i="5"/>
  <c r="AS735" i="5"/>
  <c r="AR734" i="5"/>
  <c r="AU733" i="5"/>
  <c r="AT732" i="5"/>
  <c r="AS731" i="5"/>
  <c r="AR730" i="5"/>
  <c r="AU729" i="5"/>
  <c r="AT728" i="5"/>
  <c r="AS752" i="5"/>
  <c r="AR751" i="5"/>
  <c r="AU750" i="5"/>
  <c r="AT749" i="5"/>
  <c r="AS748" i="5"/>
  <c r="AR747" i="5"/>
  <c r="AU746" i="5"/>
  <c r="AT745" i="5"/>
  <c r="AS744" i="5"/>
  <c r="AR743" i="5"/>
  <c r="AU742" i="5"/>
  <c r="AT766" i="5"/>
  <c r="AS765" i="5"/>
  <c r="AR764" i="5"/>
  <c r="AU763" i="5"/>
  <c r="AT762" i="5"/>
  <c r="AS761" i="5"/>
  <c r="AR760" i="5"/>
  <c r="AU759" i="5"/>
  <c r="AT758" i="5"/>
  <c r="AS757" i="5"/>
  <c r="AR756" i="5"/>
  <c r="AU755" i="5"/>
  <c r="AT754" i="5"/>
  <c r="AS753" i="5"/>
  <c r="AR781" i="5"/>
  <c r="AU780" i="5"/>
  <c r="AT779" i="5"/>
  <c r="AS778" i="5"/>
  <c r="AR777" i="5"/>
  <c r="AU776" i="5"/>
  <c r="AT775" i="5"/>
  <c r="AS774" i="5"/>
  <c r="AR773" i="5"/>
  <c r="AU772" i="5"/>
  <c r="AT771" i="5"/>
  <c r="AS770" i="5"/>
  <c r="AU769" i="5"/>
  <c r="AS768" i="5"/>
  <c r="AU767" i="5"/>
  <c r="AS796" i="5"/>
  <c r="AR795" i="5"/>
  <c r="AU794" i="5"/>
  <c r="AT793" i="5"/>
  <c r="AS792" i="5"/>
  <c r="AR791" i="5"/>
  <c r="AU790" i="5"/>
  <c r="AT789" i="5"/>
  <c r="AS788" i="5"/>
  <c r="AR787" i="5"/>
  <c r="AU786" i="5"/>
  <c r="AT785" i="5"/>
  <c r="AS784" i="5"/>
  <c r="AR783" i="5"/>
  <c r="AU782" i="5"/>
  <c r="AT811" i="5"/>
  <c r="AS810" i="5"/>
  <c r="AR809" i="5"/>
  <c r="AU808" i="5"/>
  <c r="AT807" i="5"/>
  <c r="AS806" i="5"/>
  <c r="AU805" i="5"/>
  <c r="AT804" i="5"/>
  <c r="AS803" i="5"/>
  <c r="AR802" i="5"/>
  <c r="AU801" i="5"/>
  <c r="AU985" i="5"/>
  <c r="AR987" i="5"/>
  <c r="AU1007" i="5"/>
  <c r="AU1003" i="5"/>
  <c r="AR999" i="5"/>
  <c r="AU998" i="5"/>
  <c r="AR1697" i="5"/>
  <c r="AU1696" i="5"/>
  <c r="AR1775" i="5"/>
  <c r="AU1774" i="5"/>
  <c r="AR1711" i="5"/>
  <c r="AU1710" i="5"/>
  <c r="AR1700" i="5"/>
  <c r="AU1699" i="5"/>
  <c r="AR852" i="5"/>
  <c r="AU851" i="5"/>
  <c r="AR844" i="5"/>
  <c r="AU843" i="5"/>
  <c r="AS839" i="5"/>
  <c r="AR838" i="5"/>
  <c r="AU874" i="5"/>
  <c r="AT873" i="5"/>
  <c r="AS868" i="5"/>
  <c r="AR867" i="5"/>
  <c r="AU866" i="5"/>
  <c r="AT865" i="5"/>
  <c r="AS860" i="5"/>
  <c r="AR859" i="5"/>
  <c r="AU858" i="5"/>
  <c r="AT857" i="5"/>
  <c r="AS889" i="5"/>
  <c r="AR888" i="5"/>
  <c r="AU887" i="5"/>
  <c r="AT886" i="5"/>
  <c r="AS881" i="5"/>
  <c r="AR880" i="5"/>
  <c r="AU879" i="5"/>
  <c r="AT878" i="5"/>
  <c r="AS910" i="5"/>
  <c r="AR909" i="5"/>
  <c r="AU908" i="5"/>
  <c r="AT907" i="5"/>
  <c r="AS902" i="5"/>
  <c r="AR901" i="5"/>
  <c r="AU900" i="5"/>
  <c r="AT899" i="5"/>
  <c r="AS894" i="5"/>
  <c r="AR929" i="5"/>
  <c r="AU928" i="5"/>
  <c r="AT927" i="5"/>
  <c r="AS922" i="5"/>
  <c r="AR921" i="5"/>
  <c r="AU920" i="5"/>
  <c r="AT919" i="5"/>
  <c r="AS914" i="5"/>
  <c r="AR913" i="5"/>
  <c r="AU912" i="5"/>
  <c r="AT946" i="5"/>
  <c r="AS941" i="5"/>
  <c r="AR940" i="5"/>
  <c r="AU939" i="5"/>
  <c r="AT938" i="5"/>
  <c r="AS933" i="5"/>
  <c r="AR932" i="5"/>
  <c r="AU931" i="5"/>
  <c r="AT930" i="5"/>
  <c r="AR727" i="5"/>
  <c r="AU726" i="5"/>
  <c r="AT725" i="5"/>
  <c r="AS724" i="5"/>
  <c r="AR723" i="5"/>
  <c r="AU722" i="5"/>
  <c r="AT721" i="5"/>
  <c r="AR720" i="5"/>
  <c r="AT719" i="5"/>
  <c r="AS718" i="5"/>
  <c r="AR717" i="5"/>
  <c r="AT716" i="5"/>
  <c r="AR715" i="5"/>
  <c r="AU714" i="5"/>
  <c r="AT741" i="5"/>
  <c r="AS740" i="5"/>
  <c r="AR739" i="5"/>
  <c r="AU738" i="5"/>
  <c r="AT737" i="5"/>
  <c r="AS736" i="5"/>
  <c r="AR735" i="5"/>
  <c r="AU734" i="5"/>
  <c r="AT733" i="5"/>
  <c r="AS732" i="5"/>
  <c r="AR731" i="5"/>
  <c r="AU730" i="5"/>
  <c r="AT729" i="5"/>
  <c r="AS728" i="5"/>
  <c r="AR752" i="5"/>
  <c r="AU751" i="5"/>
  <c r="AT750" i="5"/>
  <c r="AS749" i="5"/>
  <c r="AR748" i="5"/>
  <c r="AU747" i="5"/>
  <c r="AT746" i="5"/>
  <c r="AS745" i="5"/>
  <c r="AR744" i="5"/>
  <c r="AU743" i="5"/>
  <c r="AT742" i="5"/>
  <c r="AS766" i="5"/>
  <c r="AR765" i="5"/>
  <c r="AU764" i="5"/>
  <c r="AT763" i="5"/>
  <c r="AS762" i="5"/>
  <c r="AR761" i="5"/>
  <c r="AU760" i="5"/>
  <c r="AT759" i="5"/>
  <c r="AS758" i="5"/>
  <c r="AR757" i="5"/>
  <c r="AU756" i="5"/>
  <c r="AT755" i="5"/>
  <c r="AS754" i="5"/>
  <c r="AR753" i="5"/>
  <c r="AU781" i="5"/>
  <c r="AT780" i="5"/>
  <c r="AS779" i="5"/>
  <c r="AR778" i="5"/>
  <c r="AU777" i="5"/>
  <c r="AT776" i="5"/>
  <c r="AS775" i="5"/>
  <c r="AR774" i="5"/>
  <c r="AU773" i="5"/>
  <c r="AT772" i="5"/>
  <c r="AS771" i="5"/>
  <c r="AR770" i="5"/>
  <c r="AT769" i="5"/>
  <c r="AR768" i="5"/>
  <c r="AT767" i="5"/>
  <c r="AR796" i="5"/>
  <c r="AU795" i="5"/>
  <c r="AT794" i="5"/>
  <c r="AS793" i="5"/>
  <c r="AR792" i="5"/>
  <c r="AU791" i="5"/>
  <c r="AT790" i="5"/>
  <c r="AS789" i="5"/>
  <c r="AR788" i="5"/>
  <c r="AU787" i="5"/>
  <c r="AT786" i="5"/>
  <c r="AS785" i="5"/>
  <c r="AR784" i="5"/>
  <c r="AU783" i="5"/>
  <c r="AT782" i="5"/>
  <c r="AS811" i="5"/>
  <c r="AR810" i="5"/>
  <c r="AU809" i="5"/>
  <c r="AT808" i="5"/>
  <c r="AS807" i="5"/>
  <c r="AR806" i="5"/>
  <c r="AT805" i="5"/>
  <c r="AS804" i="5"/>
  <c r="AR803" i="5"/>
  <c r="AU802" i="5"/>
  <c r="AT801" i="5"/>
  <c r="AS800" i="5"/>
  <c r="AR799" i="5"/>
  <c r="AU798" i="5"/>
  <c r="AT797" i="5"/>
  <c r="AS825" i="5"/>
  <c r="AU824" i="5"/>
  <c r="AS823" i="5"/>
  <c r="AU822" i="5"/>
  <c r="AS821" i="5"/>
  <c r="AU820" i="5"/>
  <c r="AT819" i="5"/>
  <c r="AS818" i="5"/>
  <c r="AR817" i="5"/>
  <c r="AU816" i="5"/>
  <c r="AT815" i="5"/>
  <c r="AS814" i="5"/>
  <c r="AR813" i="5"/>
  <c r="AU812" i="5"/>
  <c r="AT948" i="5"/>
  <c r="AS947" i="5"/>
  <c r="AR837" i="5"/>
  <c r="AU836" i="5"/>
  <c r="AT835" i="5"/>
  <c r="AS834" i="5"/>
  <c r="AR833" i="5"/>
  <c r="AU832" i="5"/>
  <c r="AT831" i="5"/>
  <c r="AS830" i="5"/>
  <c r="AR829" i="5"/>
  <c r="AU828" i="5"/>
  <c r="AT827" i="5"/>
  <c r="AS826" i="5"/>
  <c r="AR675" i="5"/>
  <c r="AU674" i="5"/>
  <c r="AT673" i="5"/>
  <c r="AS672" i="5"/>
  <c r="AR671" i="5"/>
  <c r="AU670" i="5"/>
  <c r="AT669" i="5"/>
  <c r="AS668" i="5"/>
  <c r="AR667" i="5"/>
  <c r="AU666" i="5"/>
  <c r="AT665" i="5"/>
  <c r="AS664" i="5"/>
  <c r="AR663" i="5"/>
  <c r="AU662" i="5"/>
  <c r="AT661" i="5"/>
  <c r="AS660" i="5"/>
  <c r="AR659" i="5"/>
  <c r="AU658" i="5"/>
  <c r="AT657" i="5"/>
  <c r="AS656" i="5"/>
  <c r="AR693" i="5"/>
  <c r="AU692" i="5"/>
  <c r="AT691" i="5"/>
  <c r="AS690" i="5"/>
  <c r="AR689" i="5"/>
  <c r="AU688" i="5"/>
  <c r="AT687" i="5"/>
  <c r="AS686" i="5"/>
  <c r="AR685" i="5"/>
  <c r="AU684" i="5"/>
  <c r="AT683" i="5"/>
  <c r="AS682" i="5"/>
  <c r="AR681" i="5"/>
  <c r="AU680" i="5"/>
  <c r="AT679" i="5"/>
  <c r="AS678" i="5"/>
  <c r="AR677" i="5"/>
  <c r="AU676" i="5"/>
  <c r="AT712" i="5"/>
  <c r="AS711" i="5"/>
  <c r="AR710" i="5"/>
  <c r="AU709" i="5"/>
  <c r="AT708" i="5"/>
  <c r="AS707" i="5"/>
  <c r="AR706" i="5"/>
  <c r="AU705" i="5"/>
  <c r="AT704" i="5"/>
  <c r="AS703" i="5"/>
  <c r="AR702" i="5"/>
  <c r="AU701" i="5"/>
  <c r="AT700" i="5"/>
  <c r="AS699" i="5"/>
  <c r="AR698" i="5"/>
  <c r="AU697" i="5"/>
  <c r="AT696" i="5"/>
  <c r="AS695" i="5"/>
  <c r="AR694" i="5"/>
  <c r="AR655" i="5"/>
  <c r="AS611" i="5"/>
  <c r="AU610" i="5"/>
  <c r="AT622" i="5"/>
  <c r="AR621" i="5"/>
  <c r="AT620" i="5"/>
  <c r="AR619" i="5"/>
  <c r="AT618" i="5"/>
  <c r="AR617" i="5"/>
  <c r="AT616" i="5"/>
  <c r="AR615" i="5"/>
  <c r="AT614" i="5"/>
  <c r="AR613" i="5"/>
  <c r="AT612" i="5"/>
  <c r="AR629" i="5"/>
  <c r="AR628" i="5"/>
  <c r="AT627" i="5"/>
  <c r="AR626" i="5"/>
  <c r="AT625" i="5"/>
  <c r="AR624" i="5"/>
  <c r="AT623" i="5"/>
  <c r="AR640" i="5"/>
  <c r="AR639" i="5"/>
  <c r="AU638" i="5"/>
  <c r="AT637" i="5"/>
  <c r="AR636" i="5"/>
  <c r="AR635" i="5"/>
  <c r="AU634" i="5"/>
  <c r="AU633" i="5"/>
  <c r="AT632" i="5"/>
  <c r="AS631" i="5"/>
  <c r="AR630" i="5"/>
  <c r="AR652" i="5"/>
  <c r="AU651" i="5"/>
  <c r="AT650" i="5"/>
  <c r="AT649" i="5"/>
  <c r="AT648" i="5"/>
  <c r="AT647" i="5"/>
  <c r="AT646" i="5"/>
  <c r="AS645" i="5"/>
  <c r="AR644" i="5"/>
  <c r="AU643" i="5"/>
  <c r="AR824" i="5"/>
  <c r="AR820" i="5"/>
  <c r="AU819" i="5"/>
  <c r="AT834" i="5"/>
  <c r="AS833" i="5"/>
  <c r="AR832" i="5"/>
  <c r="AU831" i="5"/>
  <c r="AT672" i="5"/>
  <c r="AS671" i="5"/>
  <c r="AT664" i="5"/>
  <c r="AS663" i="5"/>
  <c r="AT656" i="5"/>
  <c r="AS693" i="5"/>
  <c r="AT686" i="5"/>
  <c r="AS685" i="5"/>
  <c r="AT678" i="5"/>
  <c r="AS677" i="5"/>
  <c r="AT707" i="5"/>
  <c r="AS706" i="5"/>
  <c r="AT699" i="5"/>
  <c r="AS698" i="5"/>
  <c r="AU620" i="5"/>
  <c r="AU616" i="5"/>
  <c r="AU615" i="5"/>
  <c r="AU614" i="5"/>
  <c r="AU613" i="5"/>
  <c r="AU612" i="5"/>
  <c r="AU629" i="5"/>
  <c r="AS637" i="5"/>
  <c r="AS636" i="5"/>
  <c r="AU635" i="5"/>
  <c r="AT634" i="5"/>
  <c r="AS630" i="5"/>
  <c r="AU652" i="5"/>
  <c r="AT651" i="5"/>
  <c r="AS648" i="5"/>
  <c r="AU647" i="5"/>
  <c r="AT642" i="5"/>
  <c r="AT654" i="5"/>
  <c r="AS653" i="5"/>
  <c r="AR959" i="5"/>
  <c r="AT958" i="5"/>
  <c r="AS957" i="5"/>
  <c r="AU956" i="5"/>
  <c r="AT955" i="5"/>
  <c r="AR954" i="5"/>
  <c r="AU953" i="5"/>
  <c r="AS952" i="5"/>
  <c r="AR951" i="5"/>
  <c r="AT950" i="5"/>
  <c r="AS949" i="5"/>
  <c r="AU713" i="5"/>
  <c r="AT552" i="5"/>
  <c r="AS551" i="5"/>
  <c r="AR550" i="5"/>
  <c r="AT549" i="5"/>
  <c r="AR548" i="5"/>
  <c r="AU547" i="5"/>
  <c r="AU546" i="5"/>
  <c r="AT545" i="5"/>
  <c r="AT544" i="5"/>
  <c r="AT543" i="5"/>
  <c r="AT542" i="5"/>
  <c r="AT541" i="5"/>
  <c r="AS540" i="5"/>
  <c r="AU539" i="5"/>
  <c r="AT538" i="5"/>
  <c r="AS537" i="5"/>
  <c r="AS536" i="5"/>
  <c r="AR535" i="5"/>
  <c r="AR534" i="5"/>
  <c r="AR533" i="5"/>
  <c r="AU532" i="5"/>
  <c r="AU531" i="5"/>
  <c r="AT498" i="5"/>
  <c r="AS497" i="5"/>
  <c r="AS496" i="5"/>
  <c r="AS495" i="5"/>
  <c r="AR494" i="5"/>
  <c r="AU493" i="5"/>
  <c r="AT492" i="5"/>
  <c r="AS491" i="5"/>
  <c r="AR490" i="5"/>
  <c r="AU489" i="5"/>
  <c r="AS488" i="5"/>
  <c r="AU487" i="5"/>
  <c r="AT486" i="5"/>
  <c r="AS485" i="5"/>
  <c r="AR484" i="5"/>
  <c r="AU483" i="5"/>
  <c r="AT482" i="5"/>
  <c r="AR481" i="5"/>
  <c r="AU480" i="5"/>
  <c r="AS479" i="5"/>
  <c r="AR478" i="5"/>
  <c r="AT477" i="5"/>
  <c r="AS476" i="5"/>
  <c r="AU475" i="5"/>
  <c r="AT522" i="5"/>
  <c r="AR521" i="5"/>
  <c r="AR520" i="5"/>
  <c r="AU519" i="5"/>
  <c r="AU518" i="5"/>
  <c r="AT517" i="5"/>
  <c r="AT516" i="5"/>
  <c r="AS515" i="5"/>
  <c r="AR514" i="5"/>
  <c r="AT513" i="5"/>
  <c r="AT512" i="5"/>
  <c r="AS511" i="5"/>
  <c r="AS510" i="5"/>
  <c r="AR509" i="5"/>
  <c r="AR508" i="5"/>
  <c r="AR507" i="5"/>
  <c r="AR506" i="5"/>
  <c r="AU505" i="5"/>
  <c r="AU504" i="5"/>
  <c r="AU503" i="5"/>
  <c r="AU502" i="5"/>
  <c r="AU501" i="5"/>
  <c r="AU500" i="5"/>
  <c r="AT499" i="5"/>
  <c r="AU435" i="5"/>
  <c r="AT434" i="5"/>
  <c r="AS433" i="5"/>
  <c r="AR432" i="5"/>
  <c r="AU431" i="5"/>
  <c r="AT430" i="5"/>
  <c r="AS429" i="5"/>
  <c r="AR428" i="5"/>
  <c r="AU427" i="5"/>
  <c r="AT426" i="5"/>
  <c r="AS425" i="5"/>
  <c r="AR424" i="5"/>
  <c r="AU423" i="5"/>
  <c r="AT422" i="5"/>
  <c r="AS421" i="5"/>
  <c r="AR420" i="5"/>
  <c r="AU452" i="5"/>
  <c r="AT451" i="5"/>
  <c r="AS450" i="5"/>
  <c r="AR449" i="5"/>
  <c r="AU448" i="5"/>
  <c r="AT447" i="5"/>
  <c r="AS446" i="5"/>
  <c r="AR445" i="5"/>
  <c r="AU444" i="5"/>
  <c r="AT443" i="5"/>
  <c r="AS442" i="5"/>
  <c r="AR441" i="5"/>
  <c r="AU440" i="5"/>
  <c r="AT439" i="5"/>
  <c r="AS438" i="5"/>
  <c r="AR437" i="5"/>
  <c r="AU436" i="5"/>
  <c r="AT470" i="5"/>
  <c r="AS469" i="5"/>
  <c r="AR468" i="5"/>
  <c r="AU467" i="5"/>
  <c r="AT466" i="5"/>
  <c r="AS465" i="5"/>
  <c r="AR464" i="5"/>
  <c r="AU463" i="5"/>
  <c r="AT462" i="5"/>
  <c r="AS461" i="5"/>
  <c r="AR460" i="5"/>
  <c r="AU459" i="5"/>
  <c r="AT458" i="5"/>
  <c r="AS457" i="5"/>
  <c r="AR456" i="5"/>
  <c r="AU455" i="5"/>
  <c r="AT454" i="5"/>
  <c r="AS453" i="5"/>
  <c r="AR523" i="5"/>
  <c r="AU474" i="5"/>
  <c r="AT473" i="5"/>
  <c r="AR472" i="5"/>
  <c r="AU471" i="5"/>
  <c r="AT419" i="5"/>
  <c r="AS418" i="5"/>
  <c r="AR530" i="5"/>
  <c r="AU529" i="5"/>
  <c r="AS528" i="5"/>
  <c r="AU527" i="5"/>
  <c r="AT526" i="5"/>
  <c r="AS525" i="5"/>
  <c r="AR524" i="5"/>
  <c r="AU560" i="5"/>
  <c r="AT559" i="5"/>
  <c r="AR558" i="5"/>
  <c r="AU557" i="5"/>
  <c r="AT556" i="5"/>
  <c r="AS555" i="5"/>
  <c r="AU554" i="5"/>
  <c r="AT553" i="5"/>
  <c r="AS568" i="5"/>
  <c r="AR567" i="5"/>
  <c r="AU566" i="5"/>
  <c r="AT565" i="5"/>
  <c r="AR564" i="5"/>
  <c r="AU563" i="5"/>
  <c r="AS562" i="5"/>
  <c r="AR561" i="5"/>
  <c r="AT570" i="5"/>
  <c r="AS569" i="5"/>
  <c r="AR578" i="5"/>
  <c r="AU577" i="5"/>
  <c r="AT576" i="5"/>
  <c r="AS575" i="5"/>
  <c r="AR574" i="5"/>
  <c r="AT573" i="5"/>
  <c r="AS572" i="5"/>
  <c r="AR571" i="5"/>
  <c r="AU585" i="5"/>
  <c r="AS584" i="5"/>
  <c r="AR583" i="5"/>
  <c r="AU582" i="5"/>
  <c r="AS581" i="5"/>
  <c r="AR580" i="5"/>
  <c r="AT579" i="5"/>
  <c r="AS588" i="5"/>
  <c r="AT825" i="5"/>
  <c r="AT821" i="5"/>
  <c r="AT947" i="5"/>
  <c r="AS837" i="5"/>
  <c r="AR836" i="5"/>
  <c r="AU835" i="5"/>
  <c r="AR674" i="5"/>
  <c r="AU673" i="5"/>
  <c r="AR666" i="5"/>
  <c r="AU665" i="5"/>
  <c r="AR658" i="5"/>
  <c r="AU657" i="5"/>
  <c r="AR688" i="5"/>
  <c r="AU687" i="5"/>
  <c r="AR680" i="5"/>
  <c r="AU679" i="5"/>
  <c r="AR709" i="5"/>
  <c r="AU708" i="5"/>
  <c r="AR701" i="5"/>
  <c r="AU700" i="5"/>
  <c r="AS621" i="5"/>
  <c r="AS617" i="5"/>
  <c r="AS616" i="5"/>
  <c r="AS615" i="5"/>
  <c r="AS614" i="5"/>
  <c r="AS613" i="5"/>
  <c r="AS612" i="5"/>
  <c r="AS629" i="5"/>
  <c r="AU628" i="5"/>
  <c r="AU627" i="5"/>
  <c r="AU626" i="5"/>
  <c r="AU625" i="5"/>
  <c r="AU624" i="5"/>
  <c r="AU623" i="5"/>
  <c r="AU640" i="5"/>
  <c r="AS635" i="5"/>
  <c r="AR634" i="5"/>
  <c r="AT633" i="5"/>
  <c r="AS652" i="5"/>
  <c r="AR651" i="5"/>
  <c r="AU650" i="5"/>
  <c r="AS647" i="5"/>
  <c r="AU646" i="5"/>
  <c r="AT645" i="5"/>
  <c r="AS642" i="5"/>
  <c r="AT641" i="5"/>
  <c r="AS654" i="5"/>
  <c r="AR653" i="5"/>
  <c r="AU959" i="5"/>
  <c r="AS958" i="5"/>
  <c r="AR957" i="5"/>
  <c r="AT956" i="5"/>
  <c r="AS955" i="5"/>
  <c r="AU954" i="5"/>
  <c r="AT953" i="5"/>
  <c r="AR952" i="5"/>
  <c r="AU951" i="5"/>
  <c r="AS950" i="5"/>
  <c r="AR949" i="5"/>
  <c r="AT713" i="5"/>
  <c r="AS552" i="5"/>
  <c r="AR551" i="5"/>
  <c r="AU550" i="5"/>
  <c r="AS549" i="5"/>
  <c r="AU548" i="5"/>
  <c r="AT547" i="5"/>
  <c r="AT546" i="5"/>
  <c r="AS545" i="5"/>
  <c r="AS544" i="5"/>
  <c r="AS543" i="5"/>
  <c r="AS542" i="5"/>
  <c r="AS541" i="5"/>
  <c r="AR540" i="5"/>
  <c r="AT539" i="5"/>
  <c r="AS538" i="5"/>
  <c r="AR537" i="5"/>
  <c r="AR536" i="5"/>
  <c r="AU535" i="5"/>
  <c r="AU534" i="5"/>
  <c r="AU533" i="5"/>
  <c r="AT532" i="5"/>
  <c r="AT531" i="5"/>
  <c r="AS498" i="5"/>
  <c r="AR497" i="5"/>
  <c r="AR496" i="5"/>
  <c r="AR495" i="5"/>
  <c r="AU494" i="5"/>
  <c r="AT493" i="5"/>
  <c r="AS492" i="5"/>
  <c r="AR491" i="5"/>
  <c r="AU490" i="5"/>
  <c r="AT489" i="5"/>
  <c r="AR488" i="5"/>
  <c r="AT487" i="5"/>
  <c r="AS486" i="5"/>
  <c r="AR485" i="5"/>
  <c r="AU484" i="5"/>
  <c r="AT483" i="5"/>
  <c r="AS482" i="5"/>
  <c r="AU481" i="5"/>
  <c r="AT480" i="5"/>
  <c r="AR479" i="5"/>
  <c r="AU478" i="5"/>
  <c r="AS477" i="5"/>
  <c r="AR476" i="5"/>
  <c r="AT475" i="5"/>
  <c r="AS522" i="5"/>
  <c r="AU521" i="5"/>
  <c r="AU520" i="5"/>
  <c r="AT519" i="5"/>
  <c r="AT518" i="5"/>
  <c r="AS517" i="5"/>
  <c r="AS516" i="5"/>
  <c r="AR515" i="5"/>
  <c r="AU514" i="5"/>
  <c r="AS513" i="5"/>
  <c r="AS512" i="5"/>
  <c r="AR511" i="5"/>
  <c r="AR510" i="5"/>
  <c r="AU509" i="5"/>
  <c r="AU508" i="5"/>
  <c r="AU507" i="5"/>
  <c r="AU506" i="5"/>
  <c r="AT505" i="5"/>
  <c r="AT504" i="5"/>
  <c r="AT503" i="5"/>
  <c r="AT502" i="5"/>
  <c r="AT501" i="5"/>
  <c r="AT500" i="5"/>
  <c r="AS499" i="5"/>
  <c r="AT800" i="5"/>
  <c r="AS799" i="5"/>
  <c r="AR798" i="5"/>
  <c r="AU797" i="5"/>
  <c r="AR822" i="5"/>
  <c r="AT814" i="5"/>
  <c r="AS813" i="5"/>
  <c r="AR812" i="5"/>
  <c r="AU948" i="5"/>
  <c r="AT826" i="5"/>
  <c r="AS675" i="5"/>
  <c r="AT668" i="5"/>
  <c r="AS667" i="5"/>
  <c r="AT660" i="5"/>
  <c r="AS659" i="5"/>
  <c r="AT690" i="5"/>
  <c r="AS689" i="5"/>
  <c r="AT682" i="5"/>
  <c r="AS681" i="5"/>
  <c r="AT711" i="5"/>
  <c r="AS710" i="5"/>
  <c r="AT703" i="5"/>
  <c r="AS702" i="5"/>
  <c r="AT695" i="5"/>
  <c r="AS694" i="5"/>
  <c r="AS655" i="5"/>
  <c r="AR610" i="5"/>
  <c r="AU622" i="5"/>
  <c r="AU618" i="5"/>
  <c r="AS628" i="5"/>
  <c r="AS627" i="5"/>
  <c r="AS626" i="5"/>
  <c r="AS625" i="5"/>
  <c r="AS624" i="5"/>
  <c r="AS623" i="5"/>
  <c r="AS640" i="5"/>
  <c r="AU639" i="5"/>
  <c r="AT638" i="5"/>
  <c r="AR633" i="5"/>
  <c r="AU632" i="5"/>
  <c r="AT631" i="5"/>
  <c r="AS650" i="5"/>
  <c r="AU649" i="5"/>
  <c r="AS646" i="5"/>
  <c r="AR645" i="5"/>
  <c r="AU644" i="5"/>
  <c r="AT643" i="5"/>
  <c r="AS641" i="5"/>
  <c r="AR654" i="5"/>
  <c r="AU653" i="5"/>
  <c r="AT959" i="5"/>
  <c r="AR958" i="5"/>
  <c r="AU957" i="5"/>
  <c r="AS956" i="5"/>
  <c r="AR955" i="5"/>
  <c r="AT954" i="5"/>
  <c r="AS953" i="5"/>
  <c r="AU952" i="5"/>
  <c r="AT951" i="5"/>
  <c r="AR950" i="5"/>
  <c r="AU949" i="5"/>
  <c r="AS713" i="5"/>
  <c r="AR552" i="5"/>
  <c r="AU551" i="5"/>
  <c r="AT550" i="5"/>
  <c r="AR549" i="5"/>
  <c r="AT548" i="5"/>
  <c r="AS547" i="5"/>
  <c r="AS546" i="5"/>
  <c r="AR545" i="5"/>
  <c r="AR544" i="5"/>
  <c r="AR543" i="5"/>
  <c r="AR542" i="5"/>
  <c r="AR541" i="5"/>
  <c r="AU540" i="5"/>
  <c r="AS539" i="5"/>
  <c r="AR538" i="5"/>
  <c r="AU537" i="5"/>
  <c r="AU536" i="5"/>
  <c r="AT535" i="5"/>
  <c r="AT534" i="5"/>
  <c r="AT533" i="5"/>
  <c r="AS532" i="5"/>
  <c r="AS531" i="5"/>
  <c r="AR498" i="5"/>
  <c r="AU497" i="5"/>
  <c r="AU496" i="5"/>
  <c r="AU495" i="5"/>
  <c r="AT494" i="5"/>
  <c r="AS493" i="5"/>
  <c r="AR492" i="5"/>
  <c r="AU491" i="5"/>
  <c r="AT490" i="5"/>
  <c r="AS489" i="5"/>
  <c r="AU488" i="5"/>
  <c r="AS487" i="5"/>
  <c r="AR486" i="5"/>
  <c r="AU485" i="5"/>
  <c r="AT484" i="5"/>
  <c r="AS483" i="5"/>
  <c r="AR482" i="5"/>
  <c r="AT481" i="5"/>
  <c r="AS480" i="5"/>
  <c r="AU479" i="5"/>
  <c r="AT478" i="5"/>
  <c r="AR477" i="5"/>
  <c r="AU476" i="5"/>
  <c r="AS475" i="5"/>
  <c r="AR522" i="5"/>
  <c r="AT521" i="5"/>
  <c r="AT520" i="5"/>
  <c r="AS519" i="5"/>
  <c r="AS518" i="5"/>
  <c r="AR517" i="5"/>
  <c r="AR516" i="5"/>
  <c r="AU515" i="5"/>
  <c r="AT514" i="5"/>
  <c r="AR513" i="5"/>
  <c r="AR512" i="5"/>
  <c r="AU511" i="5"/>
  <c r="AU510" i="5"/>
  <c r="AT509" i="5"/>
  <c r="AT508" i="5"/>
  <c r="AT507" i="5"/>
  <c r="AT506" i="5"/>
  <c r="AS505" i="5"/>
  <c r="AS504" i="5"/>
  <c r="AS503" i="5"/>
  <c r="AS502" i="5"/>
  <c r="AS501" i="5"/>
  <c r="AS500" i="5"/>
  <c r="AR499" i="5"/>
  <c r="AS435" i="5"/>
  <c r="AR434" i="5"/>
  <c r="AU433" i="5"/>
  <c r="AT432" i="5"/>
  <c r="AS431" i="5"/>
  <c r="AR430" i="5"/>
  <c r="AU429" i="5"/>
  <c r="AT428" i="5"/>
  <c r="AS427" i="5"/>
  <c r="AR426" i="5"/>
  <c r="AU425" i="5"/>
  <c r="AT424" i="5"/>
  <c r="AS423" i="5"/>
  <c r="AR422" i="5"/>
  <c r="AU421" i="5"/>
  <c r="AT420" i="5"/>
  <c r="AS452" i="5"/>
  <c r="AR451" i="5"/>
  <c r="AU450" i="5"/>
  <c r="AT449" i="5"/>
  <c r="AS448" i="5"/>
  <c r="AR447" i="5"/>
  <c r="AU446" i="5"/>
  <c r="AT445" i="5"/>
  <c r="AS444" i="5"/>
  <c r="AR443" i="5"/>
  <c r="AU442" i="5"/>
  <c r="AT441" i="5"/>
  <c r="AS440" i="5"/>
  <c r="AR439" i="5"/>
  <c r="AU438" i="5"/>
  <c r="AT437" i="5"/>
  <c r="AS436" i="5"/>
  <c r="AR470" i="5"/>
  <c r="AU469" i="5"/>
  <c r="AT468" i="5"/>
  <c r="AS467" i="5"/>
  <c r="AR466" i="5"/>
  <c r="AU465" i="5"/>
  <c r="AT464" i="5"/>
  <c r="AS463" i="5"/>
  <c r="AR462" i="5"/>
  <c r="AU461" i="5"/>
  <c r="AT460" i="5"/>
  <c r="AS459" i="5"/>
  <c r="AR458" i="5"/>
  <c r="AU457" i="5"/>
  <c r="AT456" i="5"/>
  <c r="AS455" i="5"/>
  <c r="AR454" i="5"/>
  <c r="AU453" i="5"/>
  <c r="AT523" i="5"/>
  <c r="AS474" i="5"/>
  <c r="AR473" i="5"/>
  <c r="AT472" i="5"/>
  <c r="AS471" i="5"/>
  <c r="AR419" i="5"/>
  <c r="AU418" i="5"/>
  <c r="AT530" i="5"/>
  <c r="AS529" i="5"/>
  <c r="AU528" i="5"/>
  <c r="AS527" i="5"/>
  <c r="AR526" i="5"/>
  <c r="AU525" i="5"/>
  <c r="AT524" i="5"/>
  <c r="AS560" i="5"/>
  <c r="AR559" i="5"/>
  <c r="AT558" i="5"/>
  <c r="AS557" i="5"/>
  <c r="AR556" i="5"/>
  <c r="AU555" i="5"/>
  <c r="AS554" i="5"/>
  <c r="AR553" i="5"/>
  <c r="AU568" i="5"/>
  <c r="AT567" i="5"/>
  <c r="AS566" i="5"/>
  <c r="AR565" i="5"/>
  <c r="AT564" i="5"/>
  <c r="AS563" i="5"/>
  <c r="AU562" i="5"/>
  <c r="AT823" i="5"/>
  <c r="AT818" i="5"/>
  <c r="AS817" i="5"/>
  <c r="AR816" i="5"/>
  <c r="AU815" i="5"/>
  <c r="AT830" i="5"/>
  <c r="AS829" i="5"/>
  <c r="AR828" i="5"/>
  <c r="AU827" i="5"/>
  <c r="AR670" i="5"/>
  <c r="AU669" i="5"/>
  <c r="AR662" i="5"/>
  <c r="AU661" i="5"/>
  <c r="AR692" i="5"/>
  <c r="AU691" i="5"/>
  <c r="AR684" i="5"/>
  <c r="AU683" i="5"/>
  <c r="AR676" i="5"/>
  <c r="AU712" i="5"/>
  <c r="AR705" i="5"/>
  <c r="AU704" i="5"/>
  <c r="AR697" i="5"/>
  <c r="AU696" i="5"/>
  <c r="AT611" i="5"/>
  <c r="AS619" i="5"/>
  <c r="AS639" i="5"/>
  <c r="AR638" i="5"/>
  <c r="AU637" i="5"/>
  <c r="AU636" i="5"/>
  <c r="AS632" i="5"/>
  <c r="AR631" i="5"/>
  <c r="AU630" i="5"/>
  <c r="AS649" i="5"/>
  <c r="AU648" i="5"/>
  <c r="AS644" i="5"/>
  <c r="AR643" i="5"/>
  <c r="AU642" i="5"/>
  <c r="AR641" i="5"/>
  <c r="AT653" i="5"/>
  <c r="AS959" i="5"/>
  <c r="AU958" i="5"/>
  <c r="AT957" i="5"/>
  <c r="AR956" i="5"/>
  <c r="AU955" i="5"/>
  <c r="AS954" i="5"/>
  <c r="AR953" i="5"/>
  <c r="AT952" i="5"/>
  <c r="AS951" i="5"/>
  <c r="AU950" i="5"/>
  <c r="AT949" i="5"/>
  <c r="AR713" i="5"/>
  <c r="AU552" i="5"/>
  <c r="AT551" i="5"/>
  <c r="AS550" i="5"/>
  <c r="AU549" i="5"/>
  <c r="AS548" i="5"/>
  <c r="AR547" i="5"/>
  <c r="AR546" i="5"/>
  <c r="AU545" i="5"/>
  <c r="AU544" i="5"/>
  <c r="AU543" i="5"/>
  <c r="AU542" i="5"/>
  <c r="AU541" i="5"/>
  <c r="AT540" i="5"/>
  <c r="AR539" i="5"/>
  <c r="AU538" i="5"/>
  <c r="AT537" i="5"/>
  <c r="AT536" i="5"/>
  <c r="AS535" i="5"/>
  <c r="AS534" i="5"/>
  <c r="AS533" i="5"/>
  <c r="AR532" i="5"/>
  <c r="AR531" i="5"/>
  <c r="AU498" i="5"/>
  <c r="AT497" i="5"/>
  <c r="AT496" i="5"/>
  <c r="AT495" i="5"/>
  <c r="AS494" i="5"/>
  <c r="AR493" i="5"/>
  <c r="AU492" i="5"/>
  <c r="AT491" i="5"/>
  <c r="AS490" i="5"/>
  <c r="AR489" i="5"/>
  <c r="AT488" i="5"/>
  <c r="AR487" i="5"/>
  <c r="AU486" i="5"/>
  <c r="AT485" i="5"/>
  <c r="AS484" i="5"/>
  <c r="AR483" i="5"/>
  <c r="AU482" i="5"/>
  <c r="AS481" i="5"/>
  <c r="AR480" i="5"/>
  <c r="AT479" i="5"/>
  <c r="AS478" i="5"/>
  <c r="AU477" i="5"/>
  <c r="AT476" i="5"/>
  <c r="AR475" i="5"/>
  <c r="AU522" i="5"/>
  <c r="AS521" i="5"/>
  <c r="AS520" i="5"/>
  <c r="AR519" i="5"/>
  <c r="AR518" i="5"/>
  <c r="AU517" i="5"/>
  <c r="AU516" i="5"/>
  <c r="AT515" i="5"/>
  <c r="AS514" i="5"/>
  <c r="AU513" i="5"/>
  <c r="AU512" i="5"/>
  <c r="AT511" i="5"/>
  <c r="AT510" i="5"/>
  <c r="AS509" i="5"/>
  <c r="AS508" i="5"/>
  <c r="AS507" i="5"/>
  <c r="AS506" i="5"/>
  <c r="AR505" i="5"/>
  <c r="AR504" i="5"/>
  <c r="AR503" i="5"/>
  <c r="AR502" i="5"/>
  <c r="AR501" i="5"/>
  <c r="AR500" i="5"/>
  <c r="AU499" i="5"/>
  <c r="AR435" i="5"/>
  <c r="AU434" i="5"/>
  <c r="AT433" i="5"/>
  <c r="AS432" i="5"/>
  <c r="AR431" i="5"/>
  <c r="AU430" i="5"/>
  <c r="AT429" i="5"/>
  <c r="AS428" i="5"/>
  <c r="AR427" i="5"/>
  <c r="AU426" i="5"/>
  <c r="AT425" i="5"/>
  <c r="AS424" i="5"/>
  <c r="AR423" i="5"/>
  <c r="AU422" i="5"/>
  <c r="AT421" i="5"/>
  <c r="AS420" i="5"/>
  <c r="AR452" i="5"/>
  <c r="AU451" i="5"/>
  <c r="AT450" i="5"/>
  <c r="AS449" i="5"/>
  <c r="AR429" i="5"/>
  <c r="AU428" i="5"/>
  <c r="AR421" i="5"/>
  <c r="AU420" i="5"/>
  <c r="AS445" i="5"/>
  <c r="AR444" i="5"/>
  <c r="AU443" i="5"/>
  <c r="AT442" i="5"/>
  <c r="AS437" i="5"/>
  <c r="AR436" i="5"/>
  <c r="AU470" i="5"/>
  <c r="AT469" i="5"/>
  <c r="AS464" i="5"/>
  <c r="AR463" i="5"/>
  <c r="AU462" i="5"/>
  <c r="AT461" i="5"/>
  <c r="AS456" i="5"/>
  <c r="AR455" i="5"/>
  <c r="AU454" i="5"/>
  <c r="AT453" i="5"/>
  <c r="AS419" i="5"/>
  <c r="AR418" i="5"/>
  <c r="AU530" i="5"/>
  <c r="AT529" i="5"/>
  <c r="AT528" i="5"/>
  <c r="AT527" i="5"/>
  <c r="AS559" i="5"/>
  <c r="AS558" i="5"/>
  <c r="AR557" i="5"/>
  <c r="AU556" i="5"/>
  <c r="AT555" i="5"/>
  <c r="AT554" i="5"/>
  <c r="AS565" i="5"/>
  <c r="AS564" i="5"/>
  <c r="AR563" i="5"/>
  <c r="AR562" i="5"/>
  <c r="AU561" i="5"/>
  <c r="AR569" i="5"/>
  <c r="AU578" i="5"/>
  <c r="AR577" i="5"/>
  <c r="AU576" i="5"/>
  <c r="AT574" i="5"/>
  <c r="AU573" i="5"/>
  <c r="AT571" i="5"/>
  <c r="AR584" i="5"/>
  <c r="AU583" i="5"/>
  <c r="AR582" i="5"/>
  <c r="AT581" i="5"/>
  <c r="AR579" i="5"/>
  <c r="AT588" i="5"/>
  <c r="AR587" i="5"/>
  <c r="AT586" i="5"/>
  <c r="AS594" i="5"/>
  <c r="AR593" i="5"/>
  <c r="AU592" i="5"/>
  <c r="AT591" i="5"/>
  <c r="AS590" i="5"/>
  <c r="AR589" i="5"/>
  <c r="AU597" i="5"/>
  <c r="AT596" i="5"/>
  <c r="AS595" i="5"/>
  <c r="AU604" i="5"/>
  <c r="AT603" i="5"/>
  <c r="AS602" i="5"/>
  <c r="AR601" i="5"/>
  <c r="AU600" i="5"/>
  <c r="AT599" i="5"/>
  <c r="AS598" i="5"/>
  <c r="AR962" i="5"/>
  <c r="AU961" i="5"/>
  <c r="AT960" i="5"/>
  <c r="AS609" i="5"/>
  <c r="AR608" i="5"/>
  <c r="AU607" i="5"/>
  <c r="AT606" i="5"/>
  <c r="AS605" i="5"/>
  <c r="AR965" i="5"/>
  <c r="AU964" i="5"/>
  <c r="AT963" i="5"/>
  <c r="AS968" i="5"/>
  <c r="AR967" i="5"/>
  <c r="AU966" i="5"/>
  <c r="AR358" i="5"/>
  <c r="AT357" i="5"/>
  <c r="AS356" i="5"/>
  <c r="AU355" i="5"/>
  <c r="AT354" i="5"/>
  <c r="AR353" i="5"/>
  <c r="AU352" i="5"/>
  <c r="AS351" i="5"/>
  <c r="AR350" i="5"/>
  <c r="AT349" i="5"/>
  <c r="AS348" i="5"/>
  <c r="AU347" i="5"/>
  <c r="AT346" i="5"/>
  <c r="AS345" i="5"/>
  <c r="AR344" i="5"/>
  <c r="AT343" i="5"/>
  <c r="AS342" i="5"/>
  <c r="AU341" i="5"/>
  <c r="AT340" i="5"/>
  <c r="AR339" i="5"/>
  <c r="AU338" i="5"/>
  <c r="AS337" i="5"/>
  <c r="AR336" i="5"/>
  <c r="AT335" i="5"/>
  <c r="AS334" i="5"/>
  <c r="AU333" i="5"/>
  <c r="AT383" i="5"/>
  <c r="AR382" i="5"/>
  <c r="AU381" i="5"/>
  <c r="AS380" i="5"/>
  <c r="AR379" i="5"/>
  <c r="AT378" i="5"/>
  <c r="AS377" i="5"/>
  <c r="AU376" i="5"/>
  <c r="AT375" i="5"/>
  <c r="AR374" i="5"/>
  <c r="AU373" i="5"/>
  <c r="AT372" i="5"/>
  <c r="AS371" i="5"/>
  <c r="AU370" i="5"/>
  <c r="AT369" i="5"/>
  <c r="AR368" i="5"/>
  <c r="AU367" i="5"/>
  <c r="AS366" i="5"/>
  <c r="AR365" i="5"/>
  <c r="AU364" i="5"/>
  <c r="AT363" i="5"/>
  <c r="AR362" i="5"/>
  <c r="AU361" i="5"/>
  <c r="AT360" i="5"/>
  <c r="AS359" i="5"/>
  <c r="AT300" i="5"/>
  <c r="AS311" i="5"/>
  <c r="AR310" i="5"/>
  <c r="AU309" i="5"/>
  <c r="AT308" i="5"/>
  <c r="AS307" i="5"/>
  <c r="AR306" i="5"/>
  <c r="AU305" i="5"/>
  <c r="AT304" i="5"/>
  <c r="AS303" i="5"/>
  <c r="AR302" i="5"/>
  <c r="AU301" i="5"/>
  <c r="AT299" i="5"/>
  <c r="AS298" i="5"/>
  <c r="AR297" i="5"/>
  <c r="AU296" i="5"/>
  <c r="AT330" i="5"/>
  <c r="AS329" i="5"/>
  <c r="AR328" i="5"/>
  <c r="AU327" i="5"/>
  <c r="AT326" i="5"/>
  <c r="AS325" i="5"/>
  <c r="AR324" i="5"/>
  <c r="AU323" i="5"/>
  <c r="AT322" i="5"/>
  <c r="AS321" i="5"/>
  <c r="AS320" i="5"/>
  <c r="AR319" i="5"/>
  <c r="AU318" i="5"/>
  <c r="AT317" i="5"/>
  <c r="AS316" i="5"/>
  <c r="AR315" i="5"/>
  <c r="AU314" i="5"/>
  <c r="AT313" i="5"/>
  <c r="AS312" i="5"/>
  <c r="AT389" i="5"/>
  <c r="AR388" i="5"/>
  <c r="AT387" i="5"/>
  <c r="AT386" i="5"/>
  <c r="AR385" i="5"/>
  <c r="AU384" i="5"/>
  <c r="AT332" i="5"/>
  <c r="AS331" i="5"/>
  <c r="AU403" i="5"/>
  <c r="AT402" i="5"/>
  <c r="AR401" i="5"/>
  <c r="AU400" i="5"/>
  <c r="AS399" i="5"/>
  <c r="AR398" i="5"/>
  <c r="AU397" i="5"/>
  <c r="AT396" i="5"/>
  <c r="AR395" i="5"/>
  <c r="AU394" i="5"/>
  <c r="AR393" i="5"/>
  <c r="AS392" i="5"/>
  <c r="AU391" i="5"/>
  <c r="AT390" i="5"/>
  <c r="AS274" i="5"/>
  <c r="AR273" i="5"/>
  <c r="AS228" i="5"/>
  <c r="AR227" i="5"/>
  <c r="AU226" i="5"/>
  <c r="AT225" i="5"/>
  <c r="AR224" i="5"/>
  <c r="AU223" i="5"/>
  <c r="AT222" i="5"/>
  <c r="AS235" i="5"/>
  <c r="AR234" i="5"/>
  <c r="AU233" i="5"/>
  <c r="AS232" i="5"/>
  <c r="AR231" i="5"/>
  <c r="AT230" i="5"/>
  <c r="AS229" i="5"/>
  <c r="AR242" i="5"/>
  <c r="AU241" i="5"/>
  <c r="AT240" i="5"/>
  <c r="AS239" i="5"/>
  <c r="AU238" i="5"/>
  <c r="AT237" i="5"/>
  <c r="AR236" i="5"/>
  <c r="AU249" i="5"/>
  <c r="AS248" i="5"/>
  <c r="AR247" i="5"/>
  <c r="AT246" i="5"/>
  <c r="AS245" i="5"/>
  <c r="AR244" i="5"/>
  <c r="AU243" i="5"/>
  <c r="AT256" i="5"/>
  <c r="AS255" i="5"/>
  <c r="AR254" i="5"/>
  <c r="AU253" i="5"/>
  <c r="AT252" i="5"/>
  <c r="AS251" i="5"/>
  <c r="AU250" i="5"/>
  <c r="AT263" i="5"/>
  <c r="AS262" i="5"/>
  <c r="AR261" i="5"/>
  <c r="AT260" i="5"/>
  <c r="AS259" i="5"/>
  <c r="AU258" i="5"/>
  <c r="AT257" i="5"/>
  <c r="AS270" i="5"/>
  <c r="AR269" i="5"/>
  <c r="AT268" i="5"/>
  <c r="AS267" i="5"/>
  <c r="AU266" i="5"/>
  <c r="AT265" i="5"/>
  <c r="AR264" i="5"/>
  <c r="AU279" i="5"/>
  <c r="AS278" i="5"/>
  <c r="AR277" i="5"/>
  <c r="AT276" i="5"/>
  <c r="AS275" i="5"/>
  <c r="AR272" i="5"/>
  <c r="AU271" i="5"/>
  <c r="AS286" i="5"/>
  <c r="AR285" i="5"/>
  <c r="AT284" i="5"/>
  <c r="AS283" i="5"/>
  <c r="AU282" i="5"/>
  <c r="AT281" i="5"/>
  <c r="AS280" i="5"/>
  <c r="AR292" i="5"/>
  <c r="AT291" i="5"/>
  <c r="AS290" i="5"/>
  <c r="AU289" i="5"/>
  <c r="AT288" i="5"/>
  <c r="AR287" i="5"/>
  <c r="AU406" i="5"/>
  <c r="AS405" i="5"/>
  <c r="AR404" i="5"/>
  <c r="AT295" i="5"/>
  <c r="AS294" i="5"/>
  <c r="AR293" i="5"/>
  <c r="AU410" i="5"/>
  <c r="AT409" i="5"/>
  <c r="AS408" i="5"/>
  <c r="AU407" i="5"/>
  <c r="AT194" i="5"/>
  <c r="AS191" i="5"/>
  <c r="AR190" i="5"/>
  <c r="AU189" i="5"/>
  <c r="AT188" i="5"/>
  <c r="AS187" i="5"/>
  <c r="AR186" i="5"/>
  <c r="AU185" i="5"/>
  <c r="AT184" i="5"/>
  <c r="AS183" i="5"/>
  <c r="AR182" i="5"/>
  <c r="AU181" i="5"/>
  <c r="AT180" i="5"/>
  <c r="AS179" i="5"/>
  <c r="AR178" i="5"/>
  <c r="AT177" i="5"/>
  <c r="AS176" i="5"/>
  <c r="AR175" i="5"/>
  <c r="AU174" i="5"/>
  <c r="AT173" i="5"/>
  <c r="AS172" i="5"/>
  <c r="AR207" i="5"/>
  <c r="AU206" i="5"/>
  <c r="AT205" i="5"/>
  <c r="AS204" i="5"/>
  <c r="AR203" i="5"/>
  <c r="AU202" i="5"/>
  <c r="AU201" i="5"/>
  <c r="AT431" i="5"/>
  <c r="AS430" i="5"/>
  <c r="AT423" i="5"/>
  <c r="AS422" i="5"/>
  <c r="AT448" i="5"/>
  <c r="AS443" i="5"/>
  <c r="AR442" i="5"/>
  <c r="AU441" i="5"/>
  <c r="AT440" i="5"/>
  <c r="AS470" i="5"/>
  <c r="AR469" i="5"/>
  <c r="AU468" i="5"/>
  <c r="AT467" i="5"/>
  <c r="AS462" i="5"/>
  <c r="AR461" i="5"/>
  <c r="AU460" i="5"/>
  <c r="AT459" i="5"/>
  <c r="AS454" i="5"/>
  <c r="AR453" i="5"/>
  <c r="AU523" i="5"/>
  <c r="AT474" i="5"/>
  <c r="AS530" i="5"/>
  <c r="AR529" i="5"/>
  <c r="AR528" i="5"/>
  <c r="AR527" i="5"/>
  <c r="AU526" i="5"/>
  <c r="AT525" i="5"/>
  <c r="AS556" i="5"/>
  <c r="AR555" i="5"/>
  <c r="AR554" i="5"/>
  <c r="AU553" i="5"/>
  <c r="AT568" i="5"/>
  <c r="AT561" i="5"/>
  <c r="AU570" i="5"/>
  <c r="AT578" i="5"/>
  <c r="AS576" i="5"/>
  <c r="AU575" i="5"/>
  <c r="AS574" i="5"/>
  <c r="AS573" i="5"/>
  <c r="AU572" i="5"/>
  <c r="AS571" i="5"/>
  <c r="AT585" i="5"/>
  <c r="AT583" i="5"/>
  <c r="AR581" i="5"/>
  <c r="AU580" i="5"/>
  <c r="AR588" i="5"/>
  <c r="AU587" i="5"/>
  <c r="AS586" i="5"/>
  <c r="AR594" i="5"/>
  <c r="AU593" i="5"/>
  <c r="AT592" i="5"/>
  <c r="AS591" i="5"/>
  <c r="AR590" i="5"/>
  <c r="AU589" i="5"/>
  <c r="AT597" i="5"/>
  <c r="AS596" i="5"/>
  <c r="AR595" i="5"/>
  <c r="AT604" i="5"/>
  <c r="AS603" i="5"/>
  <c r="AR602" i="5"/>
  <c r="AU601" i="5"/>
  <c r="AT600" i="5"/>
  <c r="AS599" i="5"/>
  <c r="AR598" i="5"/>
  <c r="AU962" i="5"/>
  <c r="AT961" i="5"/>
  <c r="AS960" i="5"/>
  <c r="AR609" i="5"/>
  <c r="AU608" i="5"/>
  <c r="AT607" i="5"/>
  <c r="AS606" i="5"/>
  <c r="AR605" i="5"/>
  <c r="AU965" i="5"/>
  <c r="AT964" i="5"/>
  <c r="AS963" i="5"/>
  <c r="AR968" i="5"/>
  <c r="AU967" i="5"/>
  <c r="AT966" i="5"/>
  <c r="AU358" i="5"/>
  <c r="AS357" i="5"/>
  <c r="AR356" i="5"/>
  <c r="AT355" i="5"/>
  <c r="AS354" i="5"/>
  <c r="AU353" i="5"/>
  <c r="AT352" i="5"/>
  <c r="AR351" i="5"/>
  <c r="AU350" i="5"/>
  <c r="AS349" i="5"/>
  <c r="AR348" i="5"/>
  <c r="AT347" i="5"/>
  <c r="AS346" i="5"/>
  <c r="AR345" i="5"/>
  <c r="AU344" i="5"/>
  <c r="AS343" i="5"/>
  <c r="AR342" i="5"/>
  <c r="AT341" i="5"/>
  <c r="AS340" i="5"/>
  <c r="AU339" i="5"/>
  <c r="AT338" i="5"/>
  <c r="AR337" i="5"/>
  <c r="AU336" i="5"/>
  <c r="AS335" i="5"/>
  <c r="AR334" i="5"/>
  <c r="AT333" i="5"/>
  <c r="AS383" i="5"/>
  <c r="AU382" i="5"/>
  <c r="AT381" i="5"/>
  <c r="AR380" i="5"/>
  <c r="AU379" i="5"/>
  <c r="AS378" i="5"/>
  <c r="AR377" i="5"/>
  <c r="AT376" i="5"/>
  <c r="AS375" i="5"/>
  <c r="AU374" i="5"/>
  <c r="AT373" i="5"/>
  <c r="AS372" i="5"/>
  <c r="AR371" i="5"/>
  <c r="AT370" i="5"/>
  <c r="AS369" i="5"/>
  <c r="AU368" i="5"/>
  <c r="AT367" i="5"/>
  <c r="AR366" i="5"/>
  <c r="AU365" i="5"/>
  <c r="AT364" i="5"/>
  <c r="AS363" i="5"/>
  <c r="AU362" i="5"/>
  <c r="AT361" i="5"/>
  <c r="AS360" i="5"/>
  <c r="AR359" i="5"/>
  <c r="AS300" i="5"/>
  <c r="AR311" i="5"/>
  <c r="AU310" i="5"/>
  <c r="AT309" i="5"/>
  <c r="AS308" i="5"/>
  <c r="AR307" i="5"/>
  <c r="AU306" i="5"/>
  <c r="AT305" i="5"/>
  <c r="AS304" i="5"/>
  <c r="AR303" i="5"/>
  <c r="AU302" i="5"/>
  <c r="AT301" i="5"/>
  <c r="AS299" i="5"/>
  <c r="AR298" i="5"/>
  <c r="AU297" i="5"/>
  <c r="AT296" i="5"/>
  <c r="AS330" i="5"/>
  <c r="AR329" i="5"/>
  <c r="AU328" i="5"/>
  <c r="AT327" i="5"/>
  <c r="AS326" i="5"/>
  <c r="AR325" i="5"/>
  <c r="AU324" i="5"/>
  <c r="AT323" i="5"/>
  <c r="AS322" i="5"/>
  <c r="AR321" i="5"/>
  <c r="AR320" i="5"/>
  <c r="AU319" i="5"/>
  <c r="AT318" i="5"/>
  <c r="AS317" i="5"/>
  <c r="AR316" i="5"/>
  <c r="AU315" i="5"/>
  <c r="AT314" i="5"/>
  <c r="AS313" i="5"/>
  <c r="AR312" i="5"/>
  <c r="AS389" i="5"/>
  <c r="AU388" i="5"/>
  <c r="AS387" i="5"/>
  <c r="AS386" i="5"/>
  <c r="AU385" i="5"/>
  <c r="AT384" i="5"/>
  <c r="AS332" i="5"/>
  <c r="AR331" i="5"/>
  <c r="AT403" i="5"/>
  <c r="AS402" i="5"/>
  <c r="AU401" i="5"/>
  <c r="AT400" i="5"/>
  <c r="AR399" i="5"/>
  <c r="AU398" i="5"/>
  <c r="AT397" i="5"/>
  <c r="AS396" i="5"/>
  <c r="AU395" i="5"/>
  <c r="AT394" i="5"/>
  <c r="AU393" i="5"/>
  <c r="AR392" i="5"/>
  <c r="AT391" i="5"/>
  <c r="AS390" i="5"/>
  <c r="AR274" i="5"/>
  <c r="AU273" i="5"/>
  <c r="AR228" i="5"/>
  <c r="AU227" i="5"/>
  <c r="AT226" i="5"/>
  <c r="AS225" i="5"/>
  <c r="AU224" i="5"/>
  <c r="AT223" i="5"/>
  <c r="AS222" i="5"/>
  <c r="AR235" i="5"/>
  <c r="AU234" i="5"/>
  <c r="AT233" i="5"/>
  <c r="AR232" i="5"/>
  <c r="AU231" i="5"/>
  <c r="AS230" i="5"/>
  <c r="AR229" i="5"/>
  <c r="AU242" i="5"/>
  <c r="AT241" i="5"/>
  <c r="AS240" i="5"/>
  <c r="AR239" i="5"/>
  <c r="AT238" i="5"/>
  <c r="AS237" i="5"/>
  <c r="AU236" i="5"/>
  <c r="AT249" i="5"/>
  <c r="AR248" i="5"/>
  <c r="AU247" i="5"/>
  <c r="AS246" i="5"/>
  <c r="AR245" i="5"/>
  <c r="AU244" i="5"/>
  <c r="AT243" i="5"/>
  <c r="AS256" i="5"/>
  <c r="AR255" i="5"/>
  <c r="AU254" i="5"/>
  <c r="AT253" i="5"/>
  <c r="AS252" i="5"/>
  <c r="AR251" i="5"/>
  <c r="AT250" i="5"/>
  <c r="AS263" i="5"/>
  <c r="AR262" i="5"/>
  <c r="AU261" i="5"/>
  <c r="AS260" i="5"/>
  <c r="AR259" i="5"/>
  <c r="AT258" i="5"/>
  <c r="AS257" i="5"/>
  <c r="AR270" i="5"/>
  <c r="AU269" i="5"/>
  <c r="AS268" i="5"/>
  <c r="AR267" i="5"/>
  <c r="AT266" i="5"/>
  <c r="AS265" i="5"/>
  <c r="AU264" i="5"/>
  <c r="AT279" i="5"/>
  <c r="AR278" i="5"/>
  <c r="AU277" i="5"/>
  <c r="AS276" i="5"/>
  <c r="AR275" i="5"/>
  <c r="AU272" i="5"/>
  <c r="AT271" i="5"/>
  <c r="AR286" i="5"/>
  <c r="AU285" i="5"/>
  <c r="AS284" i="5"/>
  <c r="AR283" i="5"/>
  <c r="AT282" i="5"/>
  <c r="AS281" i="5"/>
  <c r="AR280" i="5"/>
  <c r="AU292" i="5"/>
  <c r="AS291" i="5"/>
  <c r="AR290" i="5"/>
  <c r="AT289" i="5"/>
  <c r="AS288" i="5"/>
  <c r="AU287" i="5"/>
  <c r="AT406" i="5"/>
  <c r="AR405" i="5"/>
  <c r="AU404" i="5"/>
  <c r="AS295" i="5"/>
  <c r="AR294" i="5"/>
  <c r="AU293" i="5"/>
  <c r="AT410" i="5"/>
  <c r="AS409" i="5"/>
  <c r="AR408" i="5"/>
  <c r="AT407" i="5"/>
  <c r="AS194" i="5"/>
  <c r="AR191" i="5"/>
  <c r="AU190" i="5"/>
  <c r="AT189" i="5"/>
  <c r="AS188" i="5"/>
  <c r="AR187" i="5"/>
  <c r="AU186" i="5"/>
  <c r="AT185" i="5"/>
  <c r="AS184" i="5"/>
  <c r="AR183" i="5"/>
  <c r="AR433" i="5"/>
  <c r="AU432" i="5"/>
  <c r="AR425" i="5"/>
  <c r="AU424" i="5"/>
  <c r="AR450" i="5"/>
  <c r="AU449" i="5"/>
  <c r="AR448" i="5"/>
  <c r="AU447" i="5"/>
  <c r="AT446" i="5"/>
  <c r="AS441" i="5"/>
  <c r="AR440" i="5"/>
  <c r="AU439" i="5"/>
  <c r="AT438" i="5"/>
  <c r="AS468" i="5"/>
  <c r="AR467" i="5"/>
  <c r="AU466" i="5"/>
  <c r="AT465" i="5"/>
  <c r="AS460" i="5"/>
  <c r="AR459" i="5"/>
  <c r="AU458" i="5"/>
  <c r="AT457" i="5"/>
  <c r="AS523" i="5"/>
  <c r="AR474" i="5"/>
  <c r="AU473" i="5"/>
  <c r="AU472" i="5"/>
  <c r="AT471" i="5"/>
  <c r="AS526" i="5"/>
  <c r="AR525" i="5"/>
  <c r="AU524" i="5"/>
  <c r="AT560" i="5"/>
  <c r="AS553" i="5"/>
  <c r="AR568" i="5"/>
  <c r="AU567" i="5"/>
  <c r="AT566" i="5"/>
  <c r="AS561" i="5"/>
  <c r="AS570" i="5"/>
  <c r="AU569" i="5"/>
  <c r="AS578" i="5"/>
  <c r="AT577" i="5"/>
  <c r="AR576" i="5"/>
  <c r="AT575" i="5"/>
  <c r="AR573" i="5"/>
  <c r="AT572" i="5"/>
  <c r="AS585" i="5"/>
  <c r="AU584" i="5"/>
  <c r="AS583" i="5"/>
  <c r="AT582" i="5"/>
  <c r="AT580" i="5"/>
  <c r="AU579" i="5"/>
  <c r="AT587" i="5"/>
  <c r="AR586" i="5"/>
  <c r="AU594" i="5"/>
  <c r="AT593" i="5"/>
  <c r="AS592" i="5"/>
  <c r="AR591" i="5"/>
  <c r="AU590" i="5"/>
  <c r="AT589" i="5"/>
  <c r="AS597" i="5"/>
  <c r="AR596" i="5"/>
  <c r="AU595" i="5"/>
  <c r="AS604" i="5"/>
  <c r="AR603" i="5"/>
  <c r="AU602" i="5"/>
  <c r="AT601" i="5"/>
  <c r="AS600" i="5"/>
  <c r="AR599" i="5"/>
  <c r="AU598" i="5"/>
  <c r="AT962" i="5"/>
  <c r="AS961" i="5"/>
  <c r="AR960" i="5"/>
  <c r="AU609" i="5"/>
  <c r="AT608" i="5"/>
  <c r="AS607" i="5"/>
  <c r="AR606" i="5"/>
  <c r="AU605" i="5"/>
  <c r="AT965" i="5"/>
  <c r="AS964" i="5"/>
  <c r="AR963" i="5"/>
  <c r="AU968" i="5"/>
  <c r="AT967" i="5"/>
  <c r="AS966" i="5"/>
  <c r="AT358" i="5"/>
  <c r="AR357" i="5"/>
  <c r="AU356" i="5"/>
  <c r="AS355" i="5"/>
  <c r="AR354" i="5"/>
  <c r="AT353" i="5"/>
  <c r="AS352" i="5"/>
  <c r="AU351" i="5"/>
  <c r="AT350" i="5"/>
  <c r="AR349" i="5"/>
  <c r="AU348" i="5"/>
  <c r="AS347" i="5"/>
  <c r="AR346" i="5"/>
  <c r="AU345" i="5"/>
  <c r="AT344" i="5"/>
  <c r="AR343" i="5"/>
  <c r="AU342" i="5"/>
  <c r="AS341" i="5"/>
  <c r="AR340" i="5"/>
  <c r="AT339" i="5"/>
  <c r="AS338" i="5"/>
  <c r="AU337" i="5"/>
  <c r="AT336" i="5"/>
  <c r="AR335" i="5"/>
  <c r="AU334" i="5"/>
  <c r="AS333" i="5"/>
  <c r="AR383" i="5"/>
  <c r="AT382" i="5"/>
  <c r="AS381" i="5"/>
  <c r="AU380" i="5"/>
  <c r="AT379" i="5"/>
  <c r="AR378" i="5"/>
  <c r="AU377" i="5"/>
  <c r="AS376" i="5"/>
  <c r="AR375" i="5"/>
  <c r="AT374" i="5"/>
  <c r="AS373" i="5"/>
  <c r="AR372" i="5"/>
  <c r="AU371" i="5"/>
  <c r="AS370" i="5"/>
  <c r="AR369" i="5"/>
  <c r="AT368" i="5"/>
  <c r="AS367" i="5"/>
  <c r="AU366" i="5"/>
  <c r="AT365" i="5"/>
  <c r="AS364" i="5"/>
  <c r="AR363" i="5"/>
  <c r="AT362" i="5"/>
  <c r="AS361" i="5"/>
  <c r="AR360" i="5"/>
  <c r="AU359" i="5"/>
  <c r="AR300" i="5"/>
  <c r="AU311" i="5"/>
  <c r="AT310" i="5"/>
  <c r="AS309" i="5"/>
  <c r="AR308" i="5"/>
  <c r="AU307" i="5"/>
  <c r="AT306" i="5"/>
  <c r="AS305" i="5"/>
  <c r="AR304" i="5"/>
  <c r="AU303" i="5"/>
  <c r="AT302" i="5"/>
  <c r="AS301" i="5"/>
  <c r="AR299" i="5"/>
  <c r="AU298" i="5"/>
  <c r="AT297" i="5"/>
  <c r="AS296" i="5"/>
  <c r="AR330" i="5"/>
  <c r="AU329" i="5"/>
  <c r="AT328" i="5"/>
  <c r="AS327" i="5"/>
  <c r="AR326" i="5"/>
  <c r="AU325" i="5"/>
  <c r="AT324" i="5"/>
  <c r="AS323" i="5"/>
  <c r="AR322" i="5"/>
  <c r="AU321" i="5"/>
  <c r="AU320" i="5"/>
  <c r="AT319" i="5"/>
  <c r="AS318" i="5"/>
  <c r="AR317" i="5"/>
  <c r="AU316" i="5"/>
  <c r="AT315" i="5"/>
  <c r="AS314" i="5"/>
  <c r="AR313" i="5"/>
  <c r="AU312" i="5"/>
  <c r="AR389" i="5"/>
  <c r="AT388" i="5"/>
  <c r="AR387" i="5"/>
  <c r="AR386" i="5"/>
  <c r="AT385" i="5"/>
  <c r="AS384" i="5"/>
  <c r="AR332" i="5"/>
  <c r="AU331" i="5"/>
  <c r="AS403" i="5"/>
  <c r="AR402" i="5"/>
  <c r="AT401" i="5"/>
  <c r="AS400" i="5"/>
  <c r="AU399" i="5"/>
  <c r="AT398" i="5"/>
  <c r="AS397" i="5"/>
  <c r="AR396" i="5"/>
  <c r="AT395" i="5"/>
  <c r="AS394" i="5"/>
  <c r="AT393" i="5"/>
  <c r="AU392" i="5"/>
  <c r="AS391" i="5"/>
  <c r="AR390" i="5"/>
  <c r="AU274" i="5"/>
  <c r="AT273" i="5"/>
  <c r="AU228" i="5"/>
  <c r="AT227" i="5"/>
  <c r="AS226" i="5"/>
  <c r="AR225" i="5"/>
  <c r="AT224" i="5"/>
  <c r="AS223" i="5"/>
  <c r="AR222" i="5"/>
  <c r="AU235" i="5"/>
  <c r="AT234" i="5"/>
  <c r="AS233" i="5"/>
  <c r="AU232" i="5"/>
  <c r="AT231" i="5"/>
  <c r="AR230" i="5"/>
  <c r="AU229" i="5"/>
  <c r="AT242" i="5"/>
  <c r="AS241" i="5"/>
  <c r="AR240" i="5"/>
  <c r="AU239" i="5"/>
  <c r="AS238" i="5"/>
  <c r="AR237" i="5"/>
  <c r="AT236" i="5"/>
  <c r="AS249" i="5"/>
  <c r="AU248" i="5"/>
  <c r="AT247" i="5"/>
  <c r="AR246" i="5"/>
  <c r="AU245" i="5"/>
  <c r="AT244" i="5"/>
  <c r="AS243" i="5"/>
  <c r="AR256" i="5"/>
  <c r="AU255" i="5"/>
  <c r="AT254" i="5"/>
  <c r="AS253" i="5"/>
  <c r="AR252" i="5"/>
  <c r="AU251" i="5"/>
  <c r="AS250" i="5"/>
  <c r="AR263" i="5"/>
  <c r="AU262" i="5"/>
  <c r="AT261" i="5"/>
  <c r="AR260" i="5"/>
  <c r="AU259" i="5"/>
  <c r="AS258" i="5"/>
  <c r="AR257" i="5"/>
  <c r="AU270" i="5"/>
  <c r="AT269" i="5"/>
  <c r="AR268" i="5"/>
  <c r="AU267" i="5"/>
  <c r="AS266" i="5"/>
  <c r="AR265" i="5"/>
  <c r="AT264" i="5"/>
  <c r="AS279" i="5"/>
  <c r="AU278" i="5"/>
  <c r="AT277" i="5"/>
  <c r="AR276" i="5"/>
  <c r="AU275" i="5"/>
  <c r="AT272" i="5"/>
  <c r="AS271" i="5"/>
  <c r="AU286" i="5"/>
  <c r="AT285" i="5"/>
  <c r="AR284" i="5"/>
  <c r="AU283" i="5"/>
  <c r="AS282" i="5"/>
  <c r="AR281" i="5"/>
  <c r="AU280" i="5"/>
  <c r="AT292" i="5"/>
  <c r="AR291" i="5"/>
  <c r="AU290" i="5"/>
  <c r="AS289" i="5"/>
  <c r="AR288" i="5"/>
  <c r="AT287" i="5"/>
  <c r="AS406" i="5"/>
  <c r="AU405" i="5"/>
  <c r="AT404" i="5"/>
  <c r="AR295" i="5"/>
  <c r="AU294" i="5"/>
  <c r="AT293" i="5"/>
  <c r="AS410" i="5"/>
  <c r="AR409" i="5"/>
  <c r="AU408" i="5"/>
  <c r="AS407" i="5"/>
  <c r="AR194" i="5"/>
  <c r="AU191" i="5"/>
  <c r="AT190" i="5"/>
  <c r="AS189" i="5"/>
  <c r="AR188" i="5"/>
  <c r="AU187" i="5"/>
  <c r="AT186" i="5"/>
  <c r="AS185" i="5"/>
  <c r="AR184" i="5"/>
  <c r="AU183" i="5"/>
  <c r="AT182" i="5"/>
  <c r="AS181" i="5"/>
  <c r="AR180" i="5"/>
  <c r="AU179" i="5"/>
  <c r="AT178" i="5"/>
  <c r="AR177" i="5"/>
  <c r="AU176" i="5"/>
  <c r="AT175" i="5"/>
  <c r="AT435" i="5"/>
  <c r="AS434" i="5"/>
  <c r="AT427" i="5"/>
  <c r="AS426" i="5"/>
  <c r="AT452" i="5"/>
  <c r="AS451" i="5"/>
  <c r="AS447" i="5"/>
  <c r="AR446" i="5"/>
  <c r="AU445" i="5"/>
  <c r="AT444" i="5"/>
  <c r="AS439" i="5"/>
  <c r="AR438" i="5"/>
  <c r="AU437" i="5"/>
  <c r="AT436" i="5"/>
  <c r="AS466" i="5"/>
  <c r="AR465" i="5"/>
  <c r="AU464" i="5"/>
  <c r="AT463" i="5"/>
  <c r="AS458" i="5"/>
  <c r="AR457" i="5"/>
  <c r="AU456" i="5"/>
  <c r="AT455" i="5"/>
  <c r="AS473" i="5"/>
  <c r="AS472" i="5"/>
  <c r="AR471" i="5"/>
  <c r="AU419" i="5"/>
  <c r="AT418" i="5"/>
  <c r="AS524" i="5"/>
  <c r="AR560" i="5"/>
  <c r="AU559" i="5"/>
  <c r="AU558" i="5"/>
  <c r="AT557" i="5"/>
  <c r="AS567" i="5"/>
  <c r="AR566" i="5"/>
  <c r="AU565" i="5"/>
  <c r="AU564" i="5"/>
  <c r="AT563" i="5"/>
  <c r="AT562" i="5"/>
  <c r="AR570" i="5"/>
  <c r="AT569" i="5"/>
  <c r="AS577" i="5"/>
  <c r="AR575" i="5"/>
  <c r="AU574" i="5"/>
  <c r="AR572" i="5"/>
  <c r="AU571" i="5"/>
  <c r="AR585" i="5"/>
  <c r="AT584" i="5"/>
  <c r="AS582" i="5"/>
  <c r="AU581" i="5"/>
  <c r="AS580" i="5"/>
  <c r="AS579" i="5"/>
  <c r="AU588" i="5"/>
  <c r="AS587" i="5"/>
  <c r="AU586" i="5"/>
  <c r="AT594" i="5"/>
  <c r="AS593" i="5"/>
  <c r="AR592" i="5"/>
  <c r="AU591" i="5"/>
  <c r="AT590" i="5"/>
  <c r="AS589" i="5"/>
  <c r="AR597" i="5"/>
  <c r="AU596" i="5"/>
  <c r="AT595" i="5"/>
  <c r="AR604" i="5"/>
  <c r="AU603" i="5"/>
  <c r="AT602" i="5"/>
  <c r="AS601" i="5"/>
  <c r="AR600" i="5"/>
  <c r="AU599" i="5"/>
  <c r="AT598" i="5"/>
  <c r="AS962" i="5"/>
  <c r="AR961" i="5"/>
  <c r="AU960" i="5"/>
  <c r="AT609" i="5"/>
  <c r="AS608" i="5"/>
  <c r="AR607" i="5"/>
  <c r="AU606" i="5"/>
  <c r="AT605" i="5"/>
  <c r="AS965" i="5"/>
  <c r="AR964" i="5"/>
  <c r="AU963" i="5"/>
  <c r="AT968" i="5"/>
  <c r="AS967" i="5"/>
  <c r="AR966" i="5"/>
  <c r="AS358" i="5"/>
  <c r="AU357" i="5"/>
  <c r="AT356" i="5"/>
  <c r="AR355" i="5"/>
  <c r="AU354" i="5"/>
  <c r="AS353" i="5"/>
  <c r="AR352" i="5"/>
  <c r="AT351" i="5"/>
  <c r="AS350" i="5"/>
  <c r="AU349" i="5"/>
  <c r="AT348" i="5"/>
  <c r="AR347" i="5"/>
  <c r="AU346" i="5"/>
  <c r="AT345" i="5"/>
  <c r="AS344" i="5"/>
  <c r="AU343" i="5"/>
  <c r="AT342" i="5"/>
  <c r="AR341" i="5"/>
  <c r="AU340" i="5"/>
  <c r="AS339" i="5"/>
  <c r="AR338" i="5"/>
  <c r="AT337" i="5"/>
  <c r="AS336" i="5"/>
  <c r="AU335" i="5"/>
  <c r="AT334" i="5"/>
  <c r="AR333" i="5"/>
  <c r="AU383" i="5"/>
  <c r="AS382" i="5"/>
  <c r="AR381" i="5"/>
  <c r="AT380" i="5"/>
  <c r="AS379" i="5"/>
  <c r="AU378" i="5"/>
  <c r="AT377" i="5"/>
  <c r="AR376" i="5"/>
  <c r="AU375" i="5"/>
  <c r="AS374" i="5"/>
  <c r="AR373" i="5"/>
  <c r="AU372" i="5"/>
  <c r="AT371" i="5"/>
  <c r="AR370" i="5"/>
  <c r="AU369" i="5"/>
  <c r="AS368" i="5"/>
  <c r="AR367" i="5"/>
  <c r="AT366" i="5"/>
  <c r="AS365" i="5"/>
  <c r="AR364" i="5"/>
  <c r="AU363" i="5"/>
  <c r="AS362" i="5"/>
  <c r="AR361" i="5"/>
  <c r="AU360" i="5"/>
  <c r="AT359" i="5"/>
  <c r="AU300" i="5"/>
  <c r="AT311" i="5"/>
  <c r="AS310" i="5"/>
  <c r="AR309" i="5"/>
  <c r="AU308" i="5"/>
  <c r="AT307" i="5"/>
  <c r="AS306" i="5"/>
  <c r="AR305" i="5"/>
  <c r="AU304" i="5"/>
  <c r="AT303" i="5"/>
  <c r="AS302" i="5"/>
  <c r="AR301" i="5"/>
  <c r="AU299" i="5"/>
  <c r="AT298" i="5"/>
  <c r="AS297" i="5"/>
  <c r="AR296" i="5"/>
  <c r="AU330" i="5"/>
  <c r="AT329" i="5"/>
  <c r="AS328" i="5"/>
  <c r="AR327" i="5"/>
  <c r="AU326" i="5"/>
  <c r="AT325" i="5"/>
  <c r="AS324" i="5"/>
  <c r="AR323" i="5"/>
  <c r="AU322" i="5"/>
  <c r="AT321" i="5"/>
  <c r="AT320" i="5"/>
  <c r="AS319" i="5"/>
  <c r="AR318" i="5"/>
  <c r="AU317" i="5"/>
  <c r="AT316" i="5"/>
  <c r="AS315" i="5"/>
  <c r="AR314" i="5"/>
  <c r="AU313" i="5"/>
  <c r="AT312" i="5"/>
  <c r="AU389" i="5"/>
  <c r="AS388" i="5"/>
  <c r="AU387" i="5"/>
  <c r="AU386" i="5"/>
  <c r="AS385" i="5"/>
  <c r="AR384" i="5"/>
  <c r="AU332" i="5"/>
  <c r="AT331" i="5"/>
  <c r="AR403" i="5"/>
  <c r="AU402" i="5"/>
  <c r="AS401" i="5"/>
  <c r="AR400" i="5"/>
  <c r="AT399" i="5"/>
  <c r="AS398" i="5"/>
  <c r="AR397" i="5"/>
  <c r="AU396" i="5"/>
  <c r="AS395" i="5"/>
  <c r="AR394" i="5"/>
  <c r="AS393" i="5"/>
  <c r="AT392" i="5"/>
  <c r="AR391" i="5"/>
  <c r="AU390" i="5"/>
  <c r="AT274" i="5"/>
  <c r="AS273" i="5"/>
  <c r="AT228" i="5"/>
  <c r="AS227" i="5"/>
  <c r="AR226" i="5"/>
  <c r="AU225" i="5"/>
  <c r="AS224" i="5"/>
  <c r="AR223" i="5"/>
  <c r="AU222" i="5"/>
  <c r="AT235" i="5"/>
  <c r="AS234" i="5"/>
  <c r="AR233" i="5"/>
  <c r="AT232" i="5"/>
  <c r="AS231" i="5"/>
  <c r="AU230" i="5"/>
  <c r="AT229" i="5"/>
  <c r="AS242" i="5"/>
  <c r="AR241" i="5"/>
  <c r="AU240" i="5"/>
  <c r="AT239" i="5"/>
  <c r="AR238" i="5"/>
  <c r="AU237" i="5"/>
  <c r="AS236" i="5"/>
  <c r="AR249" i="5"/>
  <c r="AT248" i="5"/>
  <c r="AS247" i="5"/>
  <c r="AU246" i="5"/>
  <c r="AT245" i="5"/>
  <c r="AS244" i="5"/>
  <c r="AR243" i="5"/>
  <c r="AU256" i="5"/>
  <c r="AT255" i="5"/>
  <c r="AS254" i="5"/>
  <c r="AR253" i="5"/>
  <c r="AU252" i="5"/>
  <c r="AT251" i="5"/>
  <c r="AR250" i="5"/>
  <c r="AU263" i="5"/>
  <c r="AT262" i="5"/>
  <c r="AS261" i="5"/>
  <c r="AU260" i="5"/>
  <c r="AT259" i="5"/>
  <c r="AR258" i="5"/>
  <c r="AU257" i="5"/>
  <c r="AT270" i="5"/>
  <c r="AS269" i="5"/>
  <c r="AU268" i="5"/>
  <c r="AT267" i="5"/>
  <c r="AR266" i="5"/>
  <c r="AT211" i="5"/>
  <c r="AR212" i="5"/>
  <c r="AS213" i="5"/>
  <c r="AT214" i="5"/>
  <c r="AU215" i="5"/>
  <c r="AR216" i="5"/>
  <c r="AS217" i="5"/>
  <c r="AT218" i="5"/>
  <c r="AU219" i="5"/>
  <c r="AR220" i="5"/>
  <c r="AS124" i="5"/>
  <c r="AT125" i="5"/>
  <c r="AU126" i="5"/>
  <c r="AR208" i="5"/>
  <c r="AS209" i="5"/>
  <c r="AT210" i="5"/>
  <c r="AU116" i="5"/>
  <c r="AR117" i="5"/>
  <c r="AS118" i="5"/>
  <c r="AT119" i="5"/>
  <c r="AU120" i="5"/>
  <c r="AR121" i="5"/>
  <c r="AS122" i="5"/>
  <c r="AT123" i="5"/>
  <c r="AU106" i="5"/>
  <c r="AR107" i="5"/>
  <c r="AS108" i="5"/>
  <c r="AT109" i="5"/>
  <c r="AU110" i="5"/>
  <c r="AR111" i="5"/>
  <c r="AS112" i="5"/>
  <c r="AT113" i="5"/>
  <c r="AU114" i="5"/>
  <c r="AR115" i="5"/>
  <c r="AS97" i="5"/>
  <c r="AT98" i="5"/>
  <c r="AU99" i="5"/>
  <c r="AR100" i="5"/>
  <c r="AS101" i="5"/>
  <c r="AT102" i="5"/>
  <c r="AU103" i="5"/>
  <c r="AR104" i="5"/>
  <c r="AS105" i="5"/>
  <c r="AT88" i="5"/>
  <c r="AU89" i="5"/>
  <c r="AR90" i="5"/>
  <c r="AS91" i="5"/>
  <c r="AT92" i="5"/>
  <c r="AU93" i="5"/>
  <c r="AR94" i="5"/>
  <c r="AS95" i="5"/>
  <c r="AT96" i="5"/>
  <c r="AU80" i="5"/>
  <c r="AR81" i="5"/>
  <c r="AS82" i="5"/>
  <c r="AT83" i="5"/>
  <c r="AU84" i="5"/>
  <c r="AR85" i="5"/>
  <c r="AS86" i="5"/>
  <c r="AT87" i="5"/>
  <c r="AU70" i="5"/>
  <c r="AR71" i="5"/>
  <c r="AS72" i="5"/>
  <c r="AT73" i="5"/>
  <c r="AU74" i="5"/>
  <c r="AR75" i="5"/>
  <c r="AS76" i="5"/>
  <c r="AT77" i="5"/>
  <c r="AU78" i="5"/>
  <c r="AR79" i="5"/>
  <c r="AS61" i="5"/>
  <c r="AT62" i="5"/>
  <c r="AU63" i="5"/>
  <c r="AR64" i="5"/>
  <c r="AS65" i="5"/>
  <c r="AT66" i="5"/>
  <c r="AU67" i="5"/>
  <c r="AR68" i="5"/>
  <c r="AS69" i="5"/>
  <c r="AT51" i="5"/>
  <c r="AU52" i="5"/>
  <c r="AR53" i="5"/>
  <c r="AS54" i="5"/>
  <c r="AT55" i="5"/>
  <c r="AR56" i="5"/>
  <c r="AS57" i="5"/>
  <c r="AT58" i="5"/>
  <c r="AU59" i="5"/>
  <c r="AR60" i="5"/>
  <c r="AS42" i="5"/>
  <c r="AT43" i="5"/>
  <c r="AU44" i="5"/>
  <c r="AR45" i="5"/>
  <c r="AS46" i="5"/>
  <c r="AU47" i="5"/>
  <c r="AR48" i="5"/>
  <c r="AS49" i="5"/>
  <c r="AT50" i="5"/>
  <c r="AU32" i="5"/>
  <c r="AR33" i="5"/>
  <c r="AS34" i="5"/>
  <c r="AT35" i="5"/>
  <c r="AU36" i="5"/>
  <c r="AS37" i="5"/>
  <c r="AT38" i="5"/>
  <c r="AU39" i="5"/>
  <c r="AR40" i="5"/>
  <c r="AT41" i="5"/>
  <c r="AU23" i="5"/>
  <c r="AR24" i="5"/>
  <c r="AS25" i="5"/>
  <c r="AT26" i="5"/>
  <c r="AU27" i="5"/>
  <c r="AR28" i="5"/>
  <c r="AS29" i="5"/>
  <c r="AT30" i="5"/>
  <c r="AU31" i="5"/>
  <c r="AR21" i="5"/>
  <c r="AS22" i="5"/>
  <c r="AU19" i="5"/>
  <c r="AR20" i="5"/>
  <c r="AS11" i="5"/>
  <c r="AT12" i="5"/>
  <c r="AU13" i="5"/>
  <c r="AR14" i="5"/>
  <c r="AS15" i="5"/>
  <c r="AT16" i="5"/>
  <c r="AU17" i="5"/>
  <c r="AR18" i="5"/>
  <c r="AU166" i="5"/>
  <c r="AS167" i="5"/>
  <c r="AT168" i="5"/>
  <c r="AU169" i="5"/>
  <c r="AR170" i="5"/>
  <c r="AT171" i="5"/>
  <c r="AS149" i="5"/>
  <c r="AU150" i="5"/>
  <c r="AS151" i="5"/>
  <c r="AU152" i="5"/>
  <c r="AS153" i="5"/>
  <c r="AT154" i="5"/>
  <c r="AU155" i="5"/>
  <c r="AR156" i="5"/>
  <c r="AS157" i="5"/>
  <c r="AU158" i="5"/>
  <c r="AR159" i="5"/>
  <c r="AS160" i="5"/>
  <c r="AT161" i="5"/>
  <c r="AU162" i="5"/>
  <c r="AR163" i="5"/>
  <c r="AS164" i="5"/>
  <c r="AU165" i="5"/>
  <c r="AR132" i="5"/>
  <c r="AT133" i="5"/>
  <c r="AU134" i="5"/>
  <c r="AR135" i="5"/>
  <c r="AT136" i="5"/>
  <c r="AU137" i="5"/>
  <c r="AR138" i="5"/>
  <c r="AS139" i="5"/>
  <c r="AT140" i="5"/>
  <c r="AU141" i="5"/>
  <c r="AR142" i="5"/>
  <c r="AS143" i="5"/>
  <c r="AT144" i="5"/>
  <c r="AU145" i="5"/>
  <c r="AR146" i="5"/>
  <c r="AS147" i="5"/>
  <c r="AT148" i="5"/>
  <c r="AS127" i="5"/>
  <c r="AU128" i="5"/>
  <c r="AR129" i="5"/>
  <c r="AS130" i="5"/>
  <c r="AT131" i="5"/>
  <c r="AR192" i="5"/>
  <c r="AR193" i="5"/>
  <c r="AS195" i="5"/>
  <c r="AT196" i="5"/>
  <c r="AU197" i="5"/>
  <c r="AR198" i="5"/>
  <c r="AS199" i="5"/>
  <c r="AT200" i="5"/>
  <c r="AR202" i="5"/>
  <c r="AU203" i="5"/>
  <c r="AR204" i="5"/>
  <c r="AS206" i="5"/>
  <c r="AT172" i="5"/>
  <c r="AR173" i="5"/>
  <c r="AT174" i="5"/>
  <c r="AS175" i="5"/>
  <c r="AT181" i="5"/>
  <c r="AU182" i="5"/>
  <c r="AT183" i="5"/>
  <c r="AS190" i="5"/>
  <c r="AT191" i="5"/>
  <c r="AS293" i="5"/>
  <c r="AT294" i="5"/>
  <c r="AS287" i="5"/>
  <c r="AS292" i="5"/>
  <c r="AT280" i="5"/>
  <c r="AS285" i="5"/>
  <c r="AT286" i="5"/>
  <c r="AS277" i="5"/>
  <c r="AT278" i="5"/>
  <c r="N71" i="6"/>
  <c r="AU211" i="5"/>
  <c r="AS212" i="5"/>
  <c r="AT213" i="5"/>
  <c r="AU214" i="5"/>
  <c r="AR215" i="5"/>
  <c r="AS216" i="5"/>
  <c r="AT217" i="5"/>
  <c r="AU218" i="5"/>
  <c r="AR219" i="5"/>
  <c r="AS220" i="5"/>
  <c r="AT124" i="5"/>
  <c r="AU125" i="5"/>
  <c r="AR126" i="5"/>
  <c r="AS208" i="5"/>
  <c r="AT209" i="5"/>
  <c r="AU210" i="5"/>
  <c r="AR116" i="5"/>
  <c r="AS117" i="5"/>
  <c r="AT118" i="5"/>
  <c r="AU119" i="5"/>
  <c r="AR120" i="5"/>
  <c r="AS121" i="5"/>
  <c r="AT122" i="5"/>
  <c r="AU123" i="5"/>
  <c r="AR106" i="5"/>
  <c r="AS107" i="5"/>
  <c r="AT108" i="5"/>
  <c r="AU109" i="5"/>
  <c r="AR110" i="5"/>
  <c r="AS111" i="5"/>
  <c r="AT112" i="5"/>
  <c r="AU113" i="5"/>
  <c r="AR114" i="5"/>
  <c r="AS115" i="5"/>
  <c r="AT97" i="5"/>
  <c r="AU98" i="5"/>
  <c r="AR99" i="5"/>
  <c r="AS100" i="5"/>
  <c r="AT101" i="5"/>
  <c r="AU102" i="5"/>
  <c r="AR103" i="5"/>
  <c r="AS104" i="5"/>
  <c r="AT105" i="5"/>
  <c r="AU88" i="5"/>
  <c r="AR89" i="5"/>
  <c r="AS90" i="5"/>
  <c r="AT91" i="5"/>
  <c r="AU92" i="5"/>
  <c r="AR93" i="5"/>
  <c r="AS94" i="5"/>
  <c r="AT95" i="5"/>
  <c r="AU96" i="5"/>
  <c r="AR80" i="5"/>
  <c r="AS81" i="5"/>
  <c r="AT82" i="5"/>
  <c r="AU83" i="5"/>
  <c r="AR84" i="5"/>
  <c r="AS85" i="5"/>
  <c r="AT86" i="5"/>
  <c r="AU87" i="5"/>
  <c r="AR70" i="5"/>
  <c r="AS71" i="5"/>
  <c r="AT72" i="5"/>
  <c r="AU73" i="5"/>
  <c r="AR74" i="5"/>
  <c r="AS75" i="5"/>
  <c r="AT76" i="5"/>
  <c r="AU77" i="5"/>
  <c r="AR78" i="5"/>
  <c r="AS79" i="5"/>
  <c r="AT61" i="5"/>
  <c r="AU62" i="5"/>
  <c r="AR63" i="5"/>
  <c r="AS64" i="5"/>
  <c r="AT65" i="5"/>
  <c r="AU66" i="5"/>
  <c r="AR67" i="5"/>
  <c r="AS68" i="5"/>
  <c r="AT69" i="5"/>
  <c r="AU51" i="5"/>
  <c r="AR52" i="5"/>
  <c r="AS53" i="5"/>
  <c r="AT54" i="5"/>
  <c r="AU55" i="5"/>
  <c r="AS56" i="5"/>
  <c r="AT57" i="5"/>
  <c r="AU58" i="5"/>
  <c r="AR59" i="5"/>
  <c r="AS60" i="5"/>
  <c r="AT42" i="5"/>
  <c r="AU43" i="5"/>
  <c r="AR44" i="5"/>
  <c r="AS45" i="5"/>
  <c r="AT46" i="5"/>
  <c r="AR47" i="5"/>
  <c r="AS48" i="5"/>
  <c r="AT49" i="5"/>
  <c r="AU50" i="5"/>
  <c r="AR32" i="5"/>
  <c r="AS33" i="5"/>
  <c r="AT34" i="5"/>
  <c r="AU35" i="5"/>
  <c r="AR36" i="5"/>
  <c r="AT37" i="5"/>
  <c r="AU38" i="5"/>
  <c r="AR39" i="5"/>
  <c r="AS40" i="5"/>
  <c r="AU41" i="5"/>
  <c r="AR23" i="5"/>
  <c r="AS24" i="5"/>
  <c r="AT25" i="5"/>
  <c r="AU26" i="5"/>
  <c r="AR27" i="5"/>
  <c r="AS28" i="5"/>
  <c r="AT29" i="5"/>
  <c r="AU30" i="5"/>
  <c r="AR31" i="5"/>
  <c r="AS21" i="5"/>
  <c r="AT22" i="5"/>
  <c r="AR19" i="5"/>
  <c r="AS20" i="5"/>
  <c r="AT11" i="5"/>
  <c r="AU12" i="5"/>
  <c r="AR13" i="5"/>
  <c r="AS14" i="5"/>
  <c r="AT15" i="5"/>
  <c r="AU16" i="5"/>
  <c r="AR17" i="5"/>
  <c r="AS18" i="5"/>
  <c r="AR166" i="5"/>
  <c r="AT167" i="5"/>
  <c r="AU168" i="5"/>
  <c r="AR169" i="5"/>
  <c r="AS170" i="5"/>
  <c r="AU171" i="5"/>
  <c r="AT149" i="5"/>
  <c r="AR150" i="5"/>
  <c r="AT151" i="5"/>
  <c r="AR152" i="5"/>
  <c r="AT153" i="5"/>
  <c r="AU154" i="5"/>
  <c r="AR155" i="5"/>
  <c r="AS156" i="5"/>
  <c r="AT157" i="5"/>
  <c r="AR158" i="5"/>
  <c r="AS159" i="5"/>
  <c r="AT160" i="5"/>
  <c r="AU161" i="5"/>
  <c r="AR162" i="5"/>
  <c r="AS163" i="5"/>
  <c r="AT164" i="5"/>
  <c r="AR165" i="5"/>
  <c r="AS132" i="5"/>
  <c r="AU133" i="5"/>
  <c r="AR134" i="5"/>
  <c r="AS135" i="5"/>
  <c r="AU136" i="5"/>
  <c r="AR137" i="5"/>
  <c r="AS138" i="5"/>
  <c r="AT139" i="5"/>
  <c r="AU140" i="5"/>
  <c r="AR141" i="5"/>
  <c r="AS142" i="5"/>
  <c r="AT143" i="5"/>
  <c r="AU144" i="5"/>
  <c r="AR145" i="5"/>
  <c r="AS146" i="5"/>
  <c r="AT147" i="5"/>
  <c r="AU148" i="5"/>
  <c r="AT127" i="5"/>
  <c r="AR128" i="5"/>
  <c r="AS129" i="5"/>
  <c r="AT130" i="5"/>
  <c r="AU131" i="5"/>
  <c r="AS192" i="5"/>
  <c r="AS193" i="5"/>
  <c r="AT195" i="5"/>
  <c r="AU196" i="5"/>
  <c r="AR197" i="5"/>
  <c r="AS198" i="5"/>
  <c r="AT199" i="5"/>
  <c r="AU200" i="5"/>
  <c r="AR201" i="5"/>
  <c r="AS202" i="5"/>
  <c r="AT204" i="5"/>
  <c r="AR205" i="5"/>
  <c r="AT206" i="5"/>
  <c r="AS207" i="5"/>
  <c r="AU172" i="5"/>
  <c r="AS173" i="5"/>
  <c r="AU175" i="5"/>
  <c r="AR176" i="5"/>
  <c r="AS177" i="5"/>
  <c r="AS178" i="5"/>
  <c r="AU188" i="5"/>
  <c r="AR189" i="5"/>
  <c r="AU409" i="5"/>
  <c r="AR410" i="5"/>
  <c r="AR406" i="5"/>
  <c r="AU291" i="5"/>
  <c r="AU284" i="5"/>
  <c r="AU276" i="5"/>
  <c r="AU265" i="5"/>
  <c r="AR211" i="5"/>
  <c r="AT212" i="5"/>
  <c r="AU213" i="5"/>
  <c r="AR214" i="5"/>
  <c r="AS215" i="5"/>
  <c r="AT216" i="5"/>
  <c r="AU217" i="5"/>
  <c r="AR218" i="5"/>
  <c r="AS219" i="5"/>
  <c r="AT220" i="5"/>
  <c r="AU124" i="5"/>
  <c r="AR125" i="5"/>
  <c r="AS126" i="5"/>
  <c r="AT208" i="5"/>
  <c r="AU209" i="5"/>
  <c r="AR210" i="5"/>
  <c r="AS116" i="5"/>
  <c r="AT117" i="5"/>
  <c r="AU118" i="5"/>
  <c r="AR119" i="5"/>
  <c r="AS120" i="5"/>
  <c r="AT121" i="5"/>
  <c r="AU122" i="5"/>
  <c r="AR123" i="5"/>
  <c r="AS106" i="5"/>
  <c r="AT107" i="5"/>
  <c r="AU108" i="5"/>
  <c r="AR109" i="5"/>
  <c r="AS110" i="5"/>
  <c r="AT111" i="5"/>
  <c r="AU112" i="5"/>
  <c r="AR113" i="5"/>
  <c r="AS114" i="5"/>
  <c r="AT115" i="5"/>
  <c r="AU97" i="5"/>
  <c r="AR98" i="5"/>
  <c r="AS99" i="5"/>
  <c r="AT100" i="5"/>
  <c r="AU101" i="5"/>
  <c r="AR102" i="5"/>
  <c r="AS103" i="5"/>
  <c r="AT104" i="5"/>
  <c r="AU105" i="5"/>
  <c r="AR88" i="5"/>
  <c r="AS89" i="5"/>
  <c r="AT90" i="5"/>
  <c r="AU91" i="5"/>
  <c r="AR92" i="5"/>
  <c r="AS93" i="5"/>
  <c r="AT94" i="5"/>
  <c r="AU95" i="5"/>
  <c r="AR96" i="5"/>
  <c r="AS80" i="5"/>
  <c r="AT81" i="5"/>
  <c r="AU82" i="5"/>
  <c r="AR83" i="5"/>
  <c r="AS84" i="5"/>
  <c r="AT85" i="5"/>
  <c r="AU86" i="5"/>
  <c r="AR87" i="5"/>
  <c r="AS70" i="5"/>
  <c r="AT71" i="5"/>
  <c r="AU72" i="5"/>
  <c r="AR73" i="5"/>
  <c r="AS74" i="5"/>
  <c r="AT75" i="5"/>
  <c r="AU76" i="5"/>
  <c r="AR77" i="5"/>
  <c r="AS78" i="5"/>
  <c r="AT79" i="5"/>
  <c r="AU61" i="5"/>
  <c r="AR62" i="5"/>
  <c r="AS63" i="5"/>
  <c r="AT64" i="5"/>
  <c r="AU65" i="5"/>
  <c r="AR66" i="5"/>
  <c r="AS67" i="5"/>
  <c r="AT68" i="5"/>
  <c r="AU69" i="5"/>
  <c r="AR51" i="5"/>
  <c r="AS52" i="5"/>
  <c r="AT53" i="5"/>
  <c r="AU54" i="5"/>
  <c r="AR55" i="5"/>
  <c r="AT56" i="5"/>
  <c r="AU57" i="5"/>
  <c r="AR58" i="5"/>
  <c r="AS59" i="5"/>
  <c r="AT60" i="5"/>
  <c r="AU42" i="5"/>
  <c r="AR43" i="5"/>
  <c r="AS44" i="5"/>
  <c r="AT45" i="5"/>
  <c r="AU46" i="5"/>
  <c r="AS47" i="5"/>
  <c r="AT48" i="5"/>
  <c r="AU49" i="5"/>
  <c r="AR50" i="5"/>
  <c r="AS32" i="5"/>
  <c r="AT33" i="5"/>
  <c r="AU34" i="5"/>
  <c r="AR35" i="5"/>
  <c r="AS36" i="5"/>
  <c r="AU37" i="5"/>
  <c r="AR38" i="5"/>
  <c r="AS39" i="5"/>
  <c r="AT40" i="5"/>
  <c r="AR41" i="5"/>
  <c r="AS23" i="5"/>
  <c r="AT24" i="5"/>
  <c r="AU25" i="5"/>
  <c r="AR26" i="5"/>
  <c r="AS27" i="5"/>
  <c r="AT28" i="5"/>
  <c r="AU29" i="5"/>
  <c r="AR30" i="5"/>
  <c r="AS31" i="5"/>
  <c r="AT21" i="5"/>
  <c r="AU22" i="5"/>
  <c r="AS19" i="5"/>
  <c r="AT20" i="5"/>
  <c r="AU11" i="5"/>
  <c r="AR12" i="5"/>
  <c r="AS13" i="5"/>
  <c r="AT14" i="5"/>
  <c r="AU15" i="5"/>
  <c r="AR16" i="5"/>
  <c r="AS17" i="5"/>
  <c r="AT18" i="5"/>
  <c r="AS166" i="5"/>
  <c r="AU167" i="5"/>
  <c r="AR168" i="5"/>
  <c r="AS169" i="5"/>
  <c r="AT170" i="5"/>
  <c r="AR171" i="5"/>
  <c r="AU149" i="5"/>
  <c r="AS150" i="5"/>
  <c r="AU151" i="5"/>
  <c r="AS152" i="5"/>
  <c r="AU153" i="5"/>
  <c r="AR154" i="5"/>
  <c r="AS155" i="5"/>
  <c r="AT156" i="5"/>
  <c r="AU157" i="5"/>
  <c r="AS158" i="5"/>
  <c r="AT159" i="5"/>
  <c r="AU160" i="5"/>
  <c r="AR161" i="5"/>
  <c r="AS162" i="5"/>
  <c r="AT163" i="5"/>
  <c r="AU164" i="5"/>
  <c r="AS165" i="5"/>
  <c r="AT132" i="5"/>
  <c r="AR133" i="5"/>
  <c r="AS134" i="5"/>
  <c r="AT135" i="5"/>
  <c r="AR136" i="5"/>
  <c r="AS137" i="5"/>
  <c r="AT138" i="5"/>
  <c r="AU139" i="5"/>
  <c r="AR140" i="5"/>
  <c r="AS141" i="5"/>
  <c r="AT142" i="5"/>
  <c r="AU143" i="5"/>
  <c r="AR144" i="5"/>
  <c r="AS145" i="5"/>
  <c r="AT146" i="5"/>
  <c r="AU147" i="5"/>
  <c r="AR148" i="5"/>
  <c r="AU127" i="5"/>
  <c r="AS128" i="5"/>
  <c r="AT129" i="5"/>
  <c r="AU130" i="5"/>
  <c r="AR131" i="5"/>
  <c r="AT192" i="5"/>
  <c r="AT193" i="5"/>
  <c r="AU195" i="5"/>
  <c r="AR196" i="5"/>
  <c r="AS197" i="5"/>
  <c r="AT198" i="5"/>
  <c r="AU199" i="5"/>
  <c r="AR200" i="5"/>
  <c r="AS201" i="5"/>
  <c r="AT202" i="5"/>
  <c r="AS203" i="5"/>
  <c r="AU204" i="5"/>
  <c r="AS205" i="5"/>
  <c r="AT207" i="5"/>
  <c r="AU173" i="5"/>
  <c r="AR174" i="5"/>
  <c r="AT176" i="5"/>
  <c r="AU177" i="5"/>
  <c r="AU178" i="5"/>
  <c r="AR179" i="5"/>
  <c r="AS180" i="5"/>
  <c r="AS186" i="5"/>
  <c r="AT187" i="5"/>
  <c r="AT408" i="5"/>
  <c r="AS404" i="5"/>
  <c r="AT405" i="5"/>
  <c r="AT290" i="5"/>
  <c r="AT283" i="5"/>
  <c r="AS272" i="5"/>
  <c r="AT275" i="5"/>
  <c r="AS264" i="5"/>
  <c r="X66" i="6"/>
  <c r="AS211" i="5"/>
  <c r="AU212" i="5"/>
  <c r="AR213" i="5"/>
  <c r="AS214" i="5"/>
  <c r="AT215" i="5"/>
  <c r="AU216" i="5"/>
  <c r="AR217" i="5"/>
  <c r="AS218" i="5"/>
  <c r="AT219" i="5"/>
  <c r="AU220" i="5"/>
  <c r="AR124" i="5"/>
  <c r="AS125" i="5"/>
  <c r="AT126" i="5"/>
  <c r="AU208" i="5"/>
  <c r="AR209" i="5"/>
  <c r="AS210" i="5"/>
  <c r="AT116" i="5"/>
  <c r="AU117" i="5"/>
  <c r="AR118" i="5"/>
  <c r="AS119" i="5"/>
  <c r="AT120" i="5"/>
  <c r="AU121" i="5"/>
  <c r="AR122" i="5"/>
  <c r="AS123" i="5"/>
  <c r="AT106" i="5"/>
  <c r="AU107" i="5"/>
  <c r="AR108" i="5"/>
  <c r="AS109" i="5"/>
  <c r="AT110" i="5"/>
  <c r="AU111" i="5"/>
  <c r="AR112" i="5"/>
  <c r="AS113" i="5"/>
  <c r="AT114" i="5"/>
  <c r="AU115" i="5"/>
  <c r="AR97" i="5"/>
  <c r="AS98" i="5"/>
  <c r="AT99" i="5"/>
  <c r="AU100" i="5"/>
  <c r="AR101" i="5"/>
  <c r="AS102" i="5"/>
  <c r="AT103" i="5"/>
  <c r="AU104" i="5"/>
  <c r="AR105" i="5"/>
  <c r="AS88" i="5"/>
  <c r="AT89" i="5"/>
  <c r="AU90" i="5"/>
  <c r="AR91" i="5"/>
  <c r="AS92" i="5"/>
  <c r="AT93" i="5"/>
  <c r="AU94" i="5"/>
  <c r="AR95" i="5"/>
  <c r="AS96" i="5"/>
  <c r="AT80" i="5"/>
  <c r="AU81" i="5"/>
  <c r="AR82" i="5"/>
  <c r="AS83" i="5"/>
  <c r="AT84" i="5"/>
  <c r="AU85" i="5"/>
  <c r="AR86" i="5"/>
  <c r="AS87" i="5"/>
  <c r="AT70" i="5"/>
  <c r="AU71" i="5"/>
  <c r="AR72" i="5"/>
  <c r="AS73" i="5"/>
  <c r="AT74" i="5"/>
  <c r="AU75" i="5"/>
  <c r="AR76" i="5"/>
  <c r="AS77" i="5"/>
  <c r="AT78" i="5"/>
  <c r="AU79" i="5"/>
  <c r="AR61" i="5"/>
  <c r="AS62" i="5"/>
  <c r="AT63" i="5"/>
  <c r="AU64" i="5"/>
  <c r="AR65" i="5"/>
  <c r="AS66" i="5"/>
  <c r="AT67" i="5"/>
  <c r="AU68" i="5"/>
  <c r="AR69" i="5"/>
  <c r="AS51" i="5"/>
  <c r="AT52" i="5"/>
  <c r="AU53" i="5"/>
  <c r="AR54" i="5"/>
  <c r="AS55" i="5"/>
  <c r="AU56" i="5"/>
  <c r="AR57" i="5"/>
  <c r="AS58" i="5"/>
  <c r="AT59" i="5"/>
  <c r="AU60" i="5"/>
  <c r="AR42" i="5"/>
  <c r="AS43" i="5"/>
  <c r="AT44" i="5"/>
  <c r="AU45" i="5"/>
  <c r="AR46" i="5"/>
  <c r="AT47" i="5"/>
  <c r="AU48" i="5"/>
  <c r="AR49" i="5"/>
  <c r="AS50" i="5"/>
  <c r="AT32" i="5"/>
  <c r="AU33" i="5"/>
  <c r="AR34" i="5"/>
  <c r="AS35" i="5"/>
  <c r="AT36" i="5"/>
  <c r="AR37" i="5"/>
  <c r="AS38" i="5"/>
  <c r="AT39" i="5"/>
  <c r="AU40" i="5"/>
  <c r="AS41" i="5"/>
  <c r="AT23" i="5"/>
  <c r="AU24" i="5"/>
  <c r="AR25" i="5"/>
  <c r="AS26" i="5"/>
  <c r="AT27" i="5"/>
  <c r="AU28" i="5"/>
  <c r="AR29" i="5"/>
  <c r="AS30" i="5"/>
  <c r="AT31" i="5"/>
  <c r="AU21" i="5"/>
  <c r="AR22" i="5"/>
  <c r="AT19" i="5"/>
  <c r="AU20" i="5"/>
  <c r="AR11" i="5"/>
  <c r="AS12" i="5"/>
  <c r="AT13" i="5"/>
  <c r="AU14" i="5"/>
  <c r="AR15" i="5"/>
  <c r="AS16" i="5"/>
  <c r="AT17" i="5"/>
  <c r="AU18" i="5"/>
  <c r="AT166" i="5"/>
  <c r="AR167" i="5"/>
  <c r="AS168" i="5"/>
  <c r="AT169" i="5"/>
  <c r="AU170" i="5"/>
  <c r="AS171" i="5"/>
  <c r="AR149" i="5"/>
  <c r="AT150" i="5"/>
  <c r="AR151" i="5"/>
  <c r="AT152" i="5"/>
  <c r="AR153" i="5"/>
  <c r="AS154" i="5"/>
  <c r="AT155" i="5"/>
  <c r="AU156" i="5"/>
  <c r="AR157" i="5"/>
  <c r="AT158" i="5"/>
  <c r="AU159" i="5"/>
  <c r="AR160" i="5"/>
  <c r="AS161" i="5"/>
  <c r="AT162" i="5"/>
  <c r="AU163" i="5"/>
  <c r="AR164" i="5"/>
  <c r="AT165" i="5"/>
  <c r="AU132" i="5"/>
  <c r="AS133" i="5"/>
  <c r="AT134" i="5"/>
  <c r="AU135" i="5"/>
  <c r="AS136" i="5"/>
  <c r="AT137" i="5"/>
  <c r="AU138" i="5"/>
  <c r="AR139" i="5"/>
  <c r="AS140" i="5"/>
  <c r="AT141" i="5"/>
  <c r="AU142" i="5"/>
  <c r="AR143" i="5"/>
  <c r="AS144" i="5"/>
  <c r="AT145" i="5"/>
  <c r="AU146" i="5"/>
  <c r="AR147" i="5"/>
  <c r="AS148" i="5"/>
  <c r="AR127" i="5"/>
  <c r="AT128" i="5"/>
  <c r="AU129" i="5"/>
  <c r="AR130" i="5"/>
  <c r="AS131" i="5"/>
  <c r="AU192" i="5"/>
  <c r="AU193" i="5"/>
  <c r="AR195" i="5"/>
  <c r="AS196" i="5"/>
  <c r="AT197" i="5"/>
  <c r="AU198" i="5"/>
  <c r="AR199" i="5"/>
  <c r="AS200" i="5"/>
  <c r="AT201" i="5"/>
  <c r="AT203" i="5"/>
  <c r="AU205" i="5"/>
  <c r="AR206" i="5"/>
  <c r="AU207" i="5"/>
  <c r="AR172" i="5"/>
  <c r="AS174" i="5"/>
  <c r="AT179" i="5"/>
  <c r="AU180" i="5"/>
  <c r="AR181" i="5"/>
  <c r="AS182" i="5"/>
  <c r="AU184" i="5"/>
  <c r="AR185" i="5"/>
  <c r="AU194" i="5"/>
  <c r="AR407" i="5"/>
  <c r="AU295" i="5"/>
  <c r="AU288" i="5"/>
  <c r="AR289" i="5"/>
  <c r="AU281" i="5"/>
  <c r="AR282" i="5"/>
  <c r="AR271" i="5"/>
  <c r="AR279" i="5"/>
  <c r="X1075" i="5"/>
  <c r="AH1075" i="5"/>
  <c r="X1078" i="5"/>
  <c r="AH1078" i="5"/>
  <c r="AH1101" i="5"/>
  <c r="X1101" i="5"/>
  <c r="X1092" i="5"/>
  <c r="AH1094" i="5"/>
  <c r="X1098" i="5"/>
  <c r="AJ1098" i="5" s="1"/>
  <c r="Z1101" i="5"/>
  <c r="X1114" i="5"/>
  <c r="X1111" i="5"/>
  <c r="AH1111" i="5"/>
  <c r="AH1162" i="5"/>
  <c r="X1162" i="5"/>
  <c r="AH1165" i="5"/>
  <c r="X1165" i="5"/>
  <c r="AH1452" i="5"/>
  <c r="X1452" i="5"/>
  <c r="Z1462" i="5"/>
  <c r="AH1462" i="5"/>
  <c r="X1462" i="5"/>
  <c r="Z1470" i="5"/>
  <c r="AH1470" i="5"/>
  <c r="X1470" i="5"/>
  <c r="Z1478" i="5"/>
  <c r="AH1478" i="5"/>
  <c r="X1478" i="5"/>
  <c r="Z1486" i="5"/>
  <c r="AH1486" i="5"/>
  <c r="X1486" i="5"/>
  <c r="Z1494" i="5"/>
  <c r="AH1494" i="5"/>
  <c r="X1494" i="5"/>
  <c r="Z1502" i="5"/>
  <c r="AH1502" i="5"/>
  <c r="X1502" i="5"/>
  <c r="Z1510" i="5"/>
  <c r="AH1510" i="5"/>
  <c r="X1510" i="5"/>
  <c r="Z1518" i="5"/>
  <c r="AH1518" i="5"/>
  <c r="X1518" i="5"/>
  <c r="Z1526" i="5"/>
  <c r="AH1526" i="5"/>
  <c r="X1526" i="5"/>
  <c r="Z1534" i="5"/>
  <c r="AH1534" i="5"/>
  <c r="X1534" i="5"/>
  <c r="Z1542" i="5"/>
  <c r="AH1542" i="5"/>
  <c r="X1542" i="5"/>
  <c r="Z1550" i="5"/>
  <c r="AH1550" i="5"/>
  <c r="X1550" i="5"/>
  <c r="Z1557" i="5"/>
  <c r="AH1557" i="5"/>
  <c r="X1557" i="5"/>
  <c r="Z1563" i="5"/>
  <c r="AH1563" i="5"/>
  <c r="X1563" i="5"/>
  <c r="Z1571" i="5"/>
  <c r="AH1571" i="5"/>
  <c r="X1571" i="5"/>
  <c r="Z1577" i="5"/>
  <c r="AH1577" i="5"/>
  <c r="Z1301" i="5"/>
  <c r="Z1381" i="5"/>
  <c r="Z1385" i="5"/>
  <c r="Z1389" i="5"/>
  <c r="Z1393" i="5"/>
  <c r="Z1397" i="5"/>
  <c r="Z1401" i="5"/>
  <c r="Z1404" i="5"/>
  <c r="Z1408" i="5"/>
  <c r="Z1412" i="5"/>
  <c r="Z1415" i="5"/>
  <c r="Z1417" i="5"/>
  <c r="Z1421" i="5"/>
  <c r="Z1425" i="5"/>
  <c r="Z1428" i="5"/>
  <c r="Z1432" i="5"/>
  <c r="Z1436" i="5"/>
  <c r="Z1440" i="5"/>
  <c r="Z1449" i="5"/>
  <c r="AH1456" i="5"/>
  <c r="X1456" i="5"/>
  <c r="AH1460" i="5"/>
  <c r="X1460" i="5"/>
  <c r="Z1460" i="5"/>
  <c r="AH1468" i="5"/>
  <c r="X1468" i="5"/>
  <c r="Z1468" i="5"/>
  <c r="AH1476" i="5"/>
  <c r="X1476" i="5"/>
  <c r="Z1476" i="5"/>
  <c r="AH1484" i="5"/>
  <c r="X1484" i="5"/>
  <c r="Z1484" i="5"/>
  <c r="AH1492" i="5"/>
  <c r="X1492" i="5"/>
  <c r="Z1492" i="5"/>
  <c r="AH1500" i="5"/>
  <c r="X1500" i="5"/>
  <c r="Z1500" i="5"/>
  <c r="AH1508" i="5"/>
  <c r="X1508" i="5"/>
  <c r="Z1508" i="5"/>
  <c r="AH1516" i="5"/>
  <c r="X1516" i="5"/>
  <c r="Z1516" i="5"/>
  <c r="AH1524" i="5"/>
  <c r="X1524" i="5"/>
  <c r="Z1524" i="5"/>
  <c r="AH1532" i="5"/>
  <c r="X1532" i="5"/>
  <c r="Z1532" i="5"/>
  <c r="AH1540" i="5"/>
  <c r="X1540" i="5"/>
  <c r="Z1540" i="5"/>
  <c r="AH1548" i="5"/>
  <c r="X1548" i="5"/>
  <c r="Z1548" i="5"/>
  <c r="AH1555" i="5"/>
  <c r="X1555" i="5"/>
  <c r="Z1555" i="5"/>
  <c r="AH1561" i="5"/>
  <c r="X1561" i="5"/>
  <c r="Z1561" i="5"/>
  <c r="AH1569" i="5"/>
  <c r="X1569" i="5"/>
  <c r="Z1569" i="5"/>
  <c r="AH1576" i="5"/>
  <c r="X1576" i="5"/>
  <c r="X1577" i="5"/>
  <c r="Z1585" i="5"/>
  <c r="AH1585" i="5"/>
  <c r="X1300" i="5"/>
  <c r="X1380" i="5"/>
  <c r="X1384" i="5"/>
  <c r="X1388" i="5"/>
  <c r="X1392" i="5"/>
  <c r="X1396" i="5"/>
  <c r="X1400" i="5"/>
  <c r="X1407" i="5"/>
  <c r="X1411" i="5"/>
  <c r="X1414" i="5"/>
  <c r="X1416" i="5"/>
  <c r="X1420" i="5"/>
  <c r="X1424" i="5"/>
  <c r="X1431" i="5"/>
  <c r="X1435" i="5"/>
  <c r="X1439" i="5"/>
  <c r="AH1444" i="5"/>
  <c r="X1444" i="5"/>
  <c r="X1445" i="5"/>
  <c r="AH1446" i="5"/>
  <c r="Z1452" i="5"/>
  <c r="Z1466" i="5"/>
  <c r="AH1466" i="5"/>
  <c r="X1466" i="5"/>
  <c r="Z1474" i="5"/>
  <c r="AH1474" i="5"/>
  <c r="X1474" i="5"/>
  <c r="Z1482" i="5"/>
  <c r="AH1482" i="5"/>
  <c r="X1482" i="5"/>
  <c r="Z1490" i="5"/>
  <c r="AH1490" i="5"/>
  <c r="X1490" i="5"/>
  <c r="Z1498" i="5"/>
  <c r="AH1498" i="5"/>
  <c r="X1498" i="5"/>
  <c r="Z1506" i="5"/>
  <c r="AH1506" i="5"/>
  <c r="X1506" i="5"/>
  <c r="Z1514" i="5"/>
  <c r="AH1514" i="5"/>
  <c r="X1514" i="5"/>
  <c r="Z1522" i="5"/>
  <c r="AH1522" i="5"/>
  <c r="X1522" i="5"/>
  <c r="Z1530" i="5"/>
  <c r="AH1530" i="5"/>
  <c r="X1530" i="5"/>
  <c r="Z1538" i="5"/>
  <c r="AH1538" i="5"/>
  <c r="X1538" i="5"/>
  <c r="Z1546" i="5"/>
  <c r="AH1546" i="5"/>
  <c r="X1546" i="5"/>
  <c r="Z1559" i="5"/>
  <c r="AH1559" i="5"/>
  <c r="X1559" i="5"/>
  <c r="Z1567" i="5"/>
  <c r="AH1567" i="5"/>
  <c r="X1567" i="5"/>
  <c r="AH1584" i="5"/>
  <c r="X1584" i="5"/>
  <c r="X1301" i="5"/>
  <c r="X1381" i="5"/>
  <c r="X1385" i="5"/>
  <c r="X1389" i="5"/>
  <c r="X1393" i="5"/>
  <c r="X1397" i="5"/>
  <c r="X1401" i="5"/>
  <c r="X1404" i="5"/>
  <c r="X1408" i="5"/>
  <c r="X1412" i="5"/>
  <c r="X1415" i="5"/>
  <c r="X1417" i="5"/>
  <c r="X1421" i="5"/>
  <c r="X1425" i="5"/>
  <c r="X1428" i="5"/>
  <c r="X1432" i="5"/>
  <c r="X1436" i="5"/>
  <c r="X1440" i="5"/>
  <c r="AH1448" i="5"/>
  <c r="X1448" i="5"/>
  <c r="X1449" i="5"/>
  <c r="AH1450" i="5"/>
  <c r="AH1464" i="5"/>
  <c r="X1464" i="5"/>
  <c r="Z1464" i="5"/>
  <c r="AH1472" i="5"/>
  <c r="X1472" i="5"/>
  <c r="Z1472" i="5"/>
  <c r="AH1480" i="5"/>
  <c r="X1480" i="5"/>
  <c r="Z1480" i="5"/>
  <c r="AH1488" i="5"/>
  <c r="X1488" i="5"/>
  <c r="Z1488" i="5"/>
  <c r="AH1496" i="5"/>
  <c r="X1496" i="5"/>
  <c r="Z1496" i="5"/>
  <c r="AH1504" i="5"/>
  <c r="X1504" i="5"/>
  <c r="Z1504" i="5"/>
  <c r="AH1512" i="5"/>
  <c r="X1512" i="5"/>
  <c r="Z1512" i="5"/>
  <c r="AH1520" i="5"/>
  <c r="X1520" i="5"/>
  <c r="Z1520" i="5"/>
  <c r="AH1528" i="5"/>
  <c r="X1528" i="5"/>
  <c r="Z1528" i="5"/>
  <c r="AH1536" i="5"/>
  <c r="X1536" i="5"/>
  <c r="Z1536" i="5"/>
  <c r="AH1544" i="5"/>
  <c r="X1544" i="5"/>
  <c r="Z1544" i="5"/>
  <c r="AH1552" i="5"/>
  <c r="X1552" i="5"/>
  <c r="Z1552" i="5"/>
  <c r="AH1565" i="5"/>
  <c r="X1565" i="5"/>
  <c r="Z1565" i="5"/>
  <c r="AH1580" i="5"/>
  <c r="X1580" i="5"/>
  <c r="AH1588" i="5"/>
  <c r="X1588" i="5"/>
  <c r="X1575" i="5"/>
  <c r="X1579" i="5"/>
  <c r="X1583" i="5"/>
  <c r="X1587" i="5"/>
  <c r="AG1142" i="5"/>
  <c r="Z206" i="5"/>
  <c r="Z600" i="5"/>
  <c r="X689" i="5"/>
  <c r="Z327" i="5"/>
  <c r="Z698" i="5"/>
  <c r="Z665" i="5"/>
  <c r="Z809" i="5"/>
  <c r="X758" i="5"/>
  <c r="X976" i="5"/>
  <c r="Z1046" i="5"/>
  <c r="X1046" i="5"/>
  <c r="AG806" i="5"/>
  <c r="AG742" i="5"/>
  <c r="AG1078" i="5"/>
  <c r="AH1138" i="5"/>
  <c r="Z939" i="5"/>
  <c r="Z908" i="5"/>
  <c r="Z885" i="5"/>
  <c r="X879" i="5"/>
  <c r="Z843" i="5"/>
  <c r="X922" i="5"/>
  <c r="X908" i="5"/>
  <c r="X931" i="5"/>
  <c r="X889" i="5"/>
  <c r="AH781" i="5"/>
  <c r="Z781" i="5"/>
  <c r="AH754" i="5"/>
  <c r="X754" i="5"/>
  <c r="AH991" i="5"/>
  <c r="Z991" i="5"/>
  <c r="Z935" i="5"/>
  <c r="Z928" i="5"/>
  <c r="Z920" i="5"/>
  <c r="Z894" i="5"/>
  <c r="Z893" i="5"/>
  <c r="Z879" i="5"/>
  <c r="X875" i="5"/>
  <c r="AH870" i="5"/>
  <c r="X920" i="5"/>
  <c r="X939" i="5"/>
  <c r="X887" i="5"/>
  <c r="AG691" i="5"/>
  <c r="AH693" i="5"/>
  <c r="X693" i="5"/>
  <c r="AH657" i="5"/>
  <c r="Z657" i="5"/>
  <c r="AH933" i="5"/>
  <c r="Z933" i="5"/>
  <c r="AH943" i="5"/>
  <c r="Z943" i="5"/>
  <c r="AH914" i="5"/>
  <c r="Z914" i="5"/>
  <c r="AH916" i="5"/>
  <c r="X916" i="5"/>
  <c r="AH896" i="5"/>
  <c r="X896" i="5"/>
  <c r="AH904" i="5"/>
  <c r="X904" i="5"/>
  <c r="AH877" i="5"/>
  <c r="X877" i="5"/>
  <c r="AH881" i="5"/>
  <c r="Z881" i="5"/>
  <c r="AH891" i="5"/>
  <c r="X891" i="5"/>
  <c r="Z891" i="5"/>
  <c r="AH858" i="5"/>
  <c r="X858" i="5"/>
  <c r="AH860" i="5"/>
  <c r="Z860" i="5"/>
  <c r="AH841" i="5"/>
  <c r="X841" i="5"/>
  <c r="X317" i="5"/>
  <c r="V65" i="6"/>
  <c r="Z922" i="5"/>
  <c r="X894" i="5"/>
  <c r="X933" i="5"/>
  <c r="X910" i="5"/>
  <c r="AH737" i="5"/>
  <c r="X737" i="5"/>
  <c r="AH1047" i="5"/>
  <c r="Z1047" i="5"/>
  <c r="AH1129" i="5"/>
  <c r="Z1129" i="5"/>
  <c r="AH1134" i="5"/>
  <c r="Z1134" i="5"/>
  <c r="AG820" i="5"/>
  <c r="Z640" i="5"/>
  <c r="Z757" i="5"/>
  <c r="X757" i="5"/>
  <c r="Z851" i="5"/>
  <c r="Z1701" i="5"/>
  <c r="X1699" i="5"/>
  <c r="X1277" i="5"/>
  <c r="Z1254" i="5"/>
  <c r="AH1241" i="5"/>
  <c r="Z1239" i="5"/>
  <c r="Z1204" i="5"/>
  <c r="Z1144" i="5"/>
  <c r="Z1147" i="5"/>
  <c r="X1206" i="5"/>
  <c r="AH1182" i="5"/>
  <c r="X1142" i="5"/>
  <c r="AH1116" i="5"/>
  <c r="X1089" i="5"/>
  <c r="AJ1089" i="5" s="1"/>
  <c r="Z1063" i="5"/>
  <c r="AG782" i="5"/>
  <c r="AG840" i="5"/>
  <c r="AG752" i="5"/>
  <c r="Z293" i="5"/>
  <c r="Z967" i="5"/>
  <c r="Z711" i="5"/>
  <c r="Z813" i="5"/>
  <c r="Z730" i="5"/>
  <c r="X746" i="5"/>
  <c r="AG824" i="5"/>
  <c r="AG859" i="5"/>
  <c r="AG1036" i="5"/>
  <c r="AG1773" i="5"/>
  <c r="AG1063" i="5"/>
  <c r="T65" i="6"/>
  <c r="AG853" i="5"/>
  <c r="AG1119" i="5"/>
  <c r="Z687" i="5"/>
  <c r="AG800" i="5"/>
  <c r="AG987" i="5"/>
  <c r="AG1087" i="5"/>
  <c r="Z70" i="5"/>
  <c r="Z36" i="5"/>
  <c r="Z345" i="5"/>
  <c r="AH804" i="5"/>
  <c r="Z804" i="5"/>
  <c r="X804" i="5"/>
  <c r="AH791" i="5"/>
  <c r="Z791" i="5"/>
  <c r="AH685" i="5"/>
  <c r="Z685" i="5"/>
  <c r="Z832" i="5"/>
  <c r="X763" i="5"/>
  <c r="X1589" i="5"/>
  <c r="AG776" i="5"/>
  <c r="AG851" i="5"/>
  <c r="AG1712" i="5"/>
  <c r="AG1771" i="5"/>
  <c r="AG1080" i="5"/>
  <c r="Z746" i="5"/>
  <c r="AG1776" i="5"/>
  <c r="AG1042" i="5"/>
  <c r="AH1493" i="5"/>
  <c r="J82" i="6"/>
  <c r="AR969" i="5"/>
  <c r="AU1032" i="5"/>
  <c r="H82" i="6"/>
  <c r="F10" i="7" s="1"/>
  <c r="F82" i="6"/>
  <c r="C10" i="7" s="1"/>
  <c r="M7" i="7" s="1"/>
  <c r="L82" i="6"/>
  <c r="J57" i="7"/>
  <c r="AG1643" i="5"/>
  <c r="AG1645" i="5"/>
  <c r="AG1654" i="5"/>
  <c r="AG1704" i="5"/>
  <c r="AG1814" i="5"/>
  <c r="AG1827" i="5"/>
  <c r="AG1831" i="5"/>
  <c r="AG1824" i="5"/>
  <c r="AG1832" i="5"/>
  <c r="AG212" i="5"/>
  <c r="AG218" i="5"/>
  <c r="Z121" i="5"/>
  <c r="X39" i="5"/>
  <c r="Z37" i="5"/>
  <c r="X218" i="5"/>
  <c r="X100" i="5"/>
  <c r="Z88" i="5"/>
  <c r="Z119" i="5"/>
  <c r="Z96" i="5"/>
  <c r="X71" i="5"/>
  <c r="Z59" i="5"/>
  <c r="X48" i="5"/>
  <c r="Z50" i="5"/>
  <c r="Z85" i="5"/>
  <c r="Z33" i="5"/>
  <c r="X167" i="5"/>
  <c r="Z13" i="5"/>
  <c r="X115" i="5"/>
  <c r="Z53" i="5"/>
  <c r="Z66" i="5"/>
  <c r="X62" i="5"/>
  <c r="Z79" i="5"/>
  <c r="X42" i="5"/>
  <c r="Z24" i="5"/>
  <c r="X196" i="5"/>
  <c r="X26" i="5"/>
  <c r="Z415" i="5"/>
  <c r="X15" i="5"/>
  <c r="X75" i="5"/>
  <c r="X216" i="5"/>
  <c r="X214" i="5"/>
  <c r="X64" i="5"/>
  <c r="Z90" i="5"/>
  <c r="X77" i="5"/>
  <c r="X94" i="5"/>
  <c r="Z123" i="5"/>
  <c r="X92" i="5"/>
  <c r="Z104" i="5"/>
  <c r="X102" i="5"/>
  <c r="X55" i="5"/>
  <c r="Z51" i="5"/>
  <c r="X208" i="5"/>
  <c r="X35" i="5"/>
  <c r="AG416" i="5"/>
  <c r="AG1826" i="5"/>
  <c r="AG1833" i="5"/>
  <c r="AS972" i="5"/>
  <c r="AU970" i="5"/>
  <c r="U4" i="6"/>
  <c r="Z1818" i="5"/>
  <c r="X1822" i="5"/>
  <c r="AH1826" i="5"/>
  <c r="X1833" i="5"/>
  <c r="AS414" i="5"/>
  <c r="AS1779" i="5"/>
  <c r="AT414" i="5"/>
  <c r="AR970" i="5"/>
  <c r="AH1820" i="5"/>
  <c r="Z1833" i="5"/>
  <c r="AT972" i="5"/>
  <c r="AT411" i="5"/>
  <c r="AT417" i="5"/>
  <c r="AU414" i="5"/>
  <c r="AS417" i="5"/>
  <c r="AU969" i="5"/>
  <c r="AH1830" i="5"/>
  <c r="X1818" i="5"/>
  <c r="X1826" i="5"/>
  <c r="X1830" i="5"/>
  <c r="AG1655" i="5"/>
  <c r="AG1657" i="5"/>
  <c r="AG1659" i="5"/>
  <c r="AG1661" i="5"/>
  <c r="AG1663" i="5"/>
  <c r="AG1665" i="5"/>
  <c r="AG1667" i="5"/>
  <c r="AG1669" i="5"/>
  <c r="AH969" i="5"/>
  <c r="Z969" i="5"/>
  <c r="AG1821" i="5"/>
  <c r="AG1829" i="5"/>
  <c r="P38" i="6"/>
  <c r="B58" i="7"/>
  <c r="AG1639" i="5"/>
  <c r="AG1641" i="5"/>
  <c r="AG1647" i="5"/>
  <c r="AG1649" i="5"/>
  <c r="AG1651" i="5"/>
  <c r="AG1652" i="5"/>
  <c r="AG1653" i="5"/>
  <c r="X9" i="5"/>
  <c r="X1687" i="5"/>
  <c r="X1670" i="5"/>
  <c r="Z412" i="5"/>
  <c r="X69" i="5"/>
  <c r="Z60" i="5"/>
  <c r="X211" i="5"/>
  <c r="Z219" i="5"/>
  <c r="Z209" i="5"/>
  <c r="X110" i="5"/>
  <c r="X217" i="5"/>
  <c r="Z105" i="5"/>
  <c r="Z45" i="5"/>
  <c r="Z63" i="5"/>
  <c r="Z114" i="5"/>
  <c r="X118" i="5"/>
  <c r="X209" i="5"/>
  <c r="Z34" i="5"/>
  <c r="X40" i="5"/>
  <c r="X22" i="5"/>
  <c r="Z12" i="5"/>
  <c r="Z221" i="5"/>
  <c r="AG413" i="5"/>
  <c r="Z1268" i="5"/>
  <c r="Z417" i="5"/>
  <c r="Z413" i="5"/>
  <c r="X1708" i="5"/>
  <c r="X1672" i="5"/>
  <c r="AG1708" i="5"/>
  <c r="X1680" i="5"/>
  <c r="AG1705" i="5"/>
  <c r="X1707" i="5"/>
  <c r="X1709" i="5"/>
  <c r="X1631" i="5"/>
  <c r="AG1707" i="5"/>
  <c r="AH1708" i="5"/>
  <c r="X1704" i="5"/>
  <c r="X1705" i="5"/>
  <c r="AG1706" i="5"/>
  <c r="AH1709" i="5"/>
  <c r="AG1709" i="5"/>
  <c r="X1706" i="5"/>
  <c r="X1652" i="5"/>
  <c r="X1619" i="5"/>
  <c r="X1620" i="5"/>
  <c r="X1625" i="5"/>
  <c r="X1611" i="5"/>
  <c r="AR1704" i="5"/>
  <c r="AR1705" i="5"/>
  <c r="AR1706" i="5"/>
  <c r="AR1707" i="5"/>
  <c r="X1684" i="5"/>
  <c r="X1666" i="5"/>
  <c r="X1627" i="5"/>
  <c r="Z1704" i="5"/>
  <c r="AS1704" i="5"/>
  <c r="Z1705" i="5"/>
  <c r="AS1705" i="5"/>
  <c r="Z1706" i="5"/>
  <c r="AS1706" i="5"/>
  <c r="Z1707" i="5"/>
  <c r="AS1707" i="5"/>
  <c r="AT1704" i="5"/>
  <c r="AT1705" i="5"/>
  <c r="AT1706" i="5"/>
  <c r="AT1707" i="5"/>
  <c r="X1676" i="5"/>
  <c r="AG1682" i="5"/>
  <c r="X1654" i="5"/>
  <c r="X1617" i="5"/>
  <c r="X1623" i="5"/>
  <c r="X1635" i="5"/>
  <c r="AU1704" i="5"/>
  <c r="AU1705" i="5"/>
  <c r="AU1706" i="5"/>
  <c r="AU1707" i="5"/>
  <c r="X1677" i="5"/>
  <c r="X1685" i="5"/>
  <c r="X1691" i="5"/>
  <c r="X1669" i="5"/>
  <c r="X1615" i="5"/>
  <c r="X1616" i="5"/>
  <c r="X1621" i="5"/>
  <c r="X1622" i="5"/>
  <c r="X1626" i="5"/>
  <c r="X1632" i="5"/>
  <c r="AR1708" i="5"/>
  <c r="AR1709" i="5"/>
  <c r="AS1708" i="5"/>
  <c r="AS1709" i="5"/>
  <c r="X1673" i="5"/>
  <c r="X1681" i="5"/>
  <c r="X1688" i="5"/>
  <c r="X1665" i="5"/>
  <c r="X1653" i="5"/>
  <c r="X1618" i="5"/>
  <c r="X1624" i="5"/>
  <c r="X1628" i="5"/>
  <c r="X1636" i="5"/>
  <c r="AT1708" i="5"/>
  <c r="AT1709" i="5"/>
  <c r="R28" i="6"/>
  <c r="AU1708" i="5"/>
  <c r="AU1709" i="5"/>
  <c r="X1637" i="5"/>
  <c r="X1675" i="5"/>
  <c r="X1679" i="5"/>
  <c r="X1683" i="5"/>
  <c r="X1686" i="5"/>
  <c r="X1690" i="5"/>
  <c r="Q36" i="6"/>
  <c r="X1655" i="5"/>
  <c r="X1656" i="5"/>
  <c r="X1657" i="5"/>
  <c r="X1658" i="5"/>
  <c r="X1659" i="5"/>
  <c r="X1660" i="5"/>
  <c r="X1661" i="5"/>
  <c r="X1662" i="5"/>
  <c r="X1663" i="5"/>
  <c r="X1664" i="5"/>
  <c r="X1668" i="5"/>
  <c r="X1638" i="5"/>
  <c r="X1639" i="5"/>
  <c r="X1640" i="5"/>
  <c r="X1641" i="5"/>
  <c r="X1642" i="5"/>
  <c r="X1643" i="5"/>
  <c r="X1644" i="5"/>
  <c r="X1645" i="5"/>
  <c r="X1646" i="5"/>
  <c r="X1647" i="5"/>
  <c r="X1648" i="5"/>
  <c r="X1649" i="5"/>
  <c r="X1650" i="5"/>
  <c r="X1651" i="5"/>
  <c r="X1674" i="5"/>
  <c r="X1678" i="5"/>
  <c r="X1682" i="5"/>
  <c r="X1689" i="5"/>
  <c r="X1692" i="5"/>
  <c r="X1667" i="5"/>
  <c r="X1671" i="5"/>
  <c r="AG1637" i="5"/>
  <c r="X1613" i="5"/>
  <c r="X1612" i="5"/>
  <c r="X1630" i="5"/>
  <c r="X1634" i="5"/>
  <c r="X1605" i="5"/>
  <c r="X1606" i="5"/>
  <c r="X1607" i="5"/>
  <c r="X1608" i="5"/>
  <c r="X1609" i="5"/>
  <c r="X1610" i="5"/>
  <c r="X1629" i="5"/>
  <c r="X1633" i="5"/>
  <c r="X1614" i="5"/>
  <c r="AR1605" i="5"/>
  <c r="AR1606" i="5"/>
  <c r="AR1607" i="5"/>
  <c r="AR1608" i="5"/>
  <c r="AR1609" i="5"/>
  <c r="AR1610" i="5"/>
  <c r="AR1611" i="5"/>
  <c r="AR1612" i="5"/>
  <c r="AR1613" i="5"/>
  <c r="AR1614" i="5"/>
  <c r="Z1605" i="5"/>
  <c r="AS1605" i="5"/>
  <c r="Z1606" i="5"/>
  <c r="AS1606" i="5"/>
  <c r="Z1607" i="5"/>
  <c r="AS1607" i="5"/>
  <c r="Z1608" i="5"/>
  <c r="AS1608" i="5"/>
  <c r="Z1609" i="5"/>
  <c r="AS1609" i="5"/>
  <c r="Z1610" i="5"/>
  <c r="AS1610" i="5"/>
  <c r="Z1611" i="5"/>
  <c r="AS1611" i="5"/>
  <c r="Z1612" i="5"/>
  <c r="AS1612" i="5"/>
  <c r="Z1613" i="5"/>
  <c r="AS1613" i="5"/>
  <c r="Z1614" i="5"/>
  <c r="AS1614" i="5"/>
  <c r="AT1605" i="5"/>
  <c r="AT1606" i="5"/>
  <c r="AT1607" i="5"/>
  <c r="AT1608" i="5"/>
  <c r="AT1609" i="5"/>
  <c r="AT1610" i="5"/>
  <c r="AT1611" i="5"/>
  <c r="AT1612" i="5"/>
  <c r="AT1613" i="5"/>
  <c r="AT1614" i="5"/>
  <c r="AU1605" i="5"/>
  <c r="AU1606" i="5"/>
  <c r="AU1607" i="5"/>
  <c r="AU1608" i="5"/>
  <c r="AU1609" i="5"/>
  <c r="AU1610" i="5"/>
  <c r="AU1611" i="5"/>
  <c r="AU1612" i="5"/>
  <c r="AU1613" i="5"/>
  <c r="AU1614" i="5"/>
  <c r="AR1615" i="5"/>
  <c r="AR1616" i="5"/>
  <c r="AR1617" i="5"/>
  <c r="AR1618" i="5"/>
  <c r="AR1619" i="5"/>
  <c r="AR1620" i="5"/>
  <c r="AR1621" i="5"/>
  <c r="AR1622" i="5"/>
  <c r="AR1623" i="5"/>
  <c r="AR1624" i="5"/>
  <c r="AR1625" i="5"/>
  <c r="AR1626" i="5"/>
  <c r="AR1627" i="5"/>
  <c r="AR1628" i="5"/>
  <c r="AR1629" i="5"/>
  <c r="AR1630" i="5"/>
  <c r="AR1631" i="5"/>
  <c r="AR1632" i="5"/>
  <c r="AR1633" i="5"/>
  <c r="AR1634" i="5"/>
  <c r="AR1635" i="5"/>
  <c r="AR1636" i="5"/>
  <c r="AR1637" i="5"/>
  <c r="Z1615" i="5"/>
  <c r="AS1615" i="5"/>
  <c r="Z1616" i="5"/>
  <c r="AS1616" i="5"/>
  <c r="Z1617" i="5"/>
  <c r="AS1617" i="5"/>
  <c r="Z1618" i="5"/>
  <c r="AS1618" i="5"/>
  <c r="Z1619" i="5"/>
  <c r="AS1619" i="5"/>
  <c r="Z1620" i="5"/>
  <c r="AS1620" i="5"/>
  <c r="Z1621" i="5"/>
  <c r="AS1621" i="5"/>
  <c r="Z1622" i="5"/>
  <c r="AS1622" i="5"/>
  <c r="Z1623" i="5"/>
  <c r="AS1623" i="5"/>
  <c r="Z1624" i="5"/>
  <c r="AS1624" i="5"/>
  <c r="Z1625" i="5"/>
  <c r="AS1625" i="5"/>
  <c r="Z1626" i="5"/>
  <c r="AS1626" i="5"/>
  <c r="Z1627" i="5"/>
  <c r="AS1627" i="5"/>
  <c r="Z1628" i="5"/>
  <c r="AS1628" i="5"/>
  <c r="Z1629" i="5"/>
  <c r="AS1629" i="5"/>
  <c r="Z1630" i="5"/>
  <c r="AS1630" i="5"/>
  <c r="Z1631" i="5"/>
  <c r="AS1631" i="5"/>
  <c r="Z1632" i="5"/>
  <c r="AS1632" i="5"/>
  <c r="Z1633" i="5"/>
  <c r="AS1633" i="5"/>
  <c r="Z1634" i="5"/>
  <c r="AS1634" i="5"/>
  <c r="Z1635" i="5"/>
  <c r="AS1635" i="5"/>
  <c r="Z1636" i="5"/>
  <c r="AS1636" i="5"/>
  <c r="Z1637" i="5"/>
  <c r="AS1637" i="5"/>
  <c r="AT1615" i="5"/>
  <c r="AT1616" i="5"/>
  <c r="AT1617" i="5"/>
  <c r="AT1618" i="5"/>
  <c r="AT1619" i="5"/>
  <c r="AT1620" i="5"/>
  <c r="AT1621" i="5"/>
  <c r="AT1622" i="5"/>
  <c r="AT1623" i="5"/>
  <c r="AT1624" i="5"/>
  <c r="AT1625" i="5"/>
  <c r="AT1626" i="5"/>
  <c r="AT1627" i="5"/>
  <c r="AT1628" i="5"/>
  <c r="AT1629" i="5"/>
  <c r="AT1630" i="5"/>
  <c r="AT1631" i="5"/>
  <c r="AT1632" i="5"/>
  <c r="AT1633" i="5"/>
  <c r="AT1634" i="5"/>
  <c r="AT1635" i="5"/>
  <c r="AT1636" i="5"/>
  <c r="AT1637" i="5"/>
  <c r="AU1615" i="5"/>
  <c r="AU1616" i="5"/>
  <c r="AU1617" i="5"/>
  <c r="AU1618" i="5"/>
  <c r="AU1619" i="5"/>
  <c r="AU1620" i="5"/>
  <c r="AU1621" i="5"/>
  <c r="AU1622" i="5"/>
  <c r="AU1623" i="5"/>
  <c r="AU1624" i="5"/>
  <c r="AU1625" i="5"/>
  <c r="AU1626" i="5"/>
  <c r="AU1627" i="5"/>
  <c r="AU1628" i="5"/>
  <c r="AU1629" i="5"/>
  <c r="AU1630" i="5"/>
  <c r="AU1631" i="5"/>
  <c r="AU1632" i="5"/>
  <c r="AU1633" i="5"/>
  <c r="AU1634" i="5"/>
  <c r="AU1635" i="5"/>
  <c r="AU1636" i="5"/>
  <c r="AU1637" i="5"/>
  <c r="AR1638" i="5"/>
  <c r="AR1639" i="5"/>
  <c r="AR1640" i="5"/>
  <c r="AR1641" i="5"/>
  <c r="AR1642" i="5"/>
  <c r="AR1643" i="5"/>
  <c r="AR1644" i="5"/>
  <c r="AR1645" i="5"/>
  <c r="AR1646" i="5"/>
  <c r="AR1647" i="5"/>
  <c r="AR1648" i="5"/>
  <c r="AR1649" i="5"/>
  <c r="AR1650" i="5"/>
  <c r="AR1651" i="5"/>
  <c r="AR1652" i="5"/>
  <c r="AR1653" i="5"/>
  <c r="AR1654" i="5"/>
  <c r="Z1638" i="5"/>
  <c r="AS1638" i="5"/>
  <c r="Z1639" i="5"/>
  <c r="AS1639" i="5"/>
  <c r="Z1640" i="5"/>
  <c r="AS1640" i="5"/>
  <c r="Z1641" i="5"/>
  <c r="AS1641" i="5"/>
  <c r="Z1642" i="5"/>
  <c r="AS1642" i="5"/>
  <c r="Z1643" i="5"/>
  <c r="AS1643" i="5"/>
  <c r="Z1644" i="5"/>
  <c r="AS1644" i="5"/>
  <c r="Z1645" i="5"/>
  <c r="AS1645" i="5"/>
  <c r="Z1646" i="5"/>
  <c r="AS1646" i="5"/>
  <c r="Z1647" i="5"/>
  <c r="AS1647" i="5"/>
  <c r="Z1648" i="5"/>
  <c r="AS1648" i="5"/>
  <c r="Z1649" i="5"/>
  <c r="AS1649" i="5"/>
  <c r="Z1650" i="5"/>
  <c r="AS1650" i="5"/>
  <c r="Z1651" i="5"/>
  <c r="AS1651" i="5"/>
  <c r="Z1652" i="5"/>
  <c r="AS1652" i="5"/>
  <c r="Z1653" i="5"/>
  <c r="AS1653" i="5"/>
  <c r="Z1654" i="5"/>
  <c r="AS1654" i="5"/>
  <c r="AT1638" i="5"/>
  <c r="AT1639" i="5"/>
  <c r="AT1640" i="5"/>
  <c r="AT1641" i="5"/>
  <c r="AT1642" i="5"/>
  <c r="AT1643" i="5"/>
  <c r="AT1644" i="5"/>
  <c r="AT1645" i="5"/>
  <c r="AT1646" i="5"/>
  <c r="AT1647" i="5"/>
  <c r="AT1648" i="5"/>
  <c r="AT1649" i="5"/>
  <c r="AT1650" i="5"/>
  <c r="AT1651" i="5"/>
  <c r="AT1652" i="5"/>
  <c r="AT1653" i="5"/>
  <c r="AT1654" i="5"/>
  <c r="AU1638" i="5"/>
  <c r="AU1639" i="5"/>
  <c r="AU1640" i="5"/>
  <c r="AU1641" i="5"/>
  <c r="AU1642" i="5"/>
  <c r="AU1643" i="5"/>
  <c r="AU1644" i="5"/>
  <c r="AU1645" i="5"/>
  <c r="AU1646" i="5"/>
  <c r="AU1647" i="5"/>
  <c r="AU1648" i="5"/>
  <c r="AU1649" i="5"/>
  <c r="AU1650" i="5"/>
  <c r="AU1651" i="5"/>
  <c r="AU1652" i="5"/>
  <c r="AU1653" i="5"/>
  <c r="AU1654" i="5"/>
  <c r="AR1655" i="5"/>
  <c r="AR1656" i="5"/>
  <c r="AR1657" i="5"/>
  <c r="AR1658" i="5"/>
  <c r="AR1659" i="5"/>
  <c r="AR1660" i="5"/>
  <c r="AR1661" i="5"/>
  <c r="AR1662" i="5"/>
  <c r="AR1663" i="5"/>
  <c r="AR1664" i="5"/>
  <c r="AR1665" i="5"/>
  <c r="AR1666" i="5"/>
  <c r="AR1667" i="5"/>
  <c r="AR1668" i="5"/>
  <c r="AR1669" i="5"/>
  <c r="AR1670" i="5"/>
  <c r="AR1671" i="5"/>
  <c r="Z1655" i="5"/>
  <c r="AS1655" i="5"/>
  <c r="Z1656" i="5"/>
  <c r="AS1656" i="5"/>
  <c r="Z1657" i="5"/>
  <c r="AS1657" i="5"/>
  <c r="Z1658" i="5"/>
  <c r="AS1658" i="5"/>
  <c r="Z1659" i="5"/>
  <c r="AS1659" i="5"/>
  <c r="Z1660" i="5"/>
  <c r="AS1660" i="5"/>
  <c r="Z1661" i="5"/>
  <c r="AS1661" i="5"/>
  <c r="Z1662" i="5"/>
  <c r="AS1662" i="5"/>
  <c r="Z1663" i="5"/>
  <c r="AS1663" i="5"/>
  <c r="Z1664" i="5"/>
  <c r="AS1664" i="5"/>
  <c r="Z1665" i="5"/>
  <c r="AS1665" i="5"/>
  <c r="Z1666" i="5"/>
  <c r="AS1666" i="5"/>
  <c r="Z1667" i="5"/>
  <c r="AS1667" i="5"/>
  <c r="Z1668" i="5"/>
  <c r="AS1668" i="5"/>
  <c r="Z1669" i="5"/>
  <c r="AS1669" i="5"/>
  <c r="Z1670" i="5"/>
  <c r="AS1670" i="5"/>
  <c r="Z1671" i="5"/>
  <c r="AS1671" i="5"/>
  <c r="AT1655" i="5"/>
  <c r="AT1656" i="5"/>
  <c r="AT1657" i="5"/>
  <c r="AT1658" i="5"/>
  <c r="AT1659" i="5"/>
  <c r="AT1660" i="5"/>
  <c r="AT1661" i="5"/>
  <c r="AT1662" i="5"/>
  <c r="AT1663" i="5"/>
  <c r="AT1664" i="5"/>
  <c r="AT1665" i="5"/>
  <c r="AT1666" i="5"/>
  <c r="AT1667" i="5"/>
  <c r="AT1668" i="5"/>
  <c r="AT1669" i="5"/>
  <c r="AT1670" i="5"/>
  <c r="AT1671" i="5"/>
  <c r="AU1655" i="5"/>
  <c r="AU1656" i="5"/>
  <c r="AU1657" i="5"/>
  <c r="AU1658" i="5"/>
  <c r="AU1659" i="5"/>
  <c r="AU1660" i="5"/>
  <c r="AU1661" i="5"/>
  <c r="AU1662" i="5"/>
  <c r="AU1663" i="5"/>
  <c r="AU1664" i="5"/>
  <c r="AU1665" i="5"/>
  <c r="AU1666" i="5"/>
  <c r="AU1667" i="5"/>
  <c r="AU1668" i="5"/>
  <c r="AU1669" i="5"/>
  <c r="AU1670" i="5"/>
  <c r="AU1671" i="5"/>
  <c r="AR416" i="5"/>
  <c r="P4" i="6"/>
  <c r="AR1672" i="5"/>
  <c r="AR1673" i="5"/>
  <c r="AR1674" i="5"/>
  <c r="AR1675" i="5"/>
  <c r="AR1676" i="5"/>
  <c r="AR1677" i="5"/>
  <c r="AR1678" i="5"/>
  <c r="AR1679" i="5"/>
  <c r="AR1680" i="5"/>
  <c r="AR1681" i="5"/>
  <c r="AR1682" i="5"/>
  <c r="AR1683" i="5"/>
  <c r="AR1684" i="5"/>
  <c r="AR1685" i="5"/>
  <c r="AR1686" i="5"/>
  <c r="AR1687" i="5"/>
  <c r="AR1688" i="5"/>
  <c r="AR1689" i="5"/>
  <c r="AR1690" i="5"/>
  <c r="AR1691" i="5"/>
  <c r="AR1692" i="5"/>
  <c r="AT416" i="5"/>
  <c r="W36" i="6"/>
  <c r="Z1672" i="5"/>
  <c r="AS1672" i="5"/>
  <c r="Z1673" i="5"/>
  <c r="AS1673" i="5"/>
  <c r="Z1674" i="5"/>
  <c r="AS1674" i="5"/>
  <c r="Z1675" i="5"/>
  <c r="AS1675" i="5"/>
  <c r="Z1676" i="5"/>
  <c r="AS1676" i="5"/>
  <c r="Z1677" i="5"/>
  <c r="AS1677" i="5"/>
  <c r="Z1678" i="5"/>
  <c r="AS1678" i="5"/>
  <c r="Z1679" i="5"/>
  <c r="AS1679" i="5"/>
  <c r="Z1680" i="5"/>
  <c r="AS1680" i="5"/>
  <c r="Z1681" i="5"/>
  <c r="AS1681" i="5"/>
  <c r="Z1682" i="5"/>
  <c r="AS1682" i="5"/>
  <c r="Z1683" i="5"/>
  <c r="AS1683" i="5"/>
  <c r="Z1684" i="5"/>
  <c r="AS1684" i="5"/>
  <c r="Z1685" i="5"/>
  <c r="AS1685" i="5"/>
  <c r="Z1686" i="5"/>
  <c r="AS1686" i="5"/>
  <c r="Z1687" i="5"/>
  <c r="AS1687" i="5"/>
  <c r="Z1688" i="5"/>
  <c r="AS1688" i="5"/>
  <c r="Z1689" i="5"/>
  <c r="AS1689" i="5"/>
  <c r="Z1690" i="5"/>
  <c r="AS1690" i="5"/>
  <c r="Z1691" i="5"/>
  <c r="AS1691" i="5"/>
  <c r="Z1692" i="5"/>
  <c r="AS1692" i="5"/>
  <c r="V28" i="6"/>
  <c r="AT1672" i="5"/>
  <c r="AT1673" i="5"/>
  <c r="AT1674" i="5"/>
  <c r="AT1675" i="5"/>
  <c r="AT1676" i="5"/>
  <c r="AT1677" i="5"/>
  <c r="AT1678" i="5"/>
  <c r="AT1679" i="5"/>
  <c r="AT1680" i="5"/>
  <c r="AT1681" i="5"/>
  <c r="AT1682" i="5"/>
  <c r="AT1683" i="5"/>
  <c r="AT1684" i="5"/>
  <c r="AT1685" i="5"/>
  <c r="AT1686" i="5"/>
  <c r="AT1687" i="5"/>
  <c r="AT1688" i="5"/>
  <c r="AT1689" i="5"/>
  <c r="AT1690" i="5"/>
  <c r="AT1691" i="5"/>
  <c r="AT1692" i="5"/>
  <c r="AU1672" i="5"/>
  <c r="AU1673" i="5"/>
  <c r="AU1674" i="5"/>
  <c r="AU1675" i="5"/>
  <c r="AU1676" i="5"/>
  <c r="AU1677" i="5"/>
  <c r="AU1678" i="5"/>
  <c r="AU1679" i="5"/>
  <c r="AU1680" i="5"/>
  <c r="AU1681" i="5"/>
  <c r="AU1682" i="5"/>
  <c r="AU1683" i="5"/>
  <c r="AU1684" i="5"/>
  <c r="AU1685" i="5"/>
  <c r="AU1686" i="5"/>
  <c r="AU1687" i="5"/>
  <c r="AU1688" i="5"/>
  <c r="AU1689" i="5"/>
  <c r="AU1690" i="5"/>
  <c r="AU1691" i="5"/>
  <c r="AU1692" i="5"/>
  <c r="AG417" i="5"/>
  <c r="AE1779" i="5"/>
  <c r="AE1781" i="5" s="1"/>
  <c r="AE1839" i="5" s="1"/>
  <c r="AH970" i="5"/>
  <c r="AG221" i="5"/>
  <c r="V4" i="6"/>
  <c r="N65" i="6"/>
  <c r="AH1032" i="5"/>
  <c r="V15" i="6"/>
  <c r="N36" i="6"/>
  <c r="V26" i="6"/>
  <c r="R26" i="6"/>
  <c r="T4" i="6"/>
  <c r="AC1779" i="5"/>
  <c r="N33" i="6"/>
  <c r="V32" i="6"/>
  <c r="N8" i="6"/>
  <c r="W29" i="6"/>
  <c r="Y18" i="6"/>
  <c r="R32" i="6"/>
  <c r="U31" i="6"/>
  <c r="Z971" i="5"/>
  <c r="U14" i="6"/>
  <c r="W16" i="6"/>
  <c r="R11" i="6"/>
  <c r="W33" i="6"/>
  <c r="U35" i="6"/>
  <c r="P33" i="6"/>
  <c r="N32" i="6"/>
  <c r="V19" i="6"/>
  <c r="R15" i="6"/>
  <c r="Y35" i="6"/>
  <c r="V6" i="6"/>
  <c r="N35" i="6"/>
  <c r="R31" i="6"/>
  <c r="U22" i="6"/>
  <c r="Y10" i="6"/>
  <c r="U59" i="6"/>
  <c r="Y31" i="6"/>
  <c r="R7" i="6"/>
  <c r="V7" i="6"/>
  <c r="N7" i="6"/>
  <c r="W7" i="6"/>
  <c r="P7" i="6"/>
  <c r="T7" i="6"/>
  <c r="X7" i="6"/>
  <c r="U7" i="6"/>
  <c r="Y7" i="6"/>
  <c r="N4" i="6"/>
  <c r="AR415" i="5"/>
  <c r="R4" i="6"/>
  <c r="AT1779" i="5"/>
  <c r="AS416" i="5"/>
  <c r="AT415" i="5"/>
  <c r="AT970" i="5"/>
  <c r="AU1779" i="5"/>
  <c r="AU972" i="5"/>
  <c r="AS970" i="5"/>
  <c r="AU416" i="5"/>
  <c r="AU971" i="5"/>
  <c r="AS411" i="5"/>
  <c r="AR221" i="5"/>
  <c r="AS9" i="5"/>
  <c r="AS412" i="5"/>
  <c r="AR1032" i="5"/>
  <c r="AU412" i="5"/>
  <c r="AS1279" i="5"/>
  <c r="AS1283" i="5"/>
  <c r="AS1287" i="5"/>
  <c r="AS1291" i="5"/>
  <c r="AS1295" i="5"/>
  <c r="AS1298" i="5"/>
  <c r="AS1301" i="5"/>
  <c r="AS1305" i="5"/>
  <c r="AS1309" i="5"/>
  <c r="AS1313" i="5"/>
  <c r="AS1317" i="5"/>
  <c r="AS1321" i="5"/>
  <c r="AS1325" i="5"/>
  <c r="AS1329" i="5"/>
  <c r="AS1333" i="5"/>
  <c r="AS1337" i="5"/>
  <c r="AS1341" i="5"/>
  <c r="AS1345" i="5"/>
  <c r="AS1349" i="5"/>
  <c r="AS1353" i="5"/>
  <c r="AT1279" i="5"/>
  <c r="AT1283" i="5"/>
  <c r="AT1287" i="5"/>
  <c r="AT1291" i="5"/>
  <c r="AT1295" i="5"/>
  <c r="AT1298" i="5"/>
  <c r="AT1301" i="5"/>
  <c r="AT1305" i="5"/>
  <c r="AT1309" i="5"/>
  <c r="AT1313" i="5"/>
  <c r="AT1317" i="5"/>
  <c r="AT1321" i="5"/>
  <c r="AT1325" i="5"/>
  <c r="AT1329" i="5"/>
  <c r="AT1333" i="5"/>
  <c r="AT1337" i="5"/>
  <c r="AT1341" i="5"/>
  <c r="AT1345" i="5"/>
  <c r="AT1349" i="5"/>
  <c r="AT1353" i="5"/>
  <c r="AT1357" i="5"/>
  <c r="AR1278" i="5"/>
  <c r="AR1286" i="5"/>
  <c r="AR1294" i="5"/>
  <c r="AR1300" i="5"/>
  <c r="AR1308" i="5"/>
  <c r="AR1316" i="5"/>
  <c r="AR1324" i="5"/>
  <c r="AR1332" i="5"/>
  <c r="AR1340" i="5"/>
  <c r="AR1348" i="5"/>
  <c r="AR1356" i="5"/>
  <c r="AS1361" i="5"/>
  <c r="AS1365" i="5"/>
  <c r="AS1369" i="5"/>
  <c r="AS1373" i="5"/>
  <c r="AS1377" i="5"/>
  <c r="AS1381" i="5"/>
  <c r="AS1385" i="5"/>
  <c r="AS1389" i="5"/>
  <c r="AU1282" i="5"/>
  <c r="AU1290" i="5"/>
  <c r="AU1297" i="5"/>
  <c r="AU1304" i="5"/>
  <c r="AU1312" i="5"/>
  <c r="AU1320" i="5"/>
  <c r="AU1328" i="5"/>
  <c r="AU1336" i="5"/>
  <c r="AU1344" i="5"/>
  <c r="AU1352" i="5"/>
  <c r="AR1359" i="5"/>
  <c r="AT1363" i="5"/>
  <c r="AT1367" i="5"/>
  <c r="AT1371" i="5"/>
  <c r="AT1375" i="5"/>
  <c r="AT1379" i="5"/>
  <c r="AT1383" i="5"/>
  <c r="AT1387" i="5"/>
  <c r="AT1391" i="5"/>
  <c r="AT1395" i="5"/>
  <c r="AT1399" i="5"/>
  <c r="AR1283" i="5"/>
  <c r="AR1298" i="5"/>
  <c r="AR1313" i="5"/>
  <c r="AR1329" i="5"/>
  <c r="AR1345" i="5"/>
  <c r="AS1359" i="5"/>
  <c r="Y4" i="6"/>
  <c r="W4" i="6"/>
  <c r="AU415" i="5"/>
  <c r="AU9" i="5"/>
  <c r="X4" i="6"/>
  <c r="AR417" i="5"/>
  <c r="AR971" i="5"/>
  <c r="AS1032" i="5"/>
  <c r="AS969" i="5"/>
  <c r="AS415" i="5"/>
  <c r="AR1779" i="5"/>
  <c r="AT412" i="5"/>
  <c r="AT413" i="5"/>
  <c r="AR412" i="5"/>
  <c r="AR10" i="5"/>
  <c r="AS1281" i="5"/>
  <c r="AS1286" i="5"/>
  <c r="AS1292" i="5"/>
  <c r="AS1300" i="5"/>
  <c r="AS1306" i="5"/>
  <c r="AS1311" i="5"/>
  <c r="AS1316" i="5"/>
  <c r="AS1322" i="5"/>
  <c r="AS1327" i="5"/>
  <c r="AS1332" i="5"/>
  <c r="AS1338" i="5"/>
  <c r="AS1343" i="5"/>
  <c r="AS1348" i="5"/>
  <c r="AS1354" i="5"/>
  <c r="AT1281" i="5"/>
  <c r="AT1286" i="5"/>
  <c r="AT1292" i="5"/>
  <c r="AT1300" i="5"/>
  <c r="AT1306" i="5"/>
  <c r="AT1311" i="5"/>
  <c r="AT1316" i="5"/>
  <c r="AT1322" i="5"/>
  <c r="AT1327" i="5"/>
  <c r="AT1332" i="5"/>
  <c r="AT1338" i="5"/>
  <c r="AT1343" i="5"/>
  <c r="AT1348" i="5"/>
  <c r="AT1354" i="5"/>
  <c r="AT1359" i="5"/>
  <c r="AR1284" i="5"/>
  <c r="AR1296" i="5"/>
  <c r="AR1304" i="5"/>
  <c r="AR1314" i="5"/>
  <c r="AR1326" i="5"/>
  <c r="AR1336" i="5"/>
  <c r="AR1346" i="5"/>
  <c r="AS1357" i="5"/>
  <c r="AS1363" i="5"/>
  <c r="AS1368" i="5"/>
  <c r="AS1374" i="5"/>
  <c r="AS1379" i="5"/>
  <c r="AS1384" i="5"/>
  <c r="AS1390" i="5"/>
  <c r="AU1286" i="5"/>
  <c r="AU1296" i="5"/>
  <c r="AU1306" i="5"/>
  <c r="AU1316" i="5"/>
  <c r="AU1326" i="5"/>
  <c r="AU1338" i="5"/>
  <c r="AU1348" i="5"/>
  <c r="AU1357" i="5"/>
  <c r="AT1364" i="5"/>
  <c r="AT1369" i="5"/>
  <c r="AT1374" i="5"/>
  <c r="AT1380" i="5"/>
  <c r="AT1385" i="5"/>
  <c r="AT1390" i="5"/>
  <c r="AT1396" i="5"/>
  <c r="AT1401" i="5"/>
  <c r="AR1295" i="5"/>
  <c r="AR1317" i="5"/>
  <c r="Q34" i="6"/>
  <c r="U34" i="6"/>
  <c r="Y34" i="6"/>
  <c r="K34" i="6"/>
  <c r="AB34" i="6" s="1"/>
  <c r="R34" i="6"/>
  <c r="V34" i="6"/>
  <c r="Z34" i="6"/>
  <c r="N34" i="6"/>
  <c r="S34" i="6"/>
  <c r="W34" i="6"/>
  <c r="AA34" i="6"/>
  <c r="X34" i="6"/>
  <c r="P34" i="6"/>
  <c r="T34" i="6"/>
  <c r="U30" i="6"/>
  <c r="Y30" i="6"/>
  <c r="R30" i="6"/>
  <c r="V30" i="6"/>
  <c r="N30" i="6"/>
  <c r="W30" i="6"/>
  <c r="T30" i="6"/>
  <c r="X30" i="6"/>
  <c r="P30" i="6"/>
  <c r="U25" i="6"/>
  <c r="Y25" i="6"/>
  <c r="R25" i="6"/>
  <c r="V25" i="6"/>
  <c r="N25" i="6"/>
  <c r="W25" i="6"/>
  <c r="T25" i="6"/>
  <c r="X25" i="6"/>
  <c r="P25" i="6"/>
  <c r="U21" i="6"/>
  <c r="Y21" i="6"/>
  <c r="R21" i="6"/>
  <c r="V21" i="6"/>
  <c r="W21" i="6"/>
  <c r="T21" i="6"/>
  <c r="X21" i="6"/>
  <c r="U17" i="6"/>
  <c r="Y17" i="6"/>
  <c r="R17" i="6"/>
  <c r="V17" i="6"/>
  <c r="N17" i="6"/>
  <c r="W17" i="6"/>
  <c r="P17" i="6"/>
  <c r="T17" i="6"/>
  <c r="X17" i="6"/>
  <c r="U13" i="6"/>
  <c r="Y13" i="6"/>
  <c r="R13" i="6"/>
  <c r="V13" i="6"/>
  <c r="W13" i="6"/>
  <c r="X13" i="6"/>
  <c r="P13" i="6"/>
  <c r="T13" i="6"/>
  <c r="U9" i="6"/>
  <c r="Y9" i="6"/>
  <c r="R9" i="6"/>
  <c r="V9" i="6"/>
  <c r="N9" i="6"/>
  <c r="W9" i="6"/>
  <c r="T9" i="6"/>
  <c r="X9" i="6"/>
  <c r="P9" i="6"/>
  <c r="P24" i="6"/>
  <c r="T24" i="6"/>
  <c r="X24" i="6"/>
  <c r="Q24" i="6"/>
  <c r="U24" i="6"/>
  <c r="Y24" i="6"/>
  <c r="R24" i="6"/>
  <c r="V24" i="6"/>
  <c r="Z24" i="6"/>
  <c r="P20" i="6"/>
  <c r="T20" i="6"/>
  <c r="X20" i="6"/>
  <c r="U20" i="6"/>
  <c r="Y20" i="6"/>
  <c r="R20" i="6"/>
  <c r="V20" i="6"/>
  <c r="P16" i="6"/>
  <c r="T16" i="6"/>
  <c r="X16" i="6"/>
  <c r="U16" i="6"/>
  <c r="Y16" i="6"/>
  <c r="R16" i="6"/>
  <c r="V16" i="6"/>
  <c r="P12" i="6"/>
  <c r="T12" i="6"/>
  <c r="X12" i="6"/>
  <c r="U12" i="6"/>
  <c r="Y12" i="6"/>
  <c r="R12" i="6"/>
  <c r="V12" i="6"/>
  <c r="P8" i="6"/>
  <c r="T8" i="6"/>
  <c r="X8" i="6"/>
  <c r="U8" i="6"/>
  <c r="Y8" i="6"/>
  <c r="R8" i="6"/>
  <c r="V8" i="6"/>
  <c r="V36" i="6"/>
  <c r="R36" i="6"/>
  <c r="Y26" i="6"/>
  <c r="U26" i="6"/>
  <c r="X35" i="6"/>
  <c r="T35" i="6"/>
  <c r="P35" i="6"/>
  <c r="V33" i="6"/>
  <c r="R33" i="6"/>
  <c r="Y32" i="6"/>
  <c r="U32" i="6"/>
  <c r="X31" i="6"/>
  <c r="T31" i="6"/>
  <c r="P31" i="6"/>
  <c r="V29" i="6"/>
  <c r="R29" i="6"/>
  <c r="Y28" i="6"/>
  <c r="U28" i="6"/>
  <c r="P28" i="6"/>
  <c r="T27" i="6"/>
  <c r="AA24" i="6"/>
  <c r="Y22" i="6"/>
  <c r="W20" i="6"/>
  <c r="U18" i="6"/>
  <c r="N12" i="6"/>
  <c r="Z6" i="6"/>
  <c r="Y5" i="6"/>
  <c r="N23" i="6"/>
  <c r="W23" i="6"/>
  <c r="P23" i="6"/>
  <c r="T23" i="6"/>
  <c r="X23" i="6"/>
  <c r="U23" i="6"/>
  <c r="Y23" i="6"/>
  <c r="N19" i="6"/>
  <c r="W19" i="6"/>
  <c r="P19" i="6"/>
  <c r="T19" i="6"/>
  <c r="X19" i="6"/>
  <c r="U19" i="6"/>
  <c r="Y19" i="6"/>
  <c r="N15" i="6"/>
  <c r="W15" i="6"/>
  <c r="AA15" i="6"/>
  <c r="P15" i="6"/>
  <c r="T15" i="6"/>
  <c r="X15" i="6"/>
  <c r="U15" i="6"/>
  <c r="Y15" i="6"/>
  <c r="N11" i="6"/>
  <c r="W11" i="6"/>
  <c r="P11" i="6"/>
  <c r="T11" i="6"/>
  <c r="X11" i="6"/>
  <c r="U11" i="6"/>
  <c r="Y11" i="6"/>
  <c r="Y36" i="6"/>
  <c r="U36" i="6"/>
  <c r="X26" i="6"/>
  <c r="T26" i="6"/>
  <c r="P26" i="6"/>
  <c r="W35" i="6"/>
  <c r="Y33" i="6"/>
  <c r="U33" i="6"/>
  <c r="X32" i="6"/>
  <c r="T32" i="6"/>
  <c r="P32" i="6"/>
  <c r="W31" i="6"/>
  <c r="N31" i="6"/>
  <c r="Y29" i="6"/>
  <c r="U29" i="6"/>
  <c r="X28" i="6"/>
  <c r="T28" i="6"/>
  <c r="N28" i="6"/>
  <c r="X27" i="6"/>
  <c r="W24" i="6"/>
  <c r="V23" i="6"/>
  <c r="R19" i="6"/>
  <c r="N16" i="6"/>
  <c r="W8" i="6"/>
  <c r="R5" i="6"/>
  <c r="V5" i="6"/>
  <c r="N5" i="6"/>
  <c r="W5" i="6"/>
  <c r="P5" i="6"/>
  <c r="T5" i="6"/>
  <c r="X5" i="6"/>
  <c r="N6" i="6"/>
  <c r="W6" i="6"/>
  <c r="P6" i="6"/>
  <c r="T6" i="6"/>
  <c r="X6" i="6"/>
  <c r="U6" i="6"/>
  <c r="Y6" i="6"/>
  <c r="U27" i="6"/>
  <c r="Y27" i="6"/>
  <c r="N27" i="6"/>
  <c r="R22" i="6"/>
  <c r="V22" i="6"/>
  <c r="N22" i="6"/>
  <c r="W22" i="6"/>
  <c r="P22" i="6"/>
  <c r="T22" i="6"/>
  <c r="X22" i="6"/>
  <c r="R18" i="6"/>
  <c r="V18" i="6"/>
  <c r="N18" i="6"/>
  <c r="W18" i="6"/>
  <c r="P18" i="6"/>
  <c r="T18" i="6"/>
  <c r="X18" i="6"/>
  <c r="R14" i="6"/>
  <c r="V14" i="6"/>
  <c r="N14" i="6"/>
  <c r="W14" i="6"/>
  <c r="P14" i="6"/>
  <c r="T14" i="6"/>
  <c r="X14" i="6"/>
  <c r="R10" i="6"/>
  <c r="V10" i="6"/>
  <c r="N10" i="6"/>
  <c r="W10" i="6"/>
  <c r="P10" i="6"/>
  <c r="T10" i="6"/>
  <c r="X10" i="6"/>
  <c r="X36" i="6"/>
  <c r="T36" i="6"/>
  <c r="P36" i="6"/>
  <c r="W26" i="6"/>
  <c r="N26" i="6"/>
  <c r="V35" i="6"/>
  <c r="R35" i="6"/>
  <c r="X33" i="6"/>
  <c r="T33" i="6"/>
  <c r="W32" i="6"/>
  <c r="Z31" i="6"/>
  <c r="V31" i="6"/>
  <c r="X29" i="6"/>
  <c r="T29" i="6"/>
  <c r="W28" i="6"/>
  <c r="W27" i="6"/>
  <c r="P27" i="6"/>
  <c r="S24" i="6"/>
  <c r="R23" i="6"/>
  <c r="N20" i="6"/>
  <c r="Z15" i="6"/>
  <c r="Y14" i="6"/>
  <c r="W12" i="6"/>
  <c r="V11" i="6"/>
  <c r="U10" i="6"/>
  <c r="R6" i="6"/>
  <c r="R69" i="6"/>
  <c r="AA69" i="6"/>
  <c r="Q71" i="6"/>
  <c r="U66" i="6"/>
  <c r="N45" i="6"/>
  <c r="W45" i="6"/>
  <c r="P45" i="6"/>
  <c r="T45" i="6"/>
  <c r="X45" i="6"/>
  <c r="U45" i="6"/>
  <c r="Y45" i="6"/>
  <c r="R45" i="6"/>
  <c r="V45" i="6"/>
  <c r="Q51" i="6"/>
  <c r="U51" i="6"/>
  <c r="Y51" i="6"/>
  <c r="R51" i="6"/>
  <c r="V51" i="6"/>
  <c r="Z51" i="6"/>
  <c r="N51" i="6"/>
  <c r="W51" i="6"/>
  <c r="AA51" i="6"/>
  <c r="P51" i="6"/>
  <c r="T51" i="6"/>
  <c r="X51" i="6"/>
  <c r="Q55" i="6"/>
  <c r="U55" i="6"/>
  <c r="Y55" i="6"/>
  <c r="R55" i="6"/>
  <c r="V55" i="6"/>
  <c r="Z55" i="6"/>
  <c r="N55" i="6"/>
  <c r="W55" i="6"/>
  <c r="AA55" i="6"/>
  <c r="P55" i="6"/>
  <c r="T55" i="6"/>
  <c r="X55" i="6"/>
  <c r="R48" i="6"/>
  <c r="V48" i="6"/>
  <c r="Z48" i="6"/>
  <c r="N48" i="6"/>
  <c r="W48" i="6"/>
  <c r="P48" i="6"/>
  <c r="T48" i="6"/>
  <c r="X48" i="6"/>
  <c r="Q48" i="6"/>
  <c r="U48" i="6"/>
  <c r="Y48" i="6"/>
  <c r="R44" i="6"/>
  <c r="V44" i="6"/>
  <c r="Z44" i="6"/>
  <c r="N44" i="6"/>
  <c r="S44" i="6"/>
  <c r="W44" i="6"/>
  <c r="AA44" i="6"/>
  <c r="P44" i="6"/>
  <c r="T44" i="6"/>
  <c r="X44" i="6"/>
  <c r="Q44" i="6"/>
  <c r="U44" i="6"/>
  <c r="Y44" i="6"/>
  <c r="Y62" i="6"/>
  <c r="U62" i="6"/>
  <c r="X61" i="6"/>
  <c r="T61" i="6"/>
  <c r="P61" i="6"/>
  <c r="W60" i="6"/>
  <c r="N60" i="6"/>
  <c r="W59" i="6"/>
  <c r="N59" i="6"/>
  <c r="V58" i="6"/>
  <c r="X38" i="6"/>
  <c r="R67" i="6"/>
  <c r="R71" i="6"/>
  <c r="AA71" i="6"/>
  <c r="U71" i="6"/>
  <c r="S71" i="6"/>
  <c r="R39" i="6"/>
  <c r="V39" i="6"/>
  <c r="Z39" i="6"/>
  <c r="N39" i="6"/>
  <c r="S39" i="6"/>
  <c r="W39" i="6"/>
  <c r="AA39" i="6"/>
  <c r="P39" i="6"/>
  <c r="T39" i="6"/>
  <c r="X39" i="6"/>
  <c r="U39" i="6"/>
  <c r="Y39" i="6"/>
  <c r="P46" i="6"/>
  <c r="T46" i="6"/>
  <c r="X46" i="6"/>
  <c r="U46" i="6"/>
  <c r="Y46" i="6"/>
  <c r="R46" i="6"/>
  <c r="V46" i="6"/>
  <c r="N46" i="6"/>
  <c r="W46" i="6"/>
  <c r="R52" i="6"/>
  <c r="V52" i="6"/>
  <c r="Z52" i="6"/>
  <c r="N52" i="6"/>
  <c r="W52" i="6"/>
  <c r="AA52" i="6"/>
  <c r="P52" i="6"/>
  <c r="T52" i="6"/>
  <c r="X52" i="6"/>
  <c r="Q52" i="6"/>
  <c r="U52" i="6"/>
  <c r="Y52" i="6"/>
  <c r="N57" i="6"/>
  <c r="P57" i="6"/>
  <c r="T57" i="6"/>
  <c r="X57" i="6"/>
  <c r="U57" i="6"/>
  <c r="Y57" i="6"/>
  <c r="R57" i="6"/>
  <c r="V57" i="6"/>
  <c r="Z57" i="6"/>
  <c r="R56" i="6"/>
  <c r="V56" i="6"/>
  <c r="Z56" i="6"/>
  <c r="N56" i="6"/>
  <c r="W56" i="6"/>
  <c r="AA56" i="6"/>
  <c r="P56" i="6"/>
  <c r="T56" i="6"/>
  <c r="X56" i="6"/>
  <c r="Q56" i="6"/>
  <c r="U56" i="6"/>
  <c r="Y56" i="6"/>
  <c r="X62" i="6"/>
  <c r="T62" i="6"/>
  <c r="P62" i="6"/>
  <c r="W61" i="6"/>
  <c r="S61" i="6"/>
  <c r="N61" i="6"/>
  <c r="Z60" i="6"/>
  <c r="V60" i="6"/>
  <c r="R60" i="6"/>
  <c r="T58" i="6"/>
  <c r="T69" i="6"/>
  <c r="U38" i="6"/>
  <c r="X67" i="6"/>
  <c r="U69" i="6"/>
  <c r="T71" i="6"/>
  <c r="T38" i="6"/>
  <c r="Z71" i="6"/>
  <c r="N66" i="6"/>
  <c r="W66" i="6"/>
  <c r="N41" i="6"/>
  <c r="S41" i="6"/>
  <c r="W41" i="6"/>
  <c r="P41" i="6"/>
  <c r="T41" i="6"/>
  <c r="X41" i="6"/>
  <c r="Q41" i="6"/>
  <c r="U41" i="6"/>
  <c r="Y41" i="6"/>
  <c r="R41" i="6"/>
  <c r="V41" i="6"/>
  <c r="Z41" i="6"/>
  <c r="N49" i="6"/>
  <c r="W49" i="6"/>
  <c r="AA49" i="6"/>
  <c r="P49" i="6"/>
  <c r="T49" i="6"/>
  <c r="X49" i="6"/>
  <c r="Q49" i="6"/>
  <c r="U49" i="6"/>
  <c r="Y49" i="6"/>
  <c r="R49" i="6"/>
  <c r="V49" i="6"/>
  <c r="Z49" i="6"/>
  <c r="N53" i="6"/>
  <c r="W53" i="6"/>
  <c r="P53" i="6"/>
  <c r="T53" i="6"/>
  <c r="X53" i="6"/>
  <c r="U53" i="6"/>
  <c r="Y53" i="6"/>
  <c r="R53" i="6"/>
  <c r="V53" i="6"/>
  <c r="B85" i="7"/>
  <c r="Q47" i="6"/>
  <c r="U47" i="6"/>
  <c r="Y47" i="6"/>
  <c r="R47" i="6"/>
  <c r="V47" i="6"/>
  <c r="Z47" i="6"/>
  <c r="N47" i="6"/>
  <c r="W47" i="6"/>
  <c r="AA47" i="6"/>
  <c r="P47" i="6"/>
  <c r="T47" i="6"/>
  <c r="X47" i="6"/>
  <c r="R59" i="6"/>
  <c r="V59" i="6"/>
  <c r="Z59" i="6"/>
  <c r="P59" i="6"/>
  <c r="T59" i="6"/>
  <c r="X59" i="6"/>
  <c r="R40" i="6"/>
  <c r="V40" i="6"/>
  <c r="Z40" i="6"/>
  <c r="N40" i="6"/>
  <c r="S40" i="6"/>
  <c r="W40" i="6"/>
  <c r="AA40" i="6"/>
  <c r="P40" i="6"/>
  <c r="T40" i="6"/>
  <c r="X40" i="6"/>
  <c r="Q40" i="6"/>
  <c r="U40" i="6"/>
  <c r="Y40" i="6"/>
  <c r="W62" i="6"/>
  <c r="N62" i="6"/>
  <c r="Z61" i="6"/>
  <c r="V61" i="6"/>
  <c r="R61" i="6"/>
  <c r="Y60" i="6"/>
  <c r="U60" i="6"/>
  <c r="Q60" i="6"/>
  <c r="S59" i="6"/>
  <c r="W57" i="6"/>
  <c r="V67" i="6"/>
  <c r="P67" i="6"/>
  <c r="V71" i="6"/>
  <c r="Q69" i="6"/>
  <c r="K71" i="6"/>
  <c r="L71" i="6" s="1"/>
  <c r="V66" i="6"/>
  <c r="Q43" i="6"/>
  <c r="U43" i="6"/>
  <c r="Y43" i="6"/>
  <c r="R43" i="6"/>
  <c r="V43" i="6"/>
  <c r="Z43" i="6"/>
  <c r="N43" i="6"/>
  <c r="S43" i="6"/>
  <c r="W43" i="6"/>
  <c r="AA43" i="6"/>
  <c r="P43" i="6"/>
  <c r="T43" i="6"/>
  <c r="X43" i="6"/>
  <c r="P50" i="6"/>
  <c r="T50" i="6"/>
  <c r="X50" i="6"/>
  <c r="U50" i="6"/>
  <c r="Y50" i="6"/>
  <c r="R50" i="6"/>
  <c r="V50" i="6"/>
  <c r="Z50" i="6"/>
  <c r="N50" i="6"/>
  <c r="W50" i="6"/>
  <c r="AA50" i="6"/>
  <c r="P54" i="6"/>
  <c r="T54" i="6"/>
  <c r="X54" i="6"/>
  <c r="Q54" i="6"/>
  <c r="U54" i="6"/>
  <c r="Y54" i="6"/>
  <c r="R54" i="6"/>
  <c r="V54" i="6"/>
  <c r="Z54" i="6"/>
  <c r="N54" i="6"/>
  <c r="S54" i="6"/>
  <c r="W54" i="6"/>
  <c r="AA54" i="6"/>
  <c r="Q58" i="6"/>
  <c r="U58" i="6"/>
  <c r="Y58" i="6"/>
  <c r="N58" i="6"/>
  <c r="W58" i="6"/>
  <c r="P42" i="6"/>
  <c r="T42" i="6"/>
  <c r="X42" i="6"/>
  <c r="Q42" i="6"/>
  <c r="U42" i="6"/>
  <c r="Y42" i="6"/>
  <c r="R42" i="6"/>
  <c r="V42" i="6"/>
  <c r="Z42" i="6"/>
  <c r="N42" i="6"/>
  <c r="W42" i="6"/>
  <c r="Z62" i="6"/>
  <c r="V62" i="6"/>
  <c r="R62" i="6"/>
  <c r="Y61" i="6"/>
  <c r="U61" i="6"/>
  <c r="X60" i="6"/>
  <c r="T60" i="6"/>
  <c r="Y59" i="6"/>
  <c r="X58" i="6"/>
  <c r="P58" i="6"/>
  <c r="AJ620" i="5"/>
  <c r="AL620" i="5" s="1"/>
  <c r="AJ1158" i="5"/>
  <c r="AL1158" i="5" s="1"/>
  <c r="AJ898" i="5"/>
  <c r="AL898" i="5" s="1"/>
  <c r="AJ1497" i="5"/>
  <c r="AJ1058" i="5"/>
  <c r="AL1058" i="5" s="1"/>
  <c r="AJ992" i="5"/>
  <c r="AL992" i="5" s="1"/>
  <c r="AJ667" i="5"/>
  <c r="AL667" i="5" s="1"/>
  <c r="AJ719" i="5"/>
  <c r="AL719" i="5" s="1"/>
  <c r="AJ830" i="5"/>
  <c r="AL830" i="5" s="1"/>
  <c r="Z1168" i="5"/>
  <c r="AJ1168" i="5" s="1"/>
  <c r="Z1194" i="5"/>
  <c r="Z1050" i="5"/>
  <c r="AJ1050" i="5" s="1"/>
  <c r="AL1050" i="5" s="1"/>
  <c r="AJ1523" i="5"/>
  <c r="Z1267" i="5"/>
  <c r="X1269" i="5"/>
  <c r="AJ1396" i="5"/>
  <c r="AL1776" i="5"/>
  <c r="AJ1777" i="5"/>
  <c r="AJ943" i="5"/>
  <c r="AL943" i="5" s="1"/>
  <c r="AJ657" i="5"/>
  <c r="AL657" i="5" s="1"/>
  <c r="AJ1431" i="5"/>
  <c r="AL1431" i="5" s="1"/>
  <c r="AJ1416" i="5"/>
  <c r="AJ1123" i="5"/>
  <c r="AL1123" i="5" s="1"/>
  <c r="AJ1289" i="5"/>
  <c r="K39" i="6" s="1"/>
  <c r="L39" i="6" s="1"/>
  <c r="AJ738" i="5"/>
  <c r="AL738" i="5" s="1"/>
  <c r="AJ1513" i="5"/>
  <c r="AL1513" i="5" s="1"/>
  <c r="AJ1711" i="5"/>
  <c r="AL1711" i="5" s="1"/>
  <c r="AJ718" i="5"/>
  <c r="AL718" i="5" s="1"/>
  <c r="AJ996" i="5"/>
  <c r="AL996" i="5" s="1"/>
  <c r="AJ1407" i="5"/>
  <c r="AL1407" i="5" s="1"/>
  <c r="AJ1539" i="5"/>
  <c r="AJ1334" i="5"/>
  <c r="AJ690" i="5"/>
  <c r="AL690" i="5" s="1"/>
  <c r="AJ987" i="5"/>
  <c r="AL987" i="5" s="1"/>
  <c r="AJ1119" i="5"/>
  <c r="AL1119" i="5" s="1"/>
  <c r="AJ730" i="5"/>
  <c r="AL730" i="5" s="1"/>
  <c r="AJ1696" i="5"/>
  <c r="AL1696" i="5" s="1"/>
  <c r="AJ1443" i="5"/>
  <c r="AJ1070" i="5"/>
  <c r="AL1070" i="5" s="1"/>
  <c r="AJ1457" i="5"/>
  <c r="AL1457" i="5" s="1"/>
  <c r="AJ980" i="5"/>
  <c r="AL980" i="5" s="1"/>
  <c r="AH1245" i="5"/>
  <c r="AJ1365" i="5"/>
  <c r="AJ1296" i="5"/>
  <c r="AJ917" i="5"/>
  <c r="AL917" i="5" s="1"/>
  <c r="AJ1775" i="5"/>
  <c r="AJ421" i="5"/>
  <c r="AL421" i="5" s="1"/>
  <c r="X1217" i="5"/>
  <c r="Z1230" i="5"/>
  <c r="X1204" i="5"/>
  <c r="AG1138" i="5"/>
  <c r="AJ1467" i="5"/>
  <c r="Z1213" i="5"/>
  <c r="AJ840" i="5"/>
  <c r="AL840" i="5" s="1"/>
  <c r="AJ1147" i="5"/>
  <c r="AL1147" i="5" s="1"/>
  <c r="AJ904" i="5"/>
  <c r="AL904" i="5" s="1"/>
  <c r="AJ689" i="5"/>
  <c r="AL689" i="5" s="1"/>
  <c r="AJ1575" i="5"/>
  <c r="AL1575" i="5" s="1"/>
  <c r="AJ1400" i="5"/>
  <c r="AL1602" i="5"/>
  <c r="AJ914" i="5"/>
  <c r="AL914" i="5" s="1"/>
  <c r="AJ879" i="5"/>
  <c r="AL879" i="5" s="1"/>
  <c r="Z1195" i="5"/>
  <c r="AJ1195" i="5" s="1"/>
  <c r="AJ1450" i="5"/>
  <c r="AL1450" i="5" s="1"/>
  <c r="AJ1114" i="5"/>
  <c r="AL1114" i="5" s="1"/>
  <c r="AJ1092" i="5"/>
  <c r="AL1092" i="5" s="1"/>
  <c r="Z1173" i="5"/>
  <c r="X1240" i="5"/>
  <c r="Z1171" i="5"/>
  <c r="AL1774" i="5"/>
  <c r="Z1253" i="5"/>
  <c r="AJ1253" i="5" s="1"/>
  <c r="Z1240" i="5"/>
  <c r="X1177" i="5"/>
  <c r="X1255" i="5"/>
  <c r="AJ1102" i="5"/>
  <c r="AL1102" i="5" s="1"/>
  <c r="Z1251" i="5"/>
  <c r="X1234" i="5"/>
  <c r="X1199" i="5"/>
  <c r="Z1199" i="5"/>
  <c r="X1173" i="5"/>
  <c r="X1268" i="5"/>
  <c r="AJ1268" i="5" s="1"/>
  <c r="AL1268" i="5" s="1"/>
  <c r="AJ713" i="5"/>
  <c r="AL713" i="5" s="1"/>
  <c r="AJ1453" i="5"/>
  <c r="AJ1361" i="5"/>
  <c r="AJ1097" i="5"/>
  <c r="AL1097" i="5" s="1"/>
  <c r="AJ661" i="5"/>
  <c r="AL661" i="5" s="1"/>
  <c r="AJ982" i="5"/>
  <c r="AL982" i="5" s="1"/>
  <c r="AJ1291" i="5"/>
  <c r="AL1291" i="5" s="1"/>
  <c r="AJ1049" i="5"/>
  <c r="AL1049" i="5" s="1"/>
  <c r="AJ1129" i="5"/>
  <c r="AL1129" i="5" s="1"/>
  <c r="AJ1543" i="5"/>
  <c r="AG1171" i="5"/>
  <c r="AG1173" i="5"/>
  <c r="AG1175" i="5"/>
  <c r="AG1177" i="5"/>
  <c r="AJ728" i="5"/>
  <c r="AL728" i="5" s="1"/>
  <c r="AJ681" i="5"/>
  <c r="AL681" i="5" s="1"/>
  <c r="AJ1517" i="5"/>
  <c r="AJ1363" i="5"/>
  <c r="AL1363" i="5" s="1"/>
  <c r="AJ1366" i="5"/>
  <c r="AJ1286" i="5"/>
  <c r="AL1286" i="5" s="1"/>
  <c r="AJ1469" i="5"/>
  <c r="AJ1501" i="5"/>
  <c r="AJ1525" i="5"/>
  <c r="AJ724" i="5"/>
  <c r="AL724" i="5" s="1"/>
  <c r="AJ702" i="5"/>
  <c r="AL702" i="5" s="1"/>
  <c r="AJ1117" i="5"/>
  <c r="AL1117" i="5" s="1"/>
  <c r="AJ682" i="5"/>
  <c r="AL682" i="5" s="1"/>
  <c r="AJ1197" i="5"/>
  <c r="AL1197" i="5" s="1"/>
  <c r="AJ1034" i="5"/>
  <c r="AL1034" i="5" s="1"/>
  <c r="AJ1155" i="5"/>
  <c r="AL1155" i="5" s="1"/>
  <c r="AJ1541" i="5"/>
  <c r="AJ655" i="5"/>
  <c r="AL655" i="5" s="1"/>
  <c r="AJ653" i="5"/>
  <c r="AL653" i="5" s="1"/>
  <c r="Z1266" i="5"/>
  <c r="Z1249" i="5"/>
  <c r="AJ1249" i="5" s="1"/>
  <c r="Z1236" i="5"/>
  <c r="Z1179" i="5"/>
  <c r="AJ1179" i="5" s="1"/>
  <c r="AL1179" i="5" s="1"/>
  <c r="Z1169" i="5"/>
  <c r="AH1177" i="5"/>
  <c r="X1266" i="5"/>
  <c r="X1251" i="5"/>
  <c r="Z1255" i="5"/>
  <c r="AH1236" i="5"/>
  <c r="Z1234" i="5"/>
  <c r="Z1175" i="5"/>
  <c r="AG1144" i="5"/>
  <c r="AJ1144" i="5" s="1"/>
  <c r="AL1144" i="5" s="1"/>
  <c r="G9" i="7"/>
  <c r="AJ804" i="5"/>
  <c r="AL804" i="5" s="1"/>
  <c r="AJ896" i="5"/>
  <c r="AL896" i="5" s="1"/>
  <c r="Q38" i="6"/>
  <c r="Z1243" i="5"/>
  <c r="Z1220" i="5"/>
  <c r="Z1211" i="5"/>
  <c r="AJ1211" i="5" s="1"/>
  <c r="AL1211" i="5" s="1"/>
  <c r="Z1140" i="5"/>
  <c r="Z1069" i="5"/>
  <c r="AJ1069" i="5" s="1"/>
  <c r="AL1069" i="5" s="1"/>
  <c r="X1125" i="5"/>
  <c r="X1215" i="5"/>
  <c r="Z1100" i="5"/>
  <c r="AL1033" i="5"/>
  <c r="AL1277" i="5"/>
  <c r="AL1603" i="5"/>
  <c r="AJ1189" i="5"/>
  <c r="AL1189" i="5" s="1"/>
  <c r="AJ1402" i="5"/>
  <c r="AL1402" i="5" s="1"/>
  <c r="X960" i="5"/>
  <c r="Z915" i="5"/>
  <c r="X863" i="5"/>
  <c r="AJ863" i="5" s="1"/>
  <c r="AL863" i="5" s="1"/>
  <c r="AH1243" i="5"/>
  <c r="Z1217" i="5"/>
  <c r="Z1209" i="5"/>
  <c r="X1226" i="5"/>
  <c r="X1213" i="5"/>
  <c r="X1256" i="5"/>
  <c r="X1138" i="5"/>
  <c r="J32" i="9"/>
  <c r="K32" i="9" s="1"/>
  <c r="J31" i="9"/>
  <c r="K31" i="9" s="1"/>
  <c r="X608" i="5"/>
  <c r="X915" i="5"/>
  <c r="Z1273" i="5"/>
  <c r="AJ1273" i="5" s="1"/>
  <c r="Z1245" i="5"/>
  <c r="Z1215" i="5"/>
  <c r="Z1206" i="5"/>
  <c r="AJ1206" i="5" s="1"/>
  <c r="AL1206" i="5" s="1"/>
  <c r="Z1121" i="5"/>
  <c r="AJ1121" i="5" s="1"/>
  <c r="AL1121" i="5" s="1"/>
  <c r="X1222" i="5"/>
  <c r="X1209" i="5"/>
  <c r="AH1136" i="5"/>
  <c r="AJ1136" i="5" s="1"/>
  <c r="AL1136" i="5" s="1"/>
  <c r="AJ891" i="5"/>
  <c r="AL891" i="5" s="1"/>
  <c r="AJ933" i="5"/>
  <c r="AL933" i="5" s="1"/>
  <c r="AA38" i="6"/>
  <c r="AJ1422" i="5"/>
  <c r="AJ1085" i="5"/>
  <c r="AL1085" i="5" s="1"/>
  <c r="AJ1507" i="5"/>
  <c r="AJ1475" i="5"/>
  <c r="AJ1036" i="5"/>
  <c r="AL1036" i="5" s="1"/>
  <c r="AJ805" i="5"/>
  <c r="AL805" i="5" s="1"/>
  <c r="AJ1327" i="5"/>
  <c r="AL1327" i="5" s="1"/>
  <c r="AJ821" i="5"/>
  <c r="AL821" i="5" s="1"/>
  <c r="AJ998" i="5"/>
  <c r="AL998" i="5" s="1"/>
  <c r="AJ945" i="5"/>
  <c r="AL945" i="5" s="1"/>
  <c r="AJ1164" i="5"/>
  <c r="AJ865" i="5"/>
  <c r="AL865" i="5" s="1"/>
  <c r="AJ1060" i="5"/>
  <c r="AL1060" i="5" s="1"/>
  <c r="Z1774" i="5"/>
  <c r="AJ740" i="5"/>
  <c r="AL740" i="5" s="1"/>
  <c r="AJ778" i="5"/>
  <c r="AL778" i="5" s="1"/>
  <c r="AJ1163" i="5"/>
  <c r="AL1163" i="5" s="1"/>
  <c r="AJ1153" i="5"/>
  <c r="AJ1122" i="5"/>
  <c r="AL1122" i="5" s="1"/>
  <c r="AJ1045" i="5"/>
  <c r="AL1045" i="5" s="1"/>
  <c r="J24" i="9"/>
  <c r="K24" i="9" s="1"/>
  <c r="AJ969" i="5"/>
  <c r="AL1775" i="5"/>
  <c r="AJ1071" i="5"/>
  <c r="AL1071" i="5" s="1"/>
  <c r="X851" i="5"/>
  <c r="AJ851" i="5" s="1"/>
  <c r="AL851" i="5" s="1"/>
  <c r="Z1693" i="5"/>
  <c r="AJ1693" i="5" s="1"/>
  <c r="AL1771" i="5"/>
  <c r="AL1731" i="5"/>
  <c r="AL1773" i="5"/>
  <c r="AJ1188" i="5"/>
  <c r="AL1188" i="5" s="1"/>
  <c r="AJ1604" i="5"/>
  <c r="AJ838" i="5"/>
  <c r="AL838" i="5" s="1"/>
  <c r="AJ1186" i="5"/>
  <c r="AJ934" i="5"/>
  <c r="AL934" i="5" s="1"/>
  <c r="AJ1394" i="5"/>
  <c r="AJ776" i="5"/>
  <c r="AL776" i="5" s="1"/>
  <c r="AJ800" i="5"/>
  <c r="AL800" i="5" s="1"/>
  <c r="AJ1083" i="5"/>
  <c r="AL1083" i="5" s="1"/>
  <c r="AJ524" i="5"/>
  <c r="AL524" i="5" s="1"/>
  <c r="AJ1771" i="5"/>
  <c r="AJ799" i="5"/>
  <c r="AL799" i="5" s="1"/>
  <c r="AJ824" i="5"/>
  <c r="AL824" i="5" s="1"/>
  <c r="AJ1695" i="5"/>
  <c r="AL1695" i="5" s="1"/>
  <c r="AJ1300" i="5"/>
  <c r="AJ1493" i="5"/>
  <c r="AJ1773" i="5"/>
  <c r="AJ859" i="5"/>
  <c r="AL859" i="5" s="1"/>
  <c r="Z875" i="5"/>
  <c r="X849" i="5"/>
  <c r="AJ665" i="5"/>
  <c r="AL665" i="5" s="1"/>
  <c r="X843" i="5"/>
  <c r="AJ843" i="5" s="1"/>
  <c r="AL843" i="5" s="1"/>
  <c r="X1774" i="5"/>
  <c r="X1603" i="5"/>
  <c r="AJ1603" i="5" s="1"/>
  <c r="Z1141" i="5"/>
  <c r="AJ1141" i="5" s="1"/>
  <c r="AL1141" i="5" s="1"/>
  <c r="AJ698" i="5"/>
  <c r="AL698" i="5" s="1"/>
  <c r="AJ1446" i="5"/>
  <c r="AJ1424" i="5"/>
  <c r="AL1424" i="5" s="1"/>
  <c r="Z910" i="5"/>
  <c r="AJ910" i="5" s="1"/>
  <c r="AL910" i="5" s="1"/>
  <c r="Z849" i="5"/>
  <c r="Z1776" i="5"/>
  <c r="X1776" i="5"/>
  <c r="AJ1558" i="5"/>
  <c r="AL1558" i="5" s="1"/>
  <c r="Z931" i="5"/>
  <c r="AJ931" i="5" s="1"/>
  <c r="AL931" i="5" s="1"/>
  <c r="X928" i="5"/>
  <c r="AJ928" i="5" s="1"/>
  <c r="AL928" i="5" s="1"/>
  <c r="AJ663" i="5"/>
  <c r="AL663" i="5" s="1"/>
  <c r="AJ669" i="5"/>
  <c r="AL669" i="5" s="1"/>
  <c r="AJ1082" i="5"/>
  <c r="AL1082" i="5" s="1"/>
  <c r="AJ715" i="5"/>
  <c r="AL715" i="5" s="1"/>
  <c r="AJ1001" i="5"/>
  <c r="AL1001" i="5" s="1"/>
  <c r="AJ926" i="5"/>
  <c r="AL926" i="5" s="1"/>
  <c r="AJ1533" i="5"/>
  <c r="AJ1356" i="5"/>
  <c r="X735" i="5"/>
  <c r="AH825" i="5"/>
  <c r="Z1131" i="5"/>
  <c r="AJ1131" i="5" s="1"/>
  <c r="AL1131" i="5" s="1"/>
  <c r="Z1044" i="5"/>
  <c r="X1248" i="5"/>
  <c r="AJ944" i="5"/>
  <c r="AL944" i="5" s="1"/>
  <c r="AG1086" i="5"/>
  <c r="AJ1086" i="5" s="1"/>
  <c r="AL1086" i="5" s="1"/>
  <c r="X355" i="5"/>
  <c r="AJ355" i="5" s="1"/>
  <c r="AL355" i="5" s="1"/>
  <c r="X772" i="5"/>
  <c r="AJ772" i="5" s="1"/>
  <c r="AL772" i="5" s="1"/>
  <c r="AH768" i="5"/>
  <c r="Z1261" i="5"/>
  <c r="AJ929" i="5"/>
  <c r="AL929" i="5" s="1"/>
  <c r="AJ947" i="5"/>
  <c r="AL947" i="5" s="1"/>
  <c r="Z825" i="5"/>
  <c r="Z768" i="5"/>
  <c r="Z1246" i="5"/>
  <c r="Z1120" i="5"/>
  <c r="AJ1120" i="5" s="1"/>
  <c r="AL1120" i="5" s="1"/>
  <c r="X1272" i="5"/>
  <c r="Z4" i="6"/>
  <c r="AL1777" i="5"/>
  <c r="AJ1535" i="5"/>
  <c r="Z1185" i="5"/>
  <c r="AJ1185" i="5" s="1"/>
  <c r="AL1185" i="5" s="1"/>
  <c r="AJ1337" i="5"/>
  <c r="AL1337" i="5" s="1"/>
  <c r="AJ1499" i="5"/>
  <c r="AJ1459" i="5"/>
  <c r="AJ803" i="5"/>
  <c r="AL803" i="5" s="1"/>
  <c r="AJ1167" i="5"/>
  <c r="AL1167" i="5" s="1"/>
  <c r="AJ871" i="5"/>
  <c r="AL871" i="5" s="1"/>
  <c r="AJ1549" i="5"/>
  <c r="AJ1093" i="5"/>
  <c r="AL1093" i="5" s="1"/>
  <c r="AJ700" i="5"/>
  <c r="AL700" i="5" s="1"/>
  <c r="AJ975" i="5"/>
  <c r="AL975" i="5" s="1"/>
  <c r="AJ739" i="5"/>
  <c r="AL739" i="5" s="1"/>
  <c r="AJ742" i="5"/>
  <c r="AL742" i="5" s="1"/>
  <c r="AJ796" i="5"/>
  <c r="AL796" i="5" s="1"/>
  <c r="AJ773" i="5"/>
  <c r="AL773" i="5" s="1"/>
  <c r="AJ1568" i="5"/>
  <c r="AL1568" i="5" s="1"/>
  <c r="AJ1160" i="5"/>
  <c r="AL1160" i="5" s="1"/>
  <c r="AJ1133" i="5"/>
  <c r="AL1133" i="5" s="1"/>
  <c r="AJ614" i="5"/>
  <c r="AL614" i="5" s="1"/>
  <c r="AJ1440" i="5"/>
  <c r="AJ1498" i="5"/>
  <c r="AL1498" i="5" s="1"/>
  <c r="AJ853" i="5"/>
  <c r="AL853" i="5" s="1"/>
  <c r="AJ756" i="5"/>
  <c r="AL756" i="5" s="1"/>
  <c r="AJ694" i="5"/>
  <c r="AL694" i="5" s="1"/>
  <c r="X1697" i="5"/>
  <c r="Z1176" i="5"/>
  <c r="AJ1176" i="5" s="1"/>
  <c r="Z1172" i="5"/>
  <c r="AH1194" i="5"/>
  <c r="X1254" i="5"/>
  <c r="AJ1254" i="5" s="1"/>
  <c r="AL1254" i="5" s="1"/>
  <c r="AG1170" i="5"/>
  <c r="AJ1170" i="5" s="1"/>
  <c r="AG1174" i="5"/>
  <c r="AJ1005" i="5"/>
  <c r="AL1005" i="5" s="1"/>
  <c r="AJ1051" i="5"/>
  <c r="AL1051" i="5" s="1"/>
  <c r="AJ816" i="5"/>
  <c r="AL816" i="5" s="1"/>
  <c r="AJ1113" i="5"/>
  <c r="AL1113" i="5" s="1"/>
  <c r="AJ861" i="5"/>
  <c r="AL861" i="5" s="1"/>
  <c r="AJ857" i="5"/>
  <c r="AL857" i="5" s="1"/>
  <c r="X711" i="5"/>
  <c r="AJ711" i="5" s="1"/>
  <c r="AL711" i="5" s="1"/>
  <c r="Z1265" i="5"/>
  <c r="Z1152" i="5"/>
  <c r="AJ1152" i="5" s="1"/>
  <c r="AL1152" i="5" s="1"/>
  <c r="X1267" i="5"/>
  <c r="AG875" i="5"/>
  <c r="AG1094" i="5"/>
  <c r="AJ1094" i="5" s="1"/>
  <c r="AL1094" i="5" s="1"/>
  <c r="AJ1441" i="5"/>
  <c r="AJ1426" i="5"/>
  <c r="AJ1370" i="5"/>
  <c r="AJ1353" i="5"/>
  <c r="AL1353" i="5" s="1"/>
  <c r="AJ1413" i="5"/>
  <c r="AJ1341" i="5"/>
  <c r="AJ1454" i="5"/>
  <c r="AJ1418" i="5"/>
  <c r="AJ1378" i="5"/>
  <c r="AJ1491" i="5"/>
  <c r="AJ1447" i="5"/>
  <c r="AJ1283" i="5"/>
  <c r="AL1283" i="5" s="1"/>
  <c r="AH844" i="5"/>
  <c r="AJ844" i="5" s="1"/>
  <c r="AL844" i="5"/>
  <c r="Z1241" i="5"/>
  <c r="AJ1241" i="5" s="1"/>
  <c r="AL1241" i="5" s="1"/>
  <c r="Z1231" i="5"/>
  <c r="Z1174" i="5"/>
  <c r="X1231" i="5"/>
  <c r="X1174" i="5"/>
  <c r="AG1270" i="5"/>
  <c r="AJ894" i="5"/>
  <c r="AL894" i="5" s="1"/>
  <c r="AJ1480" i="5"/>
  <c r="AL1480" i="5" s="1"/>
  <c r="AJ1428" i="5"/>
  <c r="AJ1530" i="5"/>
  <c r="AL1530" i="5" s="1"/>
  <c r="AJ782" i="5"/>
  <c r="AL782" i="5" s="1"/>
  <c r="AJ1538" i="5"/>
  <c r="AL1538" i="5" s="1"/>
  <c r="AJ1415" i="5"/>
  <c r="AJ1287" i="5"/>
  <c r="AJ795" i="5"/>
  <c r="AL795" i="5" s="1"/>
  <c r="Z666" i="5"/>
  <c r="AJ666" i="5" s="1"/>
  <c r="AL666" i="5" s="1"/>
  <c r="Z940" i="5"/>
  <c r="AJ940" i="5" s="1"/>
  <c r="AL940" i="5" s="1"/>
  <c r="AH874" i="5"/>
  <c r="Z1259" i="5"/>
  <c r="Z1223" i="5"/>
  <c r="Z1201" i="5"/>
  <c r="Z1192" i="5"/>
  <c r="Z1150" i="5"/>
  <c r="AJ1150" i="5" s="1"/>
  <c r="AL1150" i="5" s="1"/>
  <c r="X1205" i="5"/>
  <c r="X1274" i="5"/>
  <c r="X1261" i="5"/>
  <c r="X1246" i="5"/>
  <c r="AG1047" i="5"/>
  <c r="AJ1047" i="5" s="1"/>
  <c r="AL1047" i="5" s="1"/>
  <c r="AG1157" i="5"/>
  <c r="AJ1157" i="5" s="1"/>
  <c r="AL1157" i="5" s="1"/>
  <c r="Z995" i="5"/>
  <c r="Z1274" i="5"/>
  <c r="Z1257" i="5"/>
  <c r="Z1205" i="5"/>
  <c r="AH1201" i="5"/>
  <c r="AH1192" i="5"/>
  <c r="Z1148" i="5"/>
  <c r="AJ1148" i="5" s="1"/>
  <c r="AL1148" i="5" s="1"/>
  <c r="Z1130" i="5"/>
  <c r="AJ1130" i="5" s="1"/>
  <c r="AL1130" i="5" s="1"/>
  <c r="X1259" i="5"/>
  <c r="AJ1065" i="5"/>
  <c r="AL1065" i="5" s="1"/>
  <c r="AG1156" i="5"/>
  <c r="AG1169" i="5"/>
  <c r="AG1180" i="5"/>
  <c r="AJ1358" i="5"/>
  <c r="AJ1349" i="5"/>
  <c r="AL1349" i="5" s="1"/>
  <c r="Z1697" i="5"/>
  <c r="X995" i="5"/>
  <c r="AJ995" i="5" s="1"/>
  <c r="AL995" i="5" s="1"/>
  <c r="Z1248" i="5"/>
  <c r="Z1210" i="5"/>
  <c r="Z1203" i="5"/>
  <c r="X1223" i="5"/>
  <c r="X1203" i="5"/>
  <c r="X1257" i="5"/>
  <c r="AJ1257" i="5" s="1"/>
  <c r="AL1257" i="5" s="1"/>
  <c r="AJ1276" i="5"/>
  <c r="AJ1126" i="5"/>
  <c r="AJ12" i="5"/>
  <c r="AL12" i="5" s="1"/>
  <c r="AJ1492" i="5"/>
  <c r="AL1492" i="5" s="1"/>
  <c r="AJ941" i="5"/>
  <c r="AL941" i="5" s="1"/>
  <c r="Z723" i="5"/>
  <c r="Z889" i="5"/>
  <c r="X870" i="5"/>
  <c r="X874" i="5"/>
  <c r="Z1221" i="5"/>
  <c r="X1227" i="5"/>
  <c r="X1208" i="5"/>
  <c r="X1260" i="5"/>
  <c r="AH695" i="5"/>
  <c r="AG1115" i="5"/>
  <c r="AJ1115" i="5" s="1"/>
  <c r="AL1115" i="5" s="1"/>
  <c r="AG1139" i="5"/>
  <c r="AJ1139" i="5" s="1"/>
  <c r="AL1139" i="5" s="1"/>
  <c r="AG1143" i="5"/>
  <c r="AJ1143" i="5" s="1"/>
  <c r="AL1143" i="5" s="1"/>
  <c r="AG1275" i="5"/>
  <c r="Z721" i="5"/>
  <c r="AJ721" i="5" s="1"/>
  <c r="AL721" i="5" s="1"/>
  <c r="Z986" i="5"/>
  <c r="AJ986" i="5" s="1"/>
  <c r="AL986" i="5" s="1"/>
  <c r="Z1275" i="5"/>
  <c r="Z1227" i="5"/>
  <c r="Z1208" i="5"/>
  <c r="Z1200" i="5"/>
  <c r="Z1202" i="5"/>
  <c r="Z1128" i="5"/>
  <c r="AJ1128" i="5" s="1"/>
  <c r="AL1128" i="5" s="1"/>
  <c r="X1221" i="5"/>
  <c r="AH1156" i="5"/>
  <c r="X1275" i="5"/>
  <c r="AG1272" i="5"/>
  <c r="AJ991" i="5"/>
  <c r="AL991" i="5" s="1"/>
  <c r="AJ64" i="5"/>
  <c r="AL64" i="5" s="1"/>
  <c r="Z735" i="5"/>
  <c r="X723" i="5"/>
  <c r="X893" i="5"/>
  <c r="AJ893" i="5" s="1"/>
  <c r="AL893" i="5" s="1"/>
  <c r="Z1225" i="5"/>
  <c r="AH1200" i="5"/>
  <c r="AH1202" i="5"/>
  <c r="Z1151" i="5"/>
  <c r="AJ1151" i="5" s="1"/>
  <c r="AL1151" i="5" s="1"/>
  <c r="Z1040" i="5"/>
  <c r="AJ1040" i="5" s="1"/>
  <c r="AL1040" i="5" s="1"/>
  <c r="X1225" i="5"/>
  <c r="X1210" i="5"/>
  <c r="Z1154" i="5"/>
  <c r="AJ1154" i="5" s="1"/>
  <c r="AG889" i="5"/>
  <c r="AJ1573" i="5"/>
  <c r="AJ1531" i="5"/>
  <c r="AJ1437" i="5"/>
  <c r="AL1437" i="5" s="1"/>
  <c r="AJ1433" i="5"/>
  <c r="AJ1451" i="5"/>
  <c r="AL1451" i="5" s="1"/>
  <c r="AJ1076" i="5"/>
  <c r="AL1076" i="5" s="1"/>
  <c r="AJ710" i="5"/>
  <c r="AL710" i="5" s="1"/>
  <c r="AJ1006" i="5"/>
  <c r="AL1006" i="5" s="1"/>
  <c r="AJ1046" i="5"/>
  <c r="AL1046" i="5" s="1"/>
  <c r="AJ1542" i="5"/>
  <c r="AJ1526" i="5"/>
  <c r="AJ1462" i="5"/>
  <c r="AJ1387" i="5"/>
  <c r="AJ897" i="5"/>
  <c r="AL897" i="5" s="1"/>
  <c r="AA4" i="6"/>
  <c r="AJ1063" i="5"/>
  <c r="AL1063" i="5" s="1"/>
  <c r="AJ1520" i="5"/>
  <c r="AJ1432" i="5"/>
  <c r="AJ1417" i="5"/>
  <c r="AJ1301" i="5"/>
  <c r="AJ1522" i="5"/>
  <c r="AL1522" i="5" s="1"/>
  <c r="AJ1506" i="5"/>
  <c r="AL1506" i="5" s="1"/>
  <c r="AJ1490" i="5"/>
  <c r="AL1490" i="5" s="1"/>
  <c r="AJ1585" i="5"/>
  <c r="AJ1569" i="5"/>
  <c r="AL1569" i="5" s="1"/>
  <c r="AJ1508" i="5"/>
  <c r="AL1508" i="5" s="1"/>
  <c r="AJ1476" i="5"/>
  <c r="AJ1421" i="5"/>
  <c r="AJ1397" i="5"/>
  <c r="AJ1550" i="5"/>
  <c r="AL1550" i="5" s="1"/>
  <c r="AJ1101" i="5"/>
  <c r="AL1101" i="5" s="1"/>
  <c r="AJ1075" i="5"/>
  <c r="AL1075" i="5" s="1"/>
  <c r="AJ1067" i="5"/>
  <c r="AL1067" i="5" s="1"/>
  <c r="AJ1419" i="5"/>
  <c r="AL1419" i="5" s="1"/>
  <c r="AJ1002" i="5"/>
  <c r="AL1002" i="5" s="1"/>
  <c r="AJ994" i="5"/>
  <c r="AL994" i="5" s="1"/>
  <c r="AJ812" i="5"/>
  <c r="AL812" i="5" s="1"/>
  <c r="AJ918" i="5"/>
  <c r="AL918" i="5" s="1"/>
  <c r="AJ1566" i="5"/>
  <c r="AJ810" i="5"/>
  <c r="AL810" i="5" s="1"/>
  <c r="Z1703" i="5"/>
  <c r="X1703" i="5"/>
  <c r="Z1272" i="5"/>
  <c r="Z1260" i="5"/>
  <c r="Z1256" i="5"/>
  <c r="Z1235" i="5"/>
  <c r="Z1228" i="5"/>
  <c r="Z1219" i="5"/>
  <c r="Z1180" i="5"/>
  <c r="AH1146" i="5"/>
  <c r="AJ1146" i="5" s="1"/>
  <c r="AL1146" i="5" s="1"/>
  <c r="X1230" i="5"/>
  <c r="X1247" i="5"/>
  <c r="AG1033" i="5"/>
  <c r="AJ1033" i="5" s="1"/>
  <c r="X779" i="5"/>
  <c r="AJ779" i="5" s="1"/>
  <c r="AL779" i="5" s="1"/>
  <c r="Z887" i="5"/>
  <c r="AJ887" i="5" s="1"/>
  <c r="AL887" i="5" s="1"/>
  <c r="Z1270" i="5"/>
  <c r="Z1244" i="5"/>
  <c r="Z1222" i="5"/>
  <c r="Z1218" i="5"/>
  <c r="AH1242" i="5"/>
  <c r="AH1196" i="5"/>
  <c r="X1228" i="5"/>
  <c r="X1220" i="5"/>
  <c r="X1258" i="5"/>
  <c r="AJ444" i="5"/>
  <c r="AL444" i="5" s="1"/>
  <c r="X885" i="5"/>
  <c r="AJ885" i="5" s="1"/>
  <c r="AL885" i="5" s="1"/>
  <c r="Z1269" i="5"/>
  <c r="Z1258" i="5"/>
  <c r="Z1247" i="5"/>
  <c r="X1244" i="5"/>
  <c r="Z1226" i="5"/>
  <c r="X1218" i="5"/>
  <c r="X1270" i="5"/>
  <c r="AG883" i="5"/>
  <c r="AJ883" i="5" s="1"/>
  <c r="AL883" i="5" s="1"/>
  <c r="AG855" i="5"/>
  <c r="AJ855" i="5" s="1"/>
  <c r="AL855" i="5" s="1"/>
  <c r="AL1276" i="5"/>
  <c r="AJ939" i="5"/>
  <c r="AL939" i="5" s="1"/>
  <c r="AJ1588" i="5"/>
  <c r="AJ1544" i="5"/>
  <c r="AL1544" i="5" s="1"/>
  <c r="AJ1536" i="5"/>
  <c r="AJ1504" i="5"/>
  <c r="AJ1472" i="5"/>
  <c r="AJ1464" i="5"/>
  <c r="AL1464" i="5" s="1"/>
  <c r="AJ1448" i="5"/>
  <c r="AJ1466" i="5"/>
  <c r="AL1466" i="5" s="1"/>
  <c r="AJ1165" i="5"/>
  <c r="AL1165" i="5" s="1"/>
  <c r="AJ920" i="5"/>
  <c r="AL920" i="5" s="1"/>
  <c r="AJ913" i="5"/>
  <c r="AH909" i="5"/>
  <c r="X909" i="5"/>
  <c r="AH1112" i="5"/>
  <c r="Z1112" i="5"/>
  <c r="X1124" i="5"/>
  <c r="Z1124" i="5"/>
  <c r="X1198" i="5"/>
  <c r="AH1198" i="5"/>
  <c r="X1237" i="5"/>
  <c r="Z1237" i="5"/>
  <c r="AJ930" i="5"/>
  <c r="AL930" i="5" s="1"/>
  <c r="AJ1224" i="5"/>
  <c r="AL1224" i="5" s="1"/>
  <c r="AJ911" i="5"/>
  <c r="AL911" i="5" s="1"/>
  <c r="AJ766" i="5"/>
  <c r="AL766" i="5" s="1"/>
  <c r="AJ1178" i="5"/>
  <c r="AH1237" i="5"/>
  <c r="AH1239" i="5"/>
  <c r="AJ1239" i="5" s="1"/>
  <c r="AL1239" i="5" s="1"/>
  <c r="Z1198" i="5"/>
  <c r="Z1108" i="5"/>
  <c r="AJ1108" i="5" s="1"/>
  <c r="AL1108" i="5" s="1"/>
  <c r="AH1132" i="5"/>
  <c r="Z1132" i="5"/>
  <c r="X1193" i="5"/>
  <c r="Z1193" i="5"/>
  <c r="AJ1414" i="5"/>
  <c r="AJ1162" i="5"/>
  <c r="AJ1461" i="5"/>
  <c r="AJ1434" i="5"/>
  <c r="AJ679" i="5"/>
  <c r="AL679" i="5" s="1"/>
  <c r="AJ1103" i="5"/>
  <c r="AL1103" i="5" s="1"/>
  <c r="Z1262" i="5"/>
  <c r="Z1196" i="5"/>
  <c r="X1262" i="5"/>
  <c r="AH748" i="5"/>
  <c r="X748" i="5"/>
  <c r="X1127" i="5"/>
  <c r="Z1127" i="5"/>
  <c r="AH1212" i="5"/>
  <c r="Z1212" i="5"/>
  <c r="AH1214" i="5"/>
  <c r="X1214" i="5"/>
  <c r="AH1263" i="5"/>
  <c r="Z1263" i="5"/>
  <c r="AG750" i="5"/>
  <c r="AJ750" i="5" s="1"/>
  <c r="AL750" i="5" s="1"/>
  <c r="AG881" i="5"/>
  <c r="AJ881" i="5" s="1"/>
  <c r="AL881" i="5" s="1"/>
  <c r="AG794" i="5"/>
  <c r="AJ794" i="5" s="1"/>
  <c r="AL794" i="5" s="1"/>
  <c r="AG845" i="5"/>
  <c r="AJ845" i="5" s="1"/>
  <c r="AL845" i="5" s="1"/>
  <c r="AG1090" i="5"/>
  <c r="AJ1090" i="5" s="1"/>
  <c r="AL1090" i="5" s="1"/>
  <c r="AG1116" i="5"/>
  <c r="AJ1116" i="5" s="1"/>
  <c r="AL1116" i="5" s="1"/>
  <c r="AG1140" i="5"/>
  <c r="AG1772" i="5"/>
  <c r="AJ1772" i="5" s="1"/>
  <c r="J123" i="9"/>
  <c r="K123" i="9" s="1"/>
  <c r="AJ1565" i="5"/>
  <c r="AL1565" i="5" s="1"/>
  <c r="AJ1528" i="5"/>
  <c r="AL1528" i="5" s="1"/>
  <c r="AJ1496" i="5"/>
  <c r="AL1496" i="5" s="1"/>
  <c r="AJ1532" i="5"/>
  <c r="AL1532" i="5" s="1"/>
  <c r="AJ1557" i="5"/>
  <c r="AJ1494" i="5"/>
  <c r="AJ1436" i="5"/>
  <c r="AJ1412" i="5"/>
  <c r="AJ1546" i="5"/>
  <c r="AL1546" i="5" s="1"/>
  <c r="AJ1514" i="5"/>
  <c r="AL1514" i="5" s="1"/>
  <c r="AJ1482" i="5"/>
  <c r="AL1482" i="5" s="1"/>
  <c r="AJ1486" i="5"/>
  <c r="AJ1452" i="5"/>
  <c r="AL1452" i="5" s="1"/>
  <c r="AJ1552" i="5"/>
  <c r="AJ1488" i="5"/>
  <c r="AJ1577" i="5"/>
  <c r="AJ1555" i="5"/>
  <c r="AL1555" i="5" s="1"/>
  <c r="AJ1548" i="5"/>
  <c r="AL1548" i="5" s="1"/>
  <c r="AJ1524" i="5"/>
  <c r="AL1524" i="5" s="1"/>
  <c r="AJ1516" i="5"/>
  <c r="AL1516" i="5" s="1"/>
  <c r="AJ1484" i="5"/>
  <c r="AL1484" i="5" s="1"/>
  <c r="AJ1460" i="5"/>
  <c r="AJ1518" i="5"/>
  <c r="AL1518" i="5" s="1"/>
  <c r="AJ1502" i="5"/>
  <c r="AJ1478" i="5"/>
  <c r="AJ1470" i="5"/>
  <c r="AJ376" i="5"/>
  <c r="AL376" i="5" s="1"/>
  <c r="AJ1000" i="5"/>
  <c r="AL1000" i="5" s="1"/>
  <c r="AJ907" i="5"/>
  <c r="AL907" i="5" s="1"/>
  <c r="AJ1233" i="5"/>
  <c r="AJ1161" i="5"/>
  <c r="AL1161" i="5" s="1"/>
  <c r="AJ1468" i="5"/>
  <c r="AL1468" i="5" s="1"/>
  <c r="AJ1078" i="5"/>
  <c r="AL1078" i="5" s="1"/>
  <c r="AJ1479" i="5"/>
  <c r="AJ1515" i="5"/>
  <c r="AJ1357" i="5"/>
  <c r="AL1357" i="5" s="1"/>
  <c r="AJ1471" i="5"/>
  <c r="AJ1333" i="5"/>
  <c r="AJ1095" i="5"/>
  <c r="AL1095" i="5" s="1"/>
  <c r="AJ973" i="5"/>
  <c r="AL973" i="5" s="1"/>
  <c r="AJ1311" i="5"/>
  <c r="AJ997" i="5"/>
  <c r="AL997" i="5" s="1"/>
  <c r="AJ673" i="5"/>
  <c r="AL673" i="5" s="1"/>
  <c r="AJ1183" i="5"/>
  <c r="AL1183" i="5" s="1"/>
  <c r="AJ1091" i="5"/>
  <c r="AL1091" i="5" s="1"/>
  <c r="AJ754" i="5"/>
  <c r="AL754" i="5" s="1"/>
  <c r="AJ1519" i="5"/>
  <c r="AJ1463" i="5"/>
  <c r="AJ1184" i="5"/>
  <c r="AJ1374" i="5"/>
  <c r="AJ1398" i="5"/>
  <c r="AJ1345" i="5"/>
  <c r="AL1345" i="5" s="1"/>
  <c r="AJ1429" i="5"/>
  <c r="AL1429" i="5" s="1"/>
  <c r="AJ1041" i="5"/>
  <c r="AL1041" i="5" s="1"/>
  <c r="AJ979" i="5"/>
  <c r="AL979" i="5" s="1"/>
  <c r="AJ924" i="5"/>
  <c r="AL924" i="5" s="1"/>
  <c r="AJ1430" i="5"/>
  <c r="AL1430" i="5" s="1"/>
  <c r="AJ1292" i="5"/>
  <c r="AJ1427" i="5"/>
  <c r="AJ780" i="5"/>
  <c r="AL780" i="5" s="1"/>
  <c r="AJ886" i="5"/>
  <c r="AL886" i="5" s="1"/>
  <c r="AJ1438" i="5"/>
  <c r="AJ1007" i="5"/>
  <c r="AL1007" i="5" s="1"/>
  <c r="AJ1137" i="5"/>
  <c r="AL1137" i="5" s="1"/>
  <c r="AJ624" i="5"/>
  <c r="AL624" i="5" s="1"/>
  <c r="AJ110" i="5"/>
  <c r="AL110" i="5" s="1"/>
  <c r="AJ48" i="5"/>
  <c r="AL48" i="5" s="1"/>
  <c r="AH935" i="5"/>
  <c r="X935" i="5"/>
  <c r="AH1699" i="5"/>
  <c r="Z1699" i="5"/>
  <c r="AH1701" i="5"/>
  <c r="X1701" i="5"/>
  <c r="AH1712" i="5"/>
  <c r="X1712" i="5"/>
  <c r="Z1712" i="5"/>
  <c r="X981" i="5"/>
  <c r="Z1250" i="5"/>
  <c r="Z1216" i="5"/>
  <c r="Z1037" i="5"/>
  <c r="AJ1037" i="5" s="1"/>
  <c r="AL1037" i="5" s="1"/>
  <c r="Z1187" i="5"/>
  <c r="AJ1187" i="5" s="1"/>
  <c r="AL1187" i="5" s="1"/>
  <c r="X1232" i="5"/>
  <c r="X990" i="5"/>
  <c r="Z1142" i="5"/>
  <c r="AJ1142" i="5" s="1"/>
  <c r="AL1142" i="5" s="1"/>
  <c r="Z1149" i="5"/>
  <c r="AJ1149" i="5" s="1"/>
  <c r="Z1125" i="5"/>
  <c r="Z1106" i="5"/>
  <c r="AJ1106" i="5" s="1"/>
  <c r="AL1106" i="5" s="1"/>
  <c r="X1250" i="5"/>
  <c r="AJ781" i="5"/>
  <c r="AL781" i="5" s="1"/>
  <c r="AJ906" i="5"/>
  <c r="AL906" i="5" s="1"/>
  <c r="AG877" i="5"/>
  <c r="AJ877" i="5" s="1"/>
  <c r="AL877" i="5" s="1"/>
  <c r="Z990" i="5"/>
  <c r="Z981" i="5"/>
  <c r="Z1232" i="5"/>
  <c r="X1216" i="5"/>
  <c r="AJ1216" i="5" s="1"/>
  <c r="AL1216" i="5" s="1"/>
  <c r="Z1166" i="5"/>
  <c r="AJ1166" i="5" s="1"/>
  <c r="AG1710" i="5"/>
  <c r="AJ1474" i="5"/>
  <c r="AL1474" i="5" s="1"/>
  <c r="AJ1500" i="5"/>
  <c r="AL1500" i="5" s="1"/>
  <c r="AJ1510" i="5"/>
  <c r="AJ1512" i="5"/>
  <c r="AL1512" i="5" s="1"/>
  <c r="AJ1425" i="5"/>
  <c r="AJ1404" i="5"/>
  <c r="AJ1540" i="5"/>
  <c r="AL1540" i="5" s="1"/>
  <c r="AJ1534" i="5"/>
  <c r="AL1534" i="5" s="1"/>
  <c r="AJ903" i="5"/>
  <c r="AL903" i="5" s="1"/>
  <c r="AJ1134" i="5"/>
  <c r="AL1134" i="5" s="1"/>
  <c r="AJ1401" i="5"/>
  <c r="AJ1483" i="5"/>
  <c r="AJ751" i="5"/>
  <c r="AL751" i="5" s="1"/>
  <c r="AJ873" i="5"/>
  <c r="AL873" i="5" s="1"/>
  <c r="AJ664" i="5"/>
  <c r="AL664" i="5" s="1"/>
  <c r="AJ1278" i="5"/>
  <c r="AJ834" i="5"/>
  <c r="AL834" i="5" s="1"/>
  <c r="AJ732" i="5"/>
  <c r="AL732" i="5" s="1"/>
  <c r="AJ1562" i="5"/>
  <c r="AH687" i="5"/>
  <c r="X687" i="5"/>
  <c r="Z806" i="5"/>
  <c r="AH806" i="5"/>
  <c r="Z1271" i="5"/>
  <c r="AH1235" i="5"/>
  <c r="Z1105" i="5"/>
  <c r="AJ1105" i="5" s="1"/>
  <c r="AL1105" i="5" s="1"/>
  <c r="Z1118" i="5"/>
  <c r="AJ1118" i="5" s="1"/>
  <c r="AL1118" i="5" s="1"/>
  <c r="AH1087" i="5"/>
  <c r="AJ1087" i="5" s="1"/>
  <c r="AL1087" i="5" s="1"/>
  <c r="Z753" i="5"/>
  <c r="X731" i="5"/>
  <c r="AJ731" i="5" s="1"/>
  <c r="AL731" i="5" s="1"/>
  <c r="X1242" i="5"/>
  <c r="Z1229" i="5"/>
  <c r="AH1190" i="5"/>
  <c r="Z921" i="5"/>
  <c r="AJ921" i="5" s="1"/>
  <c r="AL921" i="5" s="1"/>
  <c r="Z1190" i="5"/>
  <c r="Z1145" i="5"/>
  <c r="AJ1145" i="5" s="1"/>
  <c r="AL1145" i="5" s="1"/>
  <c r="X1229" i="5"/>
  <c r="X1271" i="5"/>
  <c r="AG912" i="5"/>
  <c r="AJ912" i="5" s="1"/>
  <c r="AL912" i="5" s="1"/>
  <c r="AG847" i="5"/>
  <c r="AJ847" i="5" s="1"/>
  <c r="AL847" i="5" s="1"/>
  <c r="Q28" i="6"/>
  <c r="AJ1682" i="5"/>
  <c r="AL1682" i="5" s="1"/>
  <c r="AJ1625" i="5"/>
  <c r="AJ1654" i="5"/>
  <c r="AL1654" i="5" s="1"/>
  <c r="S36" i="6"/>
  <c r="AJ1692" i="5"/>
  <c r="AL1692" i="5" s="1"/>
  <c r="AJ1653" i="5"/>
  <c r="AL1653" i="5" s="1"/>
  <c r="AJ1619" i="5"/>
  <c r="AL1619" i="5" s="1"/>
  <c r="AJ1622" i="5"/>
  <c r="AL1622" i="5" s="1"/>
  <c r="AJ1651" i="5"/>
  <c r="AL1651" i="5" s="1"/>
  <c r="AJ1647" i="5"/>
  <c r="AL1647" i="5" s="1"/>
  <c r="AJ1641" i="5"/>
  <c r="AL1641" i="5" s="1"/>
  <c r="AJ1637" i="5"/>
  <c r="AL1637" i="5" s="1"/>
  <c r="AJ1617" i="5"/>
  <c r="AL1617" i="5" s="1"/>
  <c r="AJ1707" i="5"/>
  <c r="AL1707" i="5" s="1"/>
  <c r="AJ1635" i="5"/>
  <c r="AL1635" i="5" s="1"/>
  <c r="AJ1615" i="5"/>
  <c r="AL1615" i="5" s="1"/>
  <c r="AJ1620" i="5"/>
  <c r="AL1620" i="5" s="1"/>
  <c r="AJ1618" i="5"/>
  <c r="AL1618" i="5" s="1"/>
  <c r="AJ1661" i="5"/>
  <c r="AL1661" i="5" s="1"/>
  <c r="AJ1655" i="5"/>
  <c r="AL1655" i="5" s="1"/>
  <c r="AJ1630" i="5"/>
  <c r="AL1630" i="5" s="1"/>
  <c r="AJ1628" i="5"/>
  <c r="AL1628" i="5" s="1"/>
  <c r="AJ1616" i="5"/>
  <c r="AL1616" i="5" s="1"/>
  <c r="AJ1627" i="5"/>
  <c r="AL1627" i="5" s="1"/>
  <c r="AJ1623" i="5"/>
  <c r="AL1623" i="5" s="1"/>
  <c r="AJ1621" i="5"/>
  <c r="AL1621" i="5" s="1"/>
  <c r="AJ1611" i="5"/>
  <c r="AL1611" i="5" s="1"/>
  <c r="AJ1663" i="5"/>
  <c r="AL1663" i="5" s="1"/>
  <c r="AJ1632" i="5"/>
  <c r="AL1632" i="5" s="1"/>
  <c r="AJ1626" i="5"/>
  <c r="AL1626" i="5" s="1"/>
  <c r="AJ1705" i="5"/>
  <c r="AL1705" i="5" s="1"/>
  <c r="AJ1708" i="5"/>
  <c r="AL1708" i="5" s="1"/>
  <c r="AJ1706" i="5"/>
  <c r="AL1706" i="5" s="1"/>
  <c r="AJ1704" i="5"/>
  <c r="AL1704" i="5" s="1"/>
  <c r="AJ1633" i="5"/>
  <c r="AL1633" i="5" s="1"/>
  <c r="AJ1610" i="5"/>
  <c r="AL1610" i="5" s="1"/>
  <c r="AJ1607" i="5"/>
  <c r="AL1607" i="5" s="1"/>
  <c r="AJ1634" i="5"/>
  <c r="AL1634" i="5" s="1"/>
  <c r="AJ1669" i="5"/>
  <c r="AL1669" i="5" s="1"/>
  <c r="AJ1684" i="5"/>
  <c r="AL1684" i="5" s="1"/>
  <c r="AJ1609" i="5"/>
  <c r="AL1609" i="5" s="1"/>
  <c r="AJ1683" i="5"/>
  <c r="AL1683" i="5" s="1"/>
  <c r="AJ1631" i="5"/>
  <c r="AL1631" i="5" s="1"/>
  <c r="AJ1665" i="5"/>
  <c r="AL1665" i="5" s="1"/>
  <c r="AJ1643" i="5"/>
  <c r="AL1643" i="5" s="1"/>
  <c r="AJ1640" i="5"/>
  <c r="AL1640" i="5" s="1"/>
  <c r="AJ1645" i="5"/>
  <c r="AL1645" i="5" s="1"/>
  <c r="AJ1642" i="5"/>
  <c r="AL1642" i="5" s="1"/>
  <c r="AJ1636" i="5"/>
  <c r="AL1636" i="5" s="1"/>
  <c r="AJ1624" i="5"/>
  <c r="AL1624" i="5" s="1"/>
  <c r="AJ1612" i="5"/>
  <c r="AL1612" i="5" s="1"/>
  <c r="AJ1608" i="5"/>
  <c r="AJ1605" i="5"/>
  <c r="AL1605" i="5" s="1"/>
  <c r="AJ1629" i="5"/>
  <c r="AL1629" i="5" s="1"/>
  <c r="AJ1613" i="5"/>
  <c r="AL1613" i="5" s="1"/>
  <c r="AJ1606" i="5"/>
  <c r="AL1606" i="5" s="1"/>
  <c r="AL1779" i="5"/>
  <c r="AL1316" i="5"/>
  <c r="J27" i="9"/>
  <c r="K27" i="9" s="1"/>
  <c r="K24" i="6"/>
  <c r="L24" i="6" s="1"/>
  <c r="J36" i="9"/>
  <c r="K36" i="9" s="1"/>
  <c r="AJ337" i="5"/>
  <c r="AL337" i="5" s="1"/>
  <c r="Z313" i="5"/>
  <c r="AH353" i="5"/>
  <c r="X146" i="5"/>
  <c r="AJ146" i="5" s="1"/>
  <c r="AL146" i="5" s="1"/>
  <c r="Z395" i="5"/>
  <c r="Z357" i="5"/>
  <c r="Z321" i="5"/>
  <c r="X399" i="5"/>
  <c r="AJ399" i="5" s="1"/>
  <c r="AL399" i="5" s="1"/>
  <c r="AH341" i="5"/>
  <c r="X329" i="5"/>
  <c r="X360" i="5"/>
  <c r="AJ360" i="5" s="1"/>
  <c r="AL360" i="5" s="1"/>
  <c r="X321" i="5"/>
  <c r="AH654" i="5"/>
  <c r="X341" i="5"/>
  <c r="X364" i="5"/>
  <c r="AJ364" i="5" s="1"/>
  <c r="AL364" i="5" s="1"/>
  <c r="X372" i="5"/>
  <c r="AH345" i="5"/>
  <c r="AJ345" i="5" s="1"/>
  <c r="AL345" i="5" s="1"/>
  <c r="X311" i="5"/>
  <c r="X274" i="5"/>
  <c r="Z134" i="5"/>
  <c r="X307" i="5"/>
  <c r="AJ307" i="5" s="1"/>
  <c r="AL307" i="5" s="1"/>
  <c r="X412" i="5"/>
  <c r="AJ412" i="5" s="1"/>
  <c r="AL412" i="5" s="1"/>
  <c r="X70" i="6"/>
  <c r="AG210" i="5"/>
  <c r="AG273" i="5"/>
  <c r="AG320" i="5"/>
  <c r="AG322" i="5"/>
  <c r="AG359" i="5"/>
  <c r="AG383" i="5"/>
  <c r="AG358" i="5"/>
  <c r="AA1779" i="5"/>
  <c r="AA1781" i="5" s="1"/>
  <c r="AA1839" i="5" s="1"/>
  <c r="P65" i="6"/>
  <c r="X65" i="6"/>
  <c r="AG449" i="5"/>
  <c r="X276" i="5"/>
  <c r="AJ276" i="5" s="1"/>
  <c r="AL276" i="5" s="1"/>
  <c r="Z605" i="5"/>
  <c r="X254" i="5"/>
  <c r="AJ254" i="5" s="1"/>
  <c r="AL254" i="5" s="1"/>
  <c r="X520" i="5"/>
  <c r="Y67" i="6"/>
  <c r="AJ1410" i="5"/>
  <c r="Z36" i="6"/>
  <c r="Z964" i="5"/>
  <c r="AH473" i="5"/>
  <c r="AG262" i="5"/>
  <c r="AG224" i="5"/>
  <c r="AG595" i="5"/>
  <c r="AG581" i="5"/>
  <c r="AG583" i="5"/>
  <c r="AG418" i="5"/>
  <c r="AG471" i="5"/>
  <c r="AG473" i="5"/>
  <c r="AG468" i="5"/>
  <c r="AG470" i="5"/>
  <c r="AG443" i="5"/>
  <c r="AG445" i="5"/>
  <c r="AG447" i="5"/>
  <c r="AG451" i="5"/>
  <c r="AG632" i="5"/>
  <c r="AJ632" i="5" s="1"/>
  <c r="AL632" i="5" s="1"/>
  <c r="AJ676" i="5"/>
  <c r="AL676" i="5" s="1"/>
  <c r="AJ1080" i="5"/>
  <c r="AL1080" i="5" s="1"/>
  <c r="X602" i="5"/>
  <c r="AJ602" i="5" s="1"/>
  <c r="AL602" i="5" s="1"/>
  <c r="Z578" i="5"/>
  <c r="Z680" i="5"/>
  <c r="Z701" i="5"/>
  <c r="X578" i="5"/>
  <c r="X807" i="5"/>
  <c r="AH539" i="5"/>
  <c r="X480" i="5"/>
  <c r="AJ480" i="5" s="1"/>
  <c r="AL480" i="5" s="1"/>
  <c r="Z113" i="5"/>
  <c r="AJ113" i="5" s="1"/>
  <c r="AL113" i="5" s="1"/>
  <c r="X83" i="5"/>
  <c r="AJ83" i="5" s="1"/>
  <c r="AL83" i="5" s="1"/>
  <c r="X210" i="5"/>
  <c r="X414" i="5"/>
  <c r="AG199" i="5"/>
  <c r="AG293" i="5"/>
  <c r="AJ612" i="5"/>
  <c r="AL612" i="5" s="1"/>
  <c r="AG219" i="5"/>
  <c r="AG514" i="5"/>
  <c r="AG522" i="5"/>
  <c r="AG537" i="5"/>
  <c r="AG828" i="5"/>
  <c r="AJ828" i="5" s="1"/>
  <c r="AL828" i="5" s="1"/>
  <c r="AG818" i="5"/>
  <c r="AJ767" i="5"/>
  <c r="AL767" i="5" s="1"/>
  <c r="AG762" i="5"/>
  <c r="AG764" i="5"/>
  <c r="AJ764" i="5" s="1"/>
  <c r="AL764" i="5" s="1"/>
  <c r="U68" i="6"/>
  <c r="AJ660" i="5"/>
  <c r="AL660" i="5" s="1"/>
  <c r="AJ638" i="5"/>
  <c r="AL638" i="5" s="1"/>
  <c r="AJ901" i="5"/>
  <c r="AL901" i="5" s="1"/>
  <c r="AJ482" i="5"/>
  <c r="AL482" i="5" s="1"/>
  <c r="U67" i="6"/>
  <c r="AJ1553" i="5"/>
  <c r="AL1553" i="5" s="1"/>
  <c r="AJ1395" i="5"/>
  <c r="AJ946" i="5"/>
  <c r="AL946" i="5" s="1"/>
  <c r="X600" i="5"/>
  <c r="AJ600" i="5" s="1"/>
  <c r="AL600" i="5" s="1"/>
  <c r="AH961" i="5"/>
  <c r="AA18" i="6"/>
  <c r="X476" i="5"/>
  <c r="AJ476" i="5" s="1"/>
  <c r="AL476" i="5" s="1"/>
  <c r="AH508" i="5"/>
  <c r="Z451" i="5"/>
  <c r="Z428" i="5"/>
  <c r="N67" i="6"/>
  <c r="X252" i="5"/>
  <c r="X605" i="5"/>
  <c r="X278" i="5"/>
  <c r="AH531" i="5"/>
  <c r="X522" i="5"/>
  <c r="X516" i="5"/>
  <c r="AH512" i="5"/>
  <c r="X541" i="5"/>
  <c r="Z278" i="5"/>
  <c r="Z432" i="5"/>
  <c r="Z420" i="5"/>
  <c r="X456" i="5"/>
  <c r="X529" i="5"/>
  <c r="AJ697" i="5"/>
  <c r="AL697" i="5" s="1"/>
  <c r="Q26" i="6"/>
  <c r="Z54" i="5"/>
  <c r="X54" i="5"/>
  <c r="AH192" i="5"/>
  <c r="X192" i="5"/>
  <c r="AH201" i="5"/>
  <c r="X201" i="5"/>
  <c r="X183" i="5"/>
  <c r="Z183" i="5"/>
  <c r="AH191" i="5"/>
  <c r="Z191" i="5"/>
  <c r="AH282" i="5"/>
  <c r="X282" i="5"/>
  <c r="AH236" i="5"/>
  <c r="Z236" i="5"/>
  <c r="AH238" i="5"/>
  <c r="X238" i="5"/>
  <c r="AH230" i="5"/>
  <c r="X230" i="5"/>
  <c r="Z609" i="5"/>
  <c r="X609" i="5"/>
  <c r="AH595" i="5"/>
  <c r="X595" i="5"/>
  <c r="AH590" i="5"/>
  <c r="X590" i="5"/>
  <c r="AH592" i="5"/>
  <c r="Z592" i="5"/>
  <c r="AH579" i="5"/>
  <c r="X579" i="5"/>
  <c r="Z579" i="5"/>
  <c r="AH583" i="5"/>
  <c r="X583" i="5"/>
  <c r="Z583" i="5"/>
  <c r="AH572" i="5"/>
  <c r="Z572" i="5"/>
  <c r="AH574" i="5"/>
  <c r="Z574" i="5"/>
  <c r="AH562" i="5"/>
  <c r="Z562" i="5"/>
  <c r="AH568" i="5"/>
  <c r="X568" i="5"/>
  <c r="AH460" i="5"/>
  <c r="Z460" i="5"/>
  <c r="AH447" i="5"/>
  <c r="X447" i="5"/>
  <c r="AH500" i="5"/>
  <c r="X500" i="5"/>
  <c r="X506" i="5"/>
  <c r="AH506" i="5"/>
  <c r="AH510" i="5"/>
  <c r="Z510" i="5"/>
  <c r="X514" i="5"/>
  <c r="AH514" i="5"/>
  <c r="X518" i="5"/>
  <c r="AH518" i="5"/>
  <c r="Z496" i="5"/>
  <c r="X496" i="5"/>
  <c r="Z498" i="5"/>
  <c r="X498" i="5"/>
  <c r="AH533" i="5"/>
  <c r="Z533" i="5"/>
  <c r="Z535" i="5"/>
  <c r="X535" i="5"/>
  <c r="Z545" i="5"/>
  <c r="X545" i="5"/>
  <c r="Z549" i="5"/>
  <c r="X549" i="5"/>
  <c r="Z551" i="5"/>
  <c r="AH551" i="5"/>
  <c r="Z695" i="5"/>
  <c r="X695" i="5"/>
  <c r="X699" i="5"/>
  <c r="Z699" i="5"/>
  <c r="AH692" i="5"/>
  <c r="Z692" i="5"/>
  <c r="X656" i="5"/>
  <c r="Z656" i="5"/>
  <c r="AH670" i="5"/>
  <c r="X670" i="5"/>
  <c r="AH674" i="5"/>
  <c r="Z674" i="5"/>
  <c r="AH818" i="5"/>
  <c r="Z818" i="5"/>
  <c r="X822" i="5"/>
  <c r="AH822" i="5"/>
  <c r="Z801" i="5"/>
  <c r="AH801" i="5"/>
  <c r="AH811" i="5"/>
  <c r="Z811" i="5"/>
  <c r="X811" i="5"/>
  <c r="AH783" i="5"/>
  <c r="Z783" i="5"/>
  <c r="AH785" i="5"/>
  <c r="Z785" i="5"/>
  <c r="Z966" i="5"/>
  <c r="AH609" i="5"/>
  <c r="X272" i="5"/>
  <c r="X234" i="5"/>
  <c r="X966" i="5"/>
  <c r="X268" i="5"/>
  <c r="AJ268" i="5" s="1"/>
  <c r="AL268" i="5" s="1"/>
  <c r="Z968" i="5"/>
  <c r="AJ968" i="5" s="1"/>
  <c r="AL968" i="5" s="1"/>
  <c r="Z604" i="5"/>
  <c r="X604" i="5"/>
  <c r="X668" i="5"/>
  <c r="AJ668" i="5" s="1"/>
  <c r="AL668" i="5" s="1"/>
  <c r="X680" i="5"/>
  <c r="X801" i="5"/>
  <c r="X662" i="5"/>
  <c r="AJ662" i="5" s="1"/>
  <c r="AL662" i="5" s="1"/>
  <c r="AH658" i="5"/>
  <c r="AJ658" i="5" s="1"/>
  <c r="AL658" i="5" s="1"/>
  <c r="AH686" i="5"/>
  <c r="AJ686" i="5" s="1"/>
  <c r="AL686" i="5" s="1"/>
  <c r="Z787" i="5"/>
  <c r="X701" i="5"/>
  <c r="Z793" i="5"/>
  <c r="AJ793" i="5" s="1"/>
  <c r="AL793" i="5" s="1"/>
  <c r="AH545" i="5"/>
  <c r="X539" i="5"/>
  <c r="X531" i="5"/>
  <c r="X488" i="5"/>
  <c r="AJ488" i="5" s="1"/>
  <c r="AL488" i="5" s="1"/>
  <c r="AH522" i="5"/>
  <c r="Z516" i="5"/>
  <c r="Z506" i="5"/>
  <c r="X547" i="5"/>
  <c r="AH541" i="5"/>
  <c r="Z492" i="5"/>
  <c r="AJ492" i="5" s="1"/>
  <c r="AL492" i="5" s="1"/>
  <c r="X226" i="5"/>
  <c r="AJ226" i="5" s="1"/>
  <c r="AL226" i="5" s="1"/>
  <c r="X250" i="5"/>
  <c r="Z407" i="5"/>
  <c r="Z490" i="5"/>
  <c r="AJ490" i="5" s="1"/>
  <c r="AL490" i="5" s="1"/>
  <c r="Z468" i="5"/>
  <c r="X449" i="5"/>
  <c r="X598" i="5"/>
  <c r="Z473" i="5"/>
  <c r="X23" i="5"/>
  <c r="AJ23" i="5" s="1"/>
  <c r="AL23" i="5" s="1"/>
  <c r="Z175" i="5"/>
  <c r="AJ175" i="5" s="1"/>
  <c r="AL175" i="5" s="1"/>
  <c r="X566" i="5"/>
  <c r="Z405" i="5"/>
  <c r="X185" i="5"/>
  <c r="AJ185" i="5" s="1"/>
  <c r="AL185" i="5" s="1"/>
  <c r="X407" i="5"/>
  <c r="X964" i="5"/>
  <c r="Z250" i="5"/>
  <c r="X597" i="5"/>
  <c r="X574" i="5"/>
  <c r="X124" i="5"/>
  <c r="Z86" i="5"/>
  <c r="AJ86" i="5" s="1"/>
  <c r="AL86" i="5" s="1"/>
  <c r="X205" i="5"/>
  <c r="AJ205" i="5" s="1"/>
  <c r="AL205" i="5" s="1"/>
  <c r="Z262" i="5"/>
  <c r="AJ1439" i="5"/>
  <c r="AL1439" i="5" s="1"/>
  <c r="Z286" i="5"/>
  <c r="Z244" i="5"/>
  <c r="X187" i="5"/>
  <c r="AJ187" i="5" s="1"/>
  <c r="AL187" i="5" s="1"/>
  <c r="X224" i="5"/>
  <c r="X585" i="5"/>
  <c r="Z527" i="5"/>
  <c r="X556" i="5"/>
  <c r="Z201" i="5"/>
  <c r="X179" i="5"/>
  <c r="AJ179" i="5" s="1"/>
  <c r="AL179" i="5" s="1"/>
  <c r="X236" i="5"/>
  <c r="Z749" i="5"/>
  <c r="AJ749" i="5" s="1"/>
  <c r="AL749" i="5" s="1"/>
  <c r="Z760" i="5"/>
  <c r="AJ760" i="5" s="1"/>
  <c r="AL760" i="5" s="1"/>
  <c r="X777" i="5"/>
  <c r="AJ777" i="5" s="1"/>
  <c r="AL777" i="5" s="1"/>
  <c r="Z758" i="5"/>
  <c r="AJ758" i="5" s="1"/>
  <c r="AL758" i="5" s="1"/>
  <c r="AJ1042" i="5"/>
  <c r="AL1042" i="5" s="1"/>
  <c r="X215" i="5"/>
  <c r="Z116" i="5"/>
  <c r="AJ116" i="5" s="1"/>
  <c r="AL116" i="5" s="1"/>
  <c r="X97" i="5"/>
  <c r="AJ97" i="5" s="1"/>
  <c r="AL97" i="5" s="1"/>
  <c r="X91" i="5"/>
  <c r="AJ91" i="5" s="1"/>
  <c r="AL91" i="5" s="1"/>
  <c r="X189" i="5"/>
  <c r="AJ189" i="5" s="1"/>
  <c r="AL189" i="5" s="1"/>
  <c r="Q61" i="6"/>
  <c r="Z258" i="5"/>
  <c r="Z264" i="5"/>
  <c r="X258" i="5"/>
  <c r="X242" i="5"/>
  <c r="X284" i="5"/>
  <c r="AJ284" i="5" s="1"/>
  <c r="AL284" i="5" s="1"/>
  <c r="Z16" i="5"/>
  <c r="AJ16" i="5" s="1"/>
  <c r="AL16" i="5" s="1"/>
  <c r="Z464" i="5"/>
  <c r="X428" i="5"/>
  <c r="X468" i="5"/>
  <c r="AH597" i="5"/>
  <c r="X464" i="5"/>
  <c r="X592" i="5"/>
  <c r="AH585" i="5"/>
  <c r="AH211" i="5"/>
  <c r="Z566" i="5"/>
  <c r="X527" i="5"/>
  <c r="Z99" i="5"/>
  <c r="AJ99" i="5" s="1"/>
  <c r="AL99" i="5" s="1"/>
  <c r="Z52" i="5"/>
  <c r="AJ52" i="5" s="1"/>
  <c r="Z32" i="5"/>
  <c r="AJ32" i="5" s="1"/>
  <c r="AL32" i="5" s="1"/>
  <c r="Z166" i="5"/>
  <c r="AJ166" i="5" s="1"/>
  <c r="AL166" i="5" s="1"/>
  <c r="X191" i="5"/>
  <c r="X181" i="5"/>
  <c r="AJ181" i="5" s="1"/>
  <c r="AL181" i="5" s="1"/>
  <c r="X14" i="5"/>
  <c r="AJ14" i="5" s="1"/>
  <c r="AL14" i="5" s="1"/>
  <c r="X293" i="5"/>
  <c r="AJ1096" i="5"/>
  <c r="AL1096" i="5" s="1"/>
  <c r="AJ671" i="5"/>
  <c r="AL671" i="5" s="1"/>
  <c r="X108" i="5"/>
  <c r="Z108" i="5"/>
  <c r="X112" i="5"/>
  <c r="Z112" i="5"/>
  <c r="Z78" i="5"/>
  <c r="X78" i="5"/>
  <c r="Z67" i="5"/>
  <c r="X67" i="5"/>
  <c r="Z29" i="5"/>
  <c r="X29" i="5"/>
  <c r="X168" i="5"/>
  <c r="Z168" i="5"/>
  <c r="X150" i="5"/>
  <c r="Z150" i="5"/>
  <c r="AH203" i="5"/>
  <c r="X203" i="5"/>
  <c r="Z203" i="5"/>
  <c r="Z177" i="5"/>
  <c r="X177" i="5"/>
  <c r="Z295" i="5"/>
  <c r="X295" i="5"/>
  <c r="AH287" i="5"/>
  <c r="Z287" i="5"/>
  <c r="AH289" i="5"/>
  <c r="Z289" i="5"/>
  <c r="AH266" i="5"/>
  <c r="Z266" i="5"/>
  <c r="AH270" i="5"/>
  <c r="Z270" i="5"/>
  <c r="Z260" i="5"/>
  <c r="X260" i="5"/>
  <c r="AH256" i="5"/>
  <c r="Z256" i="5"/>
  <c r="Z246" i="5"/>
  <c r="X246" i="5"/>
  <c r="Z248" i="5"/>
  <c r="X248" i="5"/>
  <c r="AH222" i="5"/>
  <c r="X222" i="5"/>
  <c r="AH228" i="5"/>
  <c r="X228" i="5"/>
  <c r="Z607" i="5"/>
  <c r="AH607" i="5"/>
  <c r="Z587" i="5"/>
  <c r="X587" i="5"/>
  <c r="AH581" i="5"/>
  <c r="Z581" i="5"/>
  <c r="AH576" i="5"/>
  <c r="X576" i="5"/>
  <c r="AH570" i="5"/>
  <c r="Z570" i="5"/>
  <c r="AH564" i="5"/>
  <c r="X564" i="5"/>
  <c r="AH560" i="5"/>
  <c r="Z560" i="5"/>
  <c r="X560" i="5"/>
  <c r="AH525" i="5"/>
  <c r="Z525" i="5"/>
  <c r="AH471" i="5"/>
  <c r="Z471" i="5"/>
  <c r="AH523" i="5"/>
  <c r="X523" i="5"/>
  <c r="AH454" i="5"/>
  <c r="X454" i="5"/>
  <c r="Z454" i="5"/>
  <c r="AH458" i="5"/>
  <c r="X458" i="5"/>
  <c r="Z458" i="5"/>
  <c r="AH462" i="5"/>
  <c r="Z462" i="5"/>
  <c r="AH466" i="5"/>
  <c r="X466" i="5"/>
  <c r="Z466" i="5"/>
  <c r="AH470" i="5"/>
  <c r="Z470" i="5"/>
  <c r="AH439" i="5"/>
  <c r="X439" i="5"/>
  <c r="AH441" i="5"/>
  <c r="X441" i="5"/>
  <c r="AH443" i="5"/>
  <c r="X443" i="5"/>
  <c r="AH422" i="5"/>
  <c r="Z422" i="5"/>
  <c r="AH424" i="5"/>
  <c r="X424" i="5"/>
  <c r="AH426" i="5"/>
  <c r="Z426" i="5"/>
  <c r="AH430" i="5"/>
  <c r="Z430" i="5"/>
  <c r="AH434" i="5"/>
  <c r="X434" i="5"/>
  <c r="Z434" i="5"/>
  <c r="X502" i="5"/>
  <c r="Z502" i="5"/>
  <c r="X504" i="5"/>
  <c r="Z504" i="5"/>
  <c r="Z484" i="5"/>
  <c r="X484" i="5"/>
  <c r="X494" i="5"/>
  <c r="Z494" i="5"/>
  <c r="X537" i="5"/>
  <c r="Z537" i="5"/>
  <c r="Z543" i="5"/>
  <c r="AH543" i="5"/>
  <c r="Z47" i="5"/>
  <c r="AJ47" i="5" s="1"/>
  <c r="AL47" i="5" s="1"/>
  <c r="Z213" i="5"/>
  <c r="X65" i="5"/>
  <c r="AJ65" i="5" s="1"/>
  <c r="AL65" i="5" s="1"/>
  <c r="Z82" i="5"/>
  <c r="AJ82" i="5" s="1"/>
  <c r="AL82" i="5" s="1"/>
  <c r="AL1299" i="5"/>
  <c r="Z252" i="5"/>
  <c r="AH234" i="5"/>
  <c r="X291" i="5"/>
  <c r="AJ291" i="5" s="1"/>
  <c r="AL291" i="5" s="1"/>
  <c r="X244" i="5"/>
  <c r="X240" i="5"/>
  <c r="AJ240" i="5" s="1"/>
  <c r="AL240" i="5" s="1"/>
  <c r="Z228" i="5"/>
  <c r="X264" i="5"/>
  <c r="Z594" i="5"/>
  <c r="Z598" i="5"/>
  <c r="X405" i="5"/>
  <c r="Z961" i="5"/>
  <c r="Z512" i="5"/>
  <c r="Z508" i="5"/>
  <c r="X262" i="5"/>
  <c r="X232" i="5"/>
  <c r="AJ232" i="5" s="1"/>
  <c r="AL232" i="5" s="1"/>
  <c r="Z238" i="5"/>
  <c r="X270" i="5"/>
  <c r="Z280" i="5"/>
  <c r="Z456" i="5"/>
  <c r="Z449" i="5"/>
  <c r="Z445" i="5"/>
  <c r="Z441" i="5"/>
  <c r="Z437" i="5"/>
  <c r="Z424" i="5"/>
  <c r="X445" i="5"/>
  <c r="X418" i="5"/>
  <c r="X426" i="5"/>
  <c r="X451" i="5"/>
  <c r="X460" i="5"/>
  <c r="Z529" i="5"/>
  <c r="X84" i="5"/>
  <c r="AJ84" i="5" s="1"/>
  <c r="AL84" i="5" s="1"/>
  <c r="Z56" i="5"/>
  <c r="AJ56" i="5" s="1"/>
  <c r="AL56" i="5" s="1"/>
  <c r="Z556" i="5"/>
  <c r="X562" i="5"/>
  <c r="Z568" i="5"/>
  <c r="X170" i="5"/>
  <c r="AJ170" i="5" s="1"/>
  <c r="AL170" i="5" s="1"/>
  <c r="X25" i="5"/>
  <c r="AJ25" i="5" s="1"/>
  <c r="AL25" i="5" s="1"/>
  <c r="Z38" i="5"/>
  <c r="Z207" i="5"/>
  <c r="Z192" i="5"/>
  <c r="Z242" i="5"/>
  <c r="X207" i="5"/>
  <c r="X20" i="5"/>
  <c r="X280" i="5"/>
  <c r="AJ483" i="5"/>
  <c r="AL483" i="5" s="1"/>
  <c r="AJ1570" i="5"/>
  <c r="X219" i="5"/>
  <c r="Z126" i="5"/>
  <c r="AJ126" i="5" s="1"/>
  <c r="AL126" i="5" s="1"/>
  <c r="X95" i="5"/>
  <c r="AJ95" i="5" s="1"/>
  <c r="AL95" i="5" s="1"/>
  <c r="Z93" i="5"/>
  <c r="AJ93" i="5" s="1"/>
  <c r="AL93" i="5" s="1"/>
  <c r="X106" i="5"/>
  <c r="AJ106" i="5" s="1"/>
  <c r="AL106" i="5" s="1"/>
  <c r="AJ752" i="5"/>
  <c r="AL752" i="5" s="1"/>
  <c r="X101" i="5"/>
  <c r="AJ101" i="5" s="1"/>
  <c r="AL101" i="5" s="1"/>
  <c r="Z103" i="5"/>
  <c r="AJ103" i="5" s="1"/>
  <c r="AL103" i="5" s="1"/>
  <c r="X43" i="5"/>
  <c r="AJ43" i="5" s="1"/>
  <c r="AL43" i="5" s="1"/>
  <c r="Z217" i="5"/>
  <c r="X213" i="5"/>
  <c r="X122" i="5"/>
  <c r="AJ122" i="5" s="1"/>
  <c r="AL122" i="5" s="1"/>
  <c r="X58" i="5"/>
  <c r="AJ58" i="5" s="1"/>
  <c r="AL58" i="5" s="1"/>
  <c r="X61" i="5"/>
  <c r="AJ61" i="5" s="1"/>
  <c r="AL61" i="5" s="1"/>
  <c r="X49" i="5"/>
  <c r="AJ49" i="5" s="1"/>
  <c r="AL49" i="5" s="1"/>
  <c r="AJ1435" i="5"/>
  <c r="AJ1420" i="5"/>
  <c r="AJ1411" i="5"/>
  <c r="AL1411" i="5" s="1"/>
  <c r="AL1285" i="5"/>
  <c r="AJ984" i="5"/>
  <c r="AL984" i="5" s="1"/>
  <c r="AJ942" i="5"/>
  <c r="AL942" i="5" s="1"/>
  <c r="AJ1004" i="5"/>
  <c r="AL1004" i="5" s="1"/>
  <c r="Z416" i="5"/>
  <c r="AJ678" i="5"/>
  <c r="AL678" i="5" s="1"/>
  <c r="AJ746" i="5"/>
  <c r="AL746" i="5" s="1"/>
  <c r="AJ1408" i="5"/>
  <c r="AJ1458" i="5"/>
  <c r="AL1458" i="5" s="1"/>
  <c r="AJ722" i="5"/>
  <c r="AL722" i="5" s="1"/>
  <c r="AJ989" i="5"/>
  <c r="AL989" i="5" s="1"/>
  <c r="AJ999" i="5"/>
  <c r="AL999" i="5" s="1"/>
  <c r="AJ59" i="5"/>
  <c r="AL59" i="5" s="1"/>
  <c r="AJ1465" i="5"/>
  <c r="AJ1294" i="5"/>
  <c r="AJ707" i="5"/>
  <c r="AL707" i="5" s="1"/>
  <c r="AL1772" i="5"/>
  <c r="AJ1343" i="5"/>
  <c r="AJ1664" i="5"/>
  <c r="AL1664" i="5" s="1"/>
  <c r="AJ13" i="5"/>
  <c r="AL13" i="5" s="1"/>
  <c r="AJ1325" i="5"/>
  <c r="AL1325" i="5" s="1"/>
  <c r="AJ1066" i="5"/>
  <c r="AJ442" i="5"/>
  <c r="AL442" i="5" s="1"/>
  <c r="AG154" i="5"/>
  <c r="AG197" i="5"/>
  <c r="AJ114" i="5"/>
  <c r="AL114" i="5" s="1"/>
  <c r="X156" i="5"/>
  <c r="AJ156" i="5" s="1"/>
  <c r="AL156" i="5" s="1"/>
  <c r="Z160" i="5"/>
  <c r="Z80" i="5"/>
  <c r="AJ80" i="5" s="1"/>
  <c r="AL80" i="5" s="1"/>
  <c r="X27" i="5"/>
  <c r="AJ27" i="5" s="1"/>
  <c r="AL27" i="5" s="1"/>
  <c r="Z68" i="5"/>
  <c r="AJ68" i="5" s="1"/>
  <c r="AL68" i="5" s="1"/>
  <c r="Z31" i="5"/>
  <c r="AJ31" i="5" s="1"/>
  <c r="AL31" i="5" s="1"/>
  <c r="Z197" i="5"/>
  <c r="Z195" i="5"/>
  <c r="AG227" i="5"/>
  <c r="AG474" i="5"/>
  <c r="S48" i="6"/>
  <c r="AJ90" i="5"/>
  <c r="AL90" i="5" s="1"/>
  <c r="X220" i="5"/>
  <c r="Z218" i="5"/>
  <c r="AJ218" i="5" s="1"/>
  <c r="AL218" i="5" s="1"/>
  <c r="X120" i="5"/>
  <c r="Z220" i="5"/>
  <c r="X74" i="5"/>
  <c r="AJ74" i="5" s="1"/>
  <c r="AL74" i="5" s="1"/>
  <c r="X199" i="5"/>
  <c r="X197" i="5"/>
  <c r="AJ197" i="5" s="1"/>
  <c r="AL197" i="5" s="1"/>
  <c r="Z199" i="5"/>
  <c r="X195" i="5"/>
  <c r="Z130" i="5"/>
  <c r="AJ130" i="5" s="1"/>
  <c r="AL130" i="5" s="1"/>
  <c r="X289" i="5"/>
  <c r="Z10" i="5"/>
  <c r="AJ10" i="5" s="1"/>
  <c r="AG571" i="5"/>
  <c r="AJ45" i="5"/>
  <c r="AL45" i="5" s="1"/>
  <c r="AG394" i="5"/>
  <c r="Z18" i="6"/>
  <c r="AG1676" i="5"/>
  <c r="AJ1676" i="5" s="1"/>
  <c r="AL1676" i="5" s="1"/>
  <c r="AG191" i="5"/>
  <c r="Z32" i="6" s="1"/>
  <c r="AJ1505" i="5"/>
  <c r="AH411" i="5"/>
  <c r="Z411" i="5"/>
  <c r="Z89" i="5"/>
  <c r="X89" i="5"/>
  <c r="X57" i="5"/>
  <c r="Z57" i="5"/>
  <c r="Z173" i="5"/>
  <c r="X173" i="5"/>
  <c r="X243" i="5"/>
  <c r="AH243" i="5"/>
  <c r="AH584" i="5"/>
  <c r="X584" i="5"/>
  <c r="AH409" i="5"/>
  <c r="Z409" i="5"/>
  <c r="Z223" i="5"/>
  <c r="X223" i="5"/>
  <c r="X227" i="5"/>
  <c r="Z227" i="5"/>
  <c r="AH472" i="5"/>
  <c r="X472" i="5"/>
  <c r="X72" i="5"/>
  <c r="Z72" i="5"/>
  <c r="X76" i="5"/>
  <c r="Z76" i="5"/>
  <c r="X18" i="5"/>
  <c r="Z18" i="5"/>
  <c r="Z138" i="5"/>
  <c r="X138" i="5"/>
  <c r="U65" i="6"/>
  <c r="X184" i="5"/>
  <c r="Z184" i="5"/>
  <c r="AH554" i="5"/>
  <c r="X554" i="5"/>
  <c r="AH558" i="5"/>
  <c r="Z558" i="5"/>
  <c r="AJ1302" i="5"/>
  <c r="AJ1614" i="5"/>
  <c r="AL1614" i="5" s="1"/>
  <c r="AJ1649" i="5"/>
  <c r="AL1649" i="5" s="1"/>
  <c r="Z26" i="6"/>
  <c r="AJ1310" i="5"/>
  <c r="AL1310" i="5" s="1"/>
  <c r="AJ1473" i="5"/>
  <c r="AL1473" i="5" s="1"/>
  <c r="AG1674" i="5"/>
  <c r="AJ1674" i="5" s="1"/>
  <c r="AL1674" i="5" s="1"/>
  <c r="AG1672" i="5"/>
  <c r="AJ1672" i="5" s="1"/>
  <c r="AL1672" i="5" s="1"/>
  <c r="AJ1375" i="5"/>
  <c r="X1032" i="5"/>
  <c r="AL1056" i="5"/>
  <c r="AL1347" i="5"/>
  <c r="AL1073" i="5"/>
  <c r="AJ1687" i="5"/>
  <c r="AL1687" i="5" s="1"/>
  <c r="AG1678" i="5"/>
  <c r="AG1680" i="5"/>
  <c r="AJ1680" i="5" s="1"/>
  <c r="AL1680" i="5" s="1"/>
  <c r="Z1825" i="5"/>
  <c r="X1825" i="5"/>
  <c r="B27" i="7"/>
  <c r="AU413" i="5"/>
  <c r="AU411" i="5"/>
  <c r="AR411" i="5"/>
  <c r="AS1284" i="5"/>
  <c r="AS1290" i="5"/>
  <c r="AS1297" i="5"/>
  <c r="AS1303" i="5"/>
  <c r="AS1310" i="5"/>
  <c r="AS1318" i="5"/>
  <c r="AS1324" i="5"/>
  <c r="AS1331" i="5"/>
  <c r="AS1339" i="5"/>
  <c r="AS1346" i="5"/>
  <c r="AS1352" i="5"/>
  <c r="AT1282" i="5"/>
  <c r="AL1282" i="5" s="1"/>
  <c r="AT1289" i="5"/>
  <c r="AT1296" i="5"/>
  <c r="AT1302" i="5"/>
  <c r="AT1308" i="5"/>
  <c r="AT1315" i="5"/>
  <c r="AT1323" i="5"/>
  <c r="AT1330" i="5"/>
  <c r="AT1336" i="5"/>
  <c r="AT1344" i="5"/>
  <c r="AT1351" i="5"/>
  <c r="AL1351" i="5" s="1"/>
  <c r="AT1358" i="5"/>
  <c r="AR1288" i="5"/>
  <c r="AR1312" i="5"/>
  <c r="AR1328" i="5"/>
  <c r="AR1342" i="5"/>
  <c r="AR1354" i="5"/>
  <c r="AS1364" i="5"/>
  <c r="AS1371" i="5"/>
  <c r="AS1378" i="5"/>
  <c r="AS1386" i="5"/>
  <c r="AU1280" i="5"/>
  <c r="AU1294" i="5"/>
  <c r="AU1308" i="5"/>
  <c r="AU1322" i="5"/>
  <c r="AU1334" i="5"/>
  <c r="AU1350" i="5"/>
  <c r="AL1350" i="5" s="1"/>
  <c r="AT1361" i="5"/>
  <c r="AT1368" i="5"/>
  <c r="AT1376" i="5"/>
  <c r="AT1382" i="5"/>
  <c r="AT1389" i="5"/>
  <c r="AT1397" i="5"/>
  <c r="AR1287" i="5"/>
  <c r="AR1309" i="5"/>
  <c r="AR1337" i="5"/>
  <c r="AU1356" i="5"/>
  <c r="AU1367" i="5"/>
  <c r="AU1375" i="5"/>
  <c r="AU1383" i="5"/>
  <c r="AS1391" i="5"/>
  <c r="AU1396" i="5"/>
  <c r="AR1402" i="5"/>
  <c r="AR1405" i="5"/>
  <c r="AR1409" i="5"/>
  <c r="AR1413" i="5"/>
  <c r="AR1418" i="5"/>
  <c r="AR1422" i="5"/>
  <c r="AR1426" i="5"/>
  <c r="AR1429" i="5"/>
  <c r="AR1281" i="5"/>
  <c r="AR1311" i="5"/>
  <c r="AR1327" i="5"/>
  <c r="AR1343" i="5"/>
  <c r="AR1358" i="5"/>
  <c r="AU1366" i="5"/>
  <c r="AU1374" i="5"/>
  <c r="AU1382" i="5"/>
  <c r="AU1390" i="5"/>
  <c r="AR1396" i="5"/>
  <c r="AS1401" i="5"/>
  <c r="AT1404" i="5"/>
  <c r="AT1408" i="5"/>
  <c r="AT1412" i="5"/>
  <c r="AT1415" i="5"/>
  <c r="AT1417" i="5"/>
  <c r="AT1421" i="5"/>
  <c r="AT1425" i="5"/>
  <c r="AT1428" i="5"/>
  <c r="AT1432" i="5"/>
  <c r="AT1436" i="5"/>
  <c r="AT1440" i="5"/>
  <c r="AT1444" i="5"/>
  <c r="AT1448" i="5"/>
  <c r="AU1279" i="5"/>
  <c r="AU1309" i="5"/>
  <c r="AL1309" i="5" s="1"/>
  <c r="AU1341" i="5"/>
  <c r="AR1366" i="5"/>
  <c r="AR1382" i="5"/>
  <c r="AU1395" i="5"/>
  <c r="AS1404" i="5"/>
  <c r="AS1412" i="5"/>
  <c r="AS1421" i="5"/>
  <c r="AS1428" i="5"/>
  <c r="AR1435" i="5"/>
  <c r="AS1440" i="5"/>
  <c r="AU1445" i="5"/>
  <c r="AR1451" i="5"/>
  <c r="AS1455" i="5"/>
  <c r="AS1459" i="5"/>
  <c r="AS1463" i="5"/>
  <c r="AS1467" i="5"/>
  <c r="AS1471" i="5"/>
  <c r="AS1475" i="5"/>
  <c r="AS1479" i="5"/>
  <c r="AS1483" i="5"/>
  <c r="AS1487" i="5"/>
  <c r="AS1491" i="5"/>
  <c r="AS1495" i="5"/>
  <c r="AS1499" i="5"/>
  <c r="AS1503" i="5"/>
  <c r="AS1507" i="5"/>
  <c r="Z1831" i="5"/>
  <c r="X1831" i="5"/>
  <c r="X1823" i="5"/>
  <c r="AH1821" i="5"/>
  <c r="Z1821" i="5"/>
  <c r="X1819" i="5"/>
  <c r="Z1819" i="5"/>
  <c r="AS971" i="5"/>
  <c r="AT971" i="5"/>
  <c r="Y68" i="6"/>
  <c r="T70" i="6"/>
  <c r="B84" i="7"/>
  <c r="P68" i="6"/>
  <c r="N68" i="6"/>
  <c r="T68" i="6"/>
  <c r="Y70" i="6"/>
  <c r="T66" i="6"/>
  <c r="U5" i="6"/>
  <c r="P60" i="6"/>
  <c r="B44" i="7"/>
  <c r="N24" i="6"/>
  <c r="AG214" i="5"/>
  <c r="AG208" i="5"/>
  <c r="AG196" i="5"/>
  <c r="Z214" i="5"/>
  <c r="Z125" i="5"/>
  <c r="AJ125" i="5" s="1"/>
  <c r="AL125" i="5" s="1"/>
  <c r="Z73" i="5"/>
  <c r="AJ73" i="5" s="1"/>
  <c r="AL73" i="5" s="1"/>
  <c r="X44" i="5"/>
  <c r="AJ44" i="5" s="1"/>
  <c r="AL44" i="5" s="1"/>
  <c r="X46" i="5"/>
  <c r="AJ46" i="5" s="1"/>
  <c r="AL46" i="5" s="1"/>
  <c r="Z152" i="5"/>
  <c r="AG274" i="5"/>
  <c r="Y65" i="6"/>
  <c r="X319" i="5"/>
  <c r="AJ319" i="5" s="1"/>
  <c r="AL319" i="5" s="1"/>
  <c r="Z301" i="5"/>
  <c r="Z385" i="5"/>
  <c r="AJ385" i="5" s="1"/>
  <c r="AL385" i="5" s="1"/>
  <c r="X301" i="5"/>
  <c r="X382" i="5"/>
  <c r="AH366" i="5"/>
  <c r="X380" i="5"/>
  <c r="AJ380" i="5" s="1"/>
  <c r="AL380" i="5" s="1"/>
  <c r="X309" i="5"/>
  <c r="AH274" i="5"/>
  <c r="Z132" i="5"/>
  <c r="X164" i="5"/>
  <c r="AJ164" i="5" s="1"/>
  <c r="AL164" i="5" s="1"/>
  <c r="Z162" i="5"/>
  <c r="AJ162" i="5" s="1"/>
  <c r="AL162" i="5" s="1"/>
  <c r="X140" i="5"/>
  <c r="AJ140" i="5" s="1"/>
  <c r="AL140" i="5" s="1"/>
  <c r="Z144" i="5"/>
  <c r="AJ144" i="5" s="1"/>
  <c r="AL144" i="5" s="1"/>
  <c r="Z332" i="5"/>
  <c r="AH298" i="5"/>
  <c r="AH397" i="5"/>
  <c r="Z303" i="5"/>
  <c r="Z128" i="5"/>
  <c r="AJ128" i="5" s="1"/>
  <c r="AL128" i="5" s="1"/>
  <c r="X366" i="5"/>
  <c r="Z317" i="5"/>
  <c r="AJ317" i="5" s="1"/>
  <c r="AL317" i="5" s="1"/>
  <c r="X313" i="5"/>
  <c r="Z329" i="5"/>
  <c r="X368" i="5"/>
  <c r="AJ368" i="5" s="1"/>
  <c r="AL368" i="5" s="1"/>
  <c r="X349" i="5"/>
  <c r="AJ349" i="5" s="1"/>
  <c r="AL349" i="5" s="1"/>
  <c r="X333" i="5"/>
  <c r="Z335" i="5"/>
  <c r="Z154" i="5"/>
  <c r="Z151" i="5"/>
  <c r="AJ151" i="5" s="1"/>
  <c r="AL151" i="5" s="1"/>
  <c r="Z158" i="5"/>
  <c r="AJ158" i="5" s="1"/>
  <c r="AL158" i="5" s="1"/>
  <c r="Z142" i="5"/>
  <c r="AJ142" i="5" s="1"/>
  <c r="AL142" i="5" s="1"/>
  <c r="AH417" i="5"/>
  <c r="X221" i="5"/>
  <c r="AJ221" i="5" s="1"/>
  <c r="AL1032" i="5"/>
  <c r="S38" i="6"/>
  <c r="AJ1686" i="5"/>
  <c r="AL1686" i="5" s="1"/>
  <c r="AJ1207" i="5"/>
  <c r="AL1207" i="5" s="1"/>
  <c r="AJ1667" i="5"/>
  <c r="AL1667" i="5" s="1"/>
  <c r="AJ1339" i="5"/>
  <c r="AL1098" i="5"/>
  <c r="AJ706" i="5"/>
  <c r="AL706" i="5" s="1"/>
  <c r="AJ1659" i="5"/>
  <c r="AL1659" i="5" s="1"/>
  <c r="K40" i="6"/>
  <c r="L40" i="6" s="1"/>
  <c r="AA42" i="6"/>
  <c r="AJ1583" i="5"/>
  <c r="AL1583" i="5" s="1"/>
  <c r="AJ1330" i="5"/>
  <c r="AJ737" i="5"/>
  <c r="AL737" i="5" s="1"/>
  <c r="AJ808" i="5"/>
  <c r="AL808" i="5" s="1"/>
  <c r="AJ747" i="5"/>
  <c r="AL747" i="5" s="1"/>
  <c r="AJ1403" i="5"/>
  <c r="AL1403" i="5" s="1"/>
  <c r="AA60" i="6"/>
  <c r="AJ927" i="5"/>
  <c r="AL927" i="5" s="1"/>
  <c r="AJ79" i="5"/>
  <c r="AL79" i="5" s="1"/>
  <c r="AJ1332" i="5"/>
  <c r="AL1332" i="5" s="1"/>
  <c r="AJ96" i="5"/>
  <c r="AL96" i="5" s="1"/>
  <c r="AJ436" i="5"/>
  <c r="AL436" i="5" s="1"/>
  <c r="AJ1521" i="5"/>
  <c r="AA61" i="6"/>
  <c r="AJ42" i="5"/>
  <c r="AL42" i="5" s="1"/>
  <c r="AJ1527" i="5"/>
  <c r="AJ1359" i="5"/>
  <c r="AJ1344" i="5"/>
  <c r="R65" i="6"/>
  <c r="AJ119" i="5"/>
  <c r="AL119" i="5" s="1"/>
  <c r="AJ92" i="5"/>
  <c r="AL92" i="5" s="1"/>
  <c r="AJ39" i="5"/>
  <c r="AL39" i="5" s="1"/>
  <c r="AJ123" i="5"/>
  <c r="AL123" i="5" s="1"/>
  <c r="AJ100" i="5"/>
  <c r="AL100" i="5" s="1"/>
  <c r="AG323" i="5"/>
  <c r="AJ1489" i="5"/>
  <c r="AL1489" i="5" s="1"/>
  <c r="Z33" i="6"/>
  <c r="AG321" i="5"/>
  <c r="W65" i="6"/>
  <c r="AG222" i="5"/>
  <c r="X332" i="5"/>
  <c r="X315" i="5"/>
  <c r="X296" i="5"/>
  <c r="AJ296" i="5" s="1"/>
  <c r="AL296" i="5" s="1"/>
  <c r="Z401" i="5"/>
  <c r="Z391" i="5"/>
  <c r="AJ391" i="5" s="1"/>
  <c r="AL391" i="5" s="1"/>
  <c r="X401" i="5"/>
  <c r="Z148" i="5"/>
  <c r="AJ148" i="5" s="1"/>
  <c r="AL148" i="5" s="1"/>
  <c r="AJ362" i="5"/>
  <c r="AL362" i="5" s="1"/>
  <c r="Z305" i="5"/>
  <c r="X353" i="5"/>
  <c r="AH339" i="5"/>
  <c r="AJ339" i="5" s="1"/>
  <c r="AL339" i="5" s="1"/>
  <c r="X325" i="5"/>
  <c r="AJ325" i="5" s="1"/>
  <c r="AL325" i="5" s="1"/>
  <c r="AH347" i="5"/>
  <c r="X357" i="5"/>
  <c r="X303" i="5"/>
  <c r="X347" i="5"/>
  <c r="K44" i="6"/>
  <c r="AJ905" i="5"/>
  <c r="AL905" i="5" s="1"/>
  <c r="AJ937" i="5"/>
  <c r="AL937" i="5" s="1"/>
  <c r="AJ741" i="5"/>
  <c r="AL741" i="5" s="1"/>
  <c r="AJ1072" i="5"/>
  <c r="AL1072" i="5" s="1"/>
  <c r="X154" i="5"/>
  <c r="AL1331" i="5"/>
  <c r="AJ976" i="5"/>
  <c r="AL976" i="5" s="1"/>
  <c r="AJ922" i="5"/>
  <c r="AL922" i="5" s="1"/>
  <c r="AJ1399" i="5"/>
  <c r="AL1399" i="5" s="1"/>
  <c r="AJ988" i="5"/>
  <c r="AL988" i="5" s="1"/>
  <c r="AJ1135" i="5"/>
  <c r="AL1135" i="5" s="1"/>
  <c r="AJ137" i="5"/>
  <c r="AL137" i="5" s="1"/>
  <c r="AJ1485" i="5"/>
  <c r="AJ691" i="5"/>
  <c r="AL691" i="5" s="1"/>
  <c r="AJ1688" i="5"/>
  <c r="AL1688" i="5" s="1"/>
  <c r="AJ1277" i="5"/>
  <c r="AL1074" i="5"/>
  <c r="AJ974" i="5"/>
  <c r="AL974" i="5" s="1"/>
  <c r="AJ716" i="5"/>
  <c r="AL716" i="5" s="1"/>
  <c r="AJ1081" i="5"/>
  <c r="AL1081" i="5" s="1"/>
  <c r="AJ932" i="5"/>
  <c r="AL932" i="5" s="1"/>
  <c r="AJ954" i="5"/>
  <c r="AL954" i="5" s="1"/>
  <c r="AJ677" i="5"/>
  <c r="AL677" i="5" s="1"/>
  <c r="AJ672" i="5"/>
  <c r="AL672" i="5" s="1"/>
  <c r="AJ832" i="5"/>
  <c r="AL832" i="5" s="1"/>
  <c r="AJ1064" i="5"/>
  <c r="AL1064" i="5" s="1"/>
  <c r="AJ1264" i="5"/>
  <c r="AL1264" i="5" s="1"/>
  <c r="AL1059" i="5"/>
  <c r="AJ37" i="5"/>
  <c r="AL37" i="5" s="1"/>
  <c r="AJ736" i="5"/>
  <c r="AL736" i="5" s="1"/>
  <c r="AJ705" i="5"/>
  <c r="AL705" i="5" s="1"/>
  <c r="AJ948" i="5"/>
  <c r="AL948" i="5" s="1"/>
  <c r="AJ916" i="5"/>
  <c r="AL916" i="5" s="1"/>
  <c r="AJ1731" i="5"/>
  <c r="AJ1652" i="5"/>
  <c r="AL1652" i="5" s="1"/>
  <c r="AJ797" i="5"/>
  <c r="AL797" i="5" s="1"/>
  <c r="AJ878" i="5"/>
  <c r="AL878" i="5" s="1"/>
  <c r="AJ1043" i="5"/>
  <c r="AL1043" i="5" s="1"/>
  <c r="AJ1455" i="5"/>
  <c r="AJ1698" i="5"/>
  <c r="AL1698" i="5" s="1"/>
  <c r="AJ1055" i="5"/>
  <c r="AL1055" i="5" s="1"/>
  <c r="S60" i="6"/>
  <c r="AJ1336" i="5"/>
  <c r="AJ1689" i="5"/>
  <c r="AL1689" i="5" s="1"/>
  <c r="AJ70" i="5"/>
  <c r="AL70" i="5" s="1"/>
  <c r="AJ1323" i="5"/>
  <c r="AL1053" i="5"/>
  <c r="AL1062" i="5"/>
  <c r="AJ75" i="5"/>
  <c r="AL75" i="5" s="1"/>
  <c r="AJ62" i="5"/>
  <c r="AL62" i="5" s="1"/>
  <c r="AJ94" i="5"/>
  <c r="AL94" i="5" s="1"/>
  <c r="AJ167" i="5"/>
  <c r="AL167" i="5" s="1"/>
  <c r="AJ431" i="5"/>
  <c r="AL431" i="5" s="1"/>
  <c r="AJ659" i="5"/>
  <c r="AL659" i="5" s="1"/>
  <c r="AJ69" i="5"/>
  <c r="AL69" i="5" s="1"/>
  <c r="AJ869" i="5"/>
  <c r="AL869" i="5" s="1"/>
  <c r="S65" i="6"/>
  <c r="AJ1495" i="5"/>
  <c r="AJ53" i="5"/>
  <c r="AL53" i="5" s="1"/>
  <c r="V1779" i="5"/>
  <c r="V1781" i="5" s="1"/>
  <c r="V1839" i="5" s="1"/>
  <c r="N21" i="6"/>
  <c r="U1779" i="5"/>
  <c r="U1781" i="5" s="1"/>
  <c r="U1839" i="5" s="1"/>
  <c r="W1779" i="5"/>
  <c r="W1781" i="5" s="1"/>
  <c r="W1839" i="5" s="1"/>
  <c r="N13" i="6"/>
  <c r="P21" i="6"/>
  <c r="P29" i="6"/>
  <c r="N29" i="6"/>
  <c r="AJ216" i="5"/>
  <c r="AL216" i="5" s="1"/>
  <c r="AJ121" i="5"/>
  <c r="AL121" i="5" s="1"/>
  <c r="AJ66" i="5"/>
  <c r="AL66" i="5" s="1"/>
  <c r="AJ415" i="5"/>
  <c r="AL415" i="5" s="1"/>
  <c r="AJ9" i="5"/>
  <c r="J22" i="9" s="1"/>
  <c r="K22" i="9" s="1"/>
  <c r="AJ115" i="5"/>
  <c r="AL115" i="5" s="1"/>
  <c r="AJ34" i="5"/>
  <c r="AL34" i="5" s="1"/>
  <c r="AJ40" i="5"/>
  <c r="AL40" i="5" s="1"/>
  <c r="AJ88" i="5"/>
  <c r="AL88" i="5" s="1"/>
  <c r="AJ55" i="5"/>
  <c r="AL55" i="5" s="1"/>
  <c r="AG102" i="5"/>
  <c r="X413" i="5"/>
  <c r="AJ413" i="5" s="1"/>
  <c r="AJ895" i="5"/>
  <c r="AL895" i="5" s="1"/>
  <c r="L7" i="9"/>
  <c r="L34" i="6"/>
  <c r="AJ712" i="5"/>
  <c r="AL712" i="5" s="1"/>
  <c r="AH1815" i="5"/>
  <c r="Z1829" i="5"/>
  <c r="X1820" i="5"/>
  <c r="AG1830" i="5"/>
  <c r="K65" i="6"/>
  <c r="AB65" i="6" s="1"/>
  <c r="AC65" i="6" s="1"/>
  <c r="H83" i="7" s="1"/>
  <c r="AL1329" i="5"/>
  <c r="AJ729" i="5"/>
  <c r="AL729" i="5" s="1"/>
  <c r="Q65" i="6"/>
  <c r="AA65" i="6"/>
  <c r="AJ925" i="5"/>
  <c r="AL925" i="5" s="1"/>
  <c r="AJ1107" i="5"/>
  <c r="AL1107" i="5" s="1"/>
  <c r="AJ1833" i="5"/>
  <c r="AJ1035" i="5"/>
  <c r="AL1035" i="5" s="1"/>
  <c r="Z1824" i="5"/>
  <c r="X1832" i="5"/>
  <c r="Z1817" i="5"/>
  <c r="AG1828" i="5"/>
  <c r="AH1834" i="5"/>
  <c r="AJ727" i="5"/>
  <c r="AL727" i="5" s="1"/>
  <c r="AJ1003" i="5"/>
  <c r="AL1003" i="5" s="1"/>
  <c r="AJ938" i="5"/>
  <c r="AL938" i="5" s="1"/>
  <c r="AJ1284" i="5"/>
  <c r="AJ1077" i="5"/>
  <c r="AL1077" i="5" s="1"/>
  <c r="AJ826" i="5"/>
  <c r="AL826" i="5" s="1"/>
  <c r="AJ1313" i="5"/>
  <c r="AL1313" i="5" s="1"/>
  <c r="AJ1252" i="5"/>
  <c r="AL1252" i="5" s="1"/>
  <c r="AJ1326" i="5"/>
  <c r="AL1326" i="5" s="1"/>
  <c r="AJ1052" i="5"/>
  <c r="AL1052" i="5" s="1"/>
  <c r="S47" i="6"/>
  <c r="AJ1449" i="5"/>
  <c r="AJ1372" i="5"/>
  <c r="X1815" i="5"/>
  <c r="AH1816" i="5"/>
  <c r="AJ1579" i="5"/>
  <c r="AL1579" i="5" s="1"/>
  <c r="AJ1335" i="5"/>
  <c r="AL1335" i="5" s="1"/>
  <c r="AJ77" i="5"/>
  <c r="AL77" i="5" s="1"/>
  <c r="AJ1338" i="5"/>
  <c r="AL1338" i="5" s="1"/>
  <c r="AJ1088" i="5"/>
  <c r="AL1088" i="5" s="1"/>
  <c r="AJ1369" i="5"/>
  <c r="AJ22" i="5"/>
  <c r="AL22" i="5" s="1"/>
  <c r="X1265" i="5"/>
  <c r="AJ105" i="5"/>
  <c r="AL105" i="5" s="1"/>
  <c r="AJ71" i="5"/>
  <c r="AL71" i="5" s="1"/>
  <c r="AJ85" i="5"/>
  <c r="AL85" i="5" s="1"/>
  <c r="AJ35" i="5"/>
  <c r="AL35" i="5" s="1"/>
  <c r="AG211" i="5"/>
  <c r="AG528" i="5"/>
  <c r="AJ528" i="5" s="1"/>
  <c r="AL528" i="5" s="1"/>
  <c r="AG505" i="5"/>
  <c r="AG453" i="5"/>
  <c r="AG464" i="5"/>
  <c r="AG466" i="5"/>
  <c r="AG446" i="5"/>
  <c r="AG513" i="5"/>
  <c r="AG538" i="5"/>
  <c r="AG540" i="5"/>
  <c r="AG654" i="5"/>
  <c r="AG636" i="5"/>
  <c r="AG639" i="5"/>
  <c r="AG829" i="5"/>
  <c r="AJ829" i="5" s="1"/>
  <c r="AL829" i="5" s="1"/>
  <c r="AG831" i="5"/>
  <c r="AJ831" i="5" s="1"/>
  <c r="AL831" i="5" s="1"/>
  <c r="AG837" i="5"/>
  <c r="AJ837" i="5" s="1"/>
  <c r="AL837" i="5" s="1"/>
  <c r="AG787" i="5"/>
  <c r="AG759" i="5"/>
  <c r="AJ759" i="5" s="1"/>
  <c r="AL759" i="5" s="1"/>
  <c r="AG761" i="5"/>
  <c r="AJ761" i="5" s="1"/>
  <c r="AL761" i="5" s="1"/>
  <c r="AG882" i="5"/>
  <c r="AJ882" i="5" s="1"/>
  <c r="AL882" i="5" s="1"/>
  <c r="AG864" i="5"/>
  <c r="AJ864" i="5" s="1"/>
  <c r="AL864" i="5" s="1"/>
  <c r="AG1379" i="5"/>
  <c r="AJ1379" i="5" s="1"/>
  <c r="AG1382" i="5"/>
  <c r="AJ1382" i="5" s="1"/>
  <c r="AG1545" i="5"/>
  <c r="AG1547" i="5"/>
  <c r="AJ1547" i="5" s="1"/>
  <c r="AG1551" i="5"/>
  <c r="AJ1551" i="5" s="1"/>
  <c r="AG1561" i="5"/>
  <c r="AJ1561" i="5" s="1"/>
  <c r="AL1561" i="5" s="1"/>
  <c r="AG1563" i="5"/>
  <c r="AJ1563" i="5" s="1"/>
  <c r="AG1567" i="5"/>
  <c r="AJ1567" i="5" s="1"/>
  <c r="AG1574" i="5"/>
  <c r="AJ1574" i="5" s="1"/>
  <c r="AL1574" i="5" s="1"/>
  <c r="AG1576" i="5"/>
  <c r="AJ1576" i="5" s="1"/>
  <c r="AG1578" i="5"/>
  <c r="AJ1578" i="5" s="1"/>
  <c r="AL1578" i="5" s="1"/>
  <c r="AG1679" i="5"/>
  <c r="AJ1679" i="5" s="1"/>
  <c r="AL1679" i="5" s="1"/>
  <c r="AG1681" i="5"/>
  <c r="AJ1681" i="5" s="1"/>
  <c r="AL1681" i="5" s="1"/>
  <c r="AG1658" i="5"/>
  <c r="AJ1658" i="5" s="1"/>
  <c r="AL1658" i="5" s="1"/>
  <c r="AG1638" i="5"/>
  <c r="AJ1638" i="5" s="1"/>
  <c r="AL1638" i="5" s="1"/>
  <c r="AG1646" i="5"/>
  <c r="AJ1646" i="5" s="1"/>
  <c r="AL1646" i="5" s="1"/>
  <c r="AG541" i="5"/>
  <c r="AG548" i="5"/>
  <c r="AG649" i="5"/>
  <c r="AG651" i="5"/>
  <c r="AJ651" i="5" s="1"/>
  <c r="AG833" i="5"/>
  <c r="AJ833" i="5" s="1"/>
  <c r="AL833" i="5" s="1"/>
  <c r="AG815" i="5"/>
  <c r="AJ815" i="5" s="1"/>
  <c r="AL815" i="5" s="1"/>
  <c r="AG823" i="5"/>
  <c r="AG825" i="5"/>
  <c r="AG876" i="5"/>
  <c r="AJ876" i="5" s="1"/>
  <c r="AL876" i="5" s="1"/>
  <c r="AG858" i="5"/>
  <c r="AJ858" i="5" s="1"/>
  <c r="AL858" i="5" s="1"/>
  <c r="AG860" i="5"/>
  <c r="AJ860" i="5" s="1"/>
  <c r="AL860" i="5" s="1"/>
  <c r="AG872" i="5"/>
  <c r="AJ872" i="5" s="1"/>
  <c r="AL872" i="5" s="1"/>
  <c r="AG874" i="5"/>
  <c r="AG1385" i="5"/>
  <c r="AJ1385" i="5" s="1"/>
  <c r="AL1385" i="5" s="1"/>
  <c r="AG1388" i="5"/>
  <c r="AJ1388" i="5" s="1"/>
  <c r="AG1390" i="5"/>
  <c r="AJ1390" i="5" s="1"/>
  <c r="AG1392" i="5"/>
  <c r="AG1559" i="5"/>
  <c r="AJ1559" i="5" s="1"/>
  <c r="AL1559" i="5" s="1"/>
  <c r="AG1572" i="5"/>
  <c r="AJ1572" i="5" s="1"/>
  <c r="AG1673" i="5"/>
  <c r="AJ1673" i="5" s="1"/>
  <c r="AL1673" i="5" s="1"/>
  <c r="AG1666" i="5"/>
  <c r="AJ1666" i="5" s="1"/>
  <c r="AL1666" i="5" s="1"/>
  <c r="AL1084" i="5"/>
  <c r="AJ118" i="5"/>
  <c r="AL118" i="5" s="1"/>
  <c r="AJ15" i="5"/>
  <c r="AL15" i="5" s="1"/>
  <c r="AG529" i="5"/>
  <c r="AG499" i="5"/>
  <c r="AG501" i="5"/>
  <c r="AG508" i="5"/>
  <c r="AG652" i="5"/>
  <c r="AG631" i="5"/>
  <c r="AG217" i="5"/>
  <c r="AG220" i="5"/>
  <c r="AG454" i="5"/>
  <c r="AG516" i="5"/>
  <c r="AG518" i="5"/>
  <c r="AG546" i="5"/>
  <c r="AG580" i="5"/>
  <c r="AG525" i="5"/>
  <c r="AG527" i="5"/>
  <c r="AG458" i="5"/>
  <c r="AG448" i="5"/>
  <c r="AG868" i="5"/>
  <c r="AJ868" i="5" s="1"/>
  <c r="AL868" i="5" s="1"/>
  <c r="AG584" i="5"/>
  <c r="AG574" i="5"/>
  <c r="AG523" i="5"/>
  <c r="AJ465" i="5"/>
  <c r="AL465" i="5" s="1"/>
  <c r="AJ469" i="5"/>
  <c r="AL469" i="5" s="1"/>
  <c r="AG502" i="5"/>
  <c r="AG511" i="5"/>
  <c r="AG519" i="5"/>
  <c r="AG532" i="5"/>
  <c r="AG535" i="5"/>
  <c r="AG542" i="5"/>
  <c r="AG642" i="5"/>
  <c r="AG645" i="5"/>
  <c r="AJ645" i="5" s="1"/>
  <c r="AL645" i="5" s="1"/>
  <c r="AG647" i="5"/>
  <c r="AG809" i="5"/>
  <c r="AJ809" i="5" s="1"/>
  <c r="AL809" i="5" s="1"/>
  <c r="AG791" i="5"/>
  <c r="AJ791" i="5" s="1"/>
  <c r="AL791" i="5" s="1"/>
  <c r="AG769" i="5"/>
  <c r="AJ769" i="5" s="1"/>
  <c r="AL769" i="5" s="1"/>
  <c r="AG753" i="5"/>
  <c r="AJ757" i="5"/>
  <c r="AL757" i="5" s="1"/>
  <c r="AJ763" i="5"/>
  <c r="AL763" i="5" s="1"/>
  <c r="AJ765" i="5"/>
  <c r="AL765" i="5" s="1"/>
  <c r="AJ745" i="5"/>
  <c r="AL745" i="5" s="1"/>
  <c r="AJ884" i="5"/>
  <c r="AL884" i="5" s="1"/>
  <c r="AG890" i="5"/>
  <c r="AJ890" i="5" s="1"/>
  <c r="AJ892" i="5"/>
  <c r="AL892" i="5" s="1"/>
  <c r="AG862" i="5"/>
  <c r="AJ862" i="5" s="1"/>
  <c r="AL862" i="5" s="1"/>
  <c r="AG870" i="5"/>
  <c r="AG846" i="5"/>
  <c r="AJ846" i="5" s="1"/>
  <c r="AL846" i="5" s="1"/>
  <c r="AG848" i="5"/>
  <c r="AJ848" i="5" s="1"/>
  <c r="AL848" i="5" s="1"/>
  <c r="AG850" i="5"/>
  <c r="AJ850" i="5" s="1"/>
  <c r="AL850" i="5" s="1"/>
  <c r="AJ755" i="5"/>
  <c r="AL755" i="5" s="1"/>
  <c r="AJ450" i="5"/>
  <c r="AL450" i="5" s="1"/>
  <c r="AJ819" i="5"/>
  <c r="AL819" i="5" s="1"/>
  <c r="AJ209" i="5"/>
  <c r="AL209" i="5" s="1"/>
  <c r="AJ703" i="5"/>
  <c r="AL703" i="5" s="1"/>
  <c r="AJ685" i="5"/>
  <c r="AL685" i="5" s="1"/>
  <c r="AJ786" i="5"/>
  <c r="AL786" i="5" s="1"/>
  <c r="AJ900" i="5"/>
  <c r="AL900" i="5" s="1"/>
  <c r="AH212" i="5"/>
  <c r="Z135" i="5"/>
  <c r="AJ135" i="5" s="1"/>
  <c r="AL135" i="5" s="1"/>
  <c r="Z133" i="5"/>
  <c r="Z149" i="5"/>
  <c r="AJ149" i="5" s="1"/>
  <c r="AL149" i="5" s="1"/>
  <c r="X19" i="5"/>
  <c r="AJ19" i="5" s="1"/>
  <c r="AL19" i="5" s="1"/>
  <c r="Z159" i="5"/>
  <c r="AJ159" i="5" s="1"/>
  <c r="AL159" i="5" s="1"/>
  <c r="Z87" i="5"/>
  <c r="Z98" i="5"/>
  <c r="X141" i="5"/>
  <c r="Z17" i="5"/>
  <c r="AJ17" i="5" s="1"/>
  <c r="AL17" i="5" s="1"/>
  <c r="Z11" i="5"/>
  <c r="AJ11" i="5" s="1"/>
  <c r="AL11" i="5" s="1"/>
  <c r="X143" i="5"/>
  <c r="AJ143" i="5" s="1"/>
  <c r="AL143" i="5" s="1"/>
  <c r="AG531" i="5"/>
  <c r="AG648" i="5"/>
  <c r="AJ675" i="5"/>
  <c r="AL675" i="5" s="1"/>
  <c r="AG813" i="5"/>
  <c r="AJ813" i="5" s="1"/>
  <c r="AL813" i="5" s="1"/>
  <c r="AJ820" i="5"/>
  <c r="AL820" i="5" s="1"/>
  <c r="AJ802" i="5"/>
  <c r="AL802" i="5" s="1"/>
  <c r="AG811" i="5"/>
  <c r="AJ936" i="5"/>
  <c r="AL936" i="5" s="1"/>
  <c r="AG866" i="5"/>
  <c r="AJ866" i="5" s="1"/>
  <c r="AL866" i="5" s="1"/>
  <c r="AG852" i="5"/>
  <c r="AJ852" i="5" s="1"/>
  <c r="AL852" i="5" s="1"/>
  <c r="AG1383" i="5"/>
  <c r="AJ1383" i="5" s="1"/>
  <c r="AG1389" i="5"/>
  <c r="AJ1389" i="5" s="1"/>
  <c r="AG1582" i="5"/>
  <c r="AJ1582" i="5" s="1"/>
  <c r="AL1582" i="5" s="1"/>
  <c r="AG1587" i="5"/>
  <c r="AJ1587" i="5" s="1"/>
  <c r="AL1587" i="5" s="1"/>
  <c r="AG1677" i="5"/>
  <c r="AJ1677" i="5" s="1"/>
  <c r="AG1662" i="5"/>
  <c r="AJ1662" i="5" s="1"/>
  <c r="AL1662" i="5" s="1"/>
  <c r="AL1371" i="5"/>
  <c r="AL1321" i="5"/>
  <c r="AJ720" i="5"/>
  <c r="AL720" i="5" s="1"/>
  <c r="AG533" i="5"/>
  <c r="AG543" i="5"/>
  <c r="AG641" i="5"/>
  <c r="AG807" i="5"/>
  <c r="AG771" i="5"/>
  <c r="AJ771" i="5" s="1"/>
  <c r="AL771" i="5" s="1"/>
  <c r="AG880" i="5"/>
  <c r="AJ880" i="5" s="1"/>
  <c r="AL880" i="5" s="1"/>
  <c r="AG839" i="5"/>
  <c r="AJ839" i="5" s="1"/>
  <c r="AG854" i="5"/>
  <c r="AJ854" i="5" s="1"/>
  <c r="AL854" i="5" s="1"/>
  <c r="AG1381" i="5"/>
  <c r="AJ1381" i="5" s="1"/>
  <c r="AL1381" i="5" s="1"/>
  <c r="AG1384" i="5"/>
  <c r="AJ1384" i="5" s="1"/>
  <c r="AL1384" i="5" s="1"/>
  <c r="AG1391" i="5"/>
  <c r="AJ1391" i="5" s="1"/>
  <c r="AG1571" i="5"/>
  <c r="AJ1571" i="5" s="1"/>
  <c r="X71" i="6"/>
  <c r="R58" i="6"/>
  <c r="X111" i="5"/>
  <c r="AJ111" i="5" s="1"/>
  <c r="S28" i="6"/>
  <c r="S26" i="6"/>
  <c r="AA53" i="6"/>
  <c r="S50" i="6"/>
  <c r="AJ1445" i="5"/>
  <c r="AG1670" i="5"/>
  <c r="AJ1670" i="5" s="1"/>
  <c r="AJ1111" i="5"/>
  <c r="AL1111" i="5" s="1"/>
  <c r="AJ1367" i="5"/>
  <c r="AJ429" i="5"/>
  <c r="AL429" i="5" s="1"/>
  <c r="AJ1110" i="5"/>
  <c r="AL1110" i="5" s="1"/>
  <c r="V27" i="6"/>
  <c r="R27" i="6"/>
  <c r="AJ104" i="5"/>
  <c r="AL104" i="5" s="1"/>
  <c r="AJ1109" i="5"/>
  <c r="AL1109" i="5" s="1"/>
  <c r="AJ327" i="5"/>
  <c r="AL327" i="5" s="1"/>
  <c r="Q50" i="6"/>
  <c r="AJ1279" i="5"/>
  <c r="AJ1509" i="5"/>
  <c r="AJ1406" i="5"/>
  <c r="AA45" i="6"/>
  <c r="AJ1639" i="5"/>
  <c r="AL1639" i="5" s="1"/>
  <c r="AJ478" i="5"/>
  <c r="AL478" i="5" s="1"/>
  <c r="S53" i="6"/>
  <c r="AJ688" i="5"/>
  <c r="AL688" i="5" s="1"/>
  <c r="AJ1554" i="5"/>
  <c r="AJ743" i="5"/>
  <c r="AL743" i="5" s="1"/>
  <c r="AJ1700" i="5"/>
  <c r="AL1700" i="5" s="1"/>
  <c r="AJ1586" i="5"/>
  <c r="AL1586" i="5" s="1"/>
  <c r="S42" i="6"/>
  <c r="AJ1477" i="5"/>
  <c r="AG1580" i="5"/>
  <c r="AJ1580" i="5" s="1"/>
  <c r="AJ1694" i="5"/>
  <c r="AL1694" i="5" s="1"/>
  <c r="S52" i="6"/>
  <c r="AL1099" i="5"/>
  <c r="AJ60" i="5"/>
  <c r="AL60" i="5" s="1"/>
  <c r="AJ36" i="5"/>
  <c r="AL36" i="5" s="1"/>
  <c r="AJ693" i="5"/>
  <c r="AL693" i="5" s="1"/>
  <c r="AJ1602" i="5"/>
  <c r="AJ1238" i="5"/>
  <c r="AL1238" i="5" s="1"/>
  <c r="AA66" i="6"/>
  <c r="AJ1671" i="5"/>
  <c r="AL1671" i="5" s="1"/>
  <c r="AJ433" i="5"/>
  <c r="AL433" i="5" s="1"/>
  <c r="AJ993" i="5"/>
  <c r="AL993" i="5" s="1"/>
  <c r="AJ1068" i="5"/>
  <c r="AL1068" i="5" s="1"/>
  <c r="AJ1442" i="5"/>
  <c r="AL1442" i="5" s="1"/>
  <c r="S58" i="6"/>
  <c r="AL1039" i="5"/>
  <c r="AJ888" i="5"/>
  <c r="AL888" i="5" s="1"/>
  <c r="AJ985" i="5"/>
  <c r="AL985" i="5" s="1"/>
  <c r="AJ1079" i="5"/>
  <c r="AL1079" i="5" s="1"/>
  <c r="AG1393" i="5"/>
  <c r="AJ1393" i="5" s="1"/>
  <c r="AL1393" i="5" s="1"/>
  <c r="Z972" i="5"/>
  <c r="AL1364" i="5"/>
  <c r="AJ1307" i="5"/>
  <c r="X117" i="5"/>
  <c r="AJ117" i="5" s="1"/>
  <c r="AL117" i="5" s="1"/>
  <c r="Z102" i="5"/>
  <c r="Z107" i="5"/>
  <c r="AJ107" i="5" s="1"/>
  <c r="AL107" i="5" s="1"/>
  <c r="Z210" i="5"/>
  <c r="AJ24" i="5"/>
  <c r="AL24" i="5" s="1"/>
  <c r="AJ640" i="5"/>
  <c r="AL640" i="5" s="1"/>
  <c r="AJ836" i="5"/>
  <c r="AL836" i="5" s="1"/>
  <c r="AJ1181" i="5"/>
  <c r="AL1181" i="5" s="1"/>
  <c r="AJ1690" i="5"/>
  <c r="AL1690" i="5" s="1"/>
  <c r="AL1312" i="5"/>
  <c r="AA59" i="6"/>
  <c r="AJ1423" i="5"/>
  <c r="AA36" i="6"/>
  <c r="Q59" i="6"/>
  <c r="AJ1481" i="5"/>
  <c r="AA46" i="6"/>
  <c r="AJ1668" i="5"/>
  <c r="AA26" i="6"/>
  <c r="AA58" i="6"/>
  <c r="AJ1511" i="5"/>
  <c r="AJ1537" i="5"/>
  <c r="AL1537" i="5" s="1"/>
  <c r="AA57" i="6"/>
  <c r="AJ1657" i="5"/>
  <c r="AL1657" i="5" s="1"/>
  <c r="AJ1709" i="5"/>
  <c r="AL1709" i="5" s="1"/>
  <c r="AJ1314" i="5"/>
  <c r="K42" i="6" s="1"/>
  <c r="AG908" i="5"/>
  <c r="AJ908" i="5" s="1"/>
  <c r="AL908" i="5" s="1"/>
  <c r="AG1648" i="5"/>
  <c r="AJ1648" i="5" s="1"/>
  <c r="AL1648" i="5" s="1"/>
  <c r="AJ1322" i="5"/>
  <c r="AJ1288" i="5"/>
  <c r="AG503" i="5"/>
  <c r="AG1644" i="5"/>
  <c r="AJ1644" i="5" s="1"/>
  <c r="AL1644" i="5" s="1"/>
  <c r="AJ1346" i="5"/>
  <c r="AL1346" i="5" s="1"/>
  <c r="AJ33" i="5"/>
  <c r="AL33" i="5" s="1"/>
  <c r="AG1660" i="5"/>
  <c r="AJ1660" i="5" s="1"/>
  <c r="AL1660" i="5" s="1"/>
  <c r="AG1675" i="5"/>
  <c r="AJ1675" i="5" s="1"/>
  <c r="AL1675" i="5" s="1"/>
  <c r="AG536" i="5"/>
  <c r="AG630" i="5"/>
  <c r="AG637" i="5"/>
  <c r="AG835" i="5"/>
  <c r="AJ835" i="5" s="1"/>
  <c r="AL835" i="5" s="1"/>
  <c r="AG1380" i="5"/>
  <c r="AJ1380" i="5" s="1"/>
  <c r="AG1386" i="5"/>
  <c r="AJ1386" i="5" s="1"/>
  <c r="AJ351" i="5"/>
  <c r="AL351" i="5" s="1"/>
  <c r="AG643" i="5"/>
  <c r="AJ643" i="5" s="1"/>
  <c r="AL643" i="5" s="1"/>
  <c r="AG634" i="5"/>
  <c r="AJ634" i="5" s="1"/>
  <c r="AL634" i="5" s="1"/>
  <c r="AG827" i="5"/>
  <c r="AJ827" i="5" s="1"/>
  <c r="AL827" i="5" s="1"/>
  <c r="AG817" i="5"/>
  <c r="AJ817" i="5" s="1"/>
  <c r="AL817" i="5" s="1"/>
  <c r="AG841" i="5"/>
  <c r="AJ841" i="5" s="1"/>
  <c r="AL841" i="5" s="1"/>
  <c r="AG856" i="5"/>
  <c r="AJ856" i="5" s="1"/>
  <c r="AL856" i="5" s="1"/>
  <c r="AG198" i="5"/>
  <c r="AG1584" i="5"/>
  <c r="AJ1584" i="5" s="1"/>
  <c r="AG1556" i="5"/>
  <c r="AJ1556" i="5" s="1"/>
  <c r="AG1650" i="5"/>
  <c r="AJ1650" i="5" s="1"/>
  <c r="AJ683" i="5"/>
  <c r="AL683" i="5" s="1"/>
  <c r="AJ784" i="5"/>
  <c r="AL784" i="5" s="1"/>
  <c r="X235" i="5"/>
  <c r="AH323" i="5"/>
  <c r="AH310" i="5"/>
  <c r="AH365" i="5"/>
  <c r="AJ714" i="5"/>
  <c r="AL714" i="5" s="1"/>
  <c r="AJ1057" i="5"/>
  <c r="AL1057" i="5" s="1"/>
  <c r="AJ1048" i="5"/>
  <c r="AL1048" i="5" s="1"/>
  <c r="X971" i="5"/>
  <c r="Z178" i="5"/>
  <c r="AJ178" i="5" s="1"/>
  <c r="AL178" i="5" s="1"/>
  <c r="AH315" i="5"/>
  <c r="AH272" i="5"/>
  <c r="Z403" i="5"/>
  <c r="X202" i="5"/>
  <c r="AJ1038" i="5"/>
  <c r="X308" i="5"/>
  <c r="Z308" i="5"/>
  <c r="X180" i="5"/>
  <c r="Z453" i="5"/>
  <c r="X448" i="5"/>
  <c r="X423" i="5"/>
  <c r="X588" i="5"/>
  <c r="X530" i="5"/>
  <c r="Z580" i="5"/>
  <c r="Z561" i="5"/>
  <c r="AJ561" i="5" s="1"/>
  <c r="AL561" i="5" s="1"/>
  <c r="X406" i="5"/>
  <c r="X354" i="5"/>
  <c r="X281" i="5"/>
  <c r="X569" i="5"/>
  <c r="Z190" i="5"/>
  <c r="X206" i="5"/>
  <c r="Z389" i="5"/>
  <c r="AJ389" i="5" s="1"/>
  <c r="AL389" i="5" s="1"/>
  <c r="AJ902" i="5"/>
  <c r="AL902" i="5" s="1"/>
  <c r="AJ919" i="5"/>
  <c r="AL919" i="5" s="1"/>
  <c r="AJ1297" i="5"/>
  <c r="Q39" i="6"/>
  <c r="AJ717" i="5"/>
  <c r="AL717" i="5" s="1"/>
  <c r="AJ734" i="5"/>
  <c r="AL734" i="5" s="1"/>
  <c r="AJ1685" i="5"/>
  <c r="AL1685" i="5" s="1"/>
  <c r="AJ814" i="5"/>
  <c r="AL814" i="5" s="1"/>
  <c r="AJ788" i="5"/>
  <c r="AL788" i="5" s="1"/>
  <c r="AJ978" i="5"/>
  <c r="AL978" i="5" s="1"/>
  <c r="AJ1444" i="5"/>
  <c r="X1838" i="5"/>
  <c r="AJ1503" i="5"/>
  <c r="AH1814" i="5"/>
  <c r="X1827" i="5"/>
  <c r="AG1032" i="5"/>
  <c r="X1837" i="5"/>
  <c r="Q66" i="6"/>
  <c r="AJ1328" i="5"/>
  <c r="AJ1290" i="5"/>
  <c r="Z1814" i="5"/>
  <c r="Z1823" i="5"/>
  <c r="AH1829" i="5"/>
  <c r="AJ1818" i="5"/>
  <c r="AG1825" i="5"/>
  <c r="AG1838" i="5"/>
  <c r="Z66" i="6"/>
  <c r="Z1832" i="5"/>
  <c r="AH1824" i="5"/>
  <c r="Z1837" i="5"/>
  <c r="S66" i="6"/>
  <c r="Z1838" i="5"/>
  <c r="AJ899" i="5"/>
  <c r="Q57" i="6"/>
  <c r="S55" i="6"/>
  <c r="AJ26" i="5"/>
  <c r="AL26" i="5" s="1"/>
  <c r="AG200" i="5"/>
  <c r="AJ1054" i="5"/>
  <c r="AL1054" i="5" s="1"/>
  <c r="AG577" i="5"/>
  <c r="AJ726" i="5"/>
  <c r="K66" i="6"/>
  <c r="L66" i="6" s="1"/>
  <c r="Y38" i="6" l="1"/>
  <c r="W70" i="6"/>
  <c r="AU1880" i="5"/>
  <c r="AT1879" i="5"/>
  <c r="AS1878" i="5"/>
  <c r="AR1877" i="5"/>
  <c r="AU1876" i="5"/>
  <c r="AT1875" i="5"/>
  <c r="AT1880" i="5"/>
  <c r="AS1879" i="5"/>
  <c r="AR1878" i="5"/>
  <c r="AU1877" i="5"/>
  <c r="AT1876" i="5"/>
  <c r="AS1875" i="5"/>
  <c r="AR1874" i="5"/>
  <c r="AS1880" i="5"/>
  <c r="AR1879" i="5"/>
  <c r="AU1878" i="5"/>
  <c r="AT1877" i="5"/>
  <c r="AS1876" i="5"/>
  <c r="AR1875" i="5"/>
  <c r="AU1874" i="5"/>
  <c r="AR1880" i="5"/>
  <c r="AU1879" i="5"/>
  <c r="AL1879" i="5" s="1"/>
  <c r="AT1878" i="5"/>
  <c r="AS1877" i="5"/>
  <c r="AR1876" i="5"/>
  <c r="AU1875" i="5"/>
  <c r="AL1875" i="5" s="1"/>
  <c r="AT1874" i="5"/>
  <c r="AS1874" i="5"/>
  <c r="AS1590" i="5"/>
  <c r="AU1871" i="5"/>
  <c r="AT1870" i="5"/>
  <c r="AR1869" i="5"/>
  <c r="AT1868" i="5"/>
  <c r="AR1867" i="5"/>
  <c r="AT1866" i="5"/>
  <c r="AR1865" i="5"/>
  <c r="AT1864" i="5"/>
  <c r="AR1863" i="5"/>
  <c r="AT1862" i="5"/>
  <c r="AR1861" i="5"/>
  <c r="AT1860" i="5"/>
  <c r="AR1859" i="5"/>
  <c r="AT1858" i="5"/>
  <c r="AR1857" i="5"/>
  <c r="AT1856" i="5"/>
  <c r="AR1855" i="5"/>
  <c r="AT1854" i="5"/>
  <c r="AR1853" i="5"/>
  <c r="AT1852" i="5"/>
  <c r="AR1851" i="5"/>
  <c r="AT1850" i="5"/>
  <c r="AS1858" i="5"/>
  <c r="AU1857" i="5"/>
  <c r="AS1854" i="5"/>
  <c r="AS1850" i="5"/>
  <c r="AR1590" i="5"/>
  <c r="AT1871" i="5"/>
  <c r="AS1870" i="5"/>
  <c r="AU1869" i="5"/>
  <c r="AL1869" i="5" s="1"/>
  <c r="AS1868" i="5"/>
  <c r="AU1867" i="5"/>
  <c r="AS1866" i="5"/>
  <c r="AU1865" i="5"/>
  <c r="AL1865" i="5" s="1"/>
  <c r="AS1864" i="5"/>
  <c r="AU1863" i="5"/>
  <c r="AS1862" i="5"/>
  <c r="AU1861" i="5"/>
  <c r="AL1861" i="5" s="1"/>
  <c r="AS1860" i="5"/>
  <c r="AU1859" i="5"/>
  <c r="AS1856" i="5"/>
  <c r="AU1855" i="5"/>
  <c r="AU1853" i="5"/>
  <c r="AL1853" i="5" s="1"/>
  <c r="AS1852" i="5"/>
  <c r="AU1851" i="5"/>
  <c r="AU1854" i="5"/>
  <c r="AL1854" i="5" s="1"/>
  <c r="AS1853" i="5"/>
  <c r="AU1852" i="5"/>
  <c r="AL1852" i="5" s="1"/>
  <c r="AU1590" i="5"/>
  <c r="AS1871" i="5"/>
  <c r="AR1870" i="5"/>
  <c r="AT1869" i="5"/>
  <c r="AR1868" i="5"/>
  <c r="AT1867" i="5"/>
  <c r="AR1866" i="5"/>
  <c r="AT1865" i="5"/>
  <c r="AR1864" i="5"/>
  <c r="AT1863" i="5"/>
  <c r="AR1862" i="5"/>
  <c r="AT1861" i="5"/>
  <c r="AR1860" i="5"/>
  <c r="AT1859" i="5"/>
  <c r="AR1858" i="5"/>
  <c r="AT1857" i="5"/>
  <c r="AR1856" i="5"/>
  <c r="AT1855" i="5"/>
  <c r="AR1854" i="5"/>
  <c r="AT1853" i="5"/>
  <c r="AR1852" i="5"/>
  <c r="AT1851" i="5"/>
  <c r="AR1850" i="5"/>
  <c r="AS1865" i="5"/>
  <c r="AU1864" i="5"/>
  <c r="AL1864" i="5" s="1"/>
  <c r="AS1863" i="5"/>
  <c r="AU1862" i="5"/>
  <c r="AS1859" i="5"/>
  <c r="AU1858" i="5"/>
  <c r="AS1855" i="5"/>
  <c r="AS1851" i="5"/>
  <c r="AU1850" i="5"/>
  <c r="AT1590" i="5"/>
  <c r="AR1871" i="5"/>
  <c r="AU1870" i="5"/>
  <c r="AS1869" i="5"/>
  <c r="AU1868" i="5"/>
  <c r="AL1868" i="5" s="1"/>
  <c r="AS1867" i="5"/>
  <c r="AU1866" i="5"/>
  <c r="AS1861" i="5"/>
  <c r="AU1860" i="5"/>
  <c r="AL1860" i="5" s="1"/>
  <c r="AS1857" i="5"/>
  <c r="AU1856" i="5"/>
  <c r="AL1856" i="5" s="1"/>
  <c r="AU1730" i="5"/>
  <c r="AT1729" i="5"/>
  <c r="AS1728" i="5"/>
  <c r="AR1727" i="5"/>
  <c r="AU1726" i="5"/>
  <c r="AT1725" i="5"/>
  <c r="AS1724" i="5"/>
  <c r="AR1723" i="5"/>
  <c r="AR1722" i="5"/>
  <c r="AR1721" i="5"/>
  <c r="AU1720" i="5"/>
  <c r="AL1720" i="5" s="1"/>
  <c r="AT1719" i="5"/>
  <c r="AS1718" i="5"/>
  <c r="AR1717" i="5"/>
  <c r="AU1716" i="5"/>
  <c r="AL1716" i="5" s="1"/>
  <c r="AS1715" i="5"/>
  <c r="AU1714" i="5"/>
  <c r="AT1713" i="5"/>
  <c r="AT1730" i="5"/>
  <c r="AS1729" i="5"/>
  <c r="AR1728" i="5"/>
  <c r="AU1727" i="5"/>
  <c r="AT1726" i="5"/>
  <c r="AS1725" i="5"/>
  <c r="AR1724" i="5"/>
  <c r="AU1723" i="5"/>
  <c r="AU1722" i="5"/>
  <c r="AL1722" i="5" s="1"/>
  <c r="AU1721" i="5"/>
  <c r="AT1720" i="5"/>
  <c r="AS1719" i="5"/>
  <c r="AR1718" i="5"/>
  <c r="AU1717" i="5"/>
  <c r="AL1717" i="5" s="1"/>
  <c r="AT1716" i="5"/>
  <c r="AR1715" i="5"/>
  <c r="AT1714" i="5"/>
  <c r="AS1713" i="5"/>
  <c r="AT1717" i="5"/>
  <c r="AS1716" i="5"/>
  <c r="AU1715" i="5"/>
  <c r="AL1715" i="5" s="1"/>
  <c r="AS1714" i="5"/>
  <c r="AR1713" i="5"/>
  <c r="AS1730" i="5"/>
  <c r="AR1729" i="5"/>
  <c r="AU1728" i="5"/>
  <c r="AL1728" i="5" s="1"/>
  <c r="AT1727" i="5"/>
  <c r="AS1726" i="5"/>
  <c r="AR1725" i="5"/>
  <c r="AU1724" i="5"/>
  <c r="AL1724" i="5" s="1"/>
  <c r="AT1723" i="5"/>
  <c r="AT1722" i="5"/>
  <c r="AT1721" i="5"/>
  <c r="AS1720" i="5"/>
  <c r="AR1719" i="5"/>
  <c r="AU1718" i="5"/>
  <c r="AR1730" i="5"/>
  <c r="AU1729" i="5"/>
  <c r="AL1729" i="5" s="1"/>
  <c r="AT1728" i="5"/>
  <c r="AS1727" i="5"/>
  <c r="AR1726" i="5"/>
  <c r="AU1725" i="5"/>
  <c r="AL1725" i="5" s="1"/>
  <c r="AT1724" i="5"/>
  <c r="AS1723" i="5"/>
  <c r="AS1722" i="5"/>
  <c r="AS1721" i="5"/>
  <c r="AR1720" i="5"/>
  <c r="AU1719" i="5"/>
  <c r="AT1718" i="5"/>
  <c r="AS1717" i="5"/>
  <c r="AR1716" i="5"/>
  <c r="AT1715" i="5"/>
  <c r="AR1714" i="5"/>
  <c r="AU1713" i="5"/>
  <c r="AL1713" i="5" s="1"/>
  <c r="AS1031" i="5"/>
  <c r="AU1030" i="5"/>
  <c r="AS1029" i="5"/>
  <c r="AU1028" i="5"/>
  <c r="AL1028" i="5" s="1"/>
  <c r="AS1027" i="5"/>
  <c r="AU1026" i="5"/>
  <c r="AS1025" i="5"/>
  <c r="AU1024" i="5"/>
  <c r="AL1024" i="5" s="1"/>
  <c r="AS1023" i="5"/>
  <c r="AU1022" i="5"/>
  <c r="AS1021" i="5"/>
  <c r="AU1020" i="5"/>
  <c r="AL1020" i="5" s="1"/>
  <c r="AS1019" i="5"/>
  <c r="AU1018" i="5"/>
  <c r="AS1017" i="5"/>
  <c r="AU1016" i="5"/>
  <c r="AL1016" i="5" s="1"/>
  <c r="AS1015" i="5"/>
  <c r="AU1014" i="5"/>
  <c r="AS1013" i="5"/>
  <c r="AU1012" i="5"/>
  <c r="AL1012" i="5" s="1"/>
  <c r="AS1011" i="5"/>
  <c r="AR1031" i="5"/>
  <c r="AT1030" i="5"/>
  <c r="AR1029" i="5"/>
  <c r="AT1028" i="5"/>
  <c r="AR1027" i="5"/>
  <c r="AT1026" i="5"/>
  <c r="AR1025" i="5"/>
  <c r="AT1024" i="5"/>
  <c r="AR1023" i="5"/>
  <c r="AT1022" i="5"/>
  <c r="AR1021" i="5"/>
  <c r="AT1020" i="5"/>
  <c r="AR1019" i="5"/>
  <c r="AT1018" i="5"/>
  <c r="AR1017" i="5"/>
  <c r="AT1016" i="5"/>
  <c r="AR1015" i="5"/>
  <c r="AT1014" i="5"/>
  <c r="AR1013" i="5"/>
  <c r="AT1012" i="5"/>
  <c r="AR1011" i="5"/>
  <c r="AT1010" i="5"/>
  <c r="AR1009" i="5"/>
  <c r="AT1008" i="5"/>
  <c r="AS1010" i="5"/>
  <c r="AU1009" i="5"/>
  <c r="AS1008" i="5"/>
  <c r="AU1031" i="5"/>
  <c r="AS1030" i="5"/>
  <c r="AU1029" i="5"/>
  <c r="AS1028" i="5"/>
  <c r="AU1027" i="5"/>
  <c r="AS1026" i="5"/>
  <c r="AU1025" i="5"/>
  <c r="AS1024" i="5"/>
  <c r="AU1023" i="5"/>
  <c r="AS1022" i="5"/>
  <c r="AU1021" i="5"/>
  <c r="AS1020" i="5"/>
  <c r="AU1019" i="5"/>
  <c r="AS1018" i="5"/>
  <c r="AU1017" i="5"/>
  <c r="AS1016" i="5"/>
  <c r="AU1015" i="5"/>
  <c r="AS1014" i="5"/>
  <c r="AU1013" i="5"/>
  <c r="AS1012" i="5"/>
  <c r="AU1011" i="5"/>
  <c r="AT1031" i="5"/>
  <c r="AR1030" i="5"/>
  <c r="AT1029" i="5"/>
  <c r="AR1028" i="5"/>
  <c r="AT1027" i="5"/>
  <c r="AR1026" i="5"/>
  <c r="AT1025" i="5"/>
  <c r="AR1024" i="5"/>
  <c r="AT1023" i="5"/>
  <c r="AR1022" i="5"/>
  <c r="AT1021" i="5"/>
  <c r="AR1020" i="5"/>
  <c r="AT1019" i="5"/>
  <c r="AR1018" i="5"/>
  <c r="AT1017" i="5"/>
  <c r="AR1016" i="5"/>
  <c r="AT1015" i="5"/>
  <c r="AR1014" i="5"/>
  <c r="AT1013" i="5"/>
  <c r="AR1012" i="5"/>
  <c r="AT1011" i="5"/>
  <c r="AR1010" i="5"/>
  <c r="AT1009" i="5"/>
  <c r="AR1008" i="5"/>
  <c r="AU1010" i="5"/>
  <c r="AS1009" i="5"/>
  <c r="AU1008" i="5"/>
  <c r="AL1008" i="5" s="1"/>
  <c r="AS1280" i="5"/>
  <c r="R70" i="6"/>
  <c r="I10" i="7"/>
  <c r="W57" i="7"/>
  <c r="AB57" i="7"/>
  <c r="AC57" i="7" s="1"/>
  <c r="AD57" i="7" s="1"/>
  <c r="AG1837" i="5"/>
  <c r="AL1308" i="5"/>
  <c r="AF1779" i="5"/>
  <c r="AF1781" i="5" s="1"/>
  <c r="AF1839" i="5" s="1"/>
  <c r="X1317" i="5"/>
  <c r="AJ626" i="5"/>
  <c r="AL626" i="5" s="1"/>
  <c r="AJ618" i="5"/>
  <c r="AL618" i="5" s="1"/>
  <c r="AJ622" i="5"/>
  <c r="AL622" i="5" s="1"/>
  <c r="AJ611" i="5"/>
  <c r="AL611" i="5" s="1"/>
  <c r="Z952" i="5"/>
  <c r="AJ952" i="5" s="1"/>
  <c r="AL952" i="5" s="1"/>
  <c r="AH616" i="5"/>
  <c r="AJ616" i="5" s="1"/>
  <c r="AL616" i="5" s="1"/>
  <c r="Z628" i="5"/>
  <c r="AJ628" i="5" s="1"/>
  <c r="AL628" i="5" s="1"/>
  <c r="X636" i="5"/>
  <c r="AJ636" i="5" s="1"/>
  <c r="AL636" i="5" s="1"/>
  <c r="AH630" i="5"/>
  <c r="AJ630" i="5" s="1"/>
  <c r="AL630" i="5" s="1"/>
  <c r="X649" i="5"/>
  <c r="AH641" i="5"/>
  <c r="AJ641" i="5" s="1"/>
  <c r="AL641" i="5" s="1"/>
  <c r="X958" i="5"/>
  <c r="AJ958" i="5" s="1"/>
  <c r="AL958" i="5" s="1"/>
  <c r="X950" i="5"/>
  <c r="AJ950" i="5" s="1"/>
  <c r="AL950" i="5" s="1"/>
  <c r="X956" i="5"/>
  <c r="AJ956" i="5" s="1"/>
  <c r="AL956" i="5" s="1"/>
  <c r="AH367" i="5"/>
  <c r="Z382" i="5"/>
  <c r="AJ382" i="5" s="1"/>
  <c r="AL382" i="5" s="1"/>
  <c r="X1319" i="5"/>
  <c r="Z309" i="5"/>
  <c r="AJ309" i="5" s="1"/>
  <c r="AL309" i="5" s="1"/>
  <c r="Z397" i="5"/>
  <c r="AJ397" i="5" s="1"/>
  <c r="AL397" i="5" s="1"/>
  <c r="Z372" i="5"/>
  <c r="AJ372" i="5" s="1"/>
  <c r="AL372" i="5" s="1"/>
  <c r="Z311" i="5"/>
  <c r="AJ311" i="5" s="1"/>
  <c r="AL311" i="5" s="1"/>
  <c r="X374" i="5"/>
  <c r="AJ374" i="5" s="1"/>
  <c r="AL374" i="5" s="1"/>
  <c r="AH395" i="5"/>
  <c r="X403" i="5"/>
  <c r="AJ403" i="5" s="1"/>
  <c r="AL403" i="5" s="1"/>
  <c r="AJ393" i="5"/>
  <c r="AL393" i="5" s="1"/>
  <c r="Z387" i="5"/>
  <c r="AJ387" i="5" s="1"/>
  <c r="AL387" i="5" s="1"/>
  <c r="X370" i="5"/>
  <c r="AJ370" i="5" s="1"/>
  <c r="AL370" i="5" s="1"/>
  <c r="X378" i="5"/>
  <c r="Z378" i="5"/>
  <c r="X323" i="5"/>
  <c r="X298" i="5"/>
  <c r="AJ298" i="5" s="1"/>
  <c r="AL298" i="5" s="1"/>
  <c r="Z333" i="5"/>
  <c r="AJ333" i="5" s="1"/>
  <c r="AL333" i="5" s="1"/>
  <c r="AR1191" i="5"/>
  <c r="AT1745" i="5"/>
  <c r="AS1744" i="5"/>
  <c r="AR1733" i="5"/>
  <c r="AR1732" i="5"/>
  <c r="AR1755" i="5"/>
  <c r="AT1754" i="5"/>
  <c r="AS1753" i="5"/>
  <c r="AU1752" i="5"/>
  <c r="AT1751" i="5"/>
  <c r="AR1750" i="5"/>
  <c r="AU1749" i="5"/>
  <c r="AS1748" i="5"/>
  <c r="AR1747" i="5"/>
  <c r="AT1746" i="5"/>
  <c r="AS1765" i="5"/>
  <c r="AU1764" i="5"/>
  <c r="AT1763" i="5"/>
  <c r="AR1762" i="5"/>
  <c r="AU1761" i="5"/>
  <c r="AT1760" i="5"/>
  <c r="AR1759" i="5"/>
  <c r="AT1758" i="5"/>
  <c r="AR1757" i="5"/>
  <c r="AT1756" i="5"/>
  <c r="AR1770" i="5"/>
  <c r="AT1769" i="5"/>
  <c r="AU1191" i="5"/>
  <c r="AS1745" i="5"/>
  <c r="AR1744" i="5"/>
  <c r="AU1733" i="5"/>
  <c r="AU1732" i="5"/>
  <c r="AU1755" i="5"/>
  <c r="AS1754" i="5"/>
  <c r="AR1753" i="5"/>
  <c r="AT1752" i="5"/>
  <c r="AS1751" i="5"/>
  <c r="AU1750" i="5"/>
  <c r="AT1749" i="5"/>
  <c r="AR1748" i="5"/>
  <c r="AU1747" i="5"/>
  <c r="AS1746" i="5"/>
  <c r="AR1765" i="5"/>
  <c r="AT1764" i="5"/>
  <c r="AS1763" i="5"/>
  <c r="AU1762" i="5"/>
  <c r="AT1761" i="5"/>
  <c r="AS1760" i="5"/>
  <c r="AU1759" i="5"/>
  <c r="AS1758" i="5"/>
  <c r="AU1757" i="5"/>
  <c r="AS1756" i="5"/>
  <c r="AU1770" i="5"/>
  <c r="AS1769" i="5"/>
  <c r="AR1768" i="5"/>
  <c r="AT1767" i="5"/>
  <c r="AR1766" i="5"/>
  <c r="AU1768" i="5"/>
  <c r="AU1766" i="5"/>
  <c r="AT1191" i="5"/>
  <c r="AR1745" i="5"/>
  <c r="AU1744" i="5"/>
  <c r="AT1733" i="5"/>
  <c r="AT1732" i="5"/>
  <c r="AT1755" i="5"/>
  <c r="AR1754" i="5"/>
  <c r="AU1753" i="5"/>
  <c r="AS1752" i="5"/>
  <c r="AR1751" i="5"/>
  <c r="AT1750" i="5"/>
  <c r="AS1749" i="5"/>
  <c r="AU1748" i="5"/>
  <c r="AT1747" i="5"/>
  <c r="AR1746" i="5"/>
  <c r="AU1765" i="5"/>
  <c r="AS1764" i="5"/>
  <c r="AR1763" i="5"/>
  <c r="AT1762" i="5"/>
  <c r="AS1761" i="5"/>
  <c r="AR1760" i="5"/>
  <c r="AT1759" i="5"/>
  <c r="AR1758" i="5"/>
  <c r="AT1757" i="5"/>
  <c r="AR1756" i="5"/>
  <c r="AT1770" i="5"/>
  <c r="AR1769" i="5"/>
  <c r="AS1767" i="5"/>
  <c r="AS1191" i="5"/>
  <c r="AU1745" i="5"/>
  <c r="AT1744" i="5"/>
  <c r="AL1744" i="5" s="1"/>
  <c r="AS1733" i="5"/>
  <c r="AS1732" i="5"/>
  <c r="AS1755" i="5"/>
  <c r="AU1754" i="5"/>
  <c r="AT1753" i="5"/>
  <c r="AR1752" i="5"/>
  <c r="AU1751" i="5"/>
  <c r="AS1750" i="5"/>
  <c r="AR1749" i="5"/>
  <c r="AT1748" i="5"/>
  <c r="AS1747" i="5"/>
  <c r="AU1746" i="5"/>
  <c r="AT1765" i="5"/>
  <c r="AR1764" i="5"/>
  <c r="AU1763" i="5"/>
  <c r="AS1762" i="5"/>
  <c r="AR1761" i="5"/>
  <c r="AU1760" i="5"/>
  <c r="AS1759" i="5"/>
  <c r="AU1758" i="5"/>
  <c r="AS1757" i="5"/>
  <c r="AU1756" i="5"/>
  <c r="AS1770" i="5"/>
  <c r="AU1769" i="5"/>
  <c r="AT1768" i="5"/>
  <c r="AR1767" i="5"/>
  <c r="AT1766" i="5"/>
  <c r="AS1768" i="5"/>
  <c r="AU1767" i="5"/>
  <c r="AS1766" i="5"/>
  <c r="AU1848" i="5"/>
  <c r="AT1848" i="5"/>
  <c r="AS1847" i="5"/>
  <c r="AR1846" i="5"/>
  <c r="AU1845" i="5"/>
  <c r="AT1844" i="5"/>
  <c r="AS1843" i="5"/>
  <c r="AR1842" i="5"/>
  <c r="AS1848" i="5"/>
  <c r="AR1847" i="5"/>
  <c r="AU1846" i="5"/>
  <c r="AT1845" i="5"/>
  <c r="AS1844" i="5"/>
  <c r="AR1843" i="5"/>
  <c r="AU1842" i="5"/>
  <c r="AT1842" i="5"/>
  <c r="AT1847" i="5"/>
  <c r="AT1843" i="5"/>
  <c r="AR1848" i="5"/>
  <c r="AU1847" i="5"/>
  <c r="AT1846" i="5"/>
  <c r="AS1845" i="5"/>
  <c r="AR1844" i="5"/>
  <c r="AU1843" i="5"/>
  <c r="AS1846" i="5"/>
  <c r="AR1845" i="5"/>
  <c r="AU1844" i="5"/>
  <c r="AS1842" i="5"/>
  <c r="V69" i="6"/>
  <c r="P66" i="6"/>
  <c r="B24" i="7"/>
  <c r="AG588" i="5"/>
  <c r="AG526" i="5"/>
  <c r="AG530" i="5"/>
  <c r="AJ530" i="5" s="1"/>
  <c r="AL530" i="5" s="1"/>
  <c r="AG457" i="5"/>
  <c r="AJ457" i="5" s="1"/>
  <c r="AL457" i="5" s="1"/>
  <c r="AG461" i="5"/>
  <c r="AJ461" i="5" s="1"/>
  <c r="AL461" i="5" s="1"/>
  <c r="Z463" i="5"/>
  <c r="AJ463" i="5" s="1"/>
  <c r="AL463" i="5" s="1"/>
  <c r="Z455" i="5"/>
  <c r="AJ455" i="5" s="1"/>
  <c r="AL455" i="5" s="1"/>
  <c r="Z446" i="5"/>
  <c r="Z438" i="5"/>
  <c r="AJ438" i="5" s="1"/>
  <c r="AL438" i="5" s="1"/>
  <c r="Z425" i="5"/>
  <c r="AJ425" i="5" s="1"/>
  <c r="AL425" i="5" s="1"/>
  <c r="X440" i="5"/>
  <c r="AJ440" i="5" s="1"/>
  <c r="AL440" i="5" s="1"/>
  <c r="X427" i="5"/>
  <c r="AJ427" i="5" s="1"/>
  <c r="AL427" i="5" s="1"/>
  <c r="X453" i="5"/>
  <c r="X452" i="5"/>
  <c r="AJ452" i="5" s="1"/>
  <c r="AL452" i="5" s="1"/>
  <c r="X467" i="5"/>
  <c r="AJ467" i="5" s="1"/>
  <c r="AL467" i="5" s="1"/>
  <c r="X567" i="5"/>
  <c r="AJ567" i="5" s="1"/>
  <c r="AL567" i="5" s="1"/>
  <c r="Z588" i="5"/>
  <c r="Z419" i="5"/>
  <c r="AJ419" i="5" s="1"/>
  <c r="AL419" i="5" s="1"/>
  <c r="X970" i="5"/>
  <c r="AJ970" i="5" s="1"/>
  <c r="AL970" i="5" s="1"/>
  <c r="AJ966" i="5"/>
  <c r="AL966" i="5" s="1"/>
  <c r="Z553" i="5"/>
  <c r="AH559" i="5"/>
  <c r="Z582" i="5"/>
  <c r="Z575" i="5"/>
  <c r="S18" i="6" s="1"/>
  <c r="AJ588" i="5"/>
  <c r="X286" i="5"/>
  <c r="AJ286" i="5" s="1"/>
  <c r="AL286" i="5" s="1"/>
  <c r="Z526" i="5"/>
  <c r="X557" i="5"/>
  <c r="AJ557" i="5" s="1"/>
  <c r="AL557" i="5" s="1"/>
  <c r="X559" i="5"/>
  <c r="AH565" i="5"/>
  <c r="AJ565" i="5" s="1"/>
  <c r="AL565" i="5" s="1"/>
  <c r="X575" i="5"/>
  <c r="X586" i="5"/>
  <c r="Z474" i="5"/>
  <c r="AJ474" i="5" s="1"/>
  <c r="AL474" i="5" s="1"/>
  <c r="X596" i="5"/>
  <c r="X131" i="5"/>
  <c r="M134" i="9"/>
  <c r="X157" i="5"/>
  <c r="AJ157" i="5" s="1"/>
  <c r="AL157" i="5" s="1"/>
  <c r="X153" i="5"/>
  <c r="AJ153" i="5" s="1"/>
  <c r="AL153" i="5" s="1"/>
  <c r="Z224" i="5"/>
  <c r="AJ224" i="5" s="1"/>
  <c r="Z163" i="5"/>
  <c r="AJ163" i="5" s="1"/>
  <c r="AL163" i="5" s="1"/>
  <c r="X161" i="5"/>
  <c r="AJ161" i="5" s="1"/>
  <c r="AL161" i="5" s="1"/>
  <c r="Z165" i="5"/>
  <c r="AJ165" i="5" s="1"/>
  <c r="AL165" i="5" s="1"/>
  <c r="Z591" i="5"/>
  <c r="X155" i="5"/>
  <c r="AJ155" i="5" s="1"/>
  <c r="AL155" i="5" s="1"/>
  <c r="AH596" i="5"/>
  <c r="AG509" i="5"/>
  <c r="AG515" i="5"/>
  <c r="M136" i="9"/>
  <c r="AH552" i="5"/>
  <c r="AJ552" i="5" s="1"/>
  <c r="AL552" i="5" s="1"/>
  <c r="AH538" i="5"/>
  <c r="AG798" i="5"/>
  <c r="AJ798" i="5" s="1"/>
  <c r="AL798" i="5" s="1"/>
  <c r="AG1778" i="5"/>
  <c r="AJ1778" i="5" s="1"/>
  <c r="AH519" i="5"/>
  <c r="AH548" i="5"/>
  <c r="Z540" i="5"/>
  <c r="Z521" i="5"/>
  <c r="Z511" i="5"/>
  <c r="AJ481" i="5"/>
  <c r="AL481" i="5" s="1"/>
  <c r="AH546" i="5"/>
  <c r="AJ546" i="5" s="1"/>
  <c r="AL546" i="5" s="1"/>
  <c r="X538" i="5"/>
  <c r="Z497" i="5"/>
  <c r="AH505" i="5"/>
  <c r="X495" i="5"/>
  <c r="AJ495" i="5" s="1"/>
  <c r="AL495" i="5" s="1"/>
  <c r="X352" i="5"/>
  <c r="X330" i="5"/>
  <c r="X548" i="5"/>
  <c r="AJ548" i="5" s="1"/>
  <c r="AL548" i="5" s="1"/>
  <c r="Z544" i="5"/>
  <c r="AJ544" i="5" s="1"/>
  <c r="AL544" i="5" s="1"/>
  <c r="X540" i="5"/>
  <c r="X489" i="5"/>
  <c r="X513" i="5"/>
  <c r="AH503" i="5"/>
  <c r="X499" i="5"/>
  <c r="Z487" i="5"/>
  <c r="AJ487" i="5" s="1"/>
  <c r="AL487" i="5" s="1"/>
  <c r="Z519" i="5"/>
  <c r="AH340" i="5"/>
  <c r="Z299" i="5"/>
  <c r="Z534" i="5"/>
  <c r="X505" i="5"/>
  <c r="AJ505" i="5" s="1"/>
  <c r="AL505" i="5" s="1"/>
  <c r="X511" i="5"/>
  <c r="Z517" i="5"/>
  <c r="X507" i="5"/>
  <c r="Z507" i="5"/>
  <c r="X334" i="5"/>
  <c r="Z328" i="5"/>
  <c r="Z371" i="5"/>
  <c r="X304" i="5"/>
  <c r="Z365" i="5"/>
  <c r="AJ365" i="5" s="1"/>
  <c r="AL365" i="5" s="1"/>
  <c r="Z375" i="5"/>
  <c r="X273" i="5"/>
  <c r="X318" i="5"/>
  <c r="AJ318" i="5" s="1"/>
  <c r="AL318" i="5" s="1"/>
  <c r="X361" i="5"/>
  <c r="AJ361" i="5" s="1"/>
  <c r="AL361" i="5" s="1"/>
  <c r="X356" i="5"/>
  <c r="AH383" i="5"/>
  <c r="X400" i="5"/>
  <c r="X316" i="5"/>
  <c r="AH348" i="5"/>
  <c r="AH379" i="5"/>
  <c r="X359" i="5"/>
  <c r="AJ981" i="5"/>
  <c r="AL981" i="5" s="1"/>
  <c r="AJ356" i="5"/>
  <c r="AL356" i="5" s="1"/>
  <c r="AJ489" i="5"/>
  <c r="AL489" i="5" s="1"/>
  <c r="AJ550" i="5"/>
  <c r="AL550" i="5" s="1"/>
  <c r="AJ696" i="5"/>
  <c r="AL696" i="5" s="1"/>
  <c r="AJ708" i="5"/>
  <c r="AL708" i="5" s="1"/>
  <c r="AA33" i="6"/>
  <c r="X328" i="5"/>
  <c r="AH320" i="5"/>
  <c r="AA30" i="6" s="1"/>
  <c r="X312" i="5"/>
  <c r="Z302" i="5"/>
  <c r="AH300" i="5"/>
  <c r="X302" i="5"/>
  <c r="X306" i="5"/>
  <c r="AJ306" i="5" s="1"/>
  <c r="AL306" i="5" s="1"/>
  <c r="X297" i="5"/>
  <c r="X373" i="5"/>
  <c r="Z304" i="5"/>
  <c r="AH373" i="5"/>
  <c r="X350" i="5"/>
  <c r="X344" i="5"/>
  <c r="AJ344" i="5" s="1"/>
  <c r="AL344" i="5" s="1"/>
  <c r="X336" i="5"/>
  <c r="AJ336" i="5" s="1"/>
  <c r="AL336" i="5" s="1"/>
  <c r="AH334" i="5"/>
  <c r="X381" i="5"/>
  <c r="AJ381" i="5" s="1"/>
  <c r="AL381" i="5" s="1"/>
  <c r="Z377" i="5"/>
  <c r="AH375" i="5"/>
  <c r="X369" i="5"/>
  <c r="AJ369" i="5" s="1"/>
  <c r="AL369" i="5" s="1"/>
  <c r="X367" i="5"/>
  <c r="X331" i="5"/>
  <c r="AJ331" i="5" s="1"/>
  <c r="AL331" i="5" s="1"/>
  <c r="AH396" i="5"/>
  <c r="Z392" i="5"/>
  <c r="AJ392" i="5" s="1"/>
  <c r="AL392" i="5" s="1"/>
  <c r="X299" i="5"/>
  <c r="X972" i="5"/>
  <c r="AJ972" i="5" s="1"/>
  <c r="AL972" i="5" s="1"/>
  <c r="X388" i="5"/>
  <c r="AJ388" i="5" s="1"/>
  <c r="AL388" i="5" s="1"/>
  <c r="X314" i="5"/>
  <c r="Z297" i="5"/>
  <c r="X384" i="5"/>
  <c r="AJ384" i="5" s="1"/>
  <c r="AL384" i="5" s="1"/>
  <c r="AH770" i="5"/>
  <c r="AJ770" i="5" s="1"/>
  <c r="AL770" i="5" s="1"/>
  <c r="Z792" i="5"/>
  <c r="AJ792" i="5" s="1"/>
  <c r="AL792" i="5" s="1"/>
  <c r="AH790" i="5"/>
  <c r="AJ790" i="5" s="1"/>
  <c r="AL790" i="5" s="1"/>
  <c r="Z499" i="5"/>
  <c r="Z542" i="5"/>
  <c r="AJ542" i="5" s="1"/>
  <c r="AL542" i="5" s="1"/>
  <c r="AH515" i="5"/>
  <c r="X491" i="5"/>
  <c r="AJ491" i="5" s="1"/>
  <c r="AL491" i="5" s="1"/>
  <c r="Z501" i="5"/>
  <c r="Z310" i="5"/>
  <c r="AJ310" i="5" s="1"/>
  <c r="AL310" i="5" s="1"/>
  <c r="Z485" i="5"/>
  <c r="AJ485" i="5" s="1"/>
  <c r="AL485" i="5" s="1"/>
  <c r="AH363" i="5"/>
  <c r="Z358" i="5"/>
  <c r="AH354" i="5"/>
  <c r="AJ354" i="5" s="1"/>
  <c r="AL354" i="5" s="1"/>
  <c r="AH350" i="5"/>
  <c r="Z342" i="5"/>
  <c r="Z383" i="5"/>
  <c r="X377" i="5"/>
  <c r="X371" i="5"/>
  <c r="X363" i="5"/>
  <c r="AJ363" i="5" s="1"/>
  <c r="AL363" i="5" s="1"/>
  <c r="Z394" i="5"/>
  <c r="X398" i="5"/>
  <c r="AJ398" i="5" s="1"/>
  <c r="AL398" i="5" s="1"/>
  <c r="Z324" i="5"/>
  <c r="Z273" i="5"/>
  <c r="Z322" i="5"/>
  <c r="Z300" i="5"/>
  <c r="AH358" i="5"/>
  <c r="Z352" i="5"/>
  <c r="X348" i="5"/>
  <c r="X340" i="5"/>
  <c r="X379" i="5"/>
  <c r="Z359" i="5"/>
  <c r="AH402" i="5"/>
  <c r="M140" i="9"/>
  <c r="Z169" i="5"/>
  <c r="X41" i="5"/>
  <c r="AJ41" i="5" s="1"/>
  <c r="AL41" i="5" s="1"/>
  <c r="Z402" i="5"/>
  <c r="AJ402" i="5" s="1"/>
  <c r="AL402" i="5" s="1"/>
  <c r="Z400" i="5"/>
  <c r="X394" i="5"/>
  <c r="X390" i="5"/>
  <c r="X322" i="5"/>
  <c r="Q11" i="6" s="1"/>
  <c r="Z330" i="5"/>
  <c r="AJ1104" i="5"/>
  <c r="AL1104" i="5" s="1"/>
  <c r="AJ1172" i="5"/>
  <c r="X1828" i="5"/>
  <c r="AG202" i="5"/>
  <c r="AG206" i="5"/>
  <c r="AJ206" i="5" s="1"/>
  <c r="AL206" i="5" s="1"/>
  <c r="AJ1819" i="5"/>
  <c r="Z1828" i="5"/>
  <c r="AG1823" i="5"/>
  <c r="AJ1830" i="5"/>
  <c r="AH1822" i="5"/>
  <c r="AJ1822" i="5" s="1"/>
  <c r="X1834" i="5"/>
  <c r="AJ1834" i="5" s="1"/>
  <c r="AG1820" i="5"/>
  <c r="AJ1820" i="5" s="1"/>
  <c r="AJ1837" i="5"/>
  <c r="AJ1838" i="5"/>
  <c r="AJ1826" i="5"/>
  <c r="AJ1821" i="5"/>
  <c r="AG500" i="5"/>
  <c r="AG504" i="5"/>
  <c r="AG510" i="5"/>
  <c r="AJ510" i="5" s="1"/>
  <c r="AL510" i="5" s="1"/>
  <c r="AG512" i="5"/>
  <c r="AJ512" i="5" s="1"/>
  <c r="AL512" i="5" s="1"/>
  <c r="AG498" i="5"/>
  <c r="Z7" i="6" s="1"/>
  <c r="AG644" i="5"/>
  <c r="AG646" i="5"/>
  <c r="AG635" i="5"/>
  <c r="AG629" i="5"/>
  <c r="AJ1815" i="5"/>
  <c r="AJ1824" i="5"/>
  <c r="AJ1814" i="5"/>
  <c r="AL1814" i="5" s="1"/>
  <c r="AJ1832" i="5"/>
  <c r="AH1817" i="5"/>
  <c r="AJ1817" i="5" s="1"/>
  <c r="AJ1829" i="5"/>
  <c r="Z1827" i="5"/>
  <c r="AJ1827" i="5" s="1"/>
  <c r="X610" i="5"/>
  <c r="AH619" i="5"/>
  <c r="Z617" i="5"/>
  <c r="Z949" i="5"/>
  <c r="AJ613" i="5"/>
  <c r="AL613" i="5" s="1"/>
  <c r="X420" i="5"/>
  <c r="AJ420" i="5" s="1"/>
  <c r="AL420" i="5" s="1"/>
  <c r="X629" i="5"/>
  <c r="X619" i="5"/>
  <c r="AH615" i="5"/>
  <c r="AB24" i="6"/>
  <c r="AC24" i="6" s="1"/>
  <c r="H44" i="7" s="1"/>
  <c r="AH623" i="5"/>
  <c r="AJ623" i="5" s="1"/>
  <c r="AL623" i="5" s="1"/>
  <c r="Z637" i="5"/>
  <c r="X642" i="5"/>
  <c r="AH957" i="5"/>
  <c r="X437" i="5"/>
  <c r="AJ437" i="5" s="1"/>
  <c r="AL437" i="5" s="1"/>
  <c r="Z418" i="5"/>
  <c r="AJ549" i="5"/>
  <c r="AL549" i="5" s="1"/>
  <c r="AJ1202" i="5"/>
  <c r="AL1202" i="5" s="1"/>
  <c r="AJ1260" i="5"/>
  <c r="AL1260" i="5" s="1"/>
  <c r="AJ1201" i="5"/>
  <c r="AL1201" i="5" s="1"/>
  <c r="AB71" i="6"/>
  <c r="G89" i="7" s="1"/>
  <c r="AJ556" i="5"/>
  <c r="AL556" i="5" s="1"/>
  <c r="AA12" i="6"/>
  <c r="AH621" i="5"/>
  <c r="AJ621" i="5" s="1"/>
  <c r="AL621" i="5" s="1"/>
  <c r="X615" i="5"/>
  <c r="AH627" i="5"/>
  <c r="Z625" i="5"/>
  <c r="AJ625" i="5" s="1"/>
  <c r="AL625" i="5" s="1"/>
  <c r="AH639" i="5"/>
  <c r="AJ639" i="5" s="1"/>
  <c r="AL639" i="5" s="1"/>
  <c r="AH637" i="5"/>
  <c r="AH631" i="5"/>
  <c r="Z648" i="5"/>
  <c r="Z962" i="5"/>
  <c r="X432" i="5"/>
  <c r="AJ432" i="5" s="1"/>
  <c r="Z603" i="5"/>
  <c r="Z608" i="5"/>
  <c r="AJ608" i="5" s="1"/>
  <c r="AL608" i="5" s="1"/>
  <c r="Z601" i="5"/>
  <c r="X635" i="5"/>
  <c r="Z644" i="5"/>
  <c r="Z953" i="5"/>
  <c r="AJ1265" i="5"/>
  <c r="AL1265" i="5" s="1"/>
  <c r="X594" i="5"/>
  <c r="AJ594" i="5" s="1"/>
  <c r="AL594" i="5" s="1"/>
  <c r="X962" i="5"/>
  <c r="AJ1259" i="5"/>
  <c r="AL1259" i="5" s="1"/>
  <c r="Z606" i="5"/>
  <c r="Z9" i="6"/>
  <c r="Z599" i="5"/>
  <c r="X601" i="5"/>
  <c r="Z960" i="5"/>
  <c r="AJ960" i="5" s="1"/>
  <c r="AL960" i="5" s="1"/>
  <c r="X965" i="5"/>
  <c r="Z635" i="5"/>
  <c r="Z633" i="5"/>
  <c r="AJ633" i="5" s="1"/>
  <c r="AL633" i="5" s="1"/>
  <c r="X631" i="5"/>
  <c r="Z652" i="5"/>
  <c r="AJ652" i="5" s="1"/>
  <c r="AL652" i="5" s="1"/>
  <c r="Z650" i="5"/>
  <c r="AH959" i="5"/>
  <c r="X955" i="5"/>
  <c r="AH953" i="5"/>
  <c r="AJ1192" i="5"/>
  <c r="AL1192" i="5" s="1"/>
  <c r="AJ785" i="5"/>
  <c r="AL785" i="5" s="1"/>
  <c r="AJ1138" i="5"/>
  <c r="AL1138" i="5" s="1"/>
  <c r="AJ1269" i="5"/>
  <c r="AJ1271" i="5"/>
  <c r="AL1436" i="5"/>
  <c r="AJ1244" i="5"/>
  <c r="AL1244" i="5" s="1"/>
  <c r="AJ768" i="5"/>
  <c r="AL768" i="5" s="1"/>
  <c r="AJ1774" i="5"/>
  <c r="AA48" i="6"/>
  <c r="AJ1156" i="5"/>
  <c r="AL1156" i="5" s="1"/>
  <c r="AJ615" i="5"/>
  <c r="AL615" i="5" s="1"/>
  <c r="Z285" i="5"/>
  <c r="AJ1256" i="5"/>
  <c r="AL1256" i="5" s="1"/>
  <c r="AJ1246" i="5"/>
  <c r="AL1246" i="5" s="1"/>
  <c r="Q62" i="6"/>
  <c r="Z30" i="6"/>
  <c r="AJ1217" i="5"/>
  <c r="AJ581" i="5"/>
  <c r="AL581" i="5" s="1"/>
  <c r="X603" i="5"/>
  <c r="Z610" i="5"/>
  <c r="Z965" i="5"/>
  <c r="X967" i="5"/>
  <c r="AJ967" i="5" s="1"/>
  <c r="AL967" i="5" s="1"/>
  <c r="Z963" i="5"/>
  <c r="AH617" i="5"/>
  <c r="X627" i="5"/>
  <c r="AH650" i="5"/>
  <c r="AH648" i="5"/>
  <c r="X646" i="5"/>
  <c r="AH644" i="5"/>
  <c r="X951" i="5"/>
  <c r="X253" i="5"/>
  <c r="AJ253" i="5" s="1"/>
  <c r="AL253" i="5" s="1"/>
  <c r="X606" i="5"/>
  <c r="X599" i="5"/>
  <c r="Z231" i="5"/>
  <c r="AH263" i="5"/>
  <c r="AA9" i="6" s="1"/>
  <c r="AJ1212" i="5"/>
  <c r="AL1212" i="5" s="1"/>
  <c r="AJ1112" i="5"/>
  <c r="AL1112" i="5" s="1"/>
  <c r="M65" i="6"/>
  <c r="M141" i="9"/>
  <c r="M137" i="9"/>
  <c r="AJ576" i="5"/>
  <c r="AL576" i="5" s="1"/>
  <c r="AJ1200" i="5"/>
  <c r="AL1200" i="5" s="1"/>
  <c r="AJ1174" i="5"/>
  <c r="AJ783" i="5"/>
  <c r="AL783" i="5" s="1"/>
  <c r="AJ1208" i="5"/>
  <c r="AL1208" i="5" s="1"/>
  <c r="AJ1140" i="5"/>
  <c r="AL1140" i="5" s="1"/>
  <c r="M144" i="9"/>
  <c r="L129" i="9"/>
  <c r="N129" i="9" s="1"/>
  <c r="AJ289" i="5"/>
  <c r="AL289" i="5" s="1"/>
  <c r="AJ407" i="5"/>
  <c r="AL407" i="5" s="1"/>
  <c r="AJ1701" i="5"/>
  <c r="AL1701" i="5" s="1"/>
  <c r="AJ1213" i="5"/>
  <c r="AJ1240" i="5"/>
  <c r="AL1240" i="5" s="1"/>
  <c r="AJ278" i="5"/>
  <c r="AL278" i="5" s="1"/>
  <c r="AJ1231" i="5"/>
  <c r="AJ849" i="5"/>
  <c r="AL849" i="5" s="1"/>
  <c r="AL413" i="5"/>
  <c r="AL1415" i="5"/>
  <c r="AJ168" i="5"/>
  <c r="AL168" i="5" s="1"/>
  <c r="AJ443" i="5"/>
  <c r="AL443" i="5" s="1"/>
  <c r="AJ1229" i="5"/>
  <c r="AJ1228" i="5"/>
  <c r="AL1228" i="5" s="1"/>
  <c r="X285" i="5"/>
  <c r="AJ574" i="5"/>
  <c r="AL574" i="5" s="1"/>
  <c r="AJ874" i="5"/>
  <c r="AL874" i="5" s="1"/>
  <c r="AJ72" i="5"/>
  <c r="AL72" i="5" s="1"/>
  <c r="AJ441" i="5"/>
  <c r="AL441" i="5" s="1"/>
  <c r="AJ462" i="5"/>
  <c r="AL462" i="5" s="1"/>
  <c r="AJ1180" i="5"/>
  <c r="K41" i="6"/>
  <c r="L41" i="6" s="1"/>
  <c r="AJ468" i="5"/>
  <c r="AL468" i="5" s="1"/>
  <c r="AJ889" i="5"/>
  <c r="AL889" i="5" s="1"/>
  <c r="AJ1274" i="5"/>
  <c r="AL1274" i="5" s="1"/>
  <c r="X204" i="5"/>
  <c r="AJ204" i="5" s="1"/>
  <c r="AL204" i="5" s="1"/>
  <c r="X190" i="5"/>
  <c r="Z288" i="5"/>
  <c r="Z259" i="5"/>
  <c r="Z283" i="5"/>
  <c r="Z176" i="5"/>
  <c r="AH265" i="5"/>
  <c r="Z406" i="5"/>
  <c r="AJ406" i="5" s="1"/>
  <c r="AL406" i="5" s="1"/>
  <c r="X194" i="5"/>
  <c r="X174" i="5"/>
  <c r="AJ174" i="5" s="1"/>
  <c r="AL174" i="5" s="1"/>
  <c r="AH249" i="5"/>
  <c r="X279" i="5"/>
  <c r="X294" i="5"/>
  <c r="AJ1032" i="5"/>
  <c r="G83" i="7"/>
  <c r="W83" i="7" s="1"/>
  <c r="L65" i="6"/>
  <c r="AJ303" i="5"/>
  <c r="AL303" i="5" s="1"/>
  <c r="AJ1125" i="5"/>
  <c r="AL1125" i="5" s="1"/>
  <c r="Z193" i="5"/>
  <c r="AH259" i="5"/>
  <c r="Z277" i="5"/>
  <c r="AJ277" i="5" s="1"/>
  <c r="AH292" i="5"/>
  <c r="X410" i="5"/>
  <c r="K60" i="6"/>
  <c r="L60" i="6" s="1"/>
  <c r="AJ353" i="5"/>
  <c r="AL353" i="5" s="1"/>
  <c r="AJ558" i="5"/>
  <c r="AL558" i="5" s="1"/>
  <c r="AJ228" i="5"/>
  <c r="AL228" i="5" s="1"/>
  <c r="AJ607" i="5"/>
  <c r="AL607" i="5" s="1"/>
  <c r="AJ222" i="5"/>
  <c r="AL222" i="5" s="1"/>
  <c r="AJ566" i="5"/>
  <c r="AL566" i="5" s="1"/>
  <c r="AJ258" i="5"/>
  <c r="AL258" i="5" s="1"/>
  <c r="AJ597" i="5"/>
  <c r="AL597" i="5" s="1"/>
  <c r="AJ822" i="5"/>
  <c r="AL822" i="5" s="1"/>
  <c r="AJ674" i="5"/>
  <c r="AL674" i="5" s="1"/>
  <c r="AJ514" i="5"/>
  <c r="AL514" i="5" s="1"/>
  <c r="AJ568" i="5"/>
  <c r="AL568" i="5" s="1"/>
  <c r="AJ609" i="5"/>
  <c r="AL609" i="5" s="1"/>
  <c r="AJ445" i="5"/>
  <c r="AL445" i="5" s="1"/>
  <c r="AJ473" i="5"/>
  <c r="AL473" i="5" s="1"/>
  <c r="AJ1196" i="5"/>
  <c r="AL1196" i="5" s="1"/>
  <c r="AJ1222" i="5"/>
  <c r="AL1222" i="5" s="1"/>
  <c r="AJ1245" i="5"/>
  <c r="AJ1199" i="5"/>
  <c r="X200" i="5"/>
  <c r="Z251" i="5"/>
  <c r="AJ251" i="5" s="1"/>
  <c r="AL251" i="5" s="1"/>
  <c r="Z235" i="5"/>
  <c r="AJ235" i="5" s="1"/>
  <c r="AL235" i="5" s="1"/>
  <c r="AH251" i="5"/>
  <c r="AH269" i="5"/>
  <c r="AA23" i="6" s="1"/>
  <c r="Z271" i="5"/>
  <c r="S23" i="6" s="1"/>
  <c r="X288" i="5"/>
  <c r="X186" i="5"/>
  <c r="Z194" i="5"/>
  <c r="J8" i="9"/>
  <c r="K8" i="9" s="1"/>
  <c r="AJ527" i="5"/>
  <c r="AL527" i="5" s="1"/>
  <c r="AJ825" i="5"/>
  <c r="AL825" i="5" s="1"/>
  <c r="Q4" i="6"/>
  <c r="AJ243" i="5"/>
  <c r="AL243" i="5" s="1"/>
  <c r="AJ195" i="5"/>
  <c r="AL195" i="5" s="1"/>
  <c r="AJ701" i="5"/>
  <c r="AL701" i="5" s="1"/>
  <c r="AJ604" i="5"/>
  <c r="AL604" i="5" s="1"/>
  <c r="AJ748" i="5"/>
  <c r="AL748" i="5" s="1"/>
  <c r="AA68" i="6"/>
  <c r="AJ1703" i="5"/>
  <c r="AL1703" i="5" s="1"/>
  <c r="AJ735" i="5"/>
  <c r="AL735" i="5" s="1"/>
  <c r="AJ1255" i="5"/>
  <c r="AL1255" i="5" s="1"/>
  <c r="AJ875" i="5"/>
  <c r="AL875" i="5" s="1"/>
  <c r="AJ1776" i="5"/>
  <c r="AJ321" i="5"/>
  <c r="AL321" i="5" s="1"/>
  <c r="AL1294" i="5"/>
  <c r="AJ154" i="5"/>
  <c r="AL154" i="5" s="1"/>
  <c r="AJ1267" i="5"/>
  <c r="AJ811" i="5"/>
  <c r="AL811" i="5" s="1"/>
  <c r="AJ217" i="5"/>
  <c r="AL217" i="5" s="1"/>
  <c r="AJ214" i="5"/>
  <c r="AL214" i="5" s="1"/>
  <c r="AJ522" i="5"/>
  <c r="AL522" i="5" s="1"/>
  <c r="AJ1193" i="5"/>
  <c r="AJ1258" i="5"/>
  <c r="AL1258" i="5" s="1"/>
  <c r="AJ1243" i="5"/>
  <c r="AL1243" i="5" s="1"/>
  <c r="U72" i="6"/>
  <c r="AH200" i="5"/>
  <c r="Z172" i="5"/>
  <c r="AJ172" i="5" s="1"/>
  <c r="AL172" i="5" s="1"/>
  <c r="Z212" i="5"/>
  <c r="AJ212" i="5" s="1"/>
  <c r="AL212" i="5" s="1"/>
  <c r="Z275" i="5"/>
  <c r="X261" i="5"/>
  <c r="Q15" i="6" s="1"/>
  <c r="AH257" i="5"/>
  <c r="Z279" i="5"/>
  <c r="X271" i="5"/>
  <c r="X290" i="5"/>
  <c r="AJ290" i="5" s="1"/>
  <c r="AL290" i="5" s="1"/>
  <c r="Z404" i="5"/>
  <c r="AJ404" i="5" s="1"/>
  <c r="AL404" i="5" s="1"/>
  <c r="AH410" i="5"/>
  <c r="AJ308" i="5"/>
  <c r="AL308" i="5" s="1"/>
  <c r="AA6" i="6"/>
  <c r="K55" i="6"/>
  <c r="L55" i="6" s="1"/>
  <c r="J74" i="9"/>
  <c r="K74" i="9" s="1"/>
  <c r="AJ753" i="5"/>
  <c r="AL753" i="5" s="1"/>
  <c r="AJ192" i="5"/>
  <c r="AL192" i="5" s="1"/>
  <c r="AJ451" i="5"/>
  <c r="AL451" i="5" s="1"/>
  <c r="AJ238" i="5"/>
  <c r="AL238" i="5" s="1"/>
  <c r="AJ564" i="5"/>
  <c r="AL564" i="5" s="1"/>
  <c r="AJ203" i="5"/>
  <c r="AL203" i="5" s="1"/>
  <c r="AJ108" i="5"/>
  <c r="AL108" i="5" s="1"/>
  <c r="AJ293" i="5"/>
  <c r="AL293" i="5" s="1"/>
  <c r="AJ585" i="5"/>
  <c r="AL585" i="5" s="1"/>
  <c r="AJ598" i="5"/>
  <c r="AL598" i="5" s="1"/>
  <c r="AJ460" i="5"/>
  <c r="AL460" i="5" s="1"/>
  <c r="AJ562" i="5"/>
  <c r="AL562" i="5" s="1"/>
  <c r="AJ456" i="5"/>
  <c r="AL456" i="5" s="1"/>
  <c r="AJ541" i="5"/>
  <c r="AL541" i="5" s="1"/>
  <c r="AJ199" i="5"/>
  <c r="AL199" i="5" s="1"/>
  <c r="AJ1230" i="5"/>
  <c r="AL1230" i="5" s="1"/>
  <c r="AL1432" i="5"/>
  <c r="AJ1194" i="5"/>
  <c r="AL1194" i="5" s="1"/>
  <c r="AJ1177" i="5"/>
  <c r="AL1177" i="5" s="1"/>
  <c r="X81" i="5"/>
  <c r="AJ81" i="5" s="1"/>
  <c r="AL81" i="5" s="1"/>
  <c r="AJ923" i="5"/>
  <c r="AL923" i="5" s="1"/>
  <c r="AA28" i="6"/>
  <c r="Z45" i="6"/>
  <c r="K49" i="6"/>
  <c r="L49" i="6" s="1"/>
  <c r="AJ227" i="5"/>
  <c r="AL227" i="5" s="1"/>
  <c r="AJ961" i="5"/>
  <c r="AJ504" i="5"/>
  <c r="AL504" i="5" s="1"/>
  <c r="AJ242" i="5"/>
  <c r="AL242" i="5" s="1"/>
  <c r="AJ234" i="5"/>
  <c r="AL234" i="5" s="1"/>
  <c r="AJ605" i="5"/>
  <c r="AL605" i="5" s="1"/>
  <c r="AH193" i="5"/>
  <c r="AJ193" i="5" s="1"/>
  <c r="AL193" i="5" s="1"/>
  <c r="Z136" i="5"/>
  <c r="AJ136" i="5" s="1"/>
  <c r="AL136" i="5" s="1"/>
  <c r="Z198" i="5"/>
  <c r="X265" i="5"/>
  <c r="AJ265" i="5" s="1"/>
  <c r="AL265" i="5" s="1"/>
  <c r="X109" i="5"/>
  <c r="AJ109" i="5" s="1"/>
  <c r="AL109" i="5" s="1"/>
  <c r="Z239" i="5"/>
  <c r="AJ239" i="5" s="1"/>
  <c r="AL239" i="5" s="1"/>
  <c r="X263" i="5"/>
  <c r="X267" i="5"/>
  <c r="AJ267" i="5" s="1"/>
  <c r="AL267" i="5" s="1"/>
  <c r="X292" i="5"/>
  <c r="AH294" i="5"/>
  <c r="X275" i="5"/>
  <c r="Z208" i="5"/>
  <c r="AJ208" i="5" s="1"/>
  <c r="AL208" i="5" s="1"/>
  <c r="Z281" i="5"/>
  <c r="AJ281" i="5" s="1"/>
  <c r="AL281" i="5" s="1"/>
  <c r="AG459" i="5"/>
  <c r="AJ459" i="5" s="1"/>
  <c r="AL459" i="5" s="1"/>
  <c r="S57" i="6"/>
  <c r="AJ390" i="5"/>
  <c r="AL390" i="5" s="1"/>
  <c r="AJ312" i="5"/>
  <c r="AL312" i="5" s="1"/>
  <c r="AG547" i="5"/>
  <c r="AJ547" i="5" s="1"/>
  <c r="AJ453" i="5"/>
  <c r="AL453" i="5" s="1"/>
  <c r="J7" i="9"/>
  <c r="K7" i="9" s="1"/>
  <c r="M7" i="9" s="1"/>
  <c r="K48" i="6"/>
  <c r="AJ449" i="5"/>
  <c r="AL449" i="5" s="1"/>
  <c r="AJ818" i="5"/>
  <c r="AL818" i="5" s="1"/>
  <c r="AJ692" i="5"/>
  <c r="AL692" i="5" s="1"/>
  <c r="AJ500" i="5"/>
  <c r="AL500" i="5" s="1"/>
  <c r="AJ704" i="5"/>
  <c r="AL704" i="5" s="1"/>
  <c r="AJ272" i="5"/>
  <c r="AL272" i="5" s="1"/>
  <c r="AJ1697" i="5"/>
  <c r="AL1697" i="5" s="1"/>
  <c r="AB40" i="6"/>
  <c r="G60" i="7" s="1"/>
  <c r="K52" i="6"/>
  <c r="AB52" i="6" s="1"/>
  <c r="AL1322" i="5"/>
  <c r="J117" i="9"/>
  <c r="K117" i="9" s="1"/>
  <c r="AL1383" i="5"/>
  <c r="AL1396" i="5"/>
  <c r="AJ964" i="5"/>
  <c r="AL964" i="5" s="1"/>
  <c r="AJ435" i="5"/>
  <c r="AL435" i="5" s="1"/>
  <c r="J73" i="9"/>
  <c r="K73" i="9" s="1"/>
  <c r="AJ584" i="5"/>
  <c r="AL584" i="5" s="1"/>
  <c r="AJ357" i="5"/>
  <c r="AL357" i="5" s="1"/>
  <c r="AL1089" i="5"/>
  <c r="AJ842" i="5"/>
  <c r="AL842" i="5" s="1"/>
  <c r="AJ430" i="5"/>
  <c r="AJ424" i="5"/>
  <c r="AL424" i="5" s="1"/>
  <c r="AJ1235" i="5"/>
  <c r="AJ330" i="5"/>
  <c r="AL330" i="5" s="1"/>
  <c r="AJ725" i="5"/>
  <c r="AL725" i="5" s="1"/>
  <c r="AJ1589" i="5"/>
  <c r="AJ539" i="5"/>
  <c r="AL539" i="5" s="1"/>
  <c r="AJ518" i="5"/>
  <c r="AL518" i="5" s="1"/>
  <c r="AJ428" i="5"/>
  <c r="AL428" i="5" s="1"/>
  <c r="AJ273" i="5"/>
  <c r="AL273" i="5" s="1"/>
  <c r="Q12" i="6"/>
  <c r="AJ1221" i="5"/>
  <c r="AL1221" i="5" s="1"/>
  <c r="Z316" i="5"/>
  <c r="AJ316" i="5" s="1"/>
  <c r="AL316" i="5" s="1"/>
  <c r="X957" i="5"/>
  <c r="AJ957" i="5" s="1"/>
  <c r="AL957" i="5" s="1"/>
  <c r="AH951" i="5"/>
  <c r="AJ951" i="5" s="1"/>
  <c r="AL951" i="5" s="1"/>
  <c r="X949" i="5"/>
  <c r="AJ949" i="5" s="1"/>
  <c r="AL949" i="5" s="1"/>
  <c r="AH536" i="5"/>
  <c r="AH532" i="5"/>
  <c r="AJ532" i="5" s="1"/>
  <c r="AL532" i="5" s="1"/>
  <c r="AH513" i="5"/>
  <c r="X503" i="5"/>
  <c r="AJ503" i="5" s="1"/>
  <c r="AL503" i="5" s="1"/>
  <c r="X515" i="5"/>
  <c r="AJ515" i="5" s="1"/>
  <c r="AL515" i="5" s="1"/>
  <c r="X517" i="5"/>
  <c r="Z479" i="5"/>
  <c r="AJ479" i="5" s="1"/>
  <c r="AL479" i="5" s="1"/>
  <c r="Z509" i="5"/>
  <c r="Z477" i="5"/>
  <c r="AJ477" i="5" s="1"/>
  <c r="AL477" i="5" s="1"/>
  <c r="X501" i="5"/>
  <c r="X396" i="5"/>
  <c r="AJ396" i="5" s="1"/>
  <c r="AL396" i="5" s="1"/>
  <c r="Z171" i="5"/>
  <c r="AJ171" i="5" s="1"/>
  <c r="AL171" i="5" s="1"/>
  <c r="X30" i="5"/>
  <c r="AJ30" i="5" s="1"/>
  <c r="AL30" i="5" s="1"/>
  <c r="X28" i="5"/>
  <c r="AJ28" i="5" s="1"/>
  <c r="AL28" i="5" s="1"/>
  <c r="X386" i="5"/>
  <c r="AJ386" i="5" s="1"/>
  <c r="AL386" i="5" s="1"/>
  <c r="Z314" i="5"/>
  <c r="AJ314" i="5" s="1"/>
  <c r="AL314" i="5" s="1"/>
  <c r="N70" i="6"/>
  <c r="N72" i="6" s="1"/>
  <c r="Z38" i="6"/>
  <c r="AL1279" i="5"/>
  <c r="AJ502" i="5"/>
  <c r="AL502" i="5" s="1"/>
  <c r="AJ499" i="5"/>
  <c r="AL499" i="5" s="1"/>
  <c r="AJ823" i="5"/>
  <c r="AL823" i="5" s="1"/>
  <c r="AJ649" i="5"/>
  <c r="AL649" i="5" s="1"/>
  <c r="AL1382" i="5"/>
  <c r="AJ18" i="5"/>
  <c r="AL18" i="5" s="1"/>
  <c r="Z68" i="6"/>
  <c r="AJ723" i="5"/>
  <c r="AL723" i="5" s="1"/>
  <c r="AH416" i="5"/>
  <c r="AJ416" i="5" s="1"/>
  <c r="AL416" i="5" s="1"/>
  <c r="AG194" i="5"/>
  <c r="Q45" i="6"/>
  <c r="AJ1409" i="5"/>
  <c r="L42" i="6"/>
  <c r="AB42" i="6"/>
  <c r="AC42" i="6" s="1"/>
  <c r="S67" i="6"/>
  <c r="AJ1182" i="5"/>
  <c r="AL1182" i="5" s="1"/>
  <c r="AJ335" i="5"/>
  <c r="AL335" i="5" s="1"/>
  <c r="AJ201" i="5"/>
  <c r="AL201" i="5" s="1"/>
  <c r="AJ775" i="5"/>
  <c r="AL775" i="5" s="1"/>
  <c r="AA62" i="6"/>
  <c r="AA41" i="6"/>
  <c r="AJ1529" i="5"/>
  <c r="AL1529" i="5" s="1"/>
  <c r="AJ313" i="5"/>
  <c r="AL313" i="5" s="1"/>
  <c r="AJ220" i="5"/>
  <c r="AL220" i="5" s="1"/>
  <c r="AJ587" i="5"/>
  <c r="AL587" i="5" s="1"/>
  <c r="AJ256" i="5"/>
  <c r="AL256" i="5" s="1"/>
  <c r="AJ191" i="5"/>
  <c r="AL191" i="5" s="1"/>
  <c r="AJ215" i="5"/>
  <c r="AL215" i="5" s="1"/>
  <c r="AL1417" i="5"/>
  <c r="Z67" i="6"/>
  <c r="AJ1368" i="5"/>
  <c r="J5" i="9" s="1"/>
  <c r="K5" i="9" s="1"/>
  <c r="X198" i="5"/>
  <c r="Z202" i="5"/>
  <c r="X408" i="5"/>
  <c r="Z408" i="5"/>
  <c r="X188" i="5"/>
  <c r="AJ188" i="5" s="1"/>
  <c r="Z196" i="5"/>
  <c r="AJ196" i="5" s="1"/>
  <c r="AL196" i="5" s="1"/>
  <c r="X182" i="5"/>
  <c r="AJ182" i="5" s="1"/>
  <c r="AL182" i="5" s="1"/>
  <c r="AJ977" i="5"/>
  <c r="Z46" i="6"/>
  <c r="O65" i="6"/>
  <c r="AJ448" i="5"/>
  <c r="AL448" i="5" s="1"/>
  <c r="AJ132" i="5"/>
  <c r="AL132" i="5" s="1"/>
  <c r="AL1375" i="5"/>
  <c r="AL1302" i="5"/>
  <c r="AJ173" i="5"/>
  <c r="AL173" i="5" s="1"/>
  <c r="AJ280" i="5"/>
  <c r="AL280" i="5" s="1"/>
  <c r="AJ560" i="5"/>
  <c r="AL560" i="5" s="1"/>
  <c r="AJ266" i="5"/>
  <c r="AL266" i="5" s="1"/>
  <c r="AJ67" i="5"/>
  <c r="AJ680" i="5"/>
  <c r="AL680" i="5" s="1"/>
  <c r="AJ1190" i="5"/>
  <c r="AJ1242" i="5"/>
  <c r="AL1242" i="5" s="1"/>
  <c r="AJ806" i="5"/>
  <c r="AL806" i="5" s="1"/>
  <c r="AJ935" i="5"/>
  <c r="AL935" i="5" s="1"/>
  <c r="AJ1132" i="5"/>
  <c r="AL1132" i="5" s="1"/>
  <c r="AA70" i="6"/>
  <c r="AJ1270" i="5"/>
  <c r="AL1270" i="5" s="1"/>
  <c r="AJ1266" i="5"/>
  <c r="AL1266" i="5" s="1"/>
  <c r="Z21" i="5"/>
  <c r="AJ21" i="5" s="1"/>
  <c r="AL21" i="5" s="1"/>
  <c r="AG292" i="5"/>
  <c r="AG223" i="5"/>
  <c r="AJ223" i="5" s="1"/>
  <c r="AL223" i="5" s="1"/>
  <c r="AG395" i="5"/>
  <c r="AG586" i="5"/>
  <c r="Z16" i="6" s="1"/>
  <c r="AG507" i="5"/>
  <c r="AG521" i="5"/>
  <c r="AA17" i="6"/>
  <c r="AJ787" i="5"/>
  <c r="AL787" i="5" s="1"/>
  <c r="AJ464" i="5"/>
  <c r="AL464" i="5" s="1"/>
  <c r="AL1296" i="5"/>
  <c r="AJ520" i="5"/>
  <c r="AL520" i="5" s="1"/>
  <c r="AJ1214" i="5"/>
  <c r="AL1214" i="5" s="1"/>
  <c r="AJ1262" i="5"/>
  <c r="AL1262" i="5" s="1"/>
  <c r="AJ1392" i="5"/>
  <c r="AL1392" i="5" s="1"/>
  <c r="Z20" i="6"/>
  <c r="Z19" i="6"/>
  <c r="AL1505" i="5"/>
  <c r="K54" i="6"/>
  <c r="AB54" i="6" s="1"/>
  <c r="AJ498" i="5"/>
  <c r="AL498" i="5" s="1"/>
  <c r="S7" i="6"/>
  <c r="AJ54" i="5"/>
  <c r="AL54" i="5" s="1"/>
  <c r="AL913" i="5"/>
  <c r="J82" i="9"/>
  <c r="K82" i="9" s="1"/>
  <c r="T72" i="6"/>
  <c r="AJ1656" i="5"/>
  <c r="AL1656" i="5" s="1"/>
  <c r="AA11" i="6"/>
  <c r="Z53" i="6"/>
  <c r="AJ458" i="5"/>
  <c r="AL458" i="5" s="1"/>
  <c r="Q70" i="6"/>
  <c r="S56" i="6"/>
  <c r="AJ1306" i="5"/>
  <c r="AL1306" i="5" s="1"/>
  <c r="S51" i="6"/>
  <c r="AJ1348" i="5"/>
  <c r="AL1348" i="5" s="1"/>
  <c r="AB44" i="6"/>
  <c r="L44" i="6"/>
  <c r="AJ347" i="5"/>
  <c r="AL1521" i="5"/>
  <c r="K61" i="6"/>
  <c r="AJ301" i="5"/>
  <c r="AL301" i="5" s="1"/>
  <c r="K36" i="6"/>
  <c r="L36" i="6" s="1"/>
  <c r="J114" i="9"/>
  <c r="K114" i="9" s="1"/>
  <c r="AL1153" i="5"/>
  <c r="S45" i="6"/>
  <c r="AJ1456" i="5"/>
  <c r="Z28" i="6"/>
  <c r="AJ98" i="5"/>
  <c r="AL98" i="5" s="1"/>
  <c r="S9" i="6"/>
  <c r="AJ762" i="5"/>
  <c r="AL762" i="5" s="1"/>
  <c r="Z10" i="6"/>
  <c r="AL1608" i="5"/>
  <c r="J129" i="9"/>
  <c r="K129" i="9" s="1"/>
  <c r="S46" i="6"/>
  <c r="AJ1581" i="5"/>
  <c r="AJ1159" i="5"/>
  <c r="AL1159" i="5" s="1"/>
  <c r="AJ1560" i="5"/>
  <c r="AL1560" i="5" s="1"/>
  <c r="K26" i="6"/>
  <c r="AB26" i="6" s="1"/>
  <c r="AJ87" i="5"/>
  <c r="AJ1545" i="5"/>
  <c r="AL1545" i="5" s="1"/>
  <c r="AJ211" i="5"/>
  <c r="AL211" i="5" s="1"/>
  <c r="AJ1710" i="5"/>
  <c r="AL1710" i="5" s="1"/>
  <c r="Z70" i="6"/>
  <c r="X225" i="5"/>
  <c r="AJ225" i="5" s="1"/>
  <c r="AL225" i="5" s="1"/>
  <c r="X233" i="5"/>
  <c r="AJ233" i="5" s="1"/>
  <c r="AL233" i="5" s="1"/>
  <c r="AH231" i="5"/>
  <c r="AJ231" i="5" s="1"/>
  <c r="AL231" i="5" s="1"/>
  <c r="Z237" i="5"/>
  <c r="X247" i="5"/>
  <c r="AJ247" i="5" s="1"/>
  <c r="AL247" i="5" s="1"/>
  <c r="Z255" i="5"/>
  <c r="Z129" i="5"/>
  <c r="Z139" i="5"/>
  <c r="AJ139" i="5" s="1"/>
  <c r="AL139" i="5" s="1"/>
  <c r="AJ709" i="5"/>
  <c r="AL709" i="5" s="1"/>
  <c r="AJ1487" i="5"/>
  <c r="AJ210" i="5"/>
  <c r="AL210" i="5" s="1"/>
  <c r="AL1289" i="5"/>
  <c r="AJ1678" i="5"/>
  <c r="AL1678" i="5" s="1"/>
  <c r="AJ1226" i="5"/>
  <c r="AL1226" i="5" s="1"/>
  <c r="X963" i="5"/>
  <c r="AJ963" i="5" s="1"/>
  <c r="AL963" i="5" s="1"/>
  <c r="Z642" i="5"/>
  <c r="AJ642" i="5" s="1"/>
  <c r="X654" i="5"/>
  <c r="AJ654" i="5" s="1"/>
  <c r="AL654" i="5" s="1"/>
  <c r="X959" i="5"/>
  <c r="AH955" i="5"/>
  <c r="Z536" i="5"/>
  <c r="AH534" i="5"/>
  <c r="AJ534" i="5" s="1"/>
  <c r="AL534" i="5" s="1"/>
  <c r="AH497" i="5"/>
  <c r="AJ497" i="5" s="1"/>
  <c r="AL497" i="5" s="1"/>
  <c r="X521" i="5"/>
  <c r="Z475" i="5"/>
  <c r="X305" i="5"/>
  <c r="AJ305" i="5" s="1"/>
  <c r="AL305" i="5" s="1"/>
  <c r="X493" i="5"/>
  <c r="X553" i="5"/>
  <c r="AJ553" i="5" s="1"/>
  <c r="AL553" i="5" s="1"/>
  <c r="X555" i="5"/>
  <c r="Z563" i="5"/>
  <c r="S29" i="6" s="1"/>
  <c r="AH582" i="5"/>
  <c r="X241" i="5"/>
  <c r="AH346" i="5"/>
  <c r="X342" i="5"/>
  <c r="AJ342" i="5" s="1"/>
  <c r="AL342" i="5" s="1"/>
  <c r="Z338" i="5"/>
  <c r="Z229" i="5"/>
  <c r="X237" i="5"/>
  <c r="AH245" i="5"/>
  <c r="AH255" i="5"/>
  <c r="Z571" i="5"/>
  <c r="S22" i="6" s="1"/>
  <c r="Z589" i="5"/>
  <c r="Z569" i="5"/>
  <c r="AJ569" i="5" s="1"/>
  <c r="AL569" i="5" s="1"/>
  <c r="AJ343" i="5"/>
  <c r="AL343" i="5" s="1"/>
  <c r="AJ486" i="5"/>
  <c r="AL486" i="5" s="1"/>
  <c r="AJ684" i="5"/>
  <c r="AL684" i="5" s="1"/>
  <c r="AJ733" i="5"/>
  <c r="AL733" i="5" s="1"/>
  <c r="AJ867" i="5"/>
  <c r="AL867" i="5" s="1"/>
  <c r="AJ401" i="5"/>
  <c r="AL401" i="5" s="1"/>
  <c r="AJ554" i="5"/>
  <c r="AL554" i="5" s="1"/>
  <c r="AJ471" i="5"/>
  <c r="AL471" i="5" s="1"/>
  <c r="X563" i="5"/>
  <c r="Z577" i="5"/>
  <c r="AJ577" i="5" s="1"/>
  <c r="AL577" i="5" s="1"/>
  <c r="AH555" i="5"/>
  <c r="AH580" i="5"/>
  <c r="AJ580" i="5" s="1"/>
  <c r="AL580" i="5" s="1"/>
  <c r="Z241" i="5"/>
  <c r="X338" i="5"/>
  <c r="Z346" i="5"/>
  <c r="AH229" i="5"/>
  <c r="AA8" i="6" s="1"/>
  <c r="X249" i="5"/>
  <c r="AJ249" i="5" s="1"/>
  <c r="AL249" i="5" s="1"/>
  <c r="Z245" i="5"/>
  <c r="X571" i="5"/>
  <c r="Q22" i="6" s="1"/>
  <c r="Z586" i="5"/>
  <c r="X589" i="5"/>
  <c r="Z593" i="5"/>
  <c r="AJ593" i="5" s="1"/>
  <c r="AL593" i="5" s="1"/>
  <c r="Z573" i="5"/>
  <c r="AJ789" i="5"/>
  <c r="AL789" i="5" s="1"/>
  <c r="AJ1702" i="5"/>
  <c r="AL1702" i="5" s="1"/>
  <c r="AJ78" i="5"/>
  <c r="AL78" i="5" s="1"/>
  <c r="AJ366" i="5"/>
  <c r="AL366" i="5" s="1"/>
  <c r="J98" i="9"/>
  <c r="K98" i="9" s="1"/>
  <c r="AJ572" i="5"/>
  <c r="AL572" i="5" s="1"/>
  <c r="AJ252" i="5"/>
  <c r="AL252" i="5" s="1"/>
  <c r="AJ1204" i="5"/>
  <c r="AL1204" i="5" s="1"/>
  <c r="AJ525" i="5"/>
  <c r="AL525" i="5" s="1"/>
  <c r="AL1390" i="5"/>
  <c r="AJ466" i="5"/>
  <c r="AL466" i="5" s="1"/>
  <c r="AL1395" i="5"/>
  <c r="AJ120" i="5"/>
  <c r="AL120" i="5" s="1"/>
  <c r="AL1408" i="5"/>
  <c r="AJ213" i="5"/>
  <c r="AL213" i="5" s="1"/>
  <c r="AJ207" i="5"/>
  <c r="AL207" i="5" s="1"/>
  <c r="AJ426" i="5"/>
  <c r="AL426" i="5" s="1"/>
  <c r="AJ287" i="5"/>
  <c r="AL287" i="5" s="1"/>
  <c r="AJ656" i="5"/>
  <c r="AL656" i="5" s="1"/>
  <c r="AJ699" i="5"/>
  <c r="AL699" i="5" s="1"/>
  <c r="AJ496" i="5"/>
  <c r="AL496" i="5" s="1"/>
  <c r="AJ183" i="5"/>
  <c r="AL183" i="5" s="1"/>
  <c r="AJ1232" i="5"/>
  <c r="AL1232" i="5" s="1"/>
  <c r="AJ1124" i="5"/>
  <c r="AL1124" i="5" s="1"/>
  <c r="AJ909" i="5"/>
  <c r="AL909" i="5" s="1"/>
  <c r="AJ1247" i="5"/>
  <c r="AJ1219" i="5"/>
  <c r="AJ1100" i="5"/>
  <c r="AL1100" i="5" s="1"/>
  <c r="AJ1175" i="5"/>
  <c r="AL1175" i="5" s="1"/>
  <c r="AJ1234" i="5"/>
  <c r="AL1234" i="5" s="1"/>
  <c r="X269" i="5"/>
  <c r="AJ269" i="5" s="1"/>
  <c r="AL269" i="5" s="1"/>
  <c r="X257" i="5"/>
  <c r="Z147" i="5"/>
  <c r="AJ147" i="5" s="1"/>
  <c r="AL147" i="5" s="1"/>
  <c r="X127" i="5"/>
  <c r="AJ127" i="5" s="1"/>
  <c r="AL127" i="5" s="1"/>
  <c r="Z145" i="5"/>
  <c r="AJ145" i="5" s="1"/>
  <c r="AL145" i="5" s="1"/>
  <c r="X326" i="5"/>
  <c r="AJ326" i="5" s="1"/>
  <c r="AL326" i="5" s="1"/>
  <c r="X324" i="5"/>
  <c r="Z320" i="5"/>
  <c r="AJ320" i="5" s="1"/>
  <c r="AJ51" i="5"/>
  <c r="AL51" i="5" s="1"/>
  <c r="AJ169" i="5"/>
  <c r="AL169" i="5" s="1"/>
  <c r="AJ591" i="5"/>
  <c r="AL591" i="5" s="1"/>
  <c r="AJ50" i="5"/>
  <c r="AL50" i="5" s="1"/>
  <c r="AJ186" i="5"/>
  <c r="AL186" i="5" s="1"/>
  <c r="AJ687" i="5"/>
  <c r="AL687" i="5" s="1"/>
  <c r="AJ990" i="5"/>
  <c r="AL990" i="5" s="1"/>
  <c r="AJ1218" i="5"/>
  <c r="AL1218" i="5" s="1"/>
  <c r="AJ63" i="5"/>
  <c r="AL63" i="5" s="1"/>
  <c r="AL1149" i="5"/>
  <c r="G44" i="7"/>
  <c r="AB44" i="7" s="1"/>
  <c r="AC44" i="7" s="1"/>
  <c r="AD44" i="7" s="1"/>
  <c r="AJ274" i="5"/>
  <c r="AL274" i="5" s="1"/>
  <c r="AJ138" i="5"/>
  <c r="AL138" i="5" s="1"/>
  <c r="AJ76" i="5"/>
  <c r="AL76" i="5" s="1"/>
  <c r="AJ472" i="5"/>
  <c r="AL472" i="5" s="1"/>
  <c r="AJ89" i="5"/>
  <c r="AL89" i="5" s="1"/>
  <c r="AJ1237" i="5"/>
  <c r="AL1237" i="5" s="1"/>
  <c r="AJ1169" i="5"/>
  <c r="AL1169" i="5" s="1"/>
  <c r="AJ1215" i="5"/>
  <c r="AL1215" i="5" s="1"/>
  <c r="AJ1251" i="5"/>
  <c r="AL1251" i="5" s="1"/>
  <c r="AJ1250" i="5"/>
  <c r="AL1250" i="5" s="1"/>
  <c r="AA5" i="6"/>
  <c r="AJ1272" i="5"/>
  <c r="AL1272" i="5" s="1"/>
  <c r="AJ141" i="5"/>
  <c r="AL141" i="5" s="1"/>
  <c r="AJ439" i="5"/>
  <c r="AL439" i="5" s="1"/>
  <c r="AJ190" i="5"/>
  <c r="AL190" i="5" s="1"/>
  <c r="AJ180" i="5"/>
  <c r="AL180" i="5" s="1"/>
  <c r="Z58" i="6"/>
  <c r="AJ283" i="5"/>
  <c r="AL283" i="5" s="1"/>
  <c r="AJ531" i="5"/>
  <c r="AL531" i="5" s="1"/>
  <c r="AJ647" i="5"/>
  <c r="AL647" i="5" s="1"/>
  <c r="AJ535" i="5"/>
  <c r="AL535" i="5" s="1"/>
  <c r="AJ508" i="5"/>
  <c r="AL508" i="5" s="1"/>
  <c r="AJ152" i="5"/>
  <c r="AL152" i="5" s="1"/>
  <c r="AJ160" i="5"/>
  <c r="AJ38" i="5"/>
  <c r="AJ418" i="5"/>
  <c r="AJ29" i="5"/>
  <c r="AL29" i="5" s="1"/>
  <c r="AJ124" i="5"/>
  <c r="AL124" i="5" s="1"/>
  <c r="S12" i="6"/>
  <c r="AJ134" i="5"/>
  <c r="AL134" i="5" s="1"/>
  <c r="S5" i="6"/>
  <c r="AJ1248" i="5"/>
  <c r="AL1248" i="5" s="1"/>
  <c r="AJ915" i="5"/>
  <c r="AJ131" i="5"/>
  <c r="AL131" i="5" s="1"/>
  <c r="AJ176" i="5"/>
  <c r="AL176" i="5" s="1"/>
  <c r="AL1668" i="5"/>
  <c r="AL1330" i="5"/>
  <c r="AJ409" i="5"/>
  <c r="AL409" i="5" s="1"/>
  <c r="AJ57" i="5"/>
  <c r="AL57" i="5" s="1"/>
  <c r="AJ422" i="5"/>
  <c r="AL422" i="5" s="1"/>
  <c r="AJ470" i="5"/>
  <c r="AL470" i="5" s="1"/>
  <c r="AJ523" i="5"/>
  <c r="AL523" i="5" s="1"/>
  <c r="AJ570" i="5"/>
  <c r="AL570" i="5" s="1"/>
  <c r="S15" i="6"/>
  <c r="S4" i="6"/>
  <c r="AJ270" i="5"/>
  <c r="AL270" i="5" s="1"/>
  <c r="AJ262" i="5"/>
  <c r="AL262" i="5" s="1"/>
  <c r="AJ405" i="5"/>
  <c r="AL405" i="5" s="1"/>
  <c r="AJ537" i="5"/>
  <c r="AL537" i="5" s="1"/>
  <c r="AJ484" i="5"/>
  <c r="AJ248" i="5"/>
  <c r="AJ295" i="5"/>
  <c r="AJ150" i="5"/>
  <c r="AJ801" i="5"/>
  <c r="AL801" i="5" s="1"/>
  <c r="AJ447" i="5"/>
  <c r="AL447" i="5" s="1"/>
  <c r="AJ592" i="5"/>
  <c r="AL592" i="5" s="1"/>
  <c r="S32" i="6"/>
  <c r="AJ1261" i="5"/>
  <c r="AJ1171" i="5"/>
  <c r="AL1171" i="5" s="1"/>
  <c r="AB66" i="6"/>
  <c r="AL1344" i="5"/>
  <c r="Z5" i="6"/>
  <c r="AJ543" i="5"/>
  <c r="AL543" i="5" s="1"/>
  <c r="AJ494" i="5"/>
  <c r="AL494" i="5" s="1"/>
  <c r="AJ434" i="5"/>
  <c r="AL434" i="5" s="1"/>
  <c r="AJ112" i="5"/>
  <c r="AL112" i="5" s="1"/>
  <c r="AJ1227" i="5"/>
  <c r="AJ1275" i="5"/>
  <c r="AJ579" i="5"/>
  <c r="AL579" i="5" s="1"/>
  <c r="AJ590" i="5"/>
  <c r="AJ282" i="5"/>
  <c r="AL282" i="5" s="1"/>
  <c r="AJ807" i="5"/>
  <c r="AL807" i="5" s="1"/>
  <c r="AJ578" i="5"/>
  <c r="AL578" i="5" s="1"/>
  <c r="AJ1127" i="5"/>
  <c r="AL1127" i="5" s="1"/>
  <c r="AJ1198" i="5"/>
  <c r="AL1198" i="5" s="1"/>
  <c r="AJ1236" i="5"/>
  <c r="AL1236" i="5" s="1"/>
  <c r="AJ250" i="5"/>
  <c r="AL250" i="5" s="1"/>
  <c r="AA19" i="6"/>
  <c r="AJ414" i="5"/>
  <c r="AL414" i="5" s="1"/>
  <c r="AJ595" i="5"/>
  <c r="AL595" i="5" s="1"/>
  <c r="S68" i="6"/>
  <c r="AJ1699" i="5"/>
  <c r="AL1699" i="5" s="1"/>
  <c r="AJ1263" i="5"/>
  <c r="AJ1225" i="5"/>
  <c r="AL1225" i="5" s="1"/>
  <c r="AA67" i="6"/>
  <c r="AJ1205" i="5"/>
  <c r="AL1205" i="5" s="1"/>
  <c r="AJ1223" i="5"/>
  <c r="AJ1220" i="5"/>
  <c r="AL1220" i="5" s="1"/>
  <c r="AJ1173" i="5"/>
  <c r="AL1173" i="5" s="1"/>
  <c r="M139" i="9"/>
  <c r="L119" i="9"/>
  <c r="N119" i="9" s="1"/>
  <c r="L114" i="9"/>
  <c r="N114" i="9" s="1"/>
  <c r="L132" i="9"/>
  <c r="N132" i="9" s="1"/>
  <c r="L116" i="9"/>
  <c r="N116" i="9" s="1"/>
  <c r="L111" i="9"/>
  <c r="N111" i="9" s="1"/>
  <c r="L106" i="9"/>
  <c r="N106" i="9" s="1"/>
  <c r="L17" i="9"/>
  <c r="M17" i="9" s="1"/>
  <c r="L66" i="9"/>
  <c r="N66" i="9" s="1"/>
  <c r="M145" i="9"/>
  <c r="L124" i="9"/>
  <c r="N124" i="9" s="1"/>
  <c r="L117" i="9"/>
  <c r="N117" i="9" s="1"/>
  <c r="L57" i="9"/>
  <c r="N57" i="9" s="1"/>
  <c r="L122" i="9"/>
  <c r="N122" i="9" s="1"/>
  <c r="L113" i="9"/>
  <c r="N113" i="9" s="1"/>
  <c r="M138" i="9"/>
  <c r="M146" i="9"/>
  <c r="M142" i="9"/>
  <c r="L358" i="10"/>
  <c r="L84" i="9"/>
  <c r="N84" i="9" s="1"/>
  <c r="L87" i="9"/>
  <c r="N87" i="9" s="1"/>
  <c r="L90" i="9"/>
  <c r="N90" i="9" s="1"/>
  <c r="N44" i="9"/>
  <c r="M44" i="9"/>
  <c r="L13" i="9"/>
  <c r="L14" i="9"/>
  <c r="M14" i="9" s="1"/>
  <c r="L16" i="9"/>
  <c r="M16" i="9" s="1"/>
  <c r="L23" i="9"/>
  <c r="N23" i="9" s="1"/>
  <c r="L50" i="9"/>
  <c r="N50" i="9" s="1"/>
  <c r="L83" i="9"/>
  <c r="N83" i="9" s="1"/>
  <c r="L110" i="9"/>
  <c r="N110" i="9" s="1"/>
  <c r="L4" i="9"/>
  <c r="L6" i="9"/>
  <c r="M6" i="9" s="1"/>
  <c r="L63" i="9"/>
  <c r="N63" i="9" s="1"/>
  <c r="L58" i="9"/>
  <c r="N58" i="9" s="1"/>
  <c r="L130" i="9"/>
  <c r="N130" i="9" s="1"/>
  <c r="L12" i="9"/>
  <c r="L21" i="9"/>
  <c r="N21" i="9" s="1"/>
  <c r="L54" i="9"/>
  <c r="N54" i="9" s="1"/>
  <c r="L55" i="9"/>
  <c r="N55" i="9" s="1"/>
  <c r="L71" i="9"/>
  <c r="N71" i="9" s="1"/>
  <c r="L104" i="9"/>
  <c r="N104" i="9" s="1"/>
  <c r="L133" i="9"/>
  <c r="N133" i="9" s="1"/>
  <c r="L5" i="9"/>
  <c r="L9" i="9"/>
  <c r="L33" i="9"/>
  <c r="L41" i="9"/>
  <c r="N41" i="9" s="1"/>
  <c r="L56" i="9"/>
  <c r="N56" i="9" s="1"/>
  <c r="L77" i="9"/>
  <c r="N77" i="9" s="1"/>
  <c r="L78" i="9"/>
  <c r="N78" i="9" s="1"/>
  <c r="L94" i="9"/>
  <c r="N94" i="9" s="1"/>
  <c r="L100" i="9"/>
  <c r="N100" i="9" s="1"/>
  <c r="L121" i="9"/>
  <c r="N121" i="9" s="1"/>
  <c r="L120" i="9"/>
  <c r="N120" i="9" s="1"/>
  <c r="M135" i="9"/>
  <c r="M143" i="9"/>
  <c r="M123" i="9"/>
  <c r="N43" i="9"/>
  <c r="M43" i="9"/>
  <c r="L8" i="9"/>
  <c r="L40" i="9"/>
  <c r="N40" i="9" s="1"/>
  <c r="L37" i="9"/>
  <c r="N37" i="9" s="1"/>
  <c r="L3" i="9"/>
  <c r="L61" i="9"/>
  <c r="N61" i="9" s="1"/>
  <c r="L99" i="9"/>
  <c r="N99" i="9" s="1"/>
  <c r="M358" i="10"/>
  <c r="L148" i="9" s="1"/>
  <c r="L47" i="9"/>
  <c r="L105" i="9"/>
  <c r="N105" i="9" s="1"/>
  <c r="L80" i="9"/>
  <c r="N80" i="9" s="1"/>
  <c r="H147" i="9"/>
  <c r="AL1670" i="5"/>
  <c r="AB39" i="6"/>
  <c r="J52" i="9"/>
  <c r="K52" i="9" s="1"/>
  <c r="AL67" i="5"/>
  <c r="Z13" i="6"/>
  <c r="J78" i="9"/>
  <c r="K78" i="9" s="1"/>
  <c r="AJ423" i="5"/>
  <c r="AL423" i="5" s="1"/>
  <c r="Z11" i="6"/>
  <c r="AJ417" i="5"/>
  <c r="AL417" i="5" s="1"/>
  <c r="D8" i="7"/>
  <c r="AJ446" i="5"/>
  <c r="Z8" i="6"/>
  <c r="AL1358" i="5"/>
  <c r="AJ184" i="5"/>
  <c r="AJ264" i="5"/>
  <c r="AL52" i="5"/>
  <c r="Q19" i="6"/>
  <c r="AJ670" i="5"/>
  <c r="S70" i="6"/>
  <c r="D9" i="7"/>
  <c r="G62" i="7"/>
  <c r="AB62" i="7" s="1"/>
  <c r="AC62" i="7" s="1"/>
  <c r="AD62" i="7" s="1"/>
  <c r="AJ971" i="5"/>
  <c r="AL971" i="5" s="1"/>
  <c r="AB49" i="6"/>
  <c r="AB55" i="6"/>
  <c r="AJ533" i="5"/>
  <c r="AL533" i="5" s="1"/>
  <c r="AL1374" i="5"/>
  <c r="AJ219" i="5"/>
  <c r="AL219" i="5" s="1"/>
  <c r="AJ454" i="5"/>
  <c r="AL454" i="5" s="1"/>
  <c r="AJ236" i="5"/>
  <c r="AL236" i="5" s="1"/>
  <c r="AL1365" i="5"/>
  <c r="K47" i="6"/>
  <c r="G54" i="7"/>
  <c r="AB54" i="7" s="1"/>
  <c r="AC54" i="7" s="1"/>
  <c r="AD54" i="7" s="1"/>
  <c r="AE54" i="7" s="1"/>
  <c r="AC34" i="6"/>
  <c r="AL1038" i="5"/>
  <c r="L52" i="6"/>
  <c r="Q30" i="6"/>
  <c r="AJ315" i="5"/>
  <c r="AL315" i="5" s="1"/>
  <c r="AJ323" i="5"/>
  <c r="AL323" i="5" s="1"/>
  <c r="AL1066" i="5"/>
  <c r="AJ20" i="5"/>
  <c r="AL20" i="5" s="1"/>
  <c r="Q10" i="6"/>
  <c r="AJ1712" i="5"/>
  <c r="Q5" i="6"/>
  <c r="M6" i="7"/>
  <c r="J7" i="7"/>
  <c r="D10" i="7"/>
  <c r="J8" i="7"/>
  <c r="J6" i="7"/>
  <c r="D6" i="7"/>
  <c r="M8" i="7"/>
  <c r="AJ133" i="5"/>
  <c r="S10" i="6"/>
  <c r="AJ1823" i="5"/>
  <c r="AA22" i="6"/>
  <c r="Z12" i="6"/>
  <c r="AL1625" i="5"/>
  <c r="J127" i="9"/>
  <c r="K127" i="9" s="1"/>
  <c r="M127" i="9" s="1"/>
  <c r="AJ1203" i="5"/>
  <c r="Q67" i="6"/>
  <c r="Y72" i="6"/>
  <c r="G10" i="7"/>
  <c r="G6" i="7"/>
  <c r="AJ870" i="5"/>
  <c r="AL870" i="5" s="1"/>
  <c r="AJ529" i="5"/>
  <c r="Z17" i="6"/>
  <c r="AJ1831" i="5"/>
  <c r="AL1341" i="5"/>
  <c r="AJ411" i="5"/>
  <c r="AL411" i="5" s="1"/>
  <c r="AJ244" i="5"/>
  <c r="AL244" i="5" s="1"/>
  <c r="AJ695" i="5"/>
  <c r="AJ583" i="5"/>
  <c r="AL583" i="5" s="1"/>
  <c r="AJ1044" i="5"/>
  <c r="AL651" i="5"/>
  <c r="AJ332" i="5"/>
  <c r="AJ1825" i="5"/>
  <c r="S11" i="6"/>
  <c r="AJ102" i="5"/>
  <c r="AL102" i="5" s="1"/>
  <c r="Q20" i="6"/>
  <c r="J128" i="9"/>
  <c r="K128" i="9" s="1"/>
  <c r="M128" i="9" s="1"/>
  <c r="AJ516" i="5"/>
  <c r="AL516" i="5" s="1"/>
  <c r="AL1323" i="5"/>
  <c r="AJ329" i="5"/>
  <c r="AL329" i="5" s="1"/>
  <c r="AL1336" i="5"/>
  <c r="AJ545" i="5"/>
  <c r="AJ341" i="5"/>
  <c r="AJ1210" i="5"/>
  <c r="AL1210" i="5" s="1"/>
  <c r="B63" i="7"/>
  <c r="K43" i="6"/>
  <c r="AS1288" i="5"/>
  <c r="AS1302" i="5"/>
  <c r="AS1315" i="5"/>
  <c r="AS1335" i="5"/>
  <c r="AS1351" i="5"/>
  <c r="AT1290" i="5"/>
  <c r="AL1290" i="5" s="1"/>
  <c r="AT1307" i="5"/>
  <c r="AL1307" i="5" s="1"/>
  <c r="AT1320" i="5"/>
  <c r="AL1320" i="5" s="1"/>
  <c r="AT1339" i="5"/>
  <c r="AL1339" i="5" s="1"/>
  <c r="AT1356" i="5"/>
  <c r="AL1356" i="5" s="1"/>
  <c r="AR1302" i="5"/>
  <c r="AR1330" i="5"/>
  <c r="AS1362" i="5"/>
  <c r="AS1380" i="5"/>
  <c r="AU1288" i="5"/>
  <c r="AU1324" i="5"/>
  <c r="AU1354" i="5"/>
  <c r="AL1354" i="5" s="1"/>
  <c r="AT1372" i="5"/>
  <c r="AL1372" i="5" s="1"/>
  <c r="AR1301" i="5"/>
  <c r="AR1349" i="5"/>
  <c r="AU1377" i="5"/>
  <c r="AR1394" i="5"/>
  <c r="AR1404" i="5"/>
  <c r="AR1414" i="5"/>
  <c r="AR1416" i="5"/>
  <c r="AR1425" i="5"/>
  <c r="AR1323" i="5"/>
  <c r="AR1355" i="5"/>
  <c r="AU1378" i="5"/>
  <c r="AL1378" i="5" s="1"/>
  <c r="AU1394" i="5"/>
  <c r="AT1405" i="5"/>
  <c r="AT1414" i="5"/>
  <c r="AL1414" i="5" s="1"/>
  <c r="AT1416" i="5"/>
  <c r="AT1426" i="5"/>
  <c r="AL1426" i="5" s="1"/>
  <c r="AT1435" i="5"/>
  <c r="AL1435" i="5" s="1"/>
  <c r="AT1445" i="5"/>
  <c r="AL1445" i="5" s="1"/>
  <c r="AU1287" i="5"/>
  <c r="AL1287" i="5" s="1"/>
  <c r="AR1362" i="5"/>
  <c r="AS1398" i="5"/>
  <c r="AS1415" i="5"/>
  <c r="AS1425" i="5"/>
  <c r="AS1436" i="5"/>
  <c r="AS1444" i="5"/>
  <c r="AS1454" i="5"/>
  <c r="AS1461" i="5"/>
  <c r="AS1468" i="5"/>
  <c r="AS1476" i="5"/>
  <c r="AS1482" i="5"/>
  <c r="AS1489" i="5"/>
  <c r="AS1497" i="5"/>
  <c r="AS1504" i="5"/>
  <c r="AS1516" i="5"/>
  <c r="AS1521" i="5"/>
  <c r="AS1526" i="5"/>
  <c r="AS1532" i="5"/>
  <c r="AS1537" i="5"/>
  <c r="AS1542" i="5"/>
  <c r="AS1548" i="5"/>
  <c r="AS1553" i="5"/>
  <c r="AS1557" i="5"/>
  <c r="AR1363" i="5"/>
  <c r="AR1387" i="5"/>
  <c r="AU1401" i="5"/>
  <c r="AL1401" i="5" s="1"/>
  <c r="AU1410" i="5"/>
  <c r="AL1410" i="5" s="1"/>
  <c r="AU1425" i="5"/>
  <c r="AL1425" i="5" s="1"/>
  <c r="AR1434" i="5"/>
  <c r="AR1442" i="5"/>
  <c r="AU1448" i="5"/>
  <c r="AL1448" i="5" s="1"/>
  <c r="AT1454" i="5"/>
  <c r="AL1454" i="5" s="1"/>
  <c r="AT1460" i="5"/>
  <c r="AL1460" i="5" s="1"/>
  <c r="AT1465" i="5"/>
  <c r="AL1465" i="5" s="1"/>
  <c r="AT1470" i="5"/>
  <c r="AL1470" i="5" s="1"/>
  <c r="AT1476" i="5"/>
  <c r="AL1476" i="5" s="1"/>
  <c r="AT1481" i="5"/>
  <c r="AL1481" i="5" s="1"/>
  <c r="AT1486" i="5"/>
  <c r="AL1486" i="5" s="1"/>
  <c r="AT1497" i="5"/>
  <c r="AL1497" i="5" s="1"/>
  <c r="AT1502" i="5"/>
  <c r="AL1502" i="5" s="1"/>
  <c r="V68" i="6"/>
  <c r="R68" i="6"/>
  <c r="R72" i="6" s="1"/>
  <c r="X68" i="6"/>
  <c r="X72" i="6" s="1"/>
  <c r="B86" i="7"/>
  <c r="W68" i="6"/>
  <c r="AT10" i="5"/>
  <c r="AL10" i="5" s="1"/>
  <c r="AS1285" i="5"/>
  <c r="AS1296" i="5"/>
  <c r="AS1307" i="5"/>
  <c r="AS1320" i="5"/>
  <c r="AS1334" i="5"/>
  <c r="AS1344" i="5"/>
  <c r="AT1280" i="5"/>
  <c r="AL1280" i="5" s="1"/>
  <c r="AT1293" i="5"/>
  <c r="AT1303" i="5"/>
  <c r="AL1303" i="5" s="1"/>
  <c r="AT1318" i="5"/>
  <c r="AT1328" i="5"/>
  <c r="AL1328" i="5" s="1"/>
  <c r="AT1340" i="5"/>
  <c r="AT1355" i="5"/>
  <c r="AL1355" i="5" s="1"/>
  <c r="AR1290" i="5"/>
  <c r="AR1310" i="5"/>
  <c r="AR1338" i="5"/>
  <c r="AR1360" i="5"/>
  <c r="AS1372" i="5"/>
  <c r="AS1387" i="5"/>
  <c r="AU1292" i="5"/>
  <c r="AL1292" i="5" s="1"/>
  <c r="AU1314" i="5"/>
  <c r="AU1342" i="5"/>
  <c r="AT1362" i="5"/>
  <c r="AT1373" i="5"/>
  <c r="AT1388" i="5"/>
  <c r="AT1400" i="5"/>
  <c r="AL1400" i="5" s="1"/>
  <c r="AR1321" i="5"/>
  <c r="AU1361" i="5"/>
  <c r="AL1361" i="5" s="1"/>
  <c r="AU1373" i="5"/>
  <c r="AU1387" i="5"/>
  <c r="AL1387" i="5" s="1"/>
  <c r="AS1399" i="5"/>
  <c r="AR1406" i="5"/>
  <c r="AR1412" i="5"/>
  <c r="AR1420" i="5"/>
  <c r="AR1427" i="5"/>
  <c r="AR1285" i="5"/>
  <c r="AR1307" i="5"/>
  <c r="AR1335" i="5"/>
  <c r="AU1362" i="5"/>
  <c r="AU1376" i="5"/>
  <c r="AL1376" i="5" s="1"/>
  <c r="AU1388" i="5"/>
  <c r="AR1400" i="5"/>
  <c r="AT1406" i="5"/>
  <c r="AL1406" i="5" s="1"/>
  <c r="AT1413" i="5"/>
  <c r="AT1420" i="5"/>
  <c r="AL1420" i="5" s="1"/>
  <c r="AT1427" i="5"/>
  <c r="AL1427" i="5" s="1"/>
  <c r="AT1434" i="5"/>
  <c r="AL1434" i="5" s="1"/>
  <c r="AT1441" i="5"/>
  <c r="AL1441" i="5" s="1"/>
  <c r="AT1447" i="5"/>
  <c r="AL1447" i="5" s="1"/>
  <c r="AU1301" i="5"/>
  <c r="AL1301" i="5" s="1"/>
  <c r="AR1357" i="5"/>
  <c r="AR1386" i="5"/>
  <c r="AS1406" i="5"/>
  <c r="AS1423" i="5"/>
  <c r="AS1432" i="5"/>
  <c r="AR1439" i="5"/>
  <c r="AR1447" i="5"/>
  <c r="AS1453" i="5"/>
  <c r="AS1458" i="5"/>
  <c r="AS1464" i="5"/>
  <c r="AS1469" i="5"/>
  <c r="AS1474" i="5"/>
  <c r="AS1480" i="5"/>
  <c r="AS1485" i="5"/>
  <c r="AS1490" i="5"/>
  <c r="AS1496" i="5"/>
  <c r="AS1501" i="5"/>
  <c r="AS1506" i="5"/>
  <c r="AS1511" i="5"/>
  <c r="AS1515" i="5"/>
  <c r="AS1519" i="5"/>
  <c r="AS1523" i="5"/>
  <c r="AS1527" i="5"/>
  <c r="AS1531" i="5"/>
  <c r="AS1535" i="5"/>
  <c r="AS1539" i="5"/>
  <c r="AS1543" i="5"/>
  <c r="AS1547" i="5"/>
  <c r="AS1551" i="5"/>
  <c r="AS1554" i="5"/>
  <c r="AS1558" i="5"/>
  <c r="AU1281" i="5"/>
  <c r="AL1281" i="5" s="1"/>
  <c r="AU1311" i="5"/>
  <c r="AL1311" i="5" s="1"/>
  <c r="AU1343" i="5"/>
  <c r="AL1343" i="5" s="1"/>
  <c r="AR1367" i="5"/>
  <c r="AR1383" i="5"/>
  <c r="AS1396" i="5"/>
  <c r="AU1404" i="5"/>
  <c r="AL1404" i="5" s="1"/>
  <c r="AU1412" i="5"/>
  <c r="AL1412" i="5" s="1"/>
  <c r="AU1421" i="5"/>
  <c r="AL1421" i="5" s="1"/>
  <c r="AU1428" i="5"/>
  <c r="AL1428" i="5" s="1"/>
  <c r="AS1435" i="5"/>
  <c r="AU1440" i="5"/>
  <c r="AL1440" i="5" s="1"/>
  <c r="AR1446" i="5"/>
  <c r="AS1451" i="5"/>
  <c r="AT1455" i="5"/>
  <c r="AL1455" i="5" s="1"/>
  <c r="AT1459" i="5"/>
  <c r="AL1459" i="5" s="1"/>
  <c r="AT1463" i="5"/>
  <c r="AL1463" i="5" s="1"/>
  <c r="AT1467" i="5"/>
  <c r="AL1467" i="5" s="1"/>
  <c r="AT1471" i="5"/>
  <c r="AL1471" i="5" s="1"/>
  <c r="AT1475" i="5"/>
  <c r="AL1475" i="5" s="1"/>
  <c r="AT1479" i="5"/>
  <c r="AL1479" i="5" s="1"/>
  <c r="AT1483" i="5"/>
  <c r="AL1483" i="5" s="1"/>
  <c r="AT1487" i="5"/>
  <c r="AT1491" i="5"/>
  <c r="AL1491" i="5" s="1"/>
  <c r="AT1495" i="5"/>
  <c r="AL1495" i="5" s="1"/>
  <c r="AT1499" i="5"/>
  <c r="AL1499" i="5" s="1"/>
  <c r="AT1503" i="5"/>
  <c r="AL1503" i="5" s="1"/>
  <c r="AT1507" i="5"/>
  <c r="AL1507" i="5" s="1"/>
  <c r="AT1511" i="5"/>
  <c r="AL1511" i="5" s="1"/>
  <c r="AT1515" i="5"/>
  <c r="AL1515" i="5" s="1"/>
  <c r="AT1519" i="5"/>
  <c r="AL1519" i="5" s="1"/>
  <c r="AT1523" i="5"/>
  <c r="AL1523" i="5" s="1"/>
  <c r="AT1527" i="5"/>
  <c r="AL1527" i="5" s="1"/>
  <c r="AT1531" i="5"/>
  <c r="AL1531" i="5" s="1"/>
  <c r="AT1535" i="5"/>
  <c r="AL1535" i="5" s="1"/>
  <c r="AT1539" i="5"/>
  <c r="AL1539" i="5" s="1"/>
  <c r="AT1543" i="5"/>
  <c r="AL1543" i="5" s="1"/>
  <c r="AT1547" i="5"/>
  <c r="AL1547" i="5" s="1"/>
  <c r="AT1551" i="5"/>
  <c r="AL1551" i="5" s="1"/>
  <c r="AT1554" i="5"/>
  <c r="AL1554" i="5" s="1"/>
  <c r="AU1298" i="5"/>
  <c r="AL1298" i="5" s="1"/>
  <c r="AU1359" i="5"/>
  <c r="AL1359" i="5" s="1"/>
  <c r="AU1391" i="5"/>
  <c r="AL1391" i="5" s="1"/>
  <c r="AS1409" i="5"/>
  <c r="AS1418" i="5"/>
  <c r="AR1433" i="5"/>
  <c r="AU1443" i="5"/>
  <c r="AU1453" i="5"/>
  <c r="AL1453" i="5" s="1"/>
  <c r="AU1461" i="5"/>
  <c r="AL1461" i="5" s="1"/>
  <c r="AU1469" i="5"/>
  <c r="AL1469" i="5" s="1"/>
  <c r="AU1477" i="5"/>
  <c r="AL1477" i="5" s="1"/>
  <c r="AU1485" i="5"/>
  <c r="AL1485" i="5" s="1"/>
  <c r="AU1493" i="5"/>
  <c r="AL1493" i="5" s="1"/>
  <c r="AU1501" i="5"/>
  <c r="AL1501" i="5" s="1"/>
  <c r="AU1509" i="5"/>
  <c r="AL1509" i="5" s="1"/>
  <c r="AU1517" i="5"/>
  <c r="AL1517" i="5" s="1"/>
  <c r="AU1525" i="5"/>
  <c r="AL1525" i="5" s="1"/>
  <c r="AU1533" i="5"/>
  <c r="AL1533" i="5" s="1"/>
  <c r="AU1541" i="5"/>
  <c r="AL1541" i="5" s="1"/>
  <c r="AU1549" i="5"/>
  <c r="AL1549" i="5" s="1"/>
  <c r="AU1556" i="5"/>
  <c r="AL1556" i="5" s="1"/>
  <c r="AT1562" i="5"/>
  <c r="AL1562" i="5" s="1"/>
  <c r="AT1566" i="5"/>
  <c r="AL1566" i="5" s="1"/>
  <c r="AT1570" i="5"/>
  <c r="AL1570" i="5" s="1"/>
  <c r="AT1572" i="5"/>
  <c r="AL1572" i="5" s="1"/>
  <c r="AT1576" i="5"/>
  <c r="AL1576" i="5" s="1"/>
  <c r="AT1580" i="5"/>
  <c r="AL1580" i="5" s="1"/>
  <c r="AT1584" i="5"/>
  <c r="AL1584" i="5" s="1"/>
  <c r="AT1588" i="5"/>
  <c r="AL1588" i="5" s="1"/>
  <c r="AT1604" i="5"/>
  <c r="AL1604" i="5" s="1"/>
  <c r="AU1315" i="5"/>
  <c r="AL1315" i="5" s="1"/>
  <c r="AR1369" i="5"/>
  <c r="AU1397" i="5"/>
  <c r="AL1397" i="5" s="1"/>
  <c r="AU1413" i="5"/>
  <c r="AU1422" i="5"/>
  <c r="AL1422" i="5" s="1"/>
  <c r="AR1436" i="5"/>
  <c r="AU1446" i="5"/>
  <c r="AL1446" i="5" s="1"/>
  <c r="AR1456" i="5"/>
  <c r="AR1464" i="5"/>
  <c r="AR1472" i="5"/>
  <c r="AR1480" i="5"/>
  <c r="AR1488" i="5"/>
  <c r="AR1496" i="5"/>
  <c r="AR1504" i="5"/>
  <c r="AR1512" i="5"/>
  <c r="AR1520" i="5"/>
  <c r="AR1528" i="5"/>
  <c r="AR1536" i="5"/>
  <c r="AR1544" i="5"/>
  <c r="AR1552" i="5"/>
  <c r="AR1559" i="5"/>
  <c r="AU1563" i="5"/>
  <c r="AL1563" i="5" s="1"/>
  <c r="AU1567" i="5"/>
  <c r="AL1567" i="5" s="1"/>
  <c r="AU1571" i="5"/>
  <c r="AL1571" i="5" s="1"/>
  <c r="AU1573" i="5"/>
  <c r="AL1573" i="5" s="1"/>
  <c r="AU1577" i="5"/>
  <c r="AL1577" i="5" s="1"/>
  <c r="AU1581" i="5"/>
  <c r="AL1581" i="5" s="1"/>
  <c r="AU1585" i="5"/>
  <c r="AL1585" i="5" s="1"/>
  <c r="AU1589" i="5"/>
  <c r="AU1693" i="5"/>
  <c r="AL1693" i="5" s="1"/>
  <c r="AR1372" i="5"/>
  <c r="AS1414" i="5"/>
  <c r="AR1437" i="5"/>
  <c r="AU1456" i="5"/>
  <c r="AU1472" i="5"/>
  <c r="AL1472" i="5" s="1"/>
  <c r="AU1488" i="5"/>
  <c r="AL1488" i="5" s="1"/>
  <c r="AU1504" i="5"/>
  <c r="AL1504" i="5" s="1"/>
  <c r="AU1520" i="5"/>
  <c r="AL1520" i="5" s="1"/>
  <c r="AU1536" i="5"/>
  <c r="AL1536" i="5" s="1"/>
  <c r="AU1552" i="5"/>
  <c r="AL1552" i="5" s="1"/>
  <c r="AR1564" i="5"/>
  <c r="AR1574" i="5"/>
  <c r="AR1582" i="5"/>
  <c r="AR1602" i="5"/>
  <c r="AU1305" i="5"/>
  <c r="AL1305" i="5" s="1"/>
  <c r="AS1394" i="5"/>
  <c r="AS1420" i="5"/>
  <c r="AR1445" i="5"/>
  <c r="AU1462" i="5"/>
  <c r="AL1462" i="5" s="1"/>
  <c r="AU1478" i="5"/>
  <c r="AL1478" i="5" s="1"/>
  <c r="AU1494" i="5"/>
  <c r="AL1494" i="5" s="1"/>
  <c r="AU1510" i="5"/>
  <c r="AL1510" i="5" s="1"/>
  <c r="AU1526" i="5"/>
  <c r="AL1526" i="5" s="1"/>
  <c r="AU1542" i="5"/>
  <c r="AL1542" i="5" s="1"/>
  <c r="AT1557" i="5"/>
  <c r="AL1557" i="5" s="1"/>
  <c r="AR1565" i="5"/>
  <c r="AR1575" i="5"/>
  <c r="AR1583" i="5"/>
  <c r="AR1603" i="5"/>
  <c r="AU1293" i="5"/>
  <c r="AU1416" i="5"/>
  <c r="AR1461" i="5"/>
  <c r="AR1493" i="5"/>
  <c r="AR1525" i="5"/>
  <c r="AR1556" i="5"/>
  <c r="AS1582" i="5"/>
  <c r="AT1275" i="5"/>
  <c r="AT1271" i="5"/>
  <c r="AL1271" i="5" s="1"/>
  <c r="AU1267" i="5"/>
  <c r="AL1267" i="5" s="1"/>
  <c r="AU1263" i="5"/>
  <c r="AR1259" i="5"/>
  <c r="AR1255" i="5"/>
  <c r="AS1251" i="5"/>
  <c r="AT1247" i="5"/>
  <c r="AS1243" i="5"/>
  <c r="AR1239" i="5"/>
  <c r="AT1235" i="5"/>
  <c r="AL1235" i="5" s="1"/>
  <c r="AS1231" i="5"/>
  <c r="AU1227" i="5"/>
  <c r="AU1223" i="5"/>
  <c r="AU1219" i="5"/>
  <c r="AS1215" i="5"/>
  <c r="AS1211" i="5"/>
  <c r="AS1207" i="5"/>
  <c r="AU1203" i="5"/>
  <c r="AU1199" i="5"/>
  <c r="AL1199" i="5" s="1"/>
  <c r="AU1195" i="5"/>
  <c r="AL1195" i="5" s="1"/>
  <c r="AU1190" i="5"/>
  <c r="AL1190" i="5" s="1"/>
  <c r="AT1186" i="5"/>
  <c r="AL1186" i="5" s="1"/>
  <c r="AS1182" i="5"/>
  <c r="AT1178" i="5"/>
  <c r="AL1178" i="5" s="1"/>
  <c r="AT1174" i="5"/>
  <c r="AL1174" i="5" s="1"/>
  <c r="AT1170" i="5"/>
  <c r="AL1170" i="5" s="1"/>
  <c r="AU1166" i="5"/>
  <c r="AL1166" i="5" s="1"/>
  <c r="AT1162" i="5"/>
  <c r="AL1162" i="5" s="1"/>
  <c r="AR1158" i="5"/>
  <c r="AT1154" i="5"/>
  <c r="AL1154" i="5" s="1"/>
  <c r="AR1150" i="5"/>
  <c r="AS1146" i="5"/>
  <c r="AR1142" i="5"/>
  <c r="AR1138" i="5"/>
  <c r="AR1134" i="5"/>
  <c r="AR1130" i="5"/>
  <c r="AT1126" i="5"/>
  <c r="AL1126" i="5" s="1"/>
  <c r="AS1122" i="5"/>
  <c r="AR1395" i="5"/>
  <c r="AS1445" i="5"/>
  <c r="AR1479" i="5"/>
  <c r="AR1511" i="5"/>
  <c r="AR1543" i="5"/>
  <c r="AS1565" i="5"/>
  <c r="AS1575" i="5"/>
  <c r="AS1603" i="5"/>
  <c r="AU1273" i="5"/>
  <c r="AL1273" i="5" s="1"/>
  <c r="AU1269" i="5"/>
  <c r="AL1269" i="5" s="1"/>
  <c r="AR1265" i="5"/>
  <c r="AS1261" i="5"/>
  <c r="AS1257" i="5"/>
  <c r="AT1253" i="5"/>
  <c r="AL1253" i="5" s="1"/>
  <c r="AT1249" i="5"/>
  <c r="AL1249" i="5" s="1"/>
  <c r="AU1245" i="5"/>
  <c r="AL1245" i="5" s="1"/>
  <c r="AS1241" i="5"/>
  <c r="AR1237" i="5"/>
  <c r="AT1233" i="5"/>
  <c r="AL1233" i="5" s="1"/>
  <c r="AU1229" i="5"/>
  <c r="AL1229" i="5" s="1"/>
  <c r="AR1225" i="5"/>
  <c r="AR1221" i="5"/>
  <c r="AT1217" i="5"/>
  <c r="AL1217" i="5" s="1"/>
  <c r="AT1213" i="5"/>
  <c r="AL1213" i="5" s="1"/>
  <c r="AT1209" i="5"/>
  <c r="AR1205" i="5"/>
  <c r="AR1201" i="5"/>
  <c r="AR1197" i="5"/>
  <c r="AU1193" i="5"/>
  <c r="AL1193" i="5" s="1"/>
  <c r="AR1188" i="5"/>
  <c r="AU1184" i="5"/>
  <c r="AL1184" i="5" s="1"/>
  <c r="AT1180" i="5"/>
  <c r="AL1180" i="5" s="1"/>
  <c r="AU1176" i="5"/>
  <c r="AL1176" i="5" s="1"/>
  <c r="AU1172" i="5"/>
  <c r="AL1172" i="5" s="1"/>
  <c r="AU1168" i="5"/>
  <c r="AL1168" i="5" s="1"/>
  <c r="AT1164" i="5"/>
  <c r="AL1164" i="5" s="1"/>
  <c r="X1816" i="5"/>
  <c r="Z1816" i="5"/>
  <c r="P70" i="6"/>
  <c r="V70" i="6"/>
  <c r="B88" i="7"/>
  <c r="L64" i="9"/>
  <c r="N64" i="9" s="1"/>
  <c r="L72" i="9"/>
  <c r="N72" i="9" s="1"/>
  <c r="L96" i="9"/>
  <c r="N96" i="9" s="1"/>
  <c r="AT969" i="5"/>
  <c r="AL969" i="5" s="1"/>
  <c r="AU221" i="5"/>
  <c r="AT9" i="5"/>
  <c r="AL9" i="5" s="1"/>
  <c r="AT221" i="5"/>
  <c r="AS221" i="5"/>
  <c r="AS1282" i="5"/>
  <c r="AS1293" i="5"/>
  <c r="AS1299" i="5"/>
  <c r="AS1308" i="5"/>
  <c r="AS1319" i="5"/>
  <c r="AS1328" i="5"/>
  <c r="AS1336" i="5"/>
  <c r="AS1347" i="5"/>
  <c r="AT1278" i="5"/>
  <c r="AL1278" i="5" s="1"/>
  <c r="AT1288" i="5"/>
  <c r="AT1297" i="5"/>
  <c r="AL1297" i="5" s="1"/>
  <c r="AT1304" i="5"/>
  <c r="AL1304" i="5" s="1"/>
  <c r="AT1314" i="5"/>
  <c r="AT1324" i="5"/>
  <c r="AT1334" i="5"/>
  <c r="AL1334" i="5" s="1"/>
  <c r="AT1342" i="5"/>
  <c r="AT1352" i="5"/>
  <c r="AL1352" i="5" s="1"/>
  <c r="AR1280" i="5"/>
  <c r="AR1297" i="5"/>
  <c r="AR1318" i="5"/>
  <c r="AR1334" i="5"/>
  <c r="AR1352" i="5"/>
  <c r="AS1366" i="5"/>
  <c r="AS1375" i="5"/>
  <c r="AS1383" i="5"/>
  <c r="AU1284" i="5"/>
  <c r="AL1284" i="5" s="1"/>
  <c r="AU1300" i="5"/>
  <c r="AL1300" i="5" s="1"/>
  <c r="AU1318" i="5"/>
  <c r="AU1340" i="5"/>
  <c r="AS1356" i="5"/>
  <c r="AT1366" i="5"/>
  <c r="AL1366" i="5" s="1"/>
  <c r="AT1377" i="5"/>
  <c r="AT1386" i="5"/>
  <c r="AL1386" i="5" s="1"/>
  <c r="AT1394" i="5"/>
  <c r="AR1291" i="5"/>
  <c r="AR1325" i="5"/>
  <c r="AR1353" i="5"/>
  <c r="AU1369" i="5"/>
  <c r="AL1369" i="5" s="1"/>
  <c r="AU1379" i="5"/>
  <c r="AL1379" i="5" s="1"/>
  <c r="AU1389" i="5"/>
  <c r="AL1389" i="5" s="1"/>
  <c r="AR1398" i="5"/>
  <c r="AR1408" i="5"/>
  <c r="AR1417" i="5"/>
  <c r="AR1423" i="5"/>
  <c r="AR1432" i="5"/>
  <c r="AR1299" i="5"/>
  <c r="AR1319" i="5"/>
  <c r="AR1339" i="5"/>
  <c r="AU1360" i="5"/>
  <c r="AL1360" i="5" s="1"/>
  <c r="AU1370" i="5"/>
  <c r="AL1370" i="5" s="1"/>
  <c r="AU1380" i="5"/>
  <c r="AL1380" i="5" s="1"/>
  <c r="AR1392" i="5"/>
  <c r="AU1398" i="5"/>
  <c r="AL1398" i="5" s="1"/>
  <c r="AT1409" i="5"/>
  <c r="AL1409" i="5" s="1"/>
  <c r="AT1418" i="5"/>
  <c r="AL1418" i="5" s="1"/>
  <c r="AT1423" i="5"/>
  <c r="AL1423" i="5" s="1"/>
  <c r="AT1433" i="5"/>
  <c r="AL1433" i="5" s="1"/>
  <c r="AT1438" i="5"/>
  <c r="AL1438" i="5" s="1"/>
  <c r="AT1443" i="5"/>
  <c r="AT1449" i="5"/>
  <c r="AL1449" i="5" s="1"/>
  <c r="AU1295" i="5"/>
  <c r="AL1295" i="5" s="1"/>
  <c r="AU1333" i="5"/>
  <c r="AL1333" i="5" s="1"/>
  <c r="AR1370" i="5"/>
  <c r="AR1390" i="5"/>
  <c r="AS1403" i="5"/>
  <c r="P69" i="6"/>
  <c r="S69" i="6"/>
  <c r="Z69" i="6"/>
  <c r="K69" i="6"/>
  <c r="B87" i="7"/>
  <c r="W69" i="6"/>
  <c r="AD1779" i="5"/>
  <c r="AD1781" i="5" s="1"/>
  <c r="AD1839" i="5" s="1"/>
  <c r="L125" i="9"/>
  <c r="N125" i="9" s="1"/>
  <c r="D7" i="7"/>
  <c r="G7" i="7"/>
  <c r="G8" i="7"/>
  <c r="L10" i="7"/>
  <c r="AL899" i="5"/>
  <c r="AL1231" i="5"/>
  <c r="K50" i="6"/>
  <c r="J3" i="9"/>
  <c r="J15" i="9"/>
  <c r="K15" i="9" s="1"/>
  <c r="M15" i="9" s="1"/>
  <c r="K45" i="6"/>
  <c r="M24" i="6"/>
  <c r="O24" i="6"/>
  <c r="AL1367" i="5"/>
  <c r="K38" i="6"/>
  <c r="AL839" i="5"/>
  <c r="J77" i="9"/>
  <c r="K77" i="9" s="1"/>
  <c r="AL890" i="5"/>
  <c r="J12" i="9"/>
  <c r="K12" i="9" s="1"/>
  <c r="AL726" i="5"/>
  <c r="J99" i="9"/>
  <c r="K99" i="9" s="1"/>
  <c r="AJ200" i="5"/>
  <c r="AG1779" i="5"/>
  <c r="AG1781" i="5" s="1"/>
  <c r="Z35" i="6"/>
  <c r="AL430" i="5"/>
  <c r="AL961" i="5"/>
  <c r="AL1444" i="5"/>
  <c r="J13" i="9"/>
  <c r="K13" i="9" s="1"/>
  <c r="AL588" i="5"/>
  <c r="AL1650" i="5"/>
  <c r="J133" i="9"/>
  <c r="K133" i="9" s="1"/>
  <c r="AL111" i="5"/>
  <c r="AL1677" i="5"/>
  <c r="K28" i="6"/>
  <c r="AL87" i="5"/>
  <c r="S33" i="6"/>
  <c r="J44" i="7"/>
  <c r="AJ246" i="5"/>
  <c r="AJ506" i="5"/>
  <c r="AJ260" i="5"/>
  <c r="AJ177" i="5"/>
  <c r="AA10" i="6"/>
  <c r="AJ551" i="5"/>
  <c r="AJ230" i="5"/>
  <c r="AJ1209" i="5"/>
  <c r="AB1779" i="5"/>
  <c r="AB1781" i="5" s="1"/>
  <c r="Y1779" i="5"/>
  <c r="Y1781" i="5" s="1"/>
  <c r="AU1838" i="5"/>
  <c r="AT1838" i="5"/>
  <c r="AS1838" i="5"/>
  <c r="AR1838" i="5"/>
  <c r="AU1837" i="5"/>
  <c r="AT1837" i="5"/>
  <c r="AS1837" i="5"/>
  <c r="AR1837" i="5"/>
  <c r="S49" i="6"/>
  <c r="Q68" i="6"/>
  <c r="L126" i="9"/>
  <c r="N126" i="9" s="1"/>
  <c r="AJ774" i="5"/>
  <c r="AL774" i="5" s="1"/>
  <c r="AJ744" i="5"/>
  <c r="AJ983" i="5"/>
  <c r="J118" i="9" s="1"/>
  <c r="K118" i="9" s="1"/>
  <c r="M118" i="9" s="1"/>
  <c r="AJ1061" i="5"/>
  <c r="AJ1405" i="5"/>
  <c r="AJ1564" i="5"/>
  <c r="AJ1691" i="5"/>
  <c r="J131" i="9" s="1"/>
  <c r="K131" i="9" s="1"/>
  <c r="M131" i="9" s="1"/>
  <c r="Q35" i="6" l="1"/>
  <c r="AL1866" i="5"/>
  <c r="AL1870" i="5"/>
  <c r="AL1862" i="5"/>
  <c r="AL1874" i="5"/>
  <c r="AL1878" i="5"/>
  <c r="AL1010" i="5"/>
  <c r="AL1014" i="5"/>
  <c r="AL1018" i="5"/>
  <c r="AL1022" i="5"/>
  <c r="AL1026" i="5"/>
  <c r="AL1030" i="5"/>
  <c r="AL1719" i="5"/>
  <c r="AL1718" i="5"/>
  <c r="AL1723" i="5"/>
  <c r="AL1727" i="5"/>
  <c r="AL1858" i="5"/>
  <c r="AL1590" i="5"/>
  <c r="AL1851" i="5"/>
  <c r="AL1871" i="5"/>
  <c r="AL1877" i="5"/>
  <c r="AL1011" i="5"/>
  <c r="AL1015" i="5"/>
  <c r="AL1019" i="5"/>
  <c r="AL1023" i="5"/>
  <c r="AL1027" i="5"/>
  <c r="AL1031" i="5"/>
  <c r="AL1714" i="5"/>
  <c r="AL1726" i="5"/>
  <c r="AL1730" i="5"/>
  <c r="AL1850" i="5"/>
  <c r="AL1859" i="5"/>
  <c r="AL1863" i="5"/>
  <c r="AL1867" i="5"/>
  <c r="AL1857" i="5"/>
  <c r="AL1876" i="5"/>
  <c r="AL1880" i="5"/>
  <c r="AL1721" i="5"/>
  <c r="AL1013" i="5"/>
  <c r="AL1017" i="5"/>
  <c r="AL1021" i="5"/>
  <c r="AL1025" i="5"/>
  <c r="AL1029" i="5"/>
  <c r="AL1009" i="5"/>
  <c r="AL1855" i="5"/>
  <c r="AL1456" i="5"/>
  <c r="AA16" i="6"/>
  <c r="AJ517" i="5"/>
  <c r="AL517" i="5" s="1"/>
  <c r="AJ367" i="5"/>
  <c r="AL367" i="5" s="1"/>
  <c r="S35" i="6"/>
  <c r="AA13" i="6"/>
  <c r="AJ348" i="5"/>
  <c r="AL348" i="5" s="1"/>
  <c r="Z14" i="6"/>
  <c r="AJ507" i="5"/>
  <c r="AL507" i="5" s="1"/>
  <c r="AJ509" i="5"/>
  <c r="AL509" i="5" s="1"/>
  <c r="AJ501" i="5"/>
  <c r="AL501" i="5" s="1"/>
  <c r="Q9" i="6"/>
  <c r="AJ513" i="5"/>
  <c r="AL513" i="5" s="1"/>
  <c r="AJ400" i="5"/>
  <c r="AL400" i="5" s="1"/>
  <c r="AL1769" i="5"/>
  <c r="AL1758" i="5"/>
  <c r="AL1843" i="5"/>
  <c r="AJ194" i="5"/>
  <c r="AL194" i="5" s="1"/>
  <c r="AJ1317" i="5"/>
  <c r="Q53" i="6"/>
  <c r="J53" i="9"/>
  <c r="K53" i="9" s="1"/>
  <c r="AL224" i="5"/>
  <c r="Q46" i="6"/>
  <c r="AJ1319" i="5"/>
  <c r="AL1319" i="5" s="1"/>
  <c r="AJ383" i="5"/>
  <c r="AL383" i="5" s="1"/>
  <c r="AJ378" i="5"/>
  <c r="AL378" i="5" s="1"/>
  <c r="AL1763" i="5"/>
  <c r="AL1751" i="5"/>
  <c r="AL1756" i="5"/>
  <c r="AL1760" i="5"/>
  <c r="W60" i="7"/>
  <c r="AB60" i="7"/>
  <c r="AC60" i="7" s="1"/>
  <c r="AD60" i="7" s="1"/>
  <c r="J62" i="7"/>
  <c r="W62" i="7"/>
  <c r="T44" i="7"/>
  <c r="W44" i="7"/>
  <c r="J54" i="7"/>
  <c r="L54" i="7" s="1"/>
  <c r="W54" i="7"/>
  <c r="J89" i="7"/>
  <c r="K89" i="7" s="1"/>
  <c r="W89" i="7"/>
  <c r="AL1847" i="5"/>
  <c r="AL1842" i="5"/>
  <c r="AL1767" i="5"/>
  <c r="AL1765" i="5"/>
  <c r="AL1753" i="5"/>
  <c r="AL1762" i="5"/>
  <c r="AL1732" i="5"/>
  <c r="AL1764" i="5"/>
  <c r="AL1752" i="5"/>
  <c r="AL1846" i="5"/>
  <c r="AL1768" i="5"/>
  <c r="AJ526" i="5"/>
  <c r="AL526" i="5" s="1"/>
  <c r="AL1844" i="5"/>
  <c r="AL1845" i="5"/>
  <c r="AL1750" i="5"/>
  <c r="AL1770" i="5"/>
  <c r="AL1759" i="5"/>
  <c r="AL1747" i="5"/>
  <c r="AL1755" i="5"/>
  <c r="AL1733" i="5"/>
  <c r="AL1191" i="5"/>
  <c r="AL1761" i="5"/>
  <c r="AL1749" i="5"/>
  <c r="AL1745" i="5"/>
  <c r="AL1848" i="5"/>
  <c r="AL1746" i="5"/>
  <c r="AL1754" i="5"/>
  <c r="AJ359" i="5"/>
  <c r="AL359" i="5" s="1"/>
  <c r="AL1748" i="5"/>
  <c r="AL1766" i="5"/>
  <c r="AL1757" i="5"/>
  <c r="AJ559" i="5"/>
  <c r="AL559" i="5" s="1"/>
  <c r="AJ575" i="5"/>
  <c r="AL575" i="5" s="1"/>
  <c r="M8" i="9"/>
  <c r="L54" i="6"/>
  <c r="AJ394" i="5"/>
  <c r="AL394" i="5" s="1"/>
  <c r="AJ596" i="5"/>
  <c r="AL596" i="5" s="1"/>
  <c r="AJ304" i="5"/>
  <c r="AL304" i="5" s="1"/>
  <c r="AJ538" i="5"/>
  <c r="AL538" i="5" s="1"/>
  <c r="AJ375" i="5"/>
  <c r="AL375" i="5" s="1"/>
  <c r="AJ299" i="5"/>
  <c r="AL299" i="5" s="1"/>
  <c r="AJ350" i="5"/>
  <c r="AL350" i="5" s="1"/>
  <c r="AJ352" i="5"/>
  <c r="AL352" i="5" s="1"/>
  <c r="J125" i="9"/>
  <c r="K125" i="9" s="1"/>
  <c r="AL1247" i="5"/>
  <c r="J10" i="9"/>
  <c r="K10" i="9" s="1"/>
  <c r="M10" i="9" s="1"/>
  <c r="AJ627" i="5"/>
  <c r="AL627" i="5" s="1"/>
  <c r="AJ340" i="5"/>
  <c r="AL340" i="5" s="1"/>
  <c r="AJ328" i="5"/>
  <c r="AL328" i="5" s="1"/>
  <c r="AJ540" i="5"/>
  <c r="AL540" i="5" s="1"/>
  <c r="AJ1828" i="5"/>
  <c r="AJ334" i="5"/>
  <c r="AL334" i="5" s="1"/>
  <c r="AA7" i="6"/>
  <c r="AA31" i="6"/>
  <c r="AJ953" i="5"/>
  <c r="AL953" i="5" s="1"/>
  <c r="AJ198" i="5"/>
  <c r="AL198" i="5" s="1"/>
  <c r="Z22" i="6"/>
  <c r="Q27" i="6"/>
  <c r="AJ606" i="5"/>
  <c r="AL606" i="5" s="1"/>
  <c r="AL1219" i="5"/>
  <c r="AL1589" i="5"/>
  <c r="AB60" i="6"/>
  <c r="G80" i="7" s="1"/>
  <c r="AJ536" i="5"/>
  <c r="AL536" i="5" s="1"/>
  <c r="AL1227" i="5"/>
  <c r="Z21" i="6"/>
  <c r="J4" i="9"/>
  <c r="K4" i="9" s="1"/>
  <c r="M4" i="9" s="1"/>
  <c r="J67" i="9"/>
  <c r="K67" i="9" s="1"/>
  <c r="M67" i="9" s="1"/>
  <c r="AJ959" i="5"/>
  <c r="AL959" i="5" s="1"/>
  <c r="J18" i="9"/>
  <c r="K18" i="9" s="1"/>
  <c r="M18" i="9" s="1"/>
  <c r="AJ292" i="5"/>
  <c r="AL292" i="5" s="1"/>
  <c r="AJ646" i="5"/>
  <c r="AL646" i="5" s="1"/>
  <c r="AA32" i="6"/>
  <c r="Q6" i="6"/>
  <c r="K4" i="6"/>
  <c r="L4" i="6" s="1"/>
  <c r="AJ261" i="5"/>
  <c r="AL261" i="5" s="1"/>
  <c r="AA14" i="6"/>
  <c r="AJ610" i="5"/>
  <c r="AL610" i="5" s="1"/>
  <c r="AJ511" i="5"/>
  <c r="AL511" i="5" s="1"/>
  <c r="AJ962" i="5"/>
  <c r="AL962" i="5" s="1"/>
  <c r="AJ379" i="5"/>
  <c r="AL379" i="5" s="1"/>
  <c r="AJ371" i="5"/>
  <c r="AL371" i="5" s="1"/>
  <c r="AJ519" i="5"/>
  <c r="AL519" i="5" s="1"/>
  <c r="M117" i="9"/>
  <c r="AJ358" i="5"/>
  <c r="AL358" i="5" s="1"/>
  <c r="Z23" i="6"/>
  <c r="AJ617" i="5"/>
  <c r="AL617" i="5" s="1"/>
  <c r="S30" i="6"/>
  <c r="AJ288" i="5"/>
  <c r="AL288" i="5" s="1"/>
  <c r="AJ300" i="5"/>
  <c r="AL300" i="5" s="1"/>
  <c r="AJ377" i="5"/>
  <c r="AL377" i="5" s="1"/>
  <c r="AH1779" i="5"/>
  <c r="AH1781" i="5" s="1"/>
  <c r="AH1839" i="5" s="1"/>
  <c r="AJ601" i="5"/>
  <c r="AL601" i="5" s="1"/>
  <c r="AJ297" i="5"/>
  <c r="AL297" i="5" s="1"/>
  <c r="AJ322" i="5"/>
  <c r="AL322" i="5" s="1"/>
  <c r="Z29" i="6"/>
  <c r="AJ373" i="5"/>
  <c r="AL373" i="5" s="1"/>
  <c r="AL1487" i="5"/>
  <c r="J76" i="9"/>
  <c r="K76" i="9" s="1"/>
  <c r="AJ302" i="5"/>
  <c r="AL302" i="5" s="1"/>
  <c r="AJ619" i="5"/>
  <c r="AL619" i="5" s="1"/>
  <c r="AJ629" i="5"/>
  <c r="AL629" i="5" s="1"/>
  <c r="AJ631" i="5"/>
  <c r="AL631" i="5" s="1"/>
  <c r="AL1275" i="5"/>
  <c r="AL1416" i="5"/>
  <c r="AL1413" i="5"/>
  <c r="AJ263" i="5"/>
  <c r="AL263" i="5" s="1"/>
  <c r="J124" i="9"/>
  <c r="K124" i="9" s="1"/>
  <c r="M124" i="9" s="1"/>
  <c r="J101" i="9"/>
  <c r="K101" i="9" s="1"/>
  <c r="M101" i="9" s="1"/>
  <c r="Q31" i="6"/>
  <c r="AL1293" i="5"/>
  <c r="AJ285" i="5"/>
  <c r="AL285" i="5" s="1"/>
  <c r="AJ648" i="5"/>
  <c r="AL648" i="5" s="1"/>
  <c r="AJ603" i="5"/>
  <c r="AL603" i="5" s="1"/>
  <c r="AJ644" i="5"/>
  <c r="AL644" i="5" s="1"/>
  <c r="AJ521" i="5"/>
  <c r="AL521" i="5" s="1"/>
  <c r="AJ1816" i="5"/>
  <c r="M5" i="9"/>
  <c r="AJ599" i="5"/>
  <c r="AL599" i="5" s="1"/>
  <c r="Q33" i="6"/>
  <c r="AJ637" i="5"/>
  <c r="AL637" i="5" s="1"/>
  <c r="Q21" i="6"/>
  <c r="AJ635" i="5"/>
  <c r="AL635" i="5" s="1"/>
  <c r="AC71" i="6"/>
  <c r="AC40" i="6"/>
  <c r="J50" i="9"/>
  <c r="K50" i="9" s="1"/>
  <c r="K12" i="6"/>
  <c r="M129" i="9"/>
  <c r="K58" i="6"/>
  <c r="AL432" i="5"/>
  <c r="J38" i="9"/>
  <c r="K38" i="9" s="1"/>
  <c r="J132" i="9"/>
  <c r="K132" i="9" s="1"/>
  <c r="M132" i="9" s="1"/>
  <c r="AJ650" i="5"/>
  <c r="J120" i="9"/>
  <c r="K120" i="9" s="1"/>
  <c r="Q8" i="6"/>
  <c r="J9" i="9"/>
  <c r="K9" i="9" s="1"/>
  <c r="Z1779" i="5"/>
  <c r="Z1781" i="5" s="1"/>
  <c r="Z1839" i="5" s="1"/>
  <c r="Z27" i="6"/>
  <c r="AL1263" i="5"/>
  <c r="Q23" i="6"/>
  <c r="AJ586" i="5"/>
  <c r="AL586" i="5" s="1"/>
  <c r="AJ410" i="5"/>
  <c r="AL410" i="5" s="1"/>
  <c r="S6" i="6"/>
  <c r="AA27" i="6"/>
  <c r="Q13" i="6"/>
  <c r="J72" i="9"/>
  <c r="K72" i="9" s="1"/>
  <c r="K51" i="6"/>
  <c r="L51" i="6" s="1"/>
  <c r="K9" i="6"/>
  <c r="AL1223" i="5"/>
  <c r="AJ294" i="5"/>
  <c r="AL294" i="5" s="1"/>
  <c r="AJ202" i="5"/>
  <c r="AL202" i="5" s="1"/>
  <c r="Z25" i="6"/>
  <c r="J60" i="7"/>
  <c r="AA35" i="6"/>
  <c r="AJ589" i="5"/>
  <c r="AJ563" i="5"/>
  <c r="AL563" i="5" s="1"/>
  <c r="AJ229" i="5"/>
  <c r="AL229" i="5" s="1"/>
  <c r="K56" i="6"/>
  <c r="L56" i="6" s="1"/>
  <c r="AJ271" i="5"/>
  <c r="AL271" i="5" s="1"/>
  <c r="AL547" i="5"/>
  <c r="J41" i="9"/>
  <c r="K41" i="9" s="1"/>
  <c r="J46" i="9"/>
  <c r="K46" i="9" s="1"/>
  <c r="M46" i="9" s="1"/>
  <c r="S16" i="6"/>
  <c r="AJ965" i="5"/>
  <c r="S62" i="6"/>
  <c r="L26" i="6"/>
  <c r="AJ259" i="5"/>
  <c r="AL259" i="5" s="1"/>
  <c r="AJ279" i="5"/>
  <c r="J121" i="9"/>
  <c r="K121" i="9" s="1"/>
  <c r="M121" i="9" s="1"/>
  <c r="S8" i="6"/>
  <c r="T62" i="7"/>
  <c r="J126" i="9"/>
  <c r="K126" i="9" s="1"/>
  <c r="AL221" i="5"/>
  <c r="Q25" i="6"/>
  <c r="Q29" i="6"/>
  <c r="AJ275" i="5"/>
  <c r="AL275" i="5" s="1"/>
  <c r="S27" i="6"/>
  <c r="AL277" i="5"/>
  <c r="AB41" i="6"/>
  <c r="J119" i="9"/>
  <c r="K119" i="9" s="1"/>
  <c r="M119" i="9" s="1"/>
  <c r="AL1203" i="5"/>
  <c r="Q16" i="6"/>
  <c r="S21" i="6"/>
  <c r="AB36" i="6"/>
  <c r="AC36" i="6" s="1"/>
  <c r="AB48" i="6"/>
  <c r="L48" i="6"/>
  <c r="J26" i="9"/>
  <c r="K26" i="9" s="1"/>
  <c r="AL1368" i="5"/>
  <c r="K70" i="6"/>
  <c r="K54" i="7"/>
  <c r="J68" i="9"/>
  <c r="K68" i="9" s="1"/>
  <c r="AJ245" i="5"/>
  <c r="AL245" i="5" s="1"/>
  <c r="AJ408" i="5"/>
  <c r="AL408" i="5" s="1"/>
  <c r="AL977" i="5"/>
  <c r="J79" i="9"/>
  <c r="K79" i="9" s="1"/>
  <c r="X1779" i="5"/>
  <c r="X1781" i="5" s="1"/>
  <c r="X1839" i="5" s="1"/>
  <c r="J70" i="9"/>
  <c r="K70" i="9" s="1"/>
  <c r="M76" i="9" s="1"/>
  <c r="J66" i="9"/>
  <c r="K66" i="9" s="1"/>
  <c r="M66" i="9" s="1"/>
  <c r="AJ338" i="5"/>
  <c r="AL338" i="5" s="1"/>
  <c r="AJ237" i="5"/>
  <c r="AL237" i="5" s="1"/>
  <c r="AJ555" i="5"/>
  <c r="AL555" i="5" s="1"/>
  <c r="S17" i="6"/>
  <c r="AA21" i="6"/>
  <c r="AL188" i="5"/>
  <c r="J29" i="9"/>
  <c r="K29" i="9" s="1"/>
  <c r="AJ395" i="5"/>
  <c r="AL395" i="5" s="1"/>
  <c r="Q18" i="6"/>
  <c r="AL642" i="5"/>
  <c r="G46" i="7"/>
  <c r="AC26" i="6"/>
  <c r="M26" i="6" s="1"/>
  <c r="AJ582" i="5"/>
  <c r="AL582" i="5" s="1"/>
  <c r="AA25" i="6"/>
  <c r="AJ493" i="5"/>
  <c r="Q7" i="6"/>
  <c r="AJ129" i="5"/>
  <c r="J91" i="9" s="1"/>
  <c r="K91" i="9" s="1"/>
  <c r="M91" i="9" s="1"/>
  <c r="S19" i="6"/>
  <c r="S14" i="6"/>
  <c r="J45" i="9"/>
  <c r="K45" i="9" s="1"/>
  <c r="M45" i="9" s="1"/>
  <c r="Q14" i="6"/>
  <c r="K57" i="6"/>
  <c r="AJ573" i="5"/>
  <c r="AL573" i="5" s="1"/>
  <c r="S25" i="6"/>
  <c r="AJ346" i="5"/>
  <c r="AL346" i="5" s="1"/>
  <c r="AJ255" i="5"/>
  <c r="AL255" i="5" s="1"/>
  <c r="AA20" i="6"/>
  <c r="AC44" i="6"/>
  <c r="G64" i="7"/>
  <c r="S13" i="6"/>
  <c r="S20" i="6"/>
  <c r="AJ475" i="5"/>
  <c r="AL347" i="5"/>
  <c r="J35" i="9"/>
  <c r="K35" i="9" s="1"/>
  <c r="AJ241" i="5"/>
  <c r="AL241" i="5" s="1"/>
  <c r="AJ955" i="5"/>
  <c r="AA29" i="6"/>
  <c r="AJ571" i="5"/>
  <c r="AL571" i="5" s="1"/>
  <c r="AB61" i="6"/>
  <c r="L61" i="6"/>
  <c r="S31" i="6"/>
  <c r="AL320" i="5"/>
  <c r="K30" i="6"/>
  <c r="AB30" i="6" s="1"/>
  <c r="J108" i="9"/>
  <c r="K108" i="9" s="1"/>
  <c r="M108" i="9" s="1"/>
  <c r="AJ324" i="5"/>
  <c r="AL324" i="5" s="1"/>
  <c r="Q17" i="6"/>
  <c r="AJ257" i="5"/>
  <c r="AL257" i="5" s="1"/>
  <c r="Q32" i="6"/>
  <c r="J28" i="9"/>
  <c r="K28" i="9" s="1"/>
  <c r="P72" i="6"/>
  <c r="AL1362" i="5"/>
  <c r="AL1324" i="5"/>
  <c r="J39" i="9"/>
  <c r="K39" i="9" s="1"/>
  <c r="M38" i="9" s="1"/>
  <c r="AL418" i="5"/>
  <c r="AL915" i="5"/>
  <c r="J83" i="9"/>
  <c r="K83" i="9" s="1"/>
  <c r="M83" i="9" s="1"/>
  <c r="AL38" i="5"/>
  <c r="J75" i="9"/>
  <c r="K75" i="9" s="1"/>
  <c r="AL1388" i="5"/>
  <c r="AL1394" i="5"/>
  <c r="AL160" i="5"/>
  <c r="J106" i="9"/>
  <c r="K106" i="9" s="1"/>
  <c r="M106" i="9" s="1"/>
  <c r="AL1261" i="5"/>
  <c r="J122" i="9"/>
  <c r="K122" i="9" s="1"/>
  <c r="M122" i="9" s="1"/>
  <c r="AL484" i="5"/>
  <c r="AL1443" i="5"/>
  <c r="J105" i="9"/>
  <c r="K105" i="9" s="1"/>
  <c r="M105" i="9" s="1"/>
  <c r="AL150" i="5"/>
  <c r="J84" i="9"/>
  <c r="K84" i="9" s="1"/>
  <c r="M84" i="9" s="1"/>
  <c r="G84" i="7"/>
  <c r="W84" i="7" s="1"/>
  <c r="AC66" i="6"/>
  <c r="AL295" i="5"/>
  <c r="AL1342" i="5"/>
  <c r="K33" i="6"/>
  <c r="AL590" i="5"/>
  <c r="AL248" i="5"/>
  <c r="M78" i="9"/>
  <c r="M133" i="9"/>
  <c r="M13" i="9"/>
  <c r="M50" i="9"/>
  <c r="M9" i="9"/>
  <c r="M99" i="9"/>
  <c r="M12" i="9"/>
  <c r="C151" i="9"/>
  <c r="M120" i="9"/>
  <c r="M47" i="9"/>
  <c r="N47" i="9"/>
  <c r="AL1340" i="5"/>
  <c r="AL529" i="5"/>
  <c r="J42" i="9"/>
  <c r="K42" i="9" s="1"/>
  <c r="K67" i="6"/>
  <c r="AC55" i="6"/>
  <c r="G75" i="7"/>
  <c r="AL670" i="5"/>
  <c r="J57" i="9"/>
  <c r="K57" i="9" s="1"/>
  <c r="M57" i="9" s="1"/>
  <c r="AL264" i="5"/>
  <c r="J55" i="9"/>
  <c r="K55" i="9" s="1"/>
  <c r="M55" i="9" s="1"/>
  <c r="AL446" i="5"/>
  <c r="AL983" i="5"/>
  <c r="AL1318" i="5"/>
  <c r="AL1373" i="5"/>
  <c r="AL1314" i="5"/>
  <c r="AL1377" i="5"/>
  <c r="AL341" i="5"/>
  <c r="AL1044" i="5"/>
  <c r="J60" i="9"/>
  <c r="K60" i="9" s="1"/>
  <c r="M60" i="9" s="1"/>
  <c r="AL133" i="5"/>
  <c r="L47" i="6"/>
  <c r="AB47" i="6"/>
  <c r="AC49" i="6"/>
  <c r="G69" i="7"/>
  <c r="J21" i="9"/>
  <c r="K21" i="9" s="1"/>
  <c r="M21" i="9" s="1"/>
  <c r="AL184" i="5"/>
  <c r="AC39" i="6"/>
  <c r="G59" i="7"/>
  <c r="K14" i="6"/>
  <c r="AL695" i="5"/>
  <c r="J58" i="9"/>
  <c r="K58" i="9" s="1"/>
  <c r="M58" i="9" s="1"/>
  <c r="AC54" i="6"/>
  <c r="G74" i="7"/>
  <c r="M71" i="6"/>
  <c r="H89" i="7"/>
  <c r="O71" i="6"/>
  <c r="L12" i="6"/>
  <c r="AB12" i="6"/>
  <c r="AB43" i="6"/>
  <c r="L43" i="6"/>
  <c r="AL545" i="5"/>
  <c r="J40" i="9"/>
  <c r="K40" i="9" s="1"/>
  <c r="L69" i="6"/>
  <c r="AB69" i="6"/>
  <c r="W72" i="6"/>
  <c r="V72" i="6"/>
  <c r="AL1288" i="5"/>
  <c r="K18" i="6"/>
  <c r="AL332" i="5"/>
  <c r="M125" i="9"/>
  <c r="J130" i="9"/>
  <c r="K130" i="9" s="1"/>
  <c r="M130" i="9" s="1"/>
  <c r="AL1712" i="5"/>
  <c r="K10" i="6"/>
  <c r="AC52" i="6"/>
  <c r="G72" i="7"/>
  <c r="H54" i="7"/>
  <c r="M34" i="6"/>
  <c r="O34" i="6"/>
  <c r="J25" i="9"/>
  <c r="K25" i="9" s="1"/>
  <c r="M42" i="6"/>
  <c r="H62" i="7"/>
  <c r="O42" i="6"/>
  <c r="AB58" i="6"/>
  <c r="L58" i="6"/>
  <c r="Y1839" i="5"/>
  <c r="AL230" i="5"/>
  <c r="K8" i="6"/>
  <c r="AL177" i="5"/>
  <c r="J116" i="9"/>
  <c r="K116" i="9" s="1"/>
  <c r="M116" i="9" s="1"/>
  <c r="AL246" i="5"/>
  <c r="AL1837" i="5"/>
  <c r="K59" i="6"/>
  <c r="J11" i="9"/>
  <c r="K11" i="9" s="1"/>
  <c r="M11" i="9" s="1"/>
  <c r="AL1405" i="5"/>
  <c r="J62" i="9"/>
  <c r="K62" i="9" s="1"/>
  <c r="M62" i="9" s="1"/>
  <c r="AL1838" i="5"/>
  <c r="AL1564" i="5"/>
  <c r="AL744" i="5"/>
  <c r="AL1209" i="5"/>
  <c r="J63" i="9"/>
  <c r="K63" i="9" s="1"/>
  <c r="M63" i="9" s="1"/>
  <c r="K68" i="6"/>
  <c r="AL506" i="5"/>
  <c r="J111" i="9"/>
  <c r="K111" i="9" s="1"/>
  <c r="M111" i="9" s="1"/>
  <c r="K44" i="7"/>
  <c r="L44" i="7"/>
  <c r="L28" i="6"/>
  <c r="AB28" i="6"/>
  <c r="K5" i="6"/>
  <c r="L9" i="6"/>
  <c r="AB9" i="6"/>
  <c r="J71" i="9"/>
  <c r="K71" i="9" s="1"/>
  <c r="M71" i="9" s="1"/>
  <c r="L45" i="6"/>
  <c r="AB45" i="6"/>
  <c r="J51" i="9"/>
  <c r="K51" i="9" s="1"/>
  <c r="M51" i="9" s="1"/>
  <c r="AG1839" i="5"/>
  <c r="AB38" i="6"/>
  <c r="L38" i="6"/>
  <c r="K3" i="9"/>
  <c r="K62" i="7"/>
  <c r="L62" i="7"/>
  <c r="AB70" i="6"/>
  <c r="L70" i="6"/>
  <c r="J100" i="9"/>
  <c r="K100" i="9" s="1"/>
  <c r="M100" i="9" s="1"/>
  <c r="AB1839" i="5"/>
  <c r="AL1061" i="5"/>
  <c r="AL1691" i="5"/>
  <c r="AL551" i="5"/>
  <c r="AL260" i="5"/>
  <c r="K15" i="6"/>
  <c r="L147" i="9"/>
  <c r="L149" i="9" s="1"/>
  <c r="K35" i="6"/>
  <c r="AL200" i="5"/>
  <c r="L50" i="6"/>
  <c r="AB50" i="6"/>
  <c r="L60" i="7"/>
  <c r="K60" i="7"/>
  <c r="M126" i="9"/>
  <c r="AL1317" i="5" l="1"/>
  <c r="K53" i="6"/>
  <c r="K46" i="6"/>
  <c r="W74" i="7"/>
  <c r="AB74" i="7"/>
  <c r="AC74" i="7" s="1"/>
  <c r="AD74" i="7" s="1"/>
  <c r="W64" i="7"/>
  <c r="AB64" i="7"/>
  <c r="AC64" i="7" s="1"/>
  <c r="AD64" i="7" s="1"/>
  <c r="K11" i="6"/>
  <c r="W72" i="7"/>
  <c r="AB72" i="7"/>
  <c r="AC72" i="7" s="1"/>
  <c r="AD72" i="7" s="1"/>
  <c r="W59" i="7"/>
  <c r="AB59" i="7"/>
  <c r="AC59" i="7" s="1"/>
  <c r="AD59" i="7" s="1"/>
  <c r="W69" i="7"/>
  <c r="AB69" i="7"/>
  <c r="AC69" i="7" s="1"/>
  <c r="AD69" i="7" s="1"/>
  <c r="W80" i="7"/>
  <c r="AB80" i="7"/>
  <c r="AC80" i="7" s="1"/>
  <c r="AD80" i="7" s="1"/>
  <c r="W75" i="7"/>
  <c r="AB75" i="7"/>
  <c r="AC75" i="7" s="1"/>
  <c r="AD75" i="7" s="1"/>
  <c r="W46" i="7"/>
  <c r="AB46" i="7"/>
  <c r="AC46" i="7" s="1"/>
  <c r="AD46" i="7" s="1"/>
  <c r="AE46" i="7" s="1"/>
  <c r="L89" i="7"/>
  <c r="N89" i="7" s="1"/>
  <c r="K23" i="6"/>
  <c r="AC60" i="6"/>
  <c r="H80" i="7" s="1"/>
  <c r="AB4" i="6"/>
  <c r="J56" i="9"/>
  <c r="K56" i="9" s="1"/>
  <c r="M56" i="9" s="1"/>
  <c r="J103" i="9"/>
  <c r="K103" i="9" s="1"/>
  <c r="M103" i="9" s="1"/>
  <c r="AB56" i="6"/>
  <c r="G76" i="7" s="1"/>
  <c r="J76" i="7" s="1"/>
  <c r="M75" i="9"/>
  <c r="K25" i="6"/>
  <c r="H46" i="7"/>
  <c r="J115" i="9"/>
  <c r="K115" i="9" s="1"/>
  <c r="K27" i="6"/>
  <c r="Z72" i="6"/>
  <c r="K22" i="6"/>
  <c r="L22" i="6" s="1"/>
  <c r="J54" i="9"/>
  <c r="K54" i="9" s="1"/>
  <c r="M54" i="9" s="1"/>
  <c r="J97" i="9"/>
  <c r="K97" i="9" s="1"/>
  <c r="M97" i="9" s="1"/>
  <c r="K29" i="6"/>
  <c r="K21" i="6"/>
  <c r="L21" i="6" s="1"/>
  <c r="J87" i="9"/>
  <c r="K87" i="9" s="1"/>
  <c r="M87" i="9" s="1"/>
  <c r="K16" i="6"/>
  <c r="L16" i="6" s="1"/>
  <c r="H60" i="7"/>
  <c r="M40" i="6"/>
  <c r="O40" i="6"/>
  <c r="L30" i="6"/>
  <c r="O26" i="6"/>
  <c r="J23" i="9"/>
  <c r="K23" i="9" s="1"/>
  <c r="AB51" i="6"/>
  <c r="J86" i="9"/>
  <c r="K86" i="9" s="1"/>
  <c r="M86" i="9" s="1"/>
  <c r="AJ1779" i="5"/>
  <c r="J34" i="9"/>
  <c r="K34" i="9" s="1"/>
  <c r="M34" i="9" s="1"/>
  <c r="G56" i="7"/>
  <c r="AB56" i="7" s="1"/>
  <c r="AC56" i="7" s="1"/>
  <c r="AD56" i="7" s="1"/>
  <c r="AE56" i="7" s="1"/>
  <c r="J95" i="9"/>
  <c r="K95" i="9" s="1"/>
  <c r="M95" i="9" s="1"/>
  <c r="AL650" i="5"/>
  <c r="J113" i="9"/>
  <c r="K113" i="9" s="1"/>
  <c r="K31" i="6"/>
  <c r="K32" i="6"/>
  <c r="L32" i="6" s="1"/>
  <c r="S72" i="6"/>
  <c r="AL589" i="5"/>
  <c r="J90" i="9"/>
  <c r="K90" i="9" s="1"/>
  <c r="M90" i="9" s="1"/>
  <c r="AL965" i="5"/>
  <c r="K62" i="6"/>
  <c r="J81" i="9"/>
  <c r="K81" i="9" s="1"/>
  <c r="M81" i="9" s="1"/>
  <c r="AL279" i="5"/>
  <c r="K6" i="6"/>
  <c r="J64" i="9"/>
  <c r="K64" i="9" s="1"/>
  <c r="M64" i="9" s="1"/>
  <c r="M23" i="9"/>
  <c r="G61" i="7"/>
  <c r="AC41" i="6"/>
  <c r="G68" i="7"/>
  <c r="AC48" i="6"/>
  <c r="M42" i="9"/>
  <c r="K13" i="6"/>
  <c r="AB13" i="6" s="1"/>
  <c r="K17" i="6"/>
  <c r="L17" i="6" s="1"/>
  <c r="J107" i="9"/>
  <c r="K107" i="9" s="1"/>
  <c r="M107" i="9" s="1"/>
  <c r="AA72" i="6"/>
  <c r="J110" i="9"/>
  <c r="K110" i="9" s="1"/>
  <c r="M110" i="9" s="1"/>
  <c r="L57" i="6"/>
  <c r="AB57" i="6"/>
  <c r="AL493" i="5"/>
  <c r="K7" i="6"/>
  <c r="J46" i="7"/>
  <c r="Q72" i="6"/>
  <c r="AL955" i="5"/>
  <c r="J80" i="9"/>
  <c r="K80" i="9" s="1"/>
  <c r="AL475" i="5"/>
  <c r="K20" i="6"/>
  <c r="J64" i="7"/>
  <c r="T64" i="7"/>
  <c r="G81" i="7"/>
  <c r="AC61" i="6"/>
  <c r="M44" i="6"/>
  <c r="O44" i="6"/>
  <c r="H64" i="7"/>
  <c r="AL129" i="5"/>
  <c r="AL1778" i="5" s="1"/>
  <c r="K19" i="6"/>
  <c r="O36" i="6"/>
  <c r="H56" i="7"/>
  <c r="M36" i="6"/>
  <c r="AB33" i="6"/>
  <c r="L33" i="6"/>
  <c r="M66" i="6"/>
  <c r="O66" i="6"/>
  <c r="H84" i="7"/>
  <c r="J84" i="7"/>
  <c r="M60" i="6"/>
  <c r="O60" i="6"/>
  <c r="T80" i="7"/>
  <c r="J80" i="7"/>
  <c r="H72" i="7"/>
  <c r="M52" i="6"/>
  <c r="O52" i="6"/>
  <c r="AC58" i="6"/>
  <c r="G78" i="7"/>
  <c r="AB10" i="6"/>
  <c r="L10" i="6"/>
  <c r="G32" i="7"/>
  <c r="AC12" i="6"/>
  <c r="J59" i="7"/>
  <c r="L67" i="6"/>
  <c r="AB67" i="6"/>
  <c r="O55" i="6"/>
  <c r="M55" i="6"/>
  <c r="H75" i="7"/>
  <c r="L18" i="6"/>
  <c r="AB18" i="6"/>
  <c r="AC69" i="6"/>
  <c r="G87" i="7"/>
  <c r="W87" i="7" s="1"/>
  <c r="AC43" i="6"/>
  <c r="G63" i="7"/>
  <c r="J74" i="7"/>
  <c r="T74" i="7"/>
  <c r="AB14" i="6"/>
  <c r="L14" i="6"/>
  <c r="H59" i="7"/>
  <c r="O39" i="6"/>
  <c r="M39" i="6"/>
  <c r="J69" i="7"/>
  <c r="T69" i="7"/>
  <c r="G67" i="7"/>
  <c r="AC47" i="6"/>
  <c r="G24" i="7"/>
  <c r="AC4" i="6"/>
  <c r="T72" i="7"/>
  <c r="J72" i="7"/>
  <c r="O54" i="6"/>
  <c r="H74" i="7"/>
  <c r="M54" i="6"/>
  <c r="AB29" i="6"/>
  <c r="L29" i="6"/>
  <c r="M49" i="6"/>
  <c r="H69" i="7"/>
  <c r="O49" i="6"/>
  <c r="T75" i="7"/>
  <c r="J75" i="7"/>
  <c r="G88" i="7"/>
  <c r="W88" i="7" s="1"/>
  <c r="AC70" i="6"/>
  <c r="G92" i="7"/>
  <c r="AC38" i="6"/>
  <c r="G58" i="7"/>
  <c r="AC45" i="6"/>
  <c r="G65" i="7"/>
  <c r="G29" i="7"/>
  <c r="AC9" i="6"/>
  <c r="L25" i="6"/>
  <c r="AB25" i="6"/>
  <c r="AB59" i="6"/>
  <c r="L59" i="6"/>
  <c r="AB8" i="6"/>
  <c r="L8" i="6"/>
  <c r="L35" i="6"/>
  <c r="AB35" i="6"/>
  <c r="N60" i="7"/>
  <c r="M28" i="7"/>
  <c r="L15" i="6"/>
  <c r="AB15" i="6"/>
  <c r="M30" i="7"/>
  <c r="N62" i="7"/>
  <c r="M3" i="9"/>
  <c r="G50" i="7"/>
  <c r="AC30" i="6"/>
  <c r="G70" i="7"/>
  <c r="AC50" i="6"/>
  <c r="AB5" i="6"/>
  <c r="L5" i="6"/>
  <c r="G48" i="7"/>
  <c r="AC28" i="6"/>
  <c r="L68" i="6"/>
  <c r="AB68" i="6"/>
  <c r="J148" i="9"/>
  <c r="AJ1781" i="5"/>
  <c r="AB22" i="6" l="1"/>
  <c r="M115" i="9"/>
  <c r="AB53" i="6"/>
  <c r="L53" i="6"/>
  <c r="AB46" i="6"/>
  <c r="L46" i="6"/>
  <c r="AC56" i="6"/>
  <c r="AB21" i="6"/>
  <c r="W65" i="7"/>
  <c r="AB65" i="7"/>
  <c r="AC65" i="7" s="1"/>
  <c r="AD65" i="7" s="1"/>
  <c r="W24" i="7"/>
  <c r="AB24" i="7"/>
  <c r="AC24" i="7" s="1"/>
  <c r="AD24" i="7" s="1"/>
  <c r="W78" i="7"/>
  <c r="AB78" i="7"/>
  <c r="AC78" i="7" s="1"/>
  <c r="AD78" i="7" s="1"/>
  <c r="W76" i="7"/>
  <c r="AB76" i="7"/>
  <c r="AC76" i="7" s="1"/>
  <c r="AD76" i="7" s="1"/>
  <c r="AE44" i="7" s="1"/>
  <c r="W67" i="7"/>
  <c r="AB67" i="7"/>
  <c r="AC67" i="7" s="1"/>
  <c r="AD67" i="7" s="1"/>
  <c r="W32" i="7"/>
  <c r="AB32" i="7"/>
  <c r="AC32" i="7" s="1"/>
  <c r="AD32" i="7" s="1"/>
  <c r="AE32" i="7" s="1"/>
  <c r="W81" i="7"/>
  <c r="AB81" i="7"/>
  <c r="AC81" i="7" s="1"/>
  <c r="AD81" i="7" s="1"/>
  <c r="W68" i="7"/>
  <c r="AB68" i="7"/>
  <c r="AC68" i="7" s="1"/>
  <c r="AD68" i="7" s="1"/>
  <c r="W58" i="7"/>
  <c r="AB58" i="7"/>
  <c r="AC58" i="7" s="1"/>
  <c r="AD58" i="7" s="1"/>
  <c r="W48" i="7"/>
  <c r="AB48" i="7"/>
  <c r="AC48" i="7" s="1"/>
  <c r="AD48" i="7" s="1"/>
  <c r="AE48" i="7" s="1"/>
  <c r="W70" i="7"/>
  <c r="AB70" i="7"/>
  <c r="AC70" i="7" s="1"/>
  <c r="AD70" i="7" s="1"/>
  <c r="W50" i="7"/>
  <c r="AB50" i="7"/>
  <c r="AC50" i="7" s="1"/>
  <c r="AD50" i="7" s="1"/>
  <c r="W29" i="7"/>
  <c r="AB29" i="7"/>
  <c r="AC29" i="7" s="1"/>
  <c r="AD29" i="7" s="1"/>
  <c r="W63" i="7"/>
  <c r="AB63" i="7"/>
  <c r="AC63" i="7" s="1"/>
  <c r="AD63" i="7" s="1"/>
  <c r="W61" i="7"/>
  <c r="AB61" i="7"/>
  <c r="AC61" i="7" s="1"/>
  <c r="AD61" i="7" s="1"/>
  <c r="L11" i="6"/>
  <c r="AB11" i="6"/>
  <c r="J56" i="7"/>
  <c r="L56" i="7" s="1"/>
  <c r="N56" i="7" s="1"/>
  <c r="Y56" i="7" s="1"/>
  <c r="W56" i="7"/>
  <c r="T76" i="7"/>
  <c r="AB23" i="6"/>
  <c r="L23" i="6"/>
  <c r="AB16" i="6"/>
  <c r="AC16" i="6" s="1"/>
  <c r="AB27" i="6"/>
  <c r="L27" i="6"/>
  <c r="AB32" i="6"/>
  <c r="G52" i="7" s="1"/>
  <c r="G71" i="7"/>
  <c r="AC51" i="6"/>
  <c r="AB31" i="6"/>
  <c r="L31" i="6"/>
  <c r="AB62" i="6"/>
  <c r="L62" i="6"/>
  <c r="L13" i="6"/>
  <c r="AB6" i="6"/>
  <c r="L6" i="6"/>
  <c r="AB17" i="6"/>
  <c r="AC17" i="6" s="1"/>
  <c r="O41" i="6"/>
  <c r="H61" i="7"/>
  <c r="M41" i="6"/>
  <c r="J61" i="7"/>
  <c r="T61" i="7"/>
  <c r="H68" i="7"/>
  <c r="M48" i="6"/>
  <c r="O48" i="6"/>
  <c r="J68" i="7"/>
  <c r="T68" i="7"/>
  <c r="K147" i="9"/>
  <c r="J147" i="9"/>
  <c r="J149" i="9" s="1"/>
  <c r="AB7" i="6"/>
  <c r="L7" i="6"/>
  <c r="L19" i="6"/>
  <c r="AB19" i="6"/>
  <c r="K46" i="7"/>
  <c r="L46" i="7"/>
  <c r="N46" i="7" s="1"/>
  <c r="Y46" i="7" s="1"/>
  <c r="AC57" i="6"/>
  <c r="G77" i="7"/>
  <c r="AB20" i="6"/>
  <c r="L20" i="6"/>
  <c r="K72" i="6"/>
  <c r="O61" i="6"/>
  <c r="H81" i="7"/>
  <c r="M61" i="6"/>
  <c r="K64" i="7"/>
  <c r="L64" i="7"/>
  <c r="J81" i="7"/>
  <c r="T81" i="7"/>
  <c r="K80" i="7"/>
  <c r="L80" i="7"/>
  <c r="L84" i="7"/>
  <c r="N84" i="7" s="1"/>
  <c r="K84" i="7"/>
  <c r="G53" i="7"/>
  <c r="AC33" i="6"/>
  <c r="K75" i="7"/>
  <c r="L75" i="7"/>
  <c r="J24" i="7"/>
  <c r="O47" i="6"/>
  <c r="M47" i="6"/>
  <c r="H67" i="7"/>
  <c r="L69" i="7"/>
  <c r="K69" i="7"/>
  <c r="H63" i="7"/>
  <c r="O43" i="6"/>
  <c r="M43" i="6"/>
  <c r="H87" i="7"/>
  <c r="O69" i="6"/>
  <c r="M69" i="6"/>
  <c r="K76" i="7"/>
  <c r="L76" i="7"/>
  <c r="J32" i="7"/>
  <c r="T32" i="7"/>
  <c r="AC14" i="6"/>
  <c r="G34" i="7"/>
  <c r="L74" i="7"/>
  <c r="K74" i="7"/>
  <c r="G30" i="7"/>
  <c r="AC10" i="6"/>
  <c r="O58" i="6"/>
  <c r="H78" i="7"/>
  <c r="M58" i="6"/>
  <c r="H24" i="7"/>
  <c r="M4" i="6"/>
  <c r="O4" i="6"/>
  <c r="J63" i="7"/>
  <c r="J87" i="7"/>
  <c r="H32" i="7"/>
  <c r="M12" i="6"/>
  <c r="O12" i="6"/>
  <c r="AC29" i="6"/>
  <c r="G49" i="7"/>
  <c r="G33" i="7"/>
  <c r="AC13" i="6"/>
  <c r="L72" i="7"/>
  <c r="K72" i="7"/>
  <c r="J67" i="7"/>
  <c r="T67" i="7"/>
  <c r="G38" i="7"/>
  <c r="AC18" i="6"/>
  <c r="AC67" i="6"/>
  <c r="G85" i="7"/>
  <c r="W85" i="7" s="1"/>
  <c r="K59" i="7"/>
  <c r="L59" i="7"/>
  <c r="J78" i="7"/>
  <c r="T50" i="7"/>
  <c r="J50" i="7"/>
  <c r="M28" i="6"/>
  <c r="O28" i="6"/>
  <c r="H48" i="7"/>
  <c r="H70" i="7"/>
  <c r="M50" i="6"/>
  <c r="O50" i="6"/>
  <c r="AJ1839" i="5"/>
  <c r="AJ1840" i="5" s="1"/>
  <c r="Z1782" i="5"/>
  <c r="AA1782" i="5"/>
  <c r="W1782" i="5"/>
  <c r="AJ1782" i="5"/>
  <c r="AF1782" i="5"/>
  <c r="AI1782" i="5"/>
  <c r="AH1782" i="5"/>
  <c r="AD1782" i="5"/>
  <c r="U1782" i="5"/>
  <c r="AE1782" i="5"/>
  <c r="V1782" i="5"/>
  <c r="X1782" i="5"/>
  <c r="Y1782" i="5"/>
  <c r="AB1782" i="5"/>
  <c r="AG1782" i="5"/>
  <c r="AC68" i="6"/>
  <c r="G86" i="7"/>
  <c r="W86" i="7" s="1"/>
  <c r="J48" i="7"/>
  <c r="AC5" i="6"/>
  <c r="G25" i="7"/>
  <c r="T70" i="7"/>
  <c r="J70" i="7"/>
  <c r="O30" i="6"/>
  <c r="M30" i="6"/>
  <c r="H50" i="7"/>
  <c r="G35" i="7"/>
  <c r="AC15" i="6"/>
  <c r="G55" i="7"/>
  <c r="AC35" i="6"/>
  <c r="AC8" i="6"/>
  <c r="G28" i="7"/>
  <c r="G45" i="7"/>
  <c r="AC25" i="6"/>
  <c r="J65" i="7"/>
  <c r="O38" i="6"/>
  <c r="M38" i="6"/>
  <c r="H58" i="7"/>
  <c r="AC59" i="6"/>
  <c r="G79" i="7"/>
  <c r="O9" i="6"/>
  <c r="H29" i="7"/>
  <c r="M9" i="6"/>
  <c r="M45" i="6"/>
  <c r="H65" i="7"/>
  <c r="O45" i="6"/>
  <c r="O70" i="6"/>
  <c r="H88" i="7"/>
  <c r="M70" i="6"/>
  <c r="H92" i="7"/>
  <c r="AB86" i="6"/>
  <c r="AC22" i="6"/>
  <c r="AB78" i="6"/>
  <c r="G42" i="7"/>
  <c r="G41" i="7"/>
  <c r="AC21" i="6"/>
  <c r="T29" i="7"/>
  <c r="J29" i="7"/>
  <c r="J58" i="7"/>
  <c r="J88" i="7"/>
  <c r="G36" i="7" l="1"/>
  <c r="AB36" i="7" s="1"/>
  <c r="AC36" i="7" s="1"/>
  <c r="AD36" i="7" s="1"/>
  <c r="AE36" i="7" s="1"/>
  <c r="AC53" i="6"/>
  <c r="G73" i="7"/>
  <c r="G66" i="7"/>
  <c r="AC46" i="6"/>
  <c r="K56" i="7"/>
  <c r="O56" i="6"/>
  <c r="M56" i="6"/>
  <c r="H76" i="7"/>
  <c r="W79" i="7"/>
  <c r="AB79" i="7"/>
  <c r="AC79" i="7" s="1"/>
  <c r="AD79" i="7" s="1"/>
  <c r="AE50" i="7" s="1"/>
  <c r="W45" i="7"/>
  <c r="AB45" i="7"/>
  <c r="AC45" i="7" s="1"/>
  <c r="AD45" i="7" s="1"/>
  <c r="W55" i="7"/>
  <c r="AB55" i="7"/>
  <c r="AC55" i="7" s="1"/>
  <c r="AD55" i="7" s="1"/>
  <c r="W38" i="7"/>
  <c r="AB38" i="7"/>
  <c r="AC38" i="7" s="1"/>
  <c r="AD38" i="7" s="1"/>
  <c r="AE38" i="7" s="1"/>
  <c r="W34" i="7"/>
  <c r="AB34" i="7"/>
  <c r="AC34" i="7" s="1"/>
  <c r="AD34" i="7" s="1"/>
  <c r="AC11" i="6"/>
  <c r="G31" i="7"/>
  <c r="AE24" i="7"/>
  <c r="W41" i="7"/>
  <c r="AB41" i="7"/>
  <c r="AC41" i="7" s="1"/>
  <c r="AD41" i="7" s="1"/>
  <c r="W42" i="7"/>
  <c r="AB42" i="7"/>
  <c r="AC42" i="7" s="1"/>
  <c r="AD42" i="7" s="1"/>
  <c r="AE42" i="7" s="1"/>
  <c r="W28" i="7"/>
  <c r="AB28" i="7"/>
  <c r="AC28" i="7" s="1"/>
  <c r="AD28" i="7" s="1"/>
  <c r="AE28" i="7" s="1"/>
  <c r="W30" i="7"/>
  <c r="AB30" i="7"/>
  <c r="AC30" i="7" s="1"/>
  <c r="AD30" i="7" s="1"/>
  <c r="AE30" i="7" s="1"/>
  <c r="W53" i="7"/>
  <c r="AB53" i="7"/>
  <c r="AC53" i="7" s="1"/>
  <c r="AD53" i="7" s="1"/>
  <c r="AE53" i="7" s="1"/>
  <c r="W77" i="7"/>
  <c r="AB77" i="7"/>
  <c r="AC77" i="7" s="1"/>
  <c r="AD77" i="7" s="1"/>
  <c r="W35" i="7"/>
  <c r="AB35" i="7"/>
  <c r="AC35" i="7" s="1"/>
  <c r="AD35" i="7" s="1"/>
  <c r="AE35" i="7" s="1"/>
  <c r="W36" i="7"/>
  <c r="W33" i="7"/>
  <c r="AB33" i="7"/>
  <c r="AC33" i="7" s="1"/>
  <c r="AD33" i="7" s="1"/>
  <c r="AE33" i="7" s="1"/>
  <c r="W71" i="7"/>
  <c r="AB71" i="7"/>
  <c r="AC71" i="7" s="1"/>
  <c r="AD71" i="7" s="1"/>
  <c r="AE29" i="7"/>
  <c r="W25" i="7"/>
  <c r="AB25" i="7"/>
  <c r="AC25" i="7" s="1"/>
  <c r="AD25" i="7" s="1"/>
  <c r="AE25" i="7" s="1"/>
  <c r="W49" i="7"/>
  <c r="AB49" i="7"/>
  <c r="AC49" i="7" s="1"/>
  <c r="AD49" i="7" s="1"/>
  <c r="AE49" i="7" s="1"/>
  <c r="W52" i="7"/>
  <c r="AB52" i="7"/>
  <c r="AC52" i="7" s="1"/>
  <c r="AD52" i="7" s="1"/>
  <c r="AE52" i="7" s="1"/>
  <c r="AC23" i="6"/>
  <c r="G43" i="7"/>
  <c r="AC32" i="6"/>
  <c r="H52" i="7" s="1"/>
  <c r="AC27" i="6"/>
  <c r="AB81" i="6"/>
  <c r="C18" i="7" s="1"/>
  <c r="G47" i="7"/>
  <c r="M51" i="6"/>
  <c r="O51" i="6"/>
  <c r="H71" i="7"/>
  <c r="J71" i="7"/>
  <c r="T71" i="7"/>
  <c r="AB80" i="6"/>
  <c r="C17" i="7" s="1"/>
  <c r="G37" i="7"/>
  <c r="T37" i="7" s="1"/>
  <c r="G51" i="7"/>
  <c r="AC31" i="6"/>
  <c r="G82" i="7"/>
  <c r="AC62" i="6"/>
  <c r="AB88" i="6"/>
  <c r="H17" i="7" s="1"/>
  <c r="AB72" i="6"/>
  <c r="G90" i="7" s="1"/>
  <c r="W90" i="7" s="1"/>
  <c r="G26" i="7"/>
  <c r="AC6" i="6"/>
  <c r="L72" i="6"/>
  <c r="AB87" i="6"/>
  <c r="H16" i="7" s="1"/>
  <c r="L61" i="7"/>
  <c r="K61" i="7"/>
  <c r="L68" i="7"/>
  <c r="K68" i="7"/>
  <c r="M57" i="6"/>
  <c r="O57" i="6"/>
  <c r="H77" i="7"/>
  <c r="G39" i="7"/>
  <c r="AC19" i="6"/>
  <c r="L81" i="7"/>
  <c r="K81" i="7"/>
  <c r="T46" i="7"/>
  <c r="G40" i="7"/>
  <c r="AC20" i="6"/>
  <c r="M32" i="7"/>
  <c r="N64" i="7"/>
  <c r="J77" i="7"/>
  <c r="T77" i="7"/>
  <c r="AC7" i="6"/>
  <c r="AB79" i="6"/>
  <c r="C16" i="7" s="1"/>
  <c r="G27" i="7"/>
  <c r="T53" i="7"/>
  <c r="J53" i="7"/>
  <c r="T52" i="7"/>
  <c r="J52" i="7"/>
  <c r="M52" i="7"/>
  <c r="N80" i="7"/>
  <c r="O33" i="6"/>
  <c r="M33" i="6"/>
  <c r="H53" i="7"/>
  <c r="M25" i="7"/>
  <c r="N59" i="7"/>
  <c r="M18" i="6"/>
  <c r="O18" i="6"/>
  <c r="H38" i="7"/>
  <c r="L67" i="7"/>
  <c r="K67" i="7"/>
  <c r="J33" i="7"/>
  <c r="O10" i="6"/>
  <c r="M10" i="6"/>
  <c r="H30" i="7"/>
  <c r="J34" i="7"/>
  <c r="L32" i="7"/>
  <c r="K32" i="7"/>
  <c r="N76" i="7"/>
  <c r="M44" i="7"/>
  <c r="N44" i="7" s="1"/>
  <c r="Y44" i="7" s="1"/>
  <c r="L78" i="7"/>
  <c r="K78" i="7"/>
  <c r="J49" i="7"/>
  <c r="J30" i="7"/>
  <c r="T30" i="7"/>
  <c r="H34" i="7"/>
  <c r="O14" i="6"/>
  <c r="M14" i="6"/>
  <c r="J85" i="7"/>
  <c r="N72" i="7"/>
  <c r="M40" i="7"/>
  <c r="O29" i="6"/>
  <c r="H49" i="7"/>
  <c r="M29" i="6"/>
  <c r="K87" i="7"/>
  <c r="L87" i="7"/>
  <c r="N87" i="7" s="1"/>
  <c r="M43" i="7"/>
  <c r="N75" i="7"/>
  <c r="T38" i="7"/>
  <c r="J38" i="7"/>
  <c r="K63" i="7"/>
  <c r="L63" i="7"/>
  <c r="N69" i="7"/>
  <c r="M37" i="7"/>
  <c r="L24" i="7"/>
  <c r="K24" i="7"/>
  <c r="H85" i="7"/>
  <c r="O67" i="6"/>
  <c r="M67" i="6"/>
  <c r="O13" i="6"/>
  <c r="H33" i="7"/>
  <c r="M13" i="6"/>
  <c r="N74" i="7"/>
  <c r="M42" i="7"/>
  <c r="K88" i="7"/>
  <c r="L88" i="7"/>
  <c r="N88" i="7" s="1"/>
  <c r="L58" i="7"/>
  <c r="K58" i="7"/>
  <c r="L29" i="7"/>
  <c r="K29" i="7"/>
  <c r="M21" i="6"/>
  <c r="O21" i="6"/>
  <c r="H41" i="7"/>
  <c r="C15" i="7"/>
  <c r="H79" i="7"/>
  <c r="M59" i="6"/>
  <c r="O59" i="6"/>
  <c r="T28" i="7"/>
  <c r="J28" i="7"/>
  <c r="L28" i="7" s="1"/>
  <c r="T55" i="7"/>
  <c r="J55" i="7"/>
  <c r="K70" i="7"/>
  <c r="L70" i="7"/>
  <c r="J25" i="7"/>
  <c r="K48" i="7"/>
  <c r="L48" i="7"/>
  <c r="N48" i="7" s="1"/>
  <c r="Y48" i="7" s="1"/>
  <c r="J86" i="7"/>
  <c r="T36" i="7"/>
  <c r="J36" i="7"/>
  <c r="J41" i="7"/>
  <c r="O8" i="6"/>
  <c r="M8" i="6"/>
  <c r="H28" i="7"/>
  <c r="M68" i="6"/>
  <c r="H86" i="7"/>
  <c r="O68" i="6"/>
  <c r="H37" i="7"/>
  <c r="O17" i="6"/>
  <c r="M17" i="6"/>
  <c r="M16" i="6"/>
  <c r="H36" i="7"/>
  <c r="O16" i="6"/>
  <c r="AC78" i="6"/>
  <c r="H42" i="7"/>
  <c r="AC86" i="6"/>
  <c r="M22" i="6"/>
  <c r="O22" i="6"/>
  <c r="L65" i="7"/>
  <c r="K65" i="7"/>
  <c r="H45" i="7"/>
  <c r="M25" i="6"/>
  <c r="O25" i="6"/>
  <c r="M15" i="6"/>
  <c r="H35" i="7"/>
  <c r="O15" i="6"/>
  <c r="T42" i="7"/>
  <c r="J42" i="7"/>
  <c r="H15" i="7"/>
  <c r="T79" i="7"/>
  <c r="J79" i="7"/>
  <c r="T45" i="7"/>
  <c r="J45" i="7"/>
  <c r="O35" i="6"/>
  <c r="H55" i="7"/>
  <c r="M35" i="6"/>
  <c r="T35" i="7"/>
  <c r="J35" i="7"/>
  <c r="H25" i="7"/>
  <c r="O5" i="6"/>
  <c r="M5" i="6"/>
  <c r="L50" i="7"/>
  <c r="K50" i="7"/>
  <c r="J37" i="7" l="1"/>
  <c r="W73" i="7"/>
  <c r="AB73" i="7"/>
  <c r="AC73" i="7" s="1"/>
  <c r="AD73" i="7" s="1"/>
  <c r="AE41" i="7" s="1"/>
  <c r="J73" i="7"/>
  <c r="O53" i="6"/>
  <c r="H73" i="7"/>
  <c r="M53" i="6"/>
  <c r="O46" i="6"/>
  <c r="M46" i="6"/>
  <c r="H66" i="7"/>
  <c r="W66" i="7"/>
  <c r="AB66" i="7"/>
  <c r="AC66" i="7" s="1"/>
  <c r="AD66" i="7" s="1"/>
  <c r="AE34" i="7" s="1"/>
  <c r="J66" i="7"/>
  <c r="M32" i="6"/>
  <c r="W39" i="7"/>
  <c r="AB39" i="7"/>
  <c r="AC39" i="7" s="1"/>
  <c r="AD39" i="7" s="1"/>
  <c r="AE39" i="7" s="1"/>
  <c r="W31" i="7"/>
  <c r="AB31" i="7"/>
  <c r="AC31" i="7" s="1"/>
  <c r="AD31" i="7" s="1"/>
  <c r="AE31" i="7" s="1"/>
  <c r="J31" i="7"/>
  <c r="AE45" i="7"/>
  <c r="W51" i="7"/>
  <c r="AB51" i="7"/>
  <c r="AC51" i="7" s="1"/>
  <c r="AD51" i="7" s="1"/>
  <c r="AE51" i="7" s="1"/>
  <c r="W47" i="7"/>
  <c r="AB47" i="7"/>
  <c r="AC47" i="7" s="1"/>
  <c r="AD47" i="7" s="1"/>
  <c r="AE47" i="7" s="1"/>
  <c r="W43" i="7"/>
  <c r="AB43" i="7"/>
  <c r="AC43" i="7" s="1"/>
  <c r="AD43" i="7" s="1"/>
  <c r="AE43" i="7" s="1"/>
  <c r="O11" i="6"/>
  <c r="M11" i="6"/>
  <c r="H31" i="7"/>
  <c r="W37" i="7"/>
  <c r="AB37" i="7"/>
  <c r="AC37" i="7" s="1"/>
  <c r="AD37" i="7" s="1"/>
  <c r="AE37" i="7" s="1"/>
  <c r="W27" i="7"/>
  <c r="AB27" i="7"/>
  <c r="AC27" i="7" s="1"/>
  <c r="AD27" i="7" s="1"/>
  <c r="AE27" i="7" s="1"/>
  <c r="W40" i="7"/>
  <c r="AB40" i="7"/>
  <c r="AC40" i="7" s="1"/>
  <c r="AD40" i="7" s="1"/>
  <c r="AE40" i="7" s="1"/>
  <c r="W26" i="7"/>
  <c r="AB26" i="7"/>
  <c r="AC26" i="7" s="1"/>
  <c r="AD26" i="7" s="1"/>
  <c r="AE26" i="7" s="1"/>
  <c r="W82" i="7"/>
  <c r="AB82" i="7"/>
  <c r="AC82" i="7" s="1"/>
  <c r="AD82" i="7" s="1"/>
  <c r="AE55" i="7" s="1"/>
  <c r="O89" i="7"/>
  <c r="T43" i="7"/>
  <c r="J43" i="7"/>
  <c r="O23" i="6"/>
  <c r="M23" i="6"/>
  <c r="H43" i="7"/>
  <c r="O32" i="6"/>
  <c r="J47" i="7"/>
  <c r="T47" i="7"/>
  <c r="M27" i="6"/>
  <c r="H47" i="7"/>
  <c r="AC81" i="6"/>
  <c r="D18" i="7" s="1"/>
  <c r="AC80" i="6"/>
  <c r="D17" i="7" s="1"/>
  <c r="AC88" i="6"/>
  <c r="I17" i="7" s="1"/>
  <c r="AC79" i="6"/>
  <c r="D16" i="7" s="1"/>
  <c r="L71" i="7"/>
  <c r="K71" i="7"/>
  <c r="N32" i="7"/>
  <c r="Y32" i="7" s="1"/>
  <c r="AC87" i="6"/>
  <c r="I16" i="7" s="1"/>
  <c r="H51" i="7"/>
  <c r="M31" i="6"/>
  <c r="O31" i="6"/>
  <c r="T51" i="7"/>
  <c r="J51" i="7"/>
  <c r="O62" i="6"/>
  <c r="M62" i="6"/>
  <c r="H82" i="7"/>
  <c r="J82" i="7"/>
  <c r="T82" i="7"/>
  <c r="O6" i="6"/>
  <c r="H26" i="7"/>
  <c r="M6" i="6"/>
  <c r="T26" i="7"/>
  <c r="J26" i="7"/>
  <c r="AC72" i="6"/>
  <c r="H90" i="7" s="1"/>
  <c r="AB90" i="6"/>
  <c r="H19" i="7" s="1"/>
  <c r="M29" i="7"/>
  <c r="N29" i="7" s="1"/>
  <c r="Y29" i="7" s="1"/>
  <c r="N61" i="7"/>
  <c r="N68" i="7"/>
  <c r="M36" i="7"/>
  <c r="J27" i="7"/>
  <c r="T27" i="7"/>
  <c r="J39" i="7"/>
  <c r="T39" i="7"/>
  <c r="M20" i="6"/>
  <c r="O20" i="6"/>
  <c r="H40" i="7"/>
  <c r="AB82" i="6"/>
  <c r="C19" i="7" s="1"/>
  <c r="H27" i="7"/>
  <c r="M7" i="6"/>
  <c r="O7" i="6"/>
  <c r="K77" i="7"/>
  <c r="L77" i="7"/>
  <c r="J40" i="7"/>
  <c r="T40" i="7"/>
  <c r="N81" i="7"/>
  <c r="M53" i="7"/>
  <c r="O19" i="6"/>
  <c r="M19" i="6"/>
  <c r="H39" i="7"/>
  <c r="K52" i="7"/>
  <c r="L52" i="7"/>
  <c r="N52" i="7" s="1"/>
  <c r="Y52" i="7" s="1"/>
  <c r="K53" i="7"/>
  <c r="L53" i="7"/>
  <c r="K49" i="7"/>
  <c r="L49" i="7"/>
  <c r="M49" i="7"/>
  <c r="N78" i="7"/>
  <c r="L38" i="7"/>
  <c r="K38" i="7"/>
  <c r="L34" i="7"/>
  <c r="K34" i="7"/>
  <c r="L33" i="7"/>
  <c r="K33" i="7"/>
  <c r="N67" i="7"/>
  <c r="M35" i="7"/>
  <c r="M31" i="7"/>
  <c r="N63" i="7"/>
  <c r="K85" i="7"/>
  <c r="L85" i="7"/>
  <c r="N85" i="7" s="1"/>
  <c r="K30" i="7"/>
  <c r="L30" i="7"/>
  <c r="N30" i="7" s="1"/>
  <c r="Y30" i="7" s="1"/>
  <c r="L45" i="7"/>
  <c r="K45" i="7"/>
  <c r="K79" i="7"/>
  <c r="L79" i="7"/>
  <c r="L42" i="7"/>
  <c r="N42" i="7" s="1"/>
  <c r="Y42" i="7" s="1"/>
  <c r="K42" i="7"/>
  <c r="D15" i="7"/>
  <c r="K41" i="7"/>
  <c r="L41" i="7"/>
  <c r="L36" i="7"/>
  <c r="K36" i="7"/>
  <c r="T48" i="7"/>
  <c r="N28" i="7"/>
  <c r="Y28" i="7" s="1"/>
  <c r="K28" i="7"/>
  <c r="N58" i="7"/>
  <c r="M24" i="7"/>
  <c r="I15" i="7"/>
  <c r="L37" i="7"/>
  <c r="N37" i="7" s="1"/>
  <c r="Y37" i="7" s="1"/>
  <c r="K37" i="7"/>
  <c r="K35" i="7"/>
  <c r="L35" i="7"/>
  <c r="N65" i="7"/>
  <c r="M33" i="7"/>
  <c r="L86" i="7"/>
  <c r="N86" i="7" s="1"/>
  <c r="K86" i="7"/>
  <c r="L25" i="7"/>
  <c r="K25" i="7"/>
  <c r="N70" i="7"/>
  <c r="M38" i="7"/>
  <c r="L55" i="7"/>
  <c r="K55" i="7"/>
  <c r="L73" i="7" l="1"/>
  <c r="K73" i="7"/>
  <c r="K66" i="7"/>
  <c r="L66" i="7"/>
  <c r="R32" i="7"/>
  <c r="S32" i="7" s="1"/>
  <c r="L31" i="7"/>
  <c r="N31" i="7" s="1"/>
  <c r="K31" i="7"/>
  <c r="L43" i="7"/>
  <c r="N43" i="7" s="1"/>
  <c r="Y43" i="7" s="1"/>
  <c r="K43" i="7"/>
  <c r="L47" i="7"/>
  <c r="N47" i="7" s="1"/>
  <c r="Y47" i="7" s="1"/>
  <c r="K47" i="7"/>
  <c r="N38" i="7"/>
  <c r="Y38" i="7" s="1"/>
  <c r="AC82" i="6"/>
  <c r="D19" i="7" s="1"/>
  <c r="E17" i="7" s="1"/>
  <c r="M39" i="7"/>
  <c r="N71" i="7"/>
  <c r="AC90" i="6"/>
  <c r="I19" i="7" s="1"/>
  <c r="J16" i="7" s="1"/>
  <c r="L51" i="7"/>
  <c r="N51" i="7" s="1"/>
  <c r="Y51" i="7" s="1"/>
  <c r="K51" i="7"/>
  <c r="J83" i="7"/>
  <c r="J90" i="7" s="1"/>
  <c r="K82" i="7"/>
  <c r="L82" i="7"/>
  <c r="N53" i="7"/>
  <c r="Y53" i="7" s="1"/>
  <c r="N35" i="7"/>
  <c r="Y35" i="7" s="1"/>
  <c r="L26" i="7"/>
  <c r="N26" i="7" s="1"/>
  <c r="Y26" i="7" s="1"/>
  <c r="K26" i="7"/>
  <c r="O72" i="6"/>
  <c r="N36" i="7"/>
  <c r="Y36" i="7" s="1"/>
  <c r="N33" i="7"/>
  <c r="Y33" i="7" s="1"/>
  <c r="M72" i="6"/>
  <c r="L40" i="7"/>
  <c r="N40" i="7" s="1"/>
  <c r="Y40" i="7" s="1"/>
  <c r="K40" i="7"/>
  <c r="M45" i="7"/>
  <c r="N45" i="7" s="1"/>
  <c r="Y45" i="7" s="1"/>
  <c r="N77" i="7"/>
  <c r="K39" i="7"/>
  <c r="L39" i="7"/>
  <c r="L27" i="7"/>
  <c r="N27" i="7" s="1"/>
  <c r="Y27" i="7" s="1"/>
  <c r="K27" i="7"/>
  <c r="N49" i="7"/>
  <c r="Y49" i="7" s="1"/>
  <c r="N24" i="7"/>
  <c r="Y24" i="7" s="1"/>
  <c r="N25" i="7"/>
  <c r="Y25" i="7" s="1"/>
  <c r="M50" i="7"/>
  <c r="N50" i="7" s="1"/>
  <c r="Y50" i="7" s="1"/>
  <c r="N79" i="7"/>
  <c r="K83" i="7" l="1"/>
  <c r="M41" i="7"/>
  <c r="N41" i="7" s="1"/>
  <c r="Y41" i="7" s="1"/>
  <c r="N73" i="7"/>
  <c r="M34" i="7"/>
  <c r="N34" i="7" s="1"/>
  <c r="Y34" i="7" s="1"/>
  <c r="N66" i="7"/>
  <c r="E15" i="7"/>
  <c r="Y31" i="7"/>
  <c r="T31" i="7"/>
  <c r="J17" i="7"/>
  <c r="N39" i="7"/>
  <c r="Y39" i="7" s="1"/>
  <c r="E18" i="7"/>
  <c r="J19" i="7"/>
  <c r="J18" i="7"/>
  <c r="J15" i="7"/>
  <c r="E16" i="7"/>
  <c r="E19" i="7"/>
  <c r="T33" i="7"/>
  <c r="N82" i="7"/>
  <c r="M55" i="7"/>
  <c r="N55" i="7" s="1"/>
  <c r="Y55" i="7" s="1"/>
  <c r="L83" i="7"/>
  <c r="N83" i="7" s="1"/>
  <c r="K57" i="7"/>
  <c r="K90" i="7" s="1"/>
  <c r="C152" i="9" s="1"/>
  <c r="C158" i="9" s="1"/>
  <c r="D158" i="9" s="1"/>
  <c r="L57" i="7"/>
  <c r="L90" i="7" s="1"/>
  <c r="T49" i="7"/>
  <c r="T25" i="7"/>
  <c r="T41" i="7" l="1"/>
  <c r="T34" i="7"/>
  <c r="N91" i="7"/>
  <c r="M57" i="7"/>
  <c r="M90" i="7" s="1"/>
  <c r="N57" i="7"/>
  <c r="R55" i="7"/>
  <c r="S55" i="7" s="1"/>
  <c r="N90" i="7" l="1"/>
</calcChain>
</file>

<file path=xl/comments1.xml><?xml version="1.0" encoding="utf-8"?>
<comments xmlns="http://schemas.openxmlformats.org/spreadsheetml/2006/main">
  <authors>
    <author>User</author>
    <author>kvn</author>
    <author>Radchenko</author>
  </authors>
  <commentList>
    <comment ref="X3" authorId="0">
      <text>
        <r>
          <rPr>
            <b/>
            <sz val="16"/>
            <color indexed="81"/>
            <rFont val="Tahoma"/>
            <family val="2"/>
            <charset val="204"/>
          </rPr>
          <t xml:space="preserve">Ввести назву кафедри
 </t>
        </r>
      </text>
    </comment>
    <comment ref="U6" authorId="1">
      <text>
        <r>
          <rPr>
            <b/>
            <sz val="18"/>
            <color indexed="81"/>
            <rFont val="Tahoma"/>
            <family val="2"/>
            <charset val="204"/>
          </rPr>
          <t>Увага!!!</t>
        </r>
        <r>
          <rPr>
            <b/>
            <sz val="16"/>
            <color indexed="81"/>
            <rFont val="Tahoma"/>
            <family val="2"/>
            <charset val="204"/>
          </rPr>
          <t xml:space="preserve">
</t>
        </r>
        <r>
          <rPr>
            <b/>
            <sz val="16"/>
            <color indexed="10"/>
            <rFont val="Tahoma"/>
            <family val="2"/>
            <charset val="204"/>
          </rPr>
          <t>Категорично</t>
        </r>
        <r>
          <rPr>
            <b/>
            <sz val="16"/>
            <color indexed="81"/>
            <rFont val="Tahoma"/>
            <family val="2"/>
            <charset val="204"/>
          </rPr>
          <t xml:space="preserve"> </t>
        </r>
        <r>
          <rPr>
            <b/>
            <sz val="16"/>
            <color indexed="10"/>
            <rFont val="Tahoma"/>
            <family val="2"/>
            <charset val="204"/>
          </rPr>
          <t>заборонено</t>
        </r>
        <r>
          <rPr>
            <b/>
            <sz val="16"/>
            <color indexed="81"/>
            <rFont val="Tahoma"/>
            <family val="2"/>
            <charset val="204"/>
          </rPr>
          <t xml:space="preserve"> 
 в розрахунках навантаження виставляти години </t>
        </r>
        <r>
          <rPr>
            <b/>
            <sz val="16"/>
            <color indexed="10"/>
            <rFont val="Tahoma"/>
            <family val="2"/>
            <charset val="204"/>
          </rPr>
          <t>"вручну"</t>
        </r>
        <r>
          <rPr>
            <b/>
            <sz val="16"/>
            <color indexed="81"/>
            <rFont val="Tahoma"/>
            <family val="2"/>
            <charset val="204"/>
          </rPr>
          <t xml:space="preserve">
(крім випадку зменшення кількості консультацій протягом семестру в стовпчику 33)!!!</t>
        </r>
      </text>
    </comment>
    <comment ref="AR6" authorId="1">
      <text>
        <r>
          <rPr>
            <b/>
            <sz val="18"/>
            <color indexed="81"/>
            <rFont val="Tahoma"/>
            <family val="2"/>
            <charset val="204"/>
          </rPr>
          <t xml:space="preserve">Дані про викладача </t>
        </r>
        <r>
          <rPr>
            <b/>
            <sz val="18"/>
            <color indexed="10"/>
            <rFont val="Tahoma"/>
            <family val="2"/>
            <charset val="204"/>
          </rPr>
          <t>записуються автоматично</t>
        </r>
        <r>
          <rPr>
            <b/>
            <sz val="18"/>
            <color indexed="81"/>
            <rFont val="Tahoma"/>
            <family val="2"/>
            <charset val="204"/>
          </rPr>
          <t xml:space="preserve"> зі списку викладачів, який треба сформувати на листі "Преподаватели"</t>
        </r>
      </text>
    </comment>
    <comment ref="D7" authorId="1">
      <text>
        <r>
          <rPr>
            <b/>
            <sz val="16"/>
            <color indexed="81"/>
            <rFont val="Tahoma"/>
            <family val="2"/>
            <charset val="204"/>
          </rPr>
          <t>Ден.
Заоч.</t>
        </r>
      </text>
    </comment>
    <comment ref="E7" authorId="1">
      <text>
        <r>
          <rPr>
            <sz val="16"/>
            <color indexed="81"/>
            <rFont val="Tahoma"/>
            <family val="2"/>
            <charset val="204"/>
          </rPr>
          <t xml:space="preserve">ENG (США)
</t>
        </r>
        <r>
          <rPr>
            <b/>
            <sz val="16"/>
            <color indexed="81"/>
            <rFont val="Tahoma"/>
            <family val="2"/>
            <charset val="204"/>
          </rPr>
          <t>I
II
III
IV
V</t>
        </r>
        <r>
          <rPr>
            <sz val="16"/>
            <color indexed="81"/>
            <rFont val="Tahoma"/>
            <family val="2"/>
            <charset val="204"/>
          </rPr>
          <t xml:space="preserve">
</t>
        </r>
        <r>
          <rPr>
            <b/>
            <sz val="16"/>
            <color indexed="81"/>
            <rFont val="Tahoma"/>
            <family val="2"/>
            <charset val="204"/>
          </rPr>
          <t>маг.</t>
        </r>
        <r>
          <rPr>
            <sz val="16"/>
            <color indexed="81"/>
            <rFont val="Tahoma"/>
            <family val="2"/>
            <charset val="204"/>
          </rPr>
          <t xml:space="preserve"> (RU, UК)</t>
        </r>
      </text>
    </comment>
    <comment ref="F7" authorId="1">
      <text>
        <r>
          <rPr>
            <b/>
            <sz val="16"/>
            <color indexed="81"/>
            <rFont val="Tahoma"/>
            <family val="2"/>
            <charset val="204"/>
          </rPr>
          <t>1
2</t>
        </r>
      </text>
    </comment>
    <comment ref="J7" authorId="1">
      <text>
        <r>
          <rPr>
            <b/>
            <sz val="18"/>
            <color indexed="81"/>
            <rFont val="Tahoma"/>
            <family val="2"/>
            <charset val="204"/>
          </rPr>
          <t>+</t>
        </r>
        <r>
          <rPr>
            <sz val="16"/>
            <color indexed="81"/>
            <rFont val="Tahoma"/>
            <family val="2"/>
            <charset val="204"/>
          </rPr>
          <t xml:space="preserve"> - по 0,25 год.,
</t>
        </r>
        <r>
          <rPr>
            <b/>
            <sz val="18"/>
            <color indexed="81"/>
            <rFont val="Tahoma"/>
            <family val="2"/>
            <charset val="204"/>
          </rPr>
          <t>+п</t>
        </r>
        <r>
          <rPr>
            <b/>
            <sz val="16"/>
            <color indexed="81"/>
            <rFont val="Tahoma"/>
            <family val="2"/>
            <charset val="204"/>
          </rPr>
          <t xml:space="preserve"> </t>
        </r>
        <r>
          <rPr>
            <sz val="16"/>
            <color indexed="81"/>
            <rFont val="Tahoma"/>
            <family val="2"/>
            <charset val="204"/>
          </rPr>
          <t xml:space="preserve">- по 0,25 год.
</t>
        </r>
        <r>
          <rPr>
            <sz val="16"/>
            <color indexed="81"/>
            <rFont val="Tahoma"/>
            <family val="2"/>
            <charset val="204"/>
          </rPr>
          <t xml:space="preserve">
</t>
        </r>
      </text>
    </comment>
    <comment ref="K7" authorId="1">
      <text>
        <r>
          <rPr>
            <b/>
            <sz val="16"/>
            <color indexed="81"/>
            <rFont val="Tahoma"/>
            <family val="2"/>
            <charset val="204"/>
          </rPr>
          <t>+ - звичайний залік
+д - диференційований залік
У навантаженні не враховуються</t>
        </r>
      </text>
    </comment>
    <comment ref="L7" authorId="1">
      <text>
        <r>
          <rPr>
            <b/>
            <sz val="16"/>
            <color indexed="81"/>
            <rFont val="Tahoma"/>
            <family val="2"/>
            <charset val="204"/>
          </rPr>
          <t>+ - по 3 години на 1 студента,
+в - по 3 години на 1 студента, якщо курсові за вибором</t>
        </r>
      </text>
    </comment>
    <comment ref="M7" authorId="1">
      <text>
        <r>
          <rPr>
            <b/>
            <sz val="18"/>
            <color indexed="81"/>
            <rFont val="Tahoma"/>
            <family val="2"/>
            <charset val="204"/>
          </rPr>
          <t>+</t>
        </r>
        <r>
          <rPr>
            <sz val="16"/>
            <color indexed="81"/>
            <rFont val="Tahoma"/>
            <family val="2"/>
            <charset val="204"/>
          </rPr>
          <t xml:space="preserve"> (контрольна робота)- по 0,25 год. (для заочної форми);
</t>
        </r>
        <r>
          <rPr>
            <b/>
            <sz val="18"/>
            <color indexed="81"/>
            <rFont val="Tahoma"/>
            <family val="2"/>
            <charset val="204"/>
          </rPr>
          <t>+</t>
        </r>
        <r>
          <rPr>
            <b/>
            <sz val="16"/>
            <color indexed="81"/>
            <rFont val="Tahoma"/>
            <family val="2"/>
            <charset val="204"/>
          </rPr>
          <t xml:space="preserve">у </t>
        </r>
        <r>
          <rPr>
            <sz val="16"/>
            <color indexed="81"/>
            <rFont val="Tahoma"/>
            <family val="2"/>
            <charset val="204"/>
          </rPr>
          <t xml:space="preserve">(контрольна робота та установка на наступний контроль)- по 0,25 год.(для заочної форми);
</t>
        </r>
        <r>
          <rPr>
            <b/>
            <sz val="16"/>
            <color indexed="81"/>
            <rFont val="Tahoma"/>
            <family val="2"/>
            <charset val="204"/>
          </rPr>
          <t>+т</t>
        </r>
        <r>
          <rPr>
            <sz val="16"/>
            <color indexed="81"/>
            <rFont val="Tahoma"/>
            <family val="2"/>
            <charset val="204"/>
          </rPr>
          <t xml:space="preserve"> (контрольна робота у вигляді тестів)- по 0,15 год. (для заочної форми);
</t>
        </r>
        <r>
          <rPr>
            <b/>
            <sz val="16"/>
            <color indexed="81"/>
            <rFont val="Tahoma"/>
            <family val="2"/>
            <charset val="204"/>
          </rPr>
          <t>+ту</t>
        </r>
        <r>
          <rPr>
            <sz val="16"/>
            <color indexed="81"/>
            <rFont val="Tahoma"/>
            <family val="2"/>
            <charset val="204"/>
          </rPr>
          <t xml:space="preserve"> (контрольна робота у вигляді тестів та установка на наступний контроль)- по 0,15 год.(для заочної форми);
</t>
        </r>
        <r>
          <rPr>
            <b/>
            <sz val="16"/>
            <color indexed="81"/>
            <rFont val="Tahoma"/>
            <family val="2"/>
            <charset val="204"/>
          </rPr>
          <t xml:space="preserve">к </t>
        </r>
        <r>
          <rPr>
            <sz val="16"/>
            <color indexed="81"/>
            <rFont val="Tahoma"/>
            <family val="2"/>
            <charset val="204"/>
          </rPr>
          <t xml:space="preserve">- по 0,25 год. (для денної форми) контрольні, реферати, тощо, передбачені навчальним планом
</t>
        </r>
        <r>
          <rPr>
            <b/>
            <sz val="16"/>
            <color indexed="81"/>
            <rFont val="Tahoma"/>
            <family val="2"/>
            <charset val="204"/>
          </rPr>
          <t>рр</t>
        </r>
        <r>
          <rPr>
            <sz val="16"/>
            <color indexed="81"/>
            <rFont val="Tahoma"/>
            <family val="2"/>
            <charset val="204"/>
          </rPr>
          <t xml:space="preserve"> - по 0,5 год. (розрахункові роботи),
</t>
        </r>
        <r>
          <rPr>
            <b/>
            <sz val="16"/>
            <color indexed="81"/>
            <rFont val="Tahoma"/>
            <family val="2"/>
            <charset val="204"/>
          </rPr>
          <t>кр</t>
        </r>
        <r>
          <rPr>
            <sz val="16"/>
            <color indexed="81"/>
            <rFont val="Tahoma"/>
            <family val="2"/>
            <charset val="204"/>
          </rPr>
          <t xml:space="preserve"> - по 1 год. (для ФІФ)
Якщо для денної форми передбачена контрольна і дисципліна викладається за кредитно-модульною системою, то треба писати:
</t>
        </r>
        <r>
          <rPr>
            <b/>
            <sz val="16"/>
            <color indexed="81"/>
            <rFont val="Tahoma"/>
            <family val="2"/>
            <charset val="204"/>
          </rPr>
          <t xml:space="preserve">к/кмс </t>
        </r>
        <r>
          <rPr>
            <sz val="16"/>
            <color indexed="81"/>
            <rFont val="Tahoma"/>
            <family val="2"/>
            <charset val="204"/>
          </rPr>
          <t>, або</t>
        </r>
        <r>
          <rPr>
            <b/>
            <sz val="16"/>
            <color indexed="81"/>
            <rFont val="Tahoma"/>
            <family val="2"/>
            <charset val="204"/>
          </rPr>
          <t xml:space="preserve"> рр/кмс </t>
        </r>
        <r>
          <rPr>
            <sz val="16"/>
            <color indexed="81"/>
            <rFont val="Tahoma"/>
            <family val="2"/>
            <charset val="204"/>
          </rPr>
          <t>, або</t>
        </r>
        <r>
          <rPr>
            <b/>
            <sz val="16"/>
            <color indexed="81"/>
            <rFont val="Tahoma"/>
            <family val="2"/>
            <charset val="204"/>
          </rPr>
          <t xml:space="preserve"> кр/кмс</t>
        </r>
        <r>
          <rPr>
            <sz val="16"/>
            <color indexed="81"/>
            <rFont val="Tahoma"/>
            <family val="2"/>
            <charset val="204"/>
          </rPr>
          <t xml:space="preserve">
</t>
        </r>
      </text>
    </comment>
    <comment ref="U7" authorId="0">
      <text>
        <r>
          <rPr>
            <b/>
            <sz val="14"/>
            <color indexed="81"/>
            <rFont val="Tahoma"/>
            <family val="2"/>
            <charset val="204"/>
          </rPr>
          <t>Кількість лекцій співпадає з лекційними годинами за навчальним планом (к.16)</t>
        </r>
      </text>
    </comment>
    <comment ref="V7" authorId="0">
      <text>
        <r>
          <rPr>
            <b/>
            <sz val="14"/>
            <color indexed="81"/>
            <rFont val="Tahoma"/>
            <family val="2"/>
            <charset val="204"/>
          </rPr>
          <t>Кількість годин лабораторних занять дорівнює добутку лабораторних годин за навчальним планом (к.17) на кількість підгруп студентів (к.9)</t>
        </r>
      </text>
    </comment>
    <comment ref="W7" authorId="0">
      <text>
        <r>
          <rPr>
            <b/>
            <sz val="12"/>
            <color indexed="81"/>
            <rFont val="Tahoma"/>
            <family val="2"/>
            <charset val="204"/>
          </rPr>
          <t>Кількість годин семінарьких занять дорівнює добутку семінарських годин за навчальним планом (к.18) на кількість підгруп студентів (к.9)</t>
        </r>
      </text>
    </comment>
    <comment ref="X7" authorId="1">
      <text>
        <r>
          <rPr>
            <b/>
            <sz val="18"/>
            <color indexed="81"/>
            <rFont val="Tahoma"/>
            <family val="2"/>
            <charset val="204"/>
          </rPr>
          <t>+</t>
        </r>
        <r>
          <rPr>
            <sz val="16"/>
            <color indexed="81"/>
            <rFont val="Tahoma"/>
            <family val="2"/>
            <charset val="204"/>
          </rPr>
          <t xml:space="preserve"> - по 0,25 год. (для заочної форми);
</t>
        </r>
        <r>
          <rPr>
            <b/>
            <sz val="18"/>
            <color indexed="81"/>
            <rFont val="Tahoma"/>
            <family val="2"/>
            <charset val="204"/>
          </rPr>
          <t>+</t>
        </r>
        <r>
          <rPr>
            <b/>
            <sz val="16"/>
            <color indexed="81"/>
            <rFont val="Tahoma"/>
            <family val="2"/>
            <charset val="204"/>
          </rPr>
          <t xml:space="preserve">у </t>
        </r>
        <r>
          <rPr>
            <sz val="16"/>
            <color indexed="81"/>
            <rFont val="Tahoma"/>
            <family val="2"/>
            <charset val="204"/>
          </rPr>
          <t xml:space="preserve">- по 0,25 год.(для заочної форми);
</t>
        </r>
        <r>
          <rPr>
            <b/>
            <sz val="16"/>
            <color indexed="81"/>
            <rFont val="Tahoma"/>
            <family val="2"/>
            <charset val="204"/>
          </rPr>
          <t xml:space="preserve">к </t>
        </r>
        <r>
          <rPr>
            <sz val="16"/>
            <color indexed="81"/>
            <rFont val="Tahoma"/>
            <family val="2"/>
            <charset val="204"/>
          </rPr>
          <t xml:space="preserve">- по 0,25 год. (для денної форми) контрольні, реферати, тощо, передбачені навчальним планом
</t>
        </r>
        <r>
          <rPr>
            <b/>
            <sz val="16"/>
            <color indexed="81"/>
            <rFont val="Tahoma"/>
            <family val="2"/>
            <charset val="204"/>
          </rPr>
          <t>рр</t>
        </r>
        <r>
          <rPr>
            <sz val="16"/>
            <color indexed="81"/>
            <rFont val="Tahoma"/>
            <family val="2"/>
            <charset val="204"/>
          </rPr>
          <t xml:space="preserve"> - по 0,5 год. (розрахункові роботи),
</t>
        </r>
        <r>
          <rPr>
            <b/>
            <sz val="16"/>
            <color indexed="81"/>
            <rFont val="Tahoma"/>
            <family val="2"/>
            <charset val="204"/>
          </rPr>
          <t>кр</t>
        </r>
        <r>
          <rPr>
            <sz val="16"/>
            <color indexed="81"/>
            <rFont val="Tahoma"/>
            <family val="2"/>
            <charset val="204"/>
          </rPr>
          <t xml:space="preserve"> - по 1 год. (для ФІФ)
Якщо для денної форми передбачена контрольна і дисципліна викладається за кредитно-модульною системою, то треба писати:
</t>
        </r>
        <r>
          <rPr>
            <b/>
            <sz val="16"/>
            <color indexed="81"/>
            <rFont val="Tahoma"/>
            <family val="2"/>
            <charset val="204"/>
          </rPr>
          <t xml:space="preserve">к/кмс </t>
        </r>
        <r>
          <rPr>
            <sz val="16"/>
            <color indexed="81"/>
            <rFont val="Tahoma"/>
            <family val="2"/>
            <charset val="204"/>
          </rPr>
          <t>, або</t>
        </r>
        <r>
          <rPr>
            <b/>
            <sz val="16"/>
            <color indexed="81"/>
            <rFont val="Tahoma"/>
            <family val="2"/>
            <charset val="204"/>
          </rPr>
          <t xml:space="preserve"> рр/кмс </t>
        </r>
        <r>
          <rPr>
            <sz val="16"/>
            <color indexed="81"/>
            <rFont val="Tahoma"/>
            <family val="2"/>
            <charset val="204"/>
          </rPr>
          <t>, або</t>
        </r>
        <r>
          <rPr>
            <b/>
            <sz val="16"/>
            <color indexed="81"/>
            <rFont val="Tahoma"/>
            <family val="2"/>
            <charset val="204"/>
          </rPr>
          <t xml:space="preserve"> кр/кмс</t>
        </r>
        <r>
          <rPr>
            <sz val="16"/>
            <color indexed="81"/>
            <rFont val="Tahoma"/>
            <family val="2"/>
            <charset val="204"/>
          </rPr>
          <t xml:space="preserve">
</t>
        </r>
      </text>
    </comment>
    <comment ref="Y7" authorId="1">
      <text>
        <r>
          <rPr>
            <b/>
            <sz val="16"/>
            <color indexed="81"/>
            <rFont val="Tahoma"/>
            <family val="2"/>
            <charset val="204"/>
          </rPr>
          <t>+ - по 3 години на 1 студента,
+в - по 3 години на 1 студента, якщо курсові за вибором
Захист курсових у навантаженні не враховується</t>
        </r>
      </text>
    </comment>
    <comment ref="Z7" authorId="1">
      <text>
        <r>
          <rPr>
            <b/>
            <sz val="14"/>
            <color indexed="81"/>
            <rFont val="Tahoma"/>
            <family val="2"/>
            <charset val="204"/>
          </rPr>
          <t>У навантаженні окремо не планується, залік виставляється на останньому занятті за підсумками поточної успішності . Якщо з дисципліни не передбачено семінарських (практичних) годин, по 0,1 год.  на 1 студента</t>
        </r>
      </text>
    </comment>
    <comment ref="AA7" authorId="1">
      <text>
        <r>
          <rPr>
            <b/>
            <sz val="14"/>
            <color indexed="81"/>
            <rFont val="Tahoma"/>
            <family val="2"/>
            <charset val="204"/>
          </rPr>
          <t xml:space="preserve">Години плануються тільки для </t>
        </r>
        <r>
          <rPr>
            <b/>
            <u/>
            <sz val="14"/>
            <color indexed="81"/>
            <rFont val="Tahoma"/>
            <family val="2"/>
            <charset val="204"/>
          </rPr>
          <t>денної форми</t>
        </r>
        <r>
          <rPr>
            <b/>
            <sz val="14"/>
            <color indexed="81"/>
            <rFont val="Tahoma"/>
            <family val="2"/>
            <charset val="204"/>
          </rPr>
          <t xml:space="preserve"> навчання</t>
        </r>
      </text>
    </comment>
    <comment ref="AB7" authorId="1">
      <text>
        <r>
          <rPr>
            <b/>
            <sz val="18"/>
            <color indexed="81"/>
            <rFont val="Tahoma"/>
            <family val="2"/>
            <charset val="204"/>
          </rPr>
          <t>+</t>
        </r>
        <r>
          <rPr>
            <sz val="16"/>
            <color indexed="81"/>
            <rFont val="Tahoma"/>
            <family val="2"/>
            <charset val="204"/>
          </rPr>
          <t xml:space="preserve"> - по 0,25 год.,
</t>
        </r>
        <r>
          <rPr>
            <b/>
            <sz val="18"/>
            <color indexed="81"/>
            <rFont val="Tahoma"/>
            <family val="2"/>
            <charset val="204"/>
          </rPr>
          <t>+п</t>
        </r>
        <r>
          <rPr>
            <b/>
            <sz val="16"/>
            <color indexed="81"/>
            <rFont val="Tahoma"/>
            <family val="2"/>
            <charset val="204"/>
          </rPr>
          <t xml:space="preserve"> </t>
        </r>
        <r>
          <rPr>
            <sz val="16"/>
            <color indexed="81"/>
            <rFont val="Tahoma"/>
            <family val="2"/>
            <charset val="204"/>
          </rPr>
          <t xml:space="preserve">- по 0,25 год.
</t>
        </r>
        <r>
          <rPr>
            <sz val="16"/>
            <color indexed="81"/>
            <rFont val="Tahoma"/>
            <family val="2"/>
            <charset val="204"/>
          </rPr>
          <t xml:space="preserve">
</t>
        </r>
      </text>
    </comment>
    <comment ref="AF7" authorId="1">
      <text>
        <r>
          <rPr>
            <sz val="16"/>
            <color indexed="81"/>
            <rFont val="Tahoma"/>
            <family val="2"/>
            <charset val="204"/>
          </rPr>
          <t xml:space="preserve">1. </t>
        </r>
        <r>
          <rPr>
            <b/>
            <sz val="16"/>
            <color indexed="81"/>
            <rFont val="Tahoma"/>
            <family val="2"/>
            <charset val="204"/>
          </rPr>
          <t>Переддипломна</t>
        </r>
        <r>
          <rPr>
            <sz val="16"/>
            <color indexed="81"/>
            <rFont val="Tahoma"/>
            <family val="2"/>
            <charset val="204"/>
          </rPr>
          <t xml:space="preserve"> практика планується тільки для </t>
        </r>
        <r>
          <rPr>
            <b/>
            <sz val="16"/>
            <color indexed="81"/>
            <rFont val="Tahoma"/>
            <family val="2"/>
            <charset val="204"/>
          </rPr>
          <t>денної форми</t>
        </r>
        <r>
          <rPr>
            <sz val="16"/>
            <color indexed="81"/>
            <rFont val="Tahoma"/>
            <family val="2"/>
            <charset val="204"/>
          </rPr>
          <t xml:space="preserve"> навчання.
2. </t>
        </r>
        <r>
          <rPr>
            <b/>
            <sz val="16"/>
            <color indexed="81"/>
            <rFont val="Tahoma"/>
            <family val="2"/>
            <charset val="204"/>
          </rPr>
          <t xml:space="preserve">Ознайоча </t>
        </r>
        <r>
          <rPr>
            <sz val="16"/>
            <color indexed="81"/>
            <rFont val="Tahoma"/>
            <family val="2"/>
            <charset val="204"/>
          </rPr>
          <t xml:space="preserve">та </t>
        </r>
        <r>
          <rPr>
            <b/>
            <sz val="16"/>
            <color indexed="81"/>
            <rFont val="Tahoma"/>
            <family val="2"/>
            <charset val="204"/>
          </rPr>
          <t>навчальна</t>
        </r>
        <r>
          <rPr>
            <sz val="16"/>
            <color indexed="81"/>
            <rFont val="Tahoma"/>
            <family val="2"/>
            <charset val="204"/>
          </rPr>
          <t xml:space="preserve"> проводяться за груповим принципом - 1 група - 6 студ. (по 2 години на тиждень на 1 групу).
3. </t>
        </r>
        <r>
          <rPr>
            <b/>
            <sz val="16"/>
            <color indexed="81"/>
            <rFont val="Tahoma"/>
            <family val="2"/>
            <charset val="204"/>
          </rPr>
          <t>Виробнича</t>
        </r>
        <r>
          <rPr>
            <sz val="16"/>
            <color indexed="81"/>
            <rFont val="Tahoma"/>
            <family val="2"/>
            <charset val="204"/>
          </rPr>
          <t xml:space="preserve"> - 1 год. на 1 студ. на тиждень.</t>
        </r>
      </text>
    </comment>
    <comment ref="AH7" authorId="1">
      <text>
        <r>
          <rPr>
            <sz val="16"/>
            <color indexed="81"/>
            <rFont val="Tahoma"/>
            <family val="2"/>
            <charset val="204"/>
          </rPr>
          <t>Кількість годин консультацій формується на листу "Преподаватели" 
До карточки навантаження заноситься одним рядком</t>
        </r>
      </text>
    </comment>
    <comment ref="G348" authorId="2">
      <text>
        <r>
          <rPr>
            <b/>
            <sz val="9"/>
            <color indexed="81"/>
            <rFont val="Tahoma"/>
            <family val="2"/>
            <charset val="204"/>
          </rPr>
          <t>ДЛЯ ЗА-120 - залік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R1784" authorId="0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  <r>
          <rPr>
            <sz val="18"/>
            <color indexed="81"/>
            <rFont val="Times New Roman"/>
            <family val="1"/>
            <charset val="204"/>
          </rPr>
          <t xml:space="preserve">Для автоматического подсчета ставок в графу №43 ввести:
    проф.
    доц.
    ст.викл.
    викл.
</t>
        </r>
      </text>
    </comment>
    <comment ref="AS1784" authorId="0">
      <text>
        <r>
          <rPr>
            <sz val="14"/>
            <color indexed="81"/>
            <rFont val="Times New Roman"/>
            <family val="1"/>
            <charset val="204"/>
          </rPr>
          <t xml:space="preserve">
</t>
        </r>
        <r>
          <rPr>
            <b/>
            <sz val="18"/>
            <color indexed="81"/>
            <rFont val="Times New Roman"/>
            <family val="1"/>
            <charset val="204"/>
          </rPr>
          <t>Сюда вписать:
     шт.
    шт.сум.
     сум.</t>
        </r>
      </text>
    </comment>
    <comment ref="AT1784" authorId="1">
      <text>
        <r>
          <rPr>
            <b/>
            <sz val="16"/>
            <color indexed="81"/>
            <rFont val="Times New Roman"/>
            <family val="1"/>
          </rPr>
          <t>Сюда вписать:
д.н.
к.н.
б.с.</t>
        </r>
      </text>
    </comment>
    <comment ref="AU1784" authorId="1">
      <text>
        <r>
          <rPr>
            <b/>
            <sz val="16"/>
            <color indexed="81"/>
            <rFont val="Times New Roman"/>
            <family val="1"/>
          </rPr>
          <t>Сюда вписать:
проф.
доц.
б.з.</t>
        </r>
      </text>
    </comment>
    <comment ref="B1830" authorId="1">
      <text>
        <r>
          <rPr>
            <b/>
            <sz val="16"/>
            <color indexed="81"/>
            <rFont val="Tahoma"/>
            <family val="2"/>
          </rPr>
          <t>Внести 1 раз на 2 семестр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B1831" authorId="1">
      <text>
        <r>
          <rPr>
            <b/>
            <sz val="16"/>
            <color indexed="81"/>
            <rFont val="Tahoma"/>
            <family val="2"/>
          </rPr>
          <t>Внести 1 раз на 2 семестр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kvn</author>
    <author>User</author>
  </authors>
  <commentList>
    <comment ref="B1" authorId="0">
      <text>
        <r>
          <rPr>
            <b/>
            <sz val="14"/>
            <color indexed="81"/>
            <rFont val="Tahoma"/>
            <family val="2"/>
            <charset val="204"/>
          </rPr>
          <t>Сюда внести фамилию преподавателя на украинском языке</t>
        </r>
      </text>
    </comment>
    <comment ref="C1" authorId="0">
      <text>
        <r>
          <rPr>
            <b/>
            <sz val="14"/>
            <color indexed="81"/>
            <rFont val="Tahoma"/>
            <family val="2"/>
            <charset val="204"/>
          </rPr>
          <t>Сюда внести имя преподавателя на украинском языке</t>
        </r>
      </text>
    </comment>
    <comment ref="D1" authorId="0">
      <text>
        <r>
          <rPr>
            <b/>
            <sz val="14"/>
            <color indexed="81"/>
            <rFont val="Tahoma"/>
            <family val="2"/>
            <charset val="204"/>
          </rPr>
          <t>Сюда внести отчество преподавателя на украинском языке</t>
        </r>
      </text>
    </comment>
    <comment ref="E1" authorId="0">
      <text>
        <r>
          <rPr>
            <b/>
            <sz val="14"/>
            <color indexed="81"/>
            <rFont val="Tahoma"/>
            <family val="2"/>
            <charset val="204"/>
          </rPr>
          <t>Эта ячейка формируется автоматически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F1" authorId="1">
      <text>
        <r>
          <rPr>
            <b/>
            <sz val="16"/>
            <color indexed="81"/>
            <rFont val="Tahoma"/>
            <family val="2"/>
            <charset val="204"/>
          </rPr>
          <t>Сюда внести</t>
        </r>
        <r>
          <rPr>
            <b/>
            <sz val="16"/>
            <color indexed="81"/>
            <rFont val="Times New Roman"/>
            <family val="1"/>
            <charset val="204"/>
          </rPr>
          <t>:</t>
        </r>
        <r>
          <rPr>
            <sz val="18"/>
            <color indexed="81"/>
            <rFont val="Times New Roman"/>
            <family val="1"/>
            <charset val="204"/>
          </rPr>
          <t xml:space="preserve">
    проф.
    доц.
    ст.викл.
    викл.
</t>
        </r>
      </text>
    </comment>
    <comment ref="G1" authorId="1">
      <text>
        <r>
          <rPr>
            <sz val="14"/>
            <color indexed="81"/>
            <rFont val="Times New Roman"/>
            <family val="1"/>
            <charset val="204"/>
          </rPr>
          <t xml:space="preserve">
</t>
        </r>
        <r>
          <rPr>
            <b/>
            <sz val="18"/>
            <color indexed="81"/>
            <rFont val="Times New Roman"/>
            <family val="1"/>
            <charset val="204"/>
          </rPr>
          <t>Сюда вписать:
     шт.
    шт.сум.
     сум.</t>
        </r>
      </text>
    </comment>
    <comment ref="H1" authorId="0">
      <text>
        <r>
          <rPr>
            <b/>
            <sz val="16"/>
            <color indexed="81"/>
            <rFont val="Times New Roman"/>
            <family val="1"/>
          </rPr>
          <t>Сюда вписать:
д.н.
к.н.
б.с.</t>
        </r>
      </text>
    </comment>
    <comment ref="I1" authorId="0">
      <text>
        <r>
          <rPr>
            <b/>
            <sz val="16"/>
            <color indexed="81"/>
            <rFont val="Times New Roman"/>
            <family val="1"/>
          </rPr>
          <t>Сюда вписать:
проф.
доц.
б.з.</t>
        </r>
      </text>
    </comment>
    <comment ref="J1" authorId="0">
      <text>
        <r>
          <rPr>
            <b/>
            <sz val="14"/>
            <color indexed="81"/>
            <rFont val="Tahoma"/>
            <family val="2"/>
            <charset val="204"/>
          </rPr>
          <t>Сюда вписать:
проректор
зав.каф.</t>
        </r>
      </text>
    </comment>
    <comment ref="Q1" authorId="0">
      <text>
        <r>
          <rPr>
            <b/>
            <sz val="18"/>
            <color indexed="81"/>
            <rFont val="Tahoma"/>
            <family val="2"/>
            <charset val="204"/>
          </rPr>
          <t>+</t>
        </r>
        <r>
          <rPr>
            <sz val="16"/>
            <color indexed="81"/>
            <rFont val="Tahoma"/>
            <family val="2"/>
            <charset val="204"/>
          </rPr>
          <t xml:space="preserve"> - по 0,25 год. (для заочної форми);
</t>
        </r>
        <r>
          <rPr>
            <b/>
            <sz val="18"/>
            <color indexed="81"/>
            <rFont val="Tahoma"/>
            <family val="2"/>
            <charset val="204"/>
          </rPr>
          <t>+</t>
        </r>
        <r>
          <rPr>
            <b/>
            <sz val="16"/>
            <color indexed="81"/>
            <rFont val="Tahoma"/>
            <family val="2"/>
            <charset val="204"/>
          </rPr>
          <t xml:space="preserve">у </t>
        </r>
        <r>
          <rPr>
            <sz val="16"/>
            <color indexed="81"/>
            <rFont val="Tahoma"/>
            <family val="2"/>
            <charset val="204"/>
          </rPr>
          <t xml:space="preserve">- по 0,25 год.(для заочної форми);
</t>
        </r>
        <r>
          <rPr>
            <b/>
            <sz val="16"/>
            <color indexed="81"/>
            <rFont val="Tahoma"/>
            <family val="2"/>
            <charset val="204"/>
          </rPr>
          <t xml:space="preserve">к </t>
        </r>
        <r>
          <rPr>
            <sz val="16"/>
            <color indexed="81"/>
            <rFont val="Tahoma"/>
            <family val="2"/>
            <charset val="204"/>
          </rPr>
          <t xml:space="preserve">- по 0,25 год. (для денної форми) контрольні, реферати, тощо, передбачені навчальним планом
</t>
        </r>
        <r>
          <rPr>
            <b/>
            <sz val="16"/>
            <color indexed="81"/>
            <rFont val="Tahoma"/>
            <family val="2"/>
            <charset val="204"/>
          </rPr>
          <t>рр</t>
        </r>
        <r>
          <rPr>
            <sz val="16"/>
            <color indexed="81"/>
            <rFont val="Tahoma"/>
            <family val="2"/>
            <charset val="204"/>
          </rPr>
          <t xml:space="preserve"> - по 0,5 год. (розрахункові роботи),
</t>
        </r>
        <r>
          <rPr>
            <b/>
            <sz val="16"/>
            <color indexed="81"/>
            <rFont val="Tahoma"/>
            <family val="2"/>
            <charset val="204"/>
          </rPr>
          <t>кр</t>
        </r>
        <r>
          <rPr>
            <sz val="16"/>
            <color indexed="81"/>
            <rFont val="Tahoma"/>
            <family val="2"/>
            <charset val="204"/>
          </rPr>
          <t xml:space="preserve"> - по 1 год. (для ФІФ)
Якщо для денної форми передбачена контрольна і дисципліна викладається за кредитно-модульною системою, то треба писати:
</t>
        </r>
        <r>
          <rPr>
            <b/>
            <sz val="16"/>
            <color indexed="81"/>
            <rFont val="Tahoma"/>
            <family val="2"/>
            <charset val="204"/>
          </rPr>
          <t xml:space="preserve">к/кмс </t>
        </r>
        <r>
          <rPr>
            <sz val="16"/>
            <color indexed="81"/>
            <rFont val="Tahoma"/>
            <family val="2"/>
            <charset val="204"/>
          </rPr>
          <t>, або</t>
        </r>
        <r>
          <rPr>
            <b/>
            <sz val="16"/>
            <color indexed="81"/>
            <rFont val="Tahoma"/>
            <family val="2"/>
            <charset val="204"/>
          </rPr>
          <t xml:space="preserve"> рр/кмс </t>
        </r>
        <r>
          <rPr>
            <sz val="16"/>
            <color indexed="81"/>
            <rFont val="Tahoma"/>
            <family val="2"/>
            <charset val="204"/>
          </rPr>
          <t>, або</t>
        </r>
        <r>
          <rPr>
            <b/>
            <sz val="16"/>
            <color indexed="81"/>
            <rFont val="Tahoma"/>
            <family val="2"/>
            <charset val="204"/>
          </rPr>
          <t xml:space="preserve"> кр/кмс</t>
        </r>
        <r>
          <rPr>
            <sz val="16"/>
            <color indexed="81"/>
            <rFont val="Tahoma"/>
            <family val="2"/>
            <charset val="204"/>
          </rPr>
          <t xml:space="preserve">
</t>
        </r>
      </text>
    </comment>
    <comment ref="S1" authorId="0">
      <text>
        <r>
          <rPr>
            <b/>
            <sz val="14"/>
            <color indexed="81"/>
            <rFont val="Tahoma"/>
            <family val="2"/>
            <charset val="204"/>
          </rPr>
          <t>У навантаженні окремо не планується, залік виставляється на останньому занятті за підсумками поточної успішності . Якщо з дисципліни не передбачено семінарських (практичних) годин, по 0,1 год.  на 1 студента</t>
        </r>
      </text>
    </comment>
    <comment ref="T1" authorId="0">
      <text>
        <r>
          <rPr>
            <b/>
            <sz val="14"/>
            <color indexed="81"/>
            <rFont val="Tahoma"/>
            <family val="2"/>
            <charset val="204"/>
          </rPr>
          <t xml:space="preserve">Години плануються тільки для </t>
        </r>
        <r>
          <rPr>
            <b/>
            <u/>
            <sz val="14"/>
            <color indexed="81"/>
            <rFont val="Tahoma"/>
            <family val="2"/>
            <charset val="204"/>
          </rPr>
          <t>денної форми</t>
        </r>
        <r>
          <rPr>
            <b/>
            <sz val="14"/>
            <color indexed="81"/>
            <rFont val="Tahoma"/>
            <family val="2"/>
            <charset val="204"/>
          </rPr>
          <t xml:space="preserve"> навчання</t>
        </r>
      </text>
    </comment>
    <comment ref="U1" authorId="0">
      <text>
        <r>
          <rPr>
            <b/>
            <sz val="18"/>
            <color indexed="81"/>
            <rFont val="Tahoma"/>
            <family val="2"/>
            <charset val="204"/>
          </rPr>
          <t>+</t>
        </r>
        <r>
          <rPr>
            <sz val="16"/>
            <color indexed="81"/>
            <rFont val="Tahoma"/>
            <family val="2"/>
            <charset val="204"/>
          </rPr>
          <t xml:space="preserve"> - по 0,25 год.,
</t>
        </r>
        <r>
          <rPr>
            <b/>
            <sz val="18"/>
            <color indexed="81"/>
            <rFont val="Tahoma"/>
            <family val="2"/>
            <charset val="204"/>
          </rPr>
          <t>+п</t>
        </r>
        <r>
          <rPr>
            <b/>
            <sz val="16"/>
            <color indexed="81"/>
            <rFont val="Tahoma"/>
            <family val="2"/>
            <charset val="204"/>
          </rPr>
          <t xml:space="preserve"> </t>
        </r>
        <r>
          <rPr>
            <sz val="16"/>
            <color indexed="81"/>
            <rFont val="Tahoma"/>
            <family val="2"/>
            <charset val="204"/>
          </rPr>
          <t xml:space="preserve">- по 0,25 год.
</t>
        </r>
        <r>
          <rPr>
            <sz val="16"/>
            <color indexed="81"/>
            <rFont val="Tahoma"/>
            <family val="2"/>
            <charset val="204"/>
          </rPr>
          <t xml:space="preserve">
</t>
        </r>
      </text>
    </comment>
    <comment ref="Z1" authorId="0">
      <text>
        <r>
          <rPr>
            <sz val="16"/>
            <color indexed="81"/>
            <rFont val="Tahoma"/>
            <family val="2"/>
            <charset val="204"/>
          </rPr>
          <t xml:space="preserve">КСР планується тільки для </t>
        </r>
        <r>
          <rPr>
            <b/>
            <sz val="16"/>
            <color indexed="81"/>
            <rFont val="Tahoma"/>
            <family val="2"/>
            <charset val="204"/>
          </rPr>
          <t xml:space="preserve">денной </t>
        </r>
        <r>
          <rPr>
            <sz val="16"/>
            <color indexed="81"/>
            <rFont val="Tahoma"/>
            <family val="2"/>
            <charset val="204"/>
          </rPr>
          <t>форми навчання</t>
        </r>
      </text>
    </comment>
    <comment ref="AB1" authorId="0">
      <text>
        <r>
          <rPr>
            <b/>
            <sz val="18"/>
            <color indexed="81"/>
            <rFont val="Tahoma"/>
            <family val="2"/>
            <charset val="204"/>
          </rPr>
          <t xml:space="preserve">Окончательное количество часов </t>
        </r>
      </text>
    </comment>
    <comment ref="E77" authorId="1">
      <text>
        <r>
          <rPr>
            <b/>
            <sz val="16"/>
            <color indexed="81"/>
            <rFont val="Tahoma"/>
            <family val="2"/>
            <charset val="204"/>
          </rPr>
          <t>Сюда внести</t>
        </r>
        <r>
          <rPr>
            <b/>
            <sz val="16"/>
            <color indexed="81"/>
            <rFont val="Times New Roman"/>
            <family val="1"/>
            <charset val="204"/>
          </rPr>
          <t>:</t>
        </r>
        <r>
          <rPr>
            <sz val="18"/>
            <color indexed="81"/>
            <rFont val="Times New Roman"/>
            <family val="1"/>
            <charset val="204"/>
          </rPr>
          <t xml:space="preserve">
    проф.
    доц.
    ст.викл.
    викл.
</t>
        </r>
      </text>
    </comment>
    <comment ref="G77" authorId="1">
      <text>
        <r>
          <rPr>
            <sz val="14"/>
            <color indexed="81"/>
            <rFont val="Times New Roman"/>
            <family val="1"/>
            <charset val="204"/>
          </rPr>
          <t xml:space="preserve">
</t>
        </r>
        <r>
          <rPr>
            <b/>
            <sz val="18"/>
            <color indexed="81"/>
            <rFont val="Times New Roman"/>
            <family val="1"/>
            <charset val="204"/>
          </rPr>
          <t>Сюда вписать:
     шт.
    шт.сум.
     сум.</t>
        </r>
      </text>
    </comment>
    <comment ref="I77" authorId="0">
      <text>
        <r>
          <rPr>
            <b/>
            <sz val="16"/>
            <color indexed="81"/>
            <rFont val="Times New Roman"/>
            <family val="1"/>
          </rPr>
          <t>Сюда вписать:
д.н.
к.н.
б.с.</t>
        </r>
      </text>
    </comment>
    <comment ref="K77" authorId="0">
      <text>
        <r>
          <rPr>
            <b/>
            <sz val="16"/>
            <color indexed="81"/>
            <rFont val="Times New Roman"/>
            <family val="1"/>
          </rPr>
          <t>Сюда вписать:
проф.
доц.
б.з.</t>
        </r>
      </text>
    </comment>
  </commentList>
</comments>
</file>

<file path=xl/comments3.xml><?xml version="1.0" encoding="utf-8"?>
<comments xmlns="http://schemas.openxmlformats.org/spreadsheetml/2006/main">
  <authors>
    <author>Radchenko</author>
  </authors>
  <commentList>
    <comment ref="AC22" authorId="0">
      <text>
        <r>
          <rPr>
            <b/>
            <sz val="9"/>
            <color indexed="81"/>
            <rFont val="Tahoma"/>
            <family val="2"/>
            <charset val="204"/>
          </rPr>
          <t>угоди квітень-липень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46" authorId="0">
      <text>
        <r>
          <rPr>
            <b/>
            <sz val="9"/>
            <color indexed="81"/>
            <rFont val="Tahoma"/>
            <charset val="1"/>
          </rPr>
          <t>зовн.сум.</t>
        </r>
      </text>
    </comment>
  </commentList>
</comments>
</file>

<file path=xl/comments4.xml><?xml version="1.0" encoding="utf-8"?>
<comments xmlns="http://schemas.openxmlformats.org/spreadsheetml/2006/main">
  <authors>
    <author>Автор</author>
    <author>Radchenko</author>
  </authors>
  <commentList>
    <comment ref="C7" authorId="0">
      <text>
        <r>
          <rPr>
            <b/>
            <sz val="9"/>
            <color indexed="81"/>
            <rFont val="Tahoma"/>
            <family val="2"/>
            <charset val="204"/>
          </rPr>
          <t>осв.-проф. рівень -ФМБ</t>
        </r>
      </text>
    </comment>
    <comment ref="C8" authorId="0">
      <text>
        <r>
          <rPr>
            <b/>
            <sz val="9"/>
            <color indexed="81"/>
            <rFont val="Tahoma"/>
            <family val="2"/>
            <charset val="204"/>
          </rPr>
          <t>осв.-проф. рівень -ФМБ</t>
        </r>
      </text>
    </comment>
    <comment ref="C9" authorId="0">
      <text>
        <r>
          <rPr>
            <b/>
            <sz val="9"/>
            <color indexed="81"/>
            <rFont val="Tahoma"/>
            <family val="2"/>
            <charset val="204"/>
          </rPr>
          <t>осв.-проф. рівень -ФМБ</t>
        </r>
      </text>
    </comment>
    <comment ref="C10" authorId="0">
      <text>
        <r>
          <rPr>
            <b/>
            <sz val="9"/>
            <color indexed="81"/>
            <rFont val="Tahoma"/>
            <family val="2"/>
            <charset val="204"/>
          </rPr>
          <t>осв.-проф. рівень -ФМБ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осв.-проф. рівень -ФМБ</t>
        </r>
      </text>
    </comment>
    <comment ref="C12" authorId="0">
      <text>
        <r>
          <rPr>
            <b/>
            <sz val="9"/>
            <color indexed="81"/>
            <rFont val="Tahoma"/>
            <family val="2"/>
            <charset val="204"/>
          </rPr>
          <t>осв.-проф. рівень -ФМБ</t>
        </r>
      </text>
    </comment>
    <comment ref="C20" authorId="0">
      <text>
        <r>
          <rPr>
            <b/>
            <sz val="9"/>
            <color indexed="81"/>
            <rFont val="Tahoma"/>
            <family val="2"/>
            <charset val="204"/>
          </rPr>
          <t>осв.-проф. рівень -Мол.спец</t>
        </r>
      </text>
    </comment>
    <comment ref="C21" authorId="0">
      <text>
        <r>
          <rPr>
            <b/>
            <sz val="9"/>
            <color indexed="81"/>
            <rFont val="Tahoma"/>
            <family val="2"/>
            <charset val="204"/>
          </rPr>
          <t>на базе 11 без ЗНО, осв.-проф. рівень - ФМБ</t>
        </r>
      </text>
    </comment>
    <comment ref="C22" authorId="0">
      <text>
        <r>
          <rPr>
            <b/>
            <sz val="9"/>
            <color indexed="81"/>
            <rFont val="Tahoma"/>
            <family val="2"/>
            <charset val="204"/>
          </rPr>
          <t>на базе 11 без ЗНО, осв.-проф. рівень - ФМБ</t>
        </r>
      </text>
    </comment>
    <comment ref="C23" authorId="0">
      <text>
        <r>
          <rPr>
            <b/>
            <sz val="9"/>
            <color indexed="81"/>
            <rFont val="Tahoma"/>
            <family val="2"/>
            <charset val="204"/>
          </rPr>
          <t>на базе 11 без ЗНО, осв.-проф. рівень - ФМБ</t>
        </r>
      </text>
    </comment>
    <comment ref="C24" authorId="0">
      <text>
        <r>
          <rPr>
            <b/>
            <sz val="9"/>
            <color indexed="81"/>
            <rFont val="Tahoma"/>
            <family val="2"/>
            <charset val="204"/>
          </rPr>
          <t>на базі 11 кл без ЗНО, осв.-проф. рівень ФМБ</t>
        </r>
      </text>
    </comment>
    <comment ref="C36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 на базе 11 кл без ЗНО</t>
        </r>
      </text>
    </comment>
    <comment ref="C37" authorId="0">
      <text>
        <r>
          <rPr>
            <b/>
            <sz val="9"/>
            <color indexed="81"/>
            <rFont val="Tahoma"/>
            <family val="2"/>
            <charset val="204"/>
          </rPr>
          <t>на базе 11кл без ЗНО</t>
        </r>
      </text>
    </comment>
    <comment ref="C38" authorId="0">
      <text>
        <r>
          <rPr>
            <b/>
            <sz val="9"/>
            <color indexed="81"/>
            <rFont val="Tahoma"/>
            <family val="2"/>
            <charset val="204"/>
          </rPr>
          <t>на базе 11кл без ЗНО</t>
        </r>
      </text>
    </comment>
    <comment ref="C39" authorId="0">
      <text>
        <r>
          <rPr>
            <b/>
            <sz val="9"/>
            <color indexed="81"/>
            <rFont val="Tahoma"/>
            <family val="2"/>
            <charset val="204"/>
          </rPr>
          <t>на базе 11 кл без ЗНО</t>
        </r>
      </text>
    </comment>
    <comment ref="C40" authorId="0">
      <text>
        <r>
          <rPr>
            <b/>
            <sz val="9"/>
            <color indexed="81"/>
            <rFont val="Tahoma"/>
            <family val="2"/>
            <charset val="204"/>
          </rPr>
          <t>на базе 11кл без ЗНО</t>
        </r>
      </text>
    </comment>
    <comment ref="C41" authorId="0">
      <text>
        <r>
          <rPr>
            <b/>
            <sz val="9"/>
            <color indexed="81"/>
            <rFont val="Tahoma"/>
            <family val="2"/>
            <charset val="204"/>
          </rPr>
          <t>на базе 11 кл с ЗНО</t>
        </r>
      </text>
    </comment>
    <comment ref="C42" authorId="0">
      <text>
        <r>
          <rPr>
            <b/>
            <sz val="9"/>
            <color indexed="81"/>
            <rFont val="Tahoma"/>
            <family val="2"/>
            <charset val="204"/>
          </rPr>
          <t>на базе 11кл без ЗНО</t>
        </r>
      </text>
    </comment>
    <comment ref="C43" authorId="0">
      <text>
        <r>
          <rPr>
            <b/>
            <sz val="9"/>
            <color indexed="81"/>
            <rFont val="Tahoma"/>
            <family val="2"/>
            <charset val="204"/>
          </rPr>
          <t>на базе 11кл без ЗНО</t>
        </r>
      </text>
    </comment>
    <comment ref="C44" authorId="0">
      <text>
        <r>
          <rPr>
            <b/>
            <sz val="9"/>
            <color indexed="81"/>
            <rFont val="Tahoma"/>
            <family val="2"/>
            <charset val="204"/>
          </rPr>
          <t>на базе 11кл без ЗНО</t>
        </r>
      </text>
    </comment>
    <comment ref="C46" authorId="0">
      <text>
        <r>
          <rPr>
            <b/>
            <sz val="9"/>
            <color indexed="81"/>
            <rFont val="Tahoma"/>
            <family val="2"/>
            <charset val="204"/>
          </rPr>
          <t>на базе КР</t>
        </r>
      </text>
    </comment>
    <comment ref="C47" authorId="0">
      <text>
        <r>
          <rPr>
            <b/>
            <sz val="9"/>
            <color indexed="81"/>
            <rFont val="Tahoma"/>
            <family val="2"/>
            <charset val="204"/>
          </rPr>
          <t>на базе 11 кл без ЗНО</t>
        </r>
      </text>
    </comment>
    <comment ref="C48" authorId="0">
      <text>
        <r>
          <rPr>
            <b/>
            <sz val="9"/>
            <color indexed="81"/>
            <rFont val="Tahoma"/>
            <family val="2"/>
            <charset val="204"/>
          </rPr>
          <t>на базе 11 кл без ЗНО</t>
        </r>
      </text>
    </comment>
    <comment ref="C99" authorId="0">
      <text>
        <r>
          <rPr>
            <b/>
            <sz val="9"/>
            <color indexed="81"/>
            <rFont val="Tahoma"/>
            <family val="2"/>
            <charset val="204"/>
          </rPr>
          <t>перевод на психологія, денна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J99" authorId="1">
      <text>
        <r>
          <rPr>
            <b/>
            <sz val="9"/>
            <color indexed="81"/>
            <rFont val="Tahoma"/>
            <family val="2"/>
            <charset val="204"/>
          </rPr>
          <t>ЗС-121</t>
        </r>
      </text>
    </comment>
    <comment ref="C100" authorId="0">
      <text>
        <r>
          <rPr>
            <b/>
            <sz val="9"/>
            <color indexed="81"/>
            <rFont val="Tahoma"/>
            <family val="2"/>
            <charset val="204"/>
          </rPr>
          <t>перевод на ФР денна</t>
        </r>
      </text>
    </comment>
    <comment ref="J100" authorId="1">
      <text>
        <r>
          <rPr>
            <b/>
            <sz val="9"/>
            <color indexed="81"/>
            <rFont val="Tahoma"/>
            <family val="2"/>
            <charset val="204"/>
          </rPr>
          <t>ЗС-121</t>
        </r>
      </text>
    </comment>
    <comment ref="C101" authorId="0">
      <text>
        <r>
          <rPr>
            <b/>
            <sz val="9"/>
            <color indexed="81"/>
            <rFont val="Tahoma"/>
            <family val="2"/>
            <charset val="204"/>
          </rPr>
          <t>перевод на Пр 
денна</t>
        </r>
      </text>
    </comment>
    <comment ref="J101" authorId="1">
      <text>
        <r>
          <rPr>
            <b/>
            <sz val="9"/>
            <color indexed="81"/>
            <rFont val="Tahoma"/>
            <family val="2"/>
            <charset val="204"/>
          </rPr>
          <t>ЗС-121</t>
        </r>
      </text>
    </comment>
    <comment ref="C102" authorId="0">
      <text>
        <r>
          <rPr>
            <b/>
            <sz val="9"/>
            <color indexed="81"/>
            <rFont val="Tahoma"/>
            <family val="2"/>
            <charset val="204"/>
          </rPr>
          <t>перевод на ФР денна</t>
        </r>
      </text>
    </comment>
    <comment ref="J102" authorId="1">
      <text>
        <r>
          <rPr>
            <b/>
            <sz val="9"/>
            <color indexed="81"/>
            <rFont val="Tahoma"/>
            <family val="2"/>
            <charset val="204"/>
          </rPr>
          <t>ЗС-121</t>
        </r>
      </text>
    </comment>
    <comment ref="C111" authorId="0">
      <text>
        <r>
          <rPr>
            <b/>
            <sz val="9"/>
            <color indexed="81"/>
            <rFont val="Tahoma"/>
            <family val="2"/>
            <charset val="204"/>
          </rPr>
          <t>поновлення</t>
        </r>
      </text>
    </comment>
    <comment ref="C127" authorId="0">
      <text>
        <r>
          <rPr>
            <b/>
            <sz val="11"/>
            <color indexed="81"/>
            <rFont val="Tahoma"/>
            <family val="2"/>
            <charset val="204"/>
          </rPr>
          <t>Кобка Леся 0961725324</t>
        </r>
      </text>
    </comment>
    <comment ref="J191" authorId="1">
      <text>
        <r>
          <rPr>
            <b/>
            <sz val="9"/>
            <color indexed="81"/>
            <rFont val="Tahoma"/>
            <family val="2"/>
            <charset val="204"/>
          </rPr>
          <t>ДР-118</t>
        </r>
      </text>
    </comment>
    <comment ref="J193" authorId="1">
      <text>
        <r>
          <rPr>
            <b/>
            <sz val="9"/>
            <color indexed="81"/>
            <rFont val="Tahoma"/>
            <family val="2"/>
            <charset val="204"/>
          </rPr>
          <t>ЗР-118</t>
        </r>
      </text>
    </comment>
    <comment ref="J194" authorId="1">
      <text>
        <r>
          <rPr>
            <b/>
            <sz val="9"/>
            <color indexed="81"/>
            <rFont val="Tahoma"/>
            <family val="2"/>
            <charset val="204"/>
          </rPr>
          <t>ЗР-118</t>
        </r>
      </text>
    </comment>
    <comment ref="C311" authorId="0">
      <text>
        <r>
          <rPr>
            <b/>
            <sz val="11"/>
            <color indexed="81"/>
            <rFont val="Tahoma"/>
            <family val="2"/>
            <charset val="204"/>
          </rPr>
          <t>Кобка Леся 0961725324</t>
        </r>
      </text>
    </comment>
    <comment ref="C369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осв.-проф. рівень -Мол.спец
</t>
        </r>
      </text>
    </comment>
  </commentList>
</comments>
</file>

<file path=xl/sharedStrings.xml><?xml version="1.0" encoding="utf-8"?>
<sst xmlns="http://schemas.openxmlformats.org/spreadsheetml/2006/main" count="23281" uniqueCount="1940">
  <si>
    <t>ЗАТВЕРДЖУЮ</t>
  </si>
  <si>
    <t>ОБСЯГ НАВЧАЛЬНОЇ РОБОТИ НА 2020-2021 Н.Р.</t>
  </si>
  <si>
    <t xml:space="preserve">Проректор з навчальної роботи                  </t>
  </si>
  <si>
    <t>Кравченко В.М.</t>
  </si>
  <si>
    <t>Кременчук</t>
  </si>
  <si>
    <t xml:space="preserve">          Передбачено навчальним планом</t>
  </si>
  <si>
    <t>Розрахунки навантаження</t>
  </si>
  <si>
    <t>Дані про викладача</t>
  </si>
  <si>
    <t>№ п/п</t>
  </si>
  <si>
    <t>Назва навчальних дисциплин та навчальних доручень</t>
  </si>
  <si>
    <t>Спеціальність</t>
  </si>
  <si>
    <t>Форма навчання</t>
  </si>
  <si>
    <t>Курс</t>
  </si>
  <si>
    <t>Семестр</t>
  </si>
  <si>
    <t>Шифр груп</t>
  </si>
  <si>
    <t>Кількість студентів</t>
  </si>
  <si>
    <t>Кількість семінарських груп</t>
  </si>
  <si>
    <t>Іспити</t>
  </si>
  <si>
    <t>Заліки</t>
  </si>
  <si>
    <t>Курсові роботи</t>
  </si>
  <si>
    <t>Контрольні роботи</t>
  </si>
  <si>
    <t>Всього кредитів</t>
  </si>
  <si>
    <t>Всього годин</t>
  </si>
  <si>
    <t>Всього ауд.годин</t>
  </si>
  <si>
    <t>Лекцій</t>
  </si>
  <si>
    <t>Лабораторні роботи</t>
  </si>
  <si>
    <t>Практ.зан., семінари</t>
  </si>
  <si>
    <t>Самостійна робота</t>
  </si>
  <si>
    <t>Лекції</t>
  </si>
  <si>
    <t>Лабораторні заняття</t>
  </si>
  <si>
    <t>Практ. заняття, семінари</t>
  </si>
  <si>
    <t>Перевірка контрольних робіт</t>
  </si>
  <si>
    <t>Курсові проекти (роботи)</t>
  </si>
  <si>
    <t>Консультації перед екзаменами</t>
  </si>
  <si>
    <t>Екзамени</t>
  </si>
  <si>
    <t>Дипломні проекти (роботи)</t>
  </si>
  <si>
    <t>Підсумкова атестація</t>
  </si>
  <si>
    <t>Аспірантура</t>
  </si>
  <si>
    <t>Керівництво практикою</t>
  </si>
  <si>
    <t>Контроль самостійної роботи</t>
  </si>
  <si>
    <t>Консультації протягом семестру</t>
  </si>
  <si>
    <t xml:space="preserve">Інші види </t>
  </si>
  <si>
    <t>Всього</t>
  </si>
  <si>
    <t>Прізвище викладача</t>
  </si>
  <si>
    <t>Кільк. ставок</t>
  </si>
  <si>
    <t>Кафедра</t>
  </si>
  <si>
    <t>Інститут кафедри</t>
  </si>
  <si>
    <t>Інститут спеціальності</t>
  </si>
  <si>
    <t>Контрольний номер</t>
  </si>
  <si>
    <t>Примітки</t>
  </si>
  <si>
    <t>Посада викладача</t>
  </si>
  <si>
    <t>Штатний, сумісник</t>
  </si>
  <si>
    <t>Науковий ступінь</t>
  </si>
  <si>
    <t>Вчене звання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</si>
  <si>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</si>
  <si>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</si>
  <si>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</si>
  <si>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</si>
  <si>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</si>
  <si>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</si>
  <si>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</si>
  <si>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</si>
  <si>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</si>
  <si>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</si>
  <si>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</si>
  <si>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</si>
  <si>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</si>
  <si>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</si>
  <si>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</si>
  <si>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</si>
  <si>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</si>
  <si>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</si>
  <si>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</si>
  <si>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</si>
  <si>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</si>
  <si>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</si>
  <si>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</si>
  <si>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</si>
  <si>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</si>
  <si>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</si>
  <si>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</si>
  <si>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</si>
  <si>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</si>
  <si>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</si>
  <si>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</si>
  <si>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</si>
  <si>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</si>
  <si>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</si>
  <si>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</si>
  <si>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</si>
  <si>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</si>
  <si>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</si>
  <si>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</si>
  <si>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</si>
  <si>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</si>
  <si>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</si>
  <si>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</si>
  <si>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</si>
  <si>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</si>
  <si>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</si>
  <si>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ЗП 10</t>
  </si>
  <si>
    <t>Безпека життєдіяльності (БЖД, основи охорони праці, цивільний захист)</t>
  </si>
  <si>
    <t>МР,ФКС,ФР,МО</t>
  </si>
  <si>
    <t>Ден.</t>
  </si>
  <si>
    <t>IV</t>
  </si>
  <si>
    <t>ДН,ДКС,ДР,ДА-118</t>
  </si>
  <si>
    <t>+</t>
  </si>
  <si>
    <t>Зінченко Є.Г.</t>
  </si>
  <si>
    <t>КВПЦО</t>
  </si>
  <si>
    <t>ІП</t>
  </si>
  <si>
    <t>ІЕ</t>
  </si>
  <si>
    <t>ПП 17</t>
  </si>
  <si>
    <t>Логістика</t>
  </si>
  <si>
    <t>МР</t>
  </si>
  <si>
    <t>ДН-118</t>
  </si>
  <si>
    <t>Головіна О.В.</t>
  </si>
  <si>
    <t>КНМЕ</t>
  </si>
  <si>
    <t>ПП 18</t>
  </si>
  <si>
    <t>Маркетингова товарна політика</t>
  </si>
  <si>
    <t>Адєєва Т.О.</t>
  </si>
  <si>
    <t>ПП 19</t>
  </si>
  <si>
    <t>Маркетинг промислового підприємства</t>
  </si>
  <si>
    <t>ПП 20</t>
  </si>
  <si>
    <t>Маркетингове ціноутворення</t>
  </si>
  <si>
    <t>ПП 21</t>
  </si>
  <si>
    <t>Маркетинг послуг</t>
  </si>
  <si>
    <t>ПП 22</t>
  </si>
  <si>
    <t>Маркетингові дослідження</t>
  </si>
  <si>
    <t>ПП 23</t>
  </si>
  <si>
    <t>Маркетингові комунікації</t>
  </si>
  <si>
    <t>Гаргола Ю.Г.</t>
  </si>
  <si>
    <t>ВПП 21</t>
  </si>
  <si>
    <t>Бечмаркінг</t>
  </si>
  <si>
    <t xml:space="preserve"> </t>
  </si>
  <si>
    <t>ВПП 22</t>
  </si>
  <si>
    <t>Економічний механізм маркетингу</t>
  </si>
  <si>
    <t>ВПП 25</t>
  </si>
  <si>
    <t>Маркетинг у банках</t>
  </si>
  <si>
    <t>ВПП 27</t>
  </si>
  <si>
    <t>Капітал підприємства: формування і використання</t>
  </si>
  <si>
    <t>КЕ</t>
  </si>
  <si>
    <t>ЗП 1</t>
  </si>
  <si>
    <t>Історія України та української культури</t>
  </si>
  <si>
    <t>ФР</t>
  </si>
  <si>
    <t>I</t>
  </si>
  <si>
    <t>ДР-121</t>
  </si>
  <si>
    <t>Коваленко О.В.</t>
  </si>
  <si>
    <t>КБГД</t>
  </si>
  <si>
    <t>ІУ</t>
  </si>
  <si>
    <t>ІЗСТ</t>
  </si>
  <si>
    <t>ЗП 3</t>
  </si>
  <si>
    <t>Філософія</t>
  </si>
  <si>
    <t>Оренштейн Є.Г.</t>
  </si>
  <si>
    <t>ЗП 4</t>
  </si>
  <si>
    <t xml:space="preserve">Іноземна мова </t>
  </si>
  <si>
    <t>Стрілець О.М.</t>
  </si>
  <si>
    <t>КТПП</t>
  </si>
  <si>
    <t>ІІФ</t>
  </si>
  <si>
    <t>ЗП 5</t>
  </si>
  <si>
    <t>Біологія</t>
  </si>
  <si>
    <t>Новохатько О.В.</t>
  </si>
  <si>
    <t>КФРЗЛ</t>
  </si>
  <si>
    <t>ЗП 6</t>
  </si>
  <si>
    <t>Анатомія людини</t>
  </si>
  <si>
    <t>Вітушкіна Р.І.</t>
  </si>
  <si>
    <t>ЗП 7</t>
  </si>
  <si>
    <t xml:space="preserve">Гігієна </t>
  </si>
  <si>
    <t>ЗП 8</t>
  </si>
  <si>
    <t>Загальна теорія здоров'я та основи здорового способу життя</t>
  </si>
  <si>
    <t>Сорокіна С.О.</t>
  </si>
  <si>
    <t>Екологія</t>
  </si>
  <si>
    <t>ВЗП 1</t>
  </si>
  <si>
    <t>Історія фізичної культури</t>
  </si>
  <si>
    <t>КТОФАВ</t>
  </si>
  <si>
    <t>ВЗП 3</t>
  </si>
  <si>
    <t>Правознавство</t>
  </si>
  <si>
    <t>КТІДПМП</t>
  </si>
  <si>
    <t>ВЗП 5</t>
  </si>
  <si>
    <t>Соціологія</t>
  </si>
  <si>
    <t>КССР</t>
  </si>
  <si>
    <t>ІЖМК</t>
  </si>
  <si>
    <t>ПП 1</t>
  </si>
  <si>
    <t>Вступ до спеціальності</t>
  </si>
  <si>
    <t>ПП 2</t>
  </si>
  <si>
    <t>Біохімія та біохімія спорту</t>
  </si>
  <si>
    <t>Болтишева К.В.</t>
  </si>
  <si>
    <t>Теорія та методика спортивної підготовки (гімнастика)</t>
  </si>
  <si>
    <t>ВПП 1</t>
  </si>
  <si>
    <t>Основи раціонального харчування</t>
  </si>
  <si>
    <t>ЗП 2</t>
  </si>
  <si>
    <t>Українська мова (за професійним спрямуванням)</t>
  </si>
  <si>
    <t>ФКС,ФР,Пр,ЗЛ</t>
  </si>
  <si>
    <t>II</t>
  </si>
  <si>
    <t>ДКС,ДР,ДП,ДЗЛ-120</t>
  </si>
  <si>
    <t>Кулікова Т.В.</t>
  </si>
  <si>
    <t>КЖУФ</t>
  </si>
  <si>
    <t>ЗП 9</t>
  </si>
  <si>
    <t>Педагогіка та психологія</t>
  </si>
  <si>
    <t>ФКС,ФР,ЗЛ</t>
  </si>
  <si>
    <t>ДКС,ДР,ДЗЛ-120</t>
  </si>
  <si>
    <t>Москалик Г.Ф.</t>
  </si>
  <si>
    <t>КОУНЗ</t>
  </si>
  <si>
    <t>ВЗП 9</t>
  </si>
  <si>
    <t>Політологія</t>
  </si>
  <si>
    <t>ФР,ЗЛ</t>
  </si>
  <si>
    <t>ДР,ДЗЛ-120</t>
  </si>
  <si>
    <t>ПП 3</t>
  </si>
  <si>
    <t>Фізіологія людини та рухової активності (Фізіологія людини)</t>
  </si>
  <si>
    <t>ФКС,ФР</t>
  </si>
  <si>
    <t>ДКС,ДР-120</t>
  </si>
  <si>
    <t>ПП 4</t>
  </si>
  <si>
    <t>Спортивна морфологія</t>
  </si>
  <si>
    <t>ДР-120</t>
  </si>
  <si>
    <t>ПП 5</t>
  </si>
  <si>
    <t>Спортивна метрологія (Основи метрології)</t>
  </si>
  <si>
    <t>Хващинська Н.А.</t>
  </si>
  <si>
    <t>ПП 9</t>
  </si>
  <si>
    <t>Основи медичних знань</t>
  </si>
  <si>
    <t>ПП 12</t>
  </si>
  <si>
    <t>Фізіологія рухової активності</t>
  </si>
  <si>
    <t>Кінезіологія</t>
  </si>
  <si>
    <t>Основи фізичної терапії та ерготерапії</t>
  </si>
  <si>
    <t>ВПП 3</t>
  </si>
  <si>
    <t>Системи корегуючих вправ</t>
  </si>
  <si>
    <t>ВПП 5</t>
  </si>
  <si>
    <t>Методи збереження і відновлення здоров'я</t>
  </si>
  <si>
    <t>Основи теорії здоров'я і здорового способу життя</t>
  </si>
  <si>
    <t>ФКС</t>
  </si>
  <si>
    <t>ДКС-120</t>
  </si>
  <si>
    <t>ПП 11.3</t>
  </si>
  <si>
    <t>Теорія та методика викладання спортивних дисциплін</t>
  </si>
  <si>
    <t>ПП 11.3.1</t>
  </si>
  <si>
    <t>Теорія та методика викладання гімнастики</t>
  </si>
  <si>
    <t>Кабанова О.О.</t>
  </si>
  <si>
    <t>ПП 11.3.2</t>
  </si>
  <si>
    <t>Теорія та методика викладання легкої атлетики</t>
  </si>
  <si>
    <t>ПП 11.3.3</t>
  </si>
  <si>
    <t>Підвищення спортивної майстерності з обраного виду спорту</t>
  </si>
  <si>
    <t>Рудь Ю.Л.</t>
  </si>
  <si>
    <t>ПП 11.3.4</t>
  </si>
  <si>
    <t>Самооборона</t>
  </si>
  <si>
    <t>ПП 11.4</t>
  </si>
  <si>
    <t>ПП 11.4.1</t>
  </si>
  <si>
    <t>ПП 11.4.2</t>
  </si>
  <si>
    <t>ПП 11.4.3</t>
  </si>
  <si>
    <t>ПП 13</t>
  </si>
  <si>
    <t>Теорія та методика обраного виду спорту</t>
  </si>
  <si>
    <t>Культурна спадщина олімпійського спорту</t>
  </si>
  <si>
    <t>ВПП 20</t>
  </si>
  <si>
    <t>Теорія і методика оздоровчого фітнесу</t>
  </si>
  <si>
    <t>Основи менеджменту та маркетингу у сфері фізичної культури і спорту</t>
  </si>
  <si>
    <t>ФВ,ФКС</t>
  </si>
  <si>
    <t>III</t>
  </si>
  <si>
    <t>ДВ,ЗКС-119</t>
  </si>
  <si>
    <t>Мєняйлова Г.Є.</t>
  </si>
  <si>
    <t>ВЗП 8</t>
  </si>
  <si>
    <t>Фізична рекреація</t>
  </si>
  <si>
    <t>ПП 7</t>
  </si>
  <si>
    <t>Масаж загальний і самомасаж</t>
  </si>
  <si>
    <t>ФВ,ФКС,ФР</t>
  </si>
  <si>
    <t>ДВ,ЗКС,ДР-119</t>
  </si>
  <si>
    <t>Біомеханіка</t>
  </si>
  <si>
    <t>ПП 11.5</t>
  </si>
  <si>
    <t>ПП 11.5.1</t>
  </si>
  <si>
    <t>Теорія та методика викладання спортивних ігор (футбол)</t>
  </si>
  <si>
    <t>ПП 11.5.2</t>
  </si>
  <si>
    <t>Теорія та методика викладання туризму</t>
  </si>
  <si>
    <t>ПП 11.5.3</t>
  </si>
  <si>
    <t>ПП 11.6</t>
  </si>
  <si>
    <t>ПП 11.6.1</t>
  </si>
  <si>
    <t>Теорія та методика викладання спортивних ігор (волейбол)</t>
  </si>
  <si>
    <t>ПП 11.6.2</t>
  </si>
  <si>
    <t>Теорія та методика викладання плавання</t>
  </si>
  <si>
    <t>ПП 11.6.3</t>
  </si>
  <si>
    <t>ПП 14</t>
  </si>
  <si>
    <t>Теорія і методика фізичного виховання</t>
  </si>
  <si>
    <t>ПП 15</t>
  </si>
  <si>
    <t>Методика оздоровчої гімнастики та плавання</t>
  </si>
  <si>
    <t>Плетніков В.Г.</t>
  </si>
  <si>
    <t>ПП 15.1</t>
  </si>
  <si>
    <t>Методика оздоровчого плавання</t>
  </si>
  <si>
    <t>ПП 15.2</t>
  </si>
  <si>
    <t>Методика оздоровчої гімнастики</t>
  </si>
  <si>
    <t>Музритміка, хореографія</t>
  </si>
  <si>
    <t>ВПП 7</t>
  </si>
  <si>
    <t>Актуальні проблеми фізичної культури і спорту</t>
  </si>
  <si>
    <t>ВПП 10</t>
  </si>
  <si>
    <t>Теорія юнацького спорту</t>
  </si>
  <si>
    <t xml:space="preserve">Теорія і методика оздоровчого фітнесу </t>
  </si>
  <si>
    <t xml:space="preserve">Вікова анатомія та фізіологія </t>
  </si>
  <si>
    <t>ДР-119</t>
  </si>
  <si>
    <t>Фізична терапія при захворюваннях  внутрішніх органів</t>
  </si>
  <si>
    <t>Фізична реабілітація при порушеннях опорно-рухового апарату</t>
  </si>
  <si>
    <t>Основи травматології та ортопедії</t>
  </si>
  <si>
    <t>Теорія, технології та види оздоровчо-рекреаційної рухової активності</t>
  </si>
  <si>
    <t>ПП 24</t>
  </si>
  <si>
    <t>Сучасні методи фізичної терапії, ерготерапії</t>
  </si>
  <si>
    <t>ПП 27</t>
  </si>
  <si>
    <t>Основи діагностики стану здоров'я</t>
  </si>
  <si>
    <t>ВПП 9</t>
  </si>
  <si>
    <t>Курортологія</t>
  </si>
  <si>
    <t>Основи загальної патології</t>
  </si>
  <si>
    <t>ВПП 16</t>
  </si>
  <si>
    <t>Основи кардіології та пульмонології</t>
  </si>
  <si>
    <t>ВПП 17</t>
  </si>
  <si>
    <t>Тренажери у фізичній реабілітації</t>
  </si>
  <si>
    <t>ПП 6</t>
  </si>
  <si>
    <t>Спортивна медицина</t>
  </si>
  <si>
    <t>ДКС-118</t>
  </si>
  <si>
    <t>ПП 10</t>
  </si>
  <si>
    <t>Управління фізичною культурою та спортом</t>
  </si>
  <si>
    <t>ПП 10.1</t>
  </si>
  <si>
    <t>Фізкультурно-спортивні споруди</t>
  </si>
  <si>
    <t>Квітка Л.Б.</t>
  </si>
  <si>
    <t>ПП 10.2</t>
  </si>
  <si>
    <t>ПП 11.7</t>
  </si>
  <si>
    <t>ПП 11.7.1</t>
  </si>
  <si>
    <t>Теорія та методика викладання спортивних ігор (баскетбол)</t>
  </si>
  <si>
    <t>ПП 11.7.2</t>
  </si>
  <si>
    <t>ПП 11.7.3</t>
  </si>
  <si>
    <t>ПП 11.8</t>
  </si>
  <si>
    <t>ПП 11.8.1</t>
  </si>
  <si>
    <t>Теорія та методика викладання спортивних ігор (гандбол)</t>
  </si>
  <si>
    <t>ПП 11.8.2</t>
  </si>
  <si>
    <t>ПП 11.8.3</t>
  </si>
  <si>
    <t>ПП 16</t>
  </si>
  <si>
    <t>Тренажери та атлетична підготовка</t>
  </si>
  <si>
    <t>ПП 16.1</t>
  </si>
  <si>
    <t>Тренажери</t>
  </si>
  <si>
    <t>ПП 16.2</t>
  </si>
  <si>
    <t>Атлетизм</t>
  </si>
  <si>
    <t>Сучасні оздоровчі системи та нетрадиційні методи оздоровлення</t>
  </si>
  <si>
    <t>Таран О.М.</t>
  </si>
  <si>
    <t>ПП 17.1</t>
  </si>
  <si>
    <t>Сучасні оздоровчі системи</t>
  </si>
  <si>
    <t>ПП 17.2</t>
  </si>
  <si>
    <t>Нетрадиційні методи оздоровлення</t>
  </si>
  <si>
    <t>Професійна діяльність у сфері фізичної культури та спорту</t>
  </si>
  <si>
    <t>Організація та методика масової та оздоровчої фізичної культури</t>
  </si>
  <si>
    <t>ПП 19.1</t>
  </si>
  <si>
    <t>Організація та методика масової фізичної культури</t>
  </si>
  <si>
    <t>ПП 19.2</t>
  </si>
  <si>
    <t>Теорія і практика оздоровчої фізичної культури</t>
  </si>
  <si>
    <t>Рухливі та національні ігри</t>
  </si>
  <si>
    <t>ВПП 6</t>
  </si>
  <si>
    <t>Тестування у фізичній культурі і спорті</t>
  </si>
  <si>
    <t>ВПП 8а</t>
  </si>
  <si>
    <t>Теорія і методика оздоровчого фітнесу (Оздоровчий фітнес у воді)</t>
  </si>
  <si>
    <t xml:space="preserve">Історія вчень про державу та право </t>
  </si>
  <si>
    <t>Пр</t>
  </si>
  <si>
    <t>ДП-120</t>
  </si>
  <si>
    <t>Конституційне право України</t>
  </si>
  <si>
    <t>Адміністративне право</t>
  </si>
  <si>
    <t>Ляпунова Н.М.</t>
  </si>
  <si>
    <t>КЦАФП</t>
  </si>
  <si>
    <t>ПП 8</t>
  </si>
  <si>
    <t>Цивільне право</t>
  </si>
  <si>
    <t>Кримінальне право</t>
  </si>
  <si>
    <t>ККППК</t>
  </si>
  <si>
    <t>Трудове право</t>
  </si>
  <si>
    <t>Державне право зарубіжних країн</t>
  </si>
  <si>
    <t>Фінансове право</t>
  </si>
  <si>
    <t>Нотаріат України</t>
  </si>
  <si>
    <t>Основи наукових досліджень</t>
  </si>
  <si>
    <t>МО</t>
  </si>
  <si>
    <t>ДА-119</t>
  </si>
  <si>
    <t>КМ</t>
  </si>
  <si>
    <t>Інвестування</t>
  </si>
  <si>
    <t>Теорія галузевих ринків</t>
  </si>
  <si>
    <t>Менеджмент і адміністрування (Теорія організацій, менеджмент)</t>
  </si>
  <si>
    <t>Менеджмент і адміністрування (Самоменеджмент і адміністративний менеджмент)</t>
  </si>
  <si>
    <t>ПП 11</t>
  </si>
  <si>
    <t>Економіка і фінанси підприємства</t>
  </si>
  <si>
    <t>Зовнішньоекономічна діяльність підприємства</t>
  </si>
  <si>
    <t>Офісний менеджмент</t>
  </si>
  <si>
    <t>Інформаційні системи в менеджменті</t>
  </si>
  <si>
    <t>КІТД</t>
  </si>
  <si>
    <t>ПП 25</t>
  </si>
  <si>
    <t>Стандартизація та сертифікація товарів</t>
  </si>
  <si>
    <t>ПП 26</t>
  </si>
  <si>
    <t>Менеджмент Європейської інтеграції України</t>
  </si>
  <si>
    <t>ВПС 3</t>
  </si>
  <si>
    <t>Проектний менеджмент</t>
  </si>
  <si>
    <t>ВПС 4</t>
  </si>
  <si>
    <t>Менеджмент торговельного підприємства</t>
  </si>
  <si>
    <t>ВПС 7</t>
  </si>
  <si>
    <t>Аналіз та планування інвестиційної діяльності підприємства</t>
  </si>
  <si>
    <t>ВПС 8</t>
  </si>
  <si>
    <t>Управління якістю та конкурентоспроможністю</t>
  </si>
  <si>
    <t>Менеджмент і адміністрування</t>
  </si>
  <si>
    <t>ДА-118</t>
  </si>
  <si>
    <t>Менеджмент і адміністрування (Операційний менеджмент)</t>
  </si>
  <si>
    <t>Менеджмент і адміністрування (Управління персоналом)</t>
  </si>
  <si>
    <t>Менеджмент і адміністрування (Управління інноваціями)</t>
  </si>
  <si>
    <t>Менеджмент і адміністрування (Стратегічне управління)</t>
  </si>
  <si>
    <t>Контролінг</t>
  </si>
  <si>
    <t>Прийняття управлінських рішень</t>
  </si>
  <si>
    <t>Комунікативний менеджмент</t>
  </si>
  <si>
    <t>Організація діяльності підприємств</t>
  </si>
  <si>
    <t>Інтернет-комерція</t>
  </si>
  <si>
    <t>Організаційна поведінка</t>
  </si>
  <si>
    <t>Податкова система</t>
  </si>
  <si>
    <t>КФОО</t>
  </si>
  <si>
    <t>ВПС 1</t>
  </si>
  <si>
    <t>Аналіз господарської діяльності підприємств на ринку товарів та послуг</t>
  </si>
  <si>
    <t>ВПС 2</t>
  </si>
  <si>
    <t>Корпоративна культура та відповідальність</t>
  </si>
  <si>
    <t>ВПС 5</t>
  </si>
  <si>
    <t>Планування і контроль діяльності підприємств</t>
  </si>
  <si>
    <t>ВПС 6</t>
  </si>
  <si>
    <t>Комерційна діяльність підприємств</t>
  </si>
  <si>
    <t xml:space="preserve">Менеджмент </t>
  </si>
  <si>
    <t>БА</t>
  </si>
  <si>
    <t>маг.</t>
  </si>
  <si>
    <t>БА-121</t>
  </si>
  <si>
    <t>Методологія і організація наукових досліджень</t>
  </si>
  <si>
    <t>Підприємницьке та трудове право</t>
  </si>
  <si>
    <t>Управління потенціалом підприємства</t>
  </si>
  <si>
    <t>Аналітика бізнес-процесів</t>
  </si>
  <si>
    <t>Менеджмент персоналу</t>
  </si>
  <si>
    <t>Операційний менеджмент</t>
  </si>
  <si>
    <t>Маркетинговий менеджмент</t>
  </si>
  <si>
    <t>Управління проектами</t>
  </si>
  <si>
    <t>Стратегічне управління</t>
  </si>
  <si>
    <t>ВК 1</t>
  </si>
  <si>
    <t>Бренд-менеджмент</t>
  </si>
  <si>
    <t>ВК 2</t>
  </si>
  <si>
    <t>Корпоративне управління</t>
  </si>
  <si>
    <t>ВК 3</t>
  </si>
  <si>
    <t xml:space="preserve">Антикризове управління </t>
  </si>
  <si>
    <t>ВК 4</t>
  </si>
  <si>
    <t>Ризик-менеджмент</t>
  </si>
  <si>
    <t>ВК 5</t>
  </si>
  <si>
    <t>Основи управлінського консультування</t>
  </si>
  <si>
    <t>ВК 6</t>
  </si>
  <si>
    <t>Фінансовий менеджмент</t>
  </si>
  <si>
    <t>МР,Пс,ГРС,ФКС,МО,ІПЗ,ЗК,СР</t>
  </si>
  <si>
    <t>Заоч.</t>
  </si>
  <si>
    <t>ЗН,ДЛ,ЗЛ,ДХ,ЗХ,ЗКС,ДА,ЗА,ЗІ,ЗЗК,ЗС-121</t>
  </si>
  <si>
    <t>у</t>
  </si>
  <si>
    <t>МР,Пс,ГРС,ФКС,МО,ІПЗ,ЗК,СР,АТ</t>
  </si>
  <si>
    <t>ЗН,ДЛ,ЗЛ,ДХ,ЗХ,ЗКС,ДА,ЗА,ЗІ,ЗЗК,ЗС-121, ЗАТ-121</t>
  </si>
  <si>
    <t>Іноземна мова</t>
  </si>
  <si>
    <t>Політична економія (Економічна теорія)</t>
  </si>
  <si>
    <t>МР,МО</t>
  </si>
  <si>
    <t>ЗН,ДА,ЗА-121</t>
  </si>
  <si>
    <t>Історія економіки та економічної думки</t>
  </si>
  <si>
    <t>ЗН-121</t>
  </si>
  <si>
    <t>Вища математика (Вища та прикладна математика, Лінійна алгебра та аналітична геометрія)</t>
  </si>
  <si>
    <t>МР,Пс,ГРС,МО,ІПЗ,ЗК,АТ</t>
  </si>
  <si>
    <t>ЗН,ДЛ,ЗЛ,ДХ,ЗХ,ДА,ЗА,ЗІ,ЗЗК-121, ЗАТ-121</t>
  </si>
  <si>
    <t>Вища математика (Вища та прикладна математика, Лінійна алгебра та аналітична геометрія, Математичний аналіз)</t>
  </si>
  <si>
    <t>Вища математика (Вища та прикладна математика)</t>
  </si>
  <si>
    <t>МР,МО,ІПЗ,ЗК,АТ</t>
  </si>
  <si>
    <t>ЗН,ДА,ЗА,ЗІ,ЗЗК-121, ЗАТ-121</t>
  </si>
  <si>
    <t>Теорія ймовірностей і математична статистика</t>
  </si>
  <si>
    <t>Інформатика (Основи інформатики та обчислювальної техніки, Інформатика і програмування)</t>
  </si>
  <si>
    <t>МР,Пс,ЗК,СР,АТ</t>
  </si>
  <si>
    <t>ЗН,ДЛ,ЗЛ,ЗЗК,ЗС-121, ЗАТ-121</t>
  </si>
  <si>
    <t>Екологія (Основи екології)</t>
  </si>
  <si>
    <t>МР,Пс,МО,ЗК,СР</t>
  </si>
  <si>
    <t>ЗН,ДЛ,ЗЛ,ДА,ЗА,ЗЗК,ЗС-121</t>
  </si>
  <si>
    <t>Правознавство (Право (Правознавство))</t>
  </si>
  <si>
    <t>ВЗП 4</t>
  </si>
  <si>
    <t>ВЗП 7</t>
  </si>
  <si>
    <t>Психологія</t>
  </si>
  <si>
    <t>МР,ГРС,МО,АТ</t>
  </si>
  <si>
    <t>ЗН,ДХ,ЗХ,ДА,ЗА-121, ЗАТ-121</t>
  </si>
  <si>
    <t>КПП</t>
  </si>
  <si>
    <t>ВЗП 10</t>
  </si>
  <si>
    <t>МР,Пс,ГРС,ФКС,МО,ЗК</t>
  </si>
  <si>
    <t>ЗН,ДЛ,ЗЛ,ДХ,ЗХ,ЗКС,ДА,ЗА,ЗЗК-121</t>
  </si>
  <si>
    <t>ВЗП 11</t>
  </si>
  <si>
    <t>Мікроекономіка</t>
  </si>
  <si>
    <t>Макроекономіка</t>
  </si>
  <si>
    <t>ПП 3.1</t>
  </si>
  <si>
    <t>Оптимізаційні методи і моделі</t>
  </si>
  <si>
    <t>Регіональна економіка</t>
  </si>
  <si>
    <t>Соціально-економічна безпека</t>
  </si>
  <si>
    <t>Педагогіка (Педагогіка з основами педагогічної майстерності)</t>
  </si>
  <si>
    <t>Пс,ФКС</t>
  </si>
  <si>
    <t>ДЛ,ЗЛ,ЗКС-121</t>
  </si>
  <si>
    <t xml:space="preserve">Історія філософії </t>
  </si>
  <si>
    <t>Пс</t>
  </si>
  <si>
    <t>ДЛ,ЗЛ-121</t>
  </si>
  <si>
    <t>Економічна теорія</t>
  </si>
  <si>
    <t>Пс,ГРС,ЗК,СР</t>
  </si>
  <si>
    <t>ДЛ,ЗЛ,ДХ,ЗХ,ЗЗК,ЗС-121</t>
  </si>
  <si>
    <t>Математичні методи в психології</t>
  </si>
  <si>
    <t>Веремеєнко О.В.</t>
  </si>
  <si>
    <t xml:space="preserve">Основи менеджменту </t>
  </si>
  <si>
    <t>Психофізіологія</t>
  </si>
  <si>
    <t>Загальна психологія</t>
  </si>
  <si>
    <t>Практикум з загальної психології</t>
  </si>
  <si>
    <t>Історія психології</t>
  </si>
  <si>
    <t>Безпека в туризмі</t>
  </si>
  <si>
    <t>ГРС</t>
  </si>
  <si>
    <t>ДХ,ЗХ-121</t>
  </si>
  <si>
    <t>КТГРС</t>
  </si>
  <si>
    <t xml:space="preserve">Риторика </t>
  </si>
  <si>
    <t>ВЗП 2</t>
  </si>
  <si>
    <t>ВЗП 6</t>
  </si>
  <si>
    <t>Діловий етикет і культура мовлення</t>
  </si>
  <si>
    <t>Готельна індустрія України</t>
  </si>
  <si>
    <t>ПП 14.1</t>
  </si>
  <si>
    <t>Рекреалогія (Рекреаційна географія)</t>
  </si>
  <si>
    <t>Анімаційна діяльність (Анімаційні технології)</t>
  </si>
  <si>
    <t>Ділова іноземна мова</t>
  </si>
  <si>
    <t>Туристські ресурси України</t>
  </si>
  <si>
    <t>Географія туризму</t>
  </si>
  <si>
    <t>Історія туризму</t>
  </si>
  <si>
    <t>Університетська освіта (Навчальна практика)</t>
  </si>
  <si>
    <t>П 1</t>
  </si>
  <si>
    <t>Друга іноземна мова (німецька)</t>
  </si>
  <si>
    <t>ВПП 2</t>
  </si>
  <si>
    <t>Основи гастрономії</t>
  </si>
  <si>
    <t>Естетичне оформлення готелів</t>
  </si>
  <si>
    <t>ЗКС-121</t>
  </si>
  <si>
    <t>Олімпійський спорт</t>
  </si>
  <si>
    <t>Психологія спорту</t>
  </si>
  <si>
    <t>ПП 13.1</t>
  </si>
  <si>
    <t>ПП 13.2</t>
  </si>
  <si>
    <t>ПП 13.1.1</t>
  </si>
  <si>
    <t>ПП 13.1.2</t>
  </si>
  <si>
    <t>ПП 13.1.3</t>
  </si>
  <si>
    <t>ПП 13.2.1</t>
  </si>
  <si>
    <t>ПП 13.2.2</t>
  </si>
  <si>
    <t>ПП 13.2.3</t>
  </si>
  <si>
    <t>ПП 13.3.4</t>
  </si>
  <si>
    <t>Національна економіка</t>
  </si>
  <si>
    <t>ДА,ЗА-121</t>
  </si>
  <si>
    <t>Інформаційні системи та технології</t>
  </si>
  <si>
    <t>Економічна інформатика</t>
  </si>
  <si>
    <t xml:space="preserve">ПП 1 </t>
  </si>
  <si>
    <t>Статистика</t>
  </si>
  <si>
    <t>Системи технологій</t>
  </si>
  <si>
    <t>ПП 9.2</t>
  </si>
  <si>
    <t>Право (Адміністративне та підприємницьке право)</t>
  </si>
  <si>
    <t>ПП 9.2.3</t>
  </si>
  <si>
    <t>Право (Трудове право)</t>
  </si>
  <si>
    <t>Математичне програмування</t>
  </si>
  <si>
    <t>Навчальна практика "Вступ до фаху"</t>
  </si>
  <si>
    <t>Дискретні структури</t>
  </si>
  <si>
    <t>ІПЗ</t>
  </si>
  <si>
    <t>ЗІ-121</t>
  </si>
  <si>
    <t>Фізика (вибрані розділи)</t>
  </si>
  <si>
    <t>Архітектура комп'ютера</t>
  </si>
  <si>
    <t>Бази даних</t>
  </si>
  <si>
    <t>Об'єктно-орієнтоване програмування</t>
  </si>
  <si>
    <t>Основи програмування</t>
  </si>
  <si>
    <t>Самарець Н.А.</t>
  </si>
  <si>
    <t>Програмування Інтернет</t>
  </si>
  <si>
    <t>Комп'ютерна дискретна математика</t>
  </si>
  <si>
    <t>Програмування мовою Асемблера</t>
  </si>
  <si>
    <t>ВПП 4</t>
  </si>
  <si>
    <t>Мова програмування Java</t>
  </si>
  <si>
    <t>Фізика</t>
  </si>
  <si>
    <t>ЗК</t>
  </si>
  <si>
    <t>ЗЗК-121</t>
  </si>
  <si>
    <t>Геологія і геоморфологія</t>
  </si>
  <si>
    <t>КПУЗ</t>
  </si>
  <si>
    <t>Математична обробка геодезичних вимірів</t>
  </si>
  <si>
    <t>Топографія</t>
  </si>
  <si>
    <t>Геодезія</t>
  </si>
  <si>
    <t>Електронні геодезичні прилади</t>
  </si>
  <si>
    <t>МР,Пс,МО</t>
  </si>
  <si>
    <t>ДН,ЗН-120</t>
  </si>
  <si>
    <t>ПП 3.2</t>
  </si>
  <si>
    <t>Економетрика</t>
  </si>
  <si>
    <t>Економіка підприємства</t>
  </si>
  <si>
    <t>Менеджмент</t>
  </si>
  <si>
    <t>Маркетинг</t>
  </si>
  <si>
    <t>ДН,ЗН,ЗА-120</t>
  </si>
  <si>
    <t>Гроші та кредит</t>
  </si>
  <si>
    <t>Бухгалтерський облік (Облік і аудит)</t>
  </si>
  <si>
    <t xml:space="preserve">Міжнародна економіка </t>
  </si>
  <si>
    <t>Страхування</t>
  </si>
  <si>
    <t>Економічний аналіз</t>
  </si>
  <si>
    <t>Аудит</t>
  </si>
  <si>
    <t>Підприємництво і бізнес-культура</t>
  </si>
  <si>
    <t>Педагогіка</t>
  </si>
  <si>
    <t>ЗЛ-120</t>
  </si>
  <si>
    <t>Експериментальна психологія</t>
  </si>
  <si>
    <t>Вікова психологія</t>
  </si>
  <si>
    <t>Клепач І.В.</t>
  </si>
  <si>
    <t>Психодіагностика</t>
  </si>
  <si>
    <t>Диференційна психологія</t>
  </si>
  <si>
    <t>Психологія праці та інженерна психологія</t>
  </si>
  <si>
    <t>Юридична психологія</t>
  </si>
  <si>
    <t>Психосоматика</t>
  </si>
  <si>
    <t>Психологія управління</t>
  </si>
  <si>
    <t>Тренінг особистісного росту</t>
  </si>
  <si>
    <t>Психологія конфлікту</t>
  </si>
  <si>
    <t>Екологічна психологія</t>
  </si>
  <si>
    <t>Фізіологія людини</t>
  </si>
  <si>
    <t>ЗЛ</t>
  </si>
  <si>
    <t>ДЗЛ-120</t>
  </si>
  <si>
    <t>Основи метрології</t>
  </si>
  <si>
    <t>Фізична реабілітація (загальний курс)</t>
  </si>
  <si>
    <t>Основи фізичної реабілітації та професійна майстерність (за професійним спрямуванням)</t>
  </si>
  <si>
    <t>ВПП 11</t>
  </si>
  <si>
    <t>ЗА-120</t>
  </si>
  <si>
    <t>Діловий етикет та протокол</t>
  </si>
  <si>
    <t>Менеджмент в органах публічної влади</t>
  </si>
  <si>
    <t>Фінанси, гроші та кредит</t>
  </si>
  <si>
    <t>Міжнародні економічні відносини</t>
  </si>
  <si>
    <t>ВПС 9</t>
  </si>
  <si>
    <t>МР,Пс,Пр,МО</t>
  </si>
  <si>
    <t>ДН,ЗН,ЗЛ,ДП,ЗП,ЗА-119</t>
  </si>
  <si>
    <t>ДН,ЗН-119</t>
  </si>
  <si>
    <t>Фінанси</t>
  </si>
  <si>
    <t>Економіка праці і соціальні трудові відносини</t>
  </si>
  <si>
    <t>Поведінка споживача</t>
  </si>
  <si>
    <t>ВПП 13</t>
  </si>
  <si>
    <t>ВПП 15</t>
  </si>
  <si>
    <t>Господарське законодавство</t>
  </si>
  <si>
    <t>Інфраструктура товарного ринку</t>
  </si>
  <si>
    <t>ВПП 18</t>
  </si>
  <si>
    <t>Маркетинг закупівель</t>
  </si>
  <si>
    <t>ЗЛ-119</t>
  </si>
  <si>
    <t>Соціальна психологія</t>
  </si>
  <si>
    <t>Клінічна та патопсихологія</t>
  </si>
  <si>
    <t>Педагогічна психологія</t>
  </si>
  <si>
    <t>Теорія і практика психологічного консультування</t>
  </si>
  <si>
    <t>Політична психологія</t>
  </si>
  <si>
    <t>Психологія особистості</t>
  </si>
  <si>
    <t>Психологія сім'ї</t>
  </si>
  <si>
    <t>Гендерна психологія</t>
  </si>
  <si>
    <t>Практикум з вікової психології</t>
  </si>
  <si>
    <t>ВПП 12</t>
  </si>
  <si>
    <t>Кризова психологія</t>
  </si>
  <si>
    <t xml:space="preserve">Основи психотерапії  </t>
  </si>
  <si>
    <t>Психологія впливу</t>
  </si>
  <si>
    <t>Психологія людини з особливими потребами</t>
  </si>
  <si>
    <t>ВПП 19</t>
  </si>
  <si>
    <t>Економічна психологія</t>
  </si>
  <si>
    <t>ДП,ЗП-119</t>
  </si>
  <si>
    <t>Мєняйлов О.О.</t>
  </si>
  <si>
    <t>Господарське право</t>
  </si>
  <si>
    <t>Кримінальний процес</t>
  </si>
  <si>
    <t>Бондаренко О.В.</t>
  </si>
  <si>
    <t>Цивільний процес</t>
  </si>
  <si>
    <t>Криміналістика</t>
  </si>
  <si>
    <t>Податкове право</t>
  </si>
  <si>
    <t>Судова медицина, психіатрія та юридична психологія</t>
  </si>
  <si>
    <t>ВПП 9.1</t>
  </si>
  <si>
    <t>Судова медицина, психіатрія</t>
  </si>
  <si>
    <t>ВПП 9.2</t>
  </si>
  <si>
    <t>Кримінально-виконавче право</t>
  </si>
  <si>
    <t>Міжнародне право</t>
  </si>
  <si>
    <t>ВПП 14</t>
  </si>
  <si>
    <t>Земельне та аграрне право</t>
  </si>
  <si>
    <t>Міжнародне приватне право</t>
  </si>
  <si>
    <t>Екологічне та природноресурсове право</t>
  </si>
  <si>
    <t>Сімейне та житлове право</t>
  </si>
  <si>
    <t>Господарсько-процесуальне право</t>
  </si>
  <si>
    <t>ЗА-119</t>
  </si>
  <si>
    <t>IV,V</t>
  </si>
  <si>
    <t>ЗН-118,117</t>
  </si>
  <si>
    <t>ЗН-118</t>
  </si>
  <si>
    <t>Капітал підприємства:формування і використання</t>
  </si>
  <si>
    <t>СВПП 6</t>
  </si>
  <si>
    <t>Мережевий маркетинг</t>
  </si>
  <si>
    <t>V</t>
  </si>
  <si>
    <t>ЗН-117</t>
  </si>
  <si>
    <t>СВПП 7</t>
  </si>
  <si>
    <t>Формування маркетингової стратегії на підприємстві</t>
  </si>
  <si>
    <t>Пс,СР,ФР,МО</t>
  </si>
  <si>
    <t>ДП,ЗП,ЗЛ-118,ЗС-117,ЗР,ЗА-118,117</t>
  </si>
  <si>
    <t>ЗЛ-118</t>
  </si>
  <si>
    <t>Психологія емоцій</t>
  </si>
  <si>
    <t>Теорія і практика психологічної експертизи</t>
  </si>
  <si>
    <t>Психологія мотивації</t>
  </si>
  <si>
    <t>Психологія професійної діяльності</t>
  </si>
  <si>
    <t>ВПП 8</t>
  </si>
  <si>
    <t>Психологія самореалізації особистості</t>
  </si>
  <si>
    <t>Психологія лідерства</t>
  </si>
  <si>
    <t>Спеціальна психологія</t>
  </si>
  <si>
    <t>Система організації соціальних служб</t>
  </si>
  <si>
    <t>СР</t>
  </si>
  <si>
    <t>ЗС-117</t>
  </si>
  <si>
    <t>Соціальний аудит та інспектування</t>
  </si>
  <si>
    <t>Менеджмент соціальної роботи</t>
  </si>
  <si>
    <t>Ведення професійних документів</t>
  </si>
  <si>
    <t>Соціальна робота з різними групами клієнтів</t>
  </si>
  <si>
    <t>Основи консультування</t>
  </si>
  <si>
    <t>Практикум з соціальної роботи</t>
  </si>
  <si>
    <t>ПП 29</t>
  </si>
  <si>
    <t>Технологія соціальної роботи</t>
  </si>
  <si>
    <t>Інноваційні методики в соціальній роботі</t>
  </si>
  <si>
    <t>Соціальна робота в "третьому секторі"</t>
  </si>
  <si>
    <t>Практична психологія в системі соціальної роботи</t>
  </si>
  <si>
    <t>Основи менеджменту, маркетингу та адміністрування (за професійним спрямування)</t>
  </si>
  <si>
    <t>ЗР-117</t>
  </si>
  <si>
    <t>Фізкультурно-оздоровча робота у спеціальних медичних групах та спеціальних навчальних закладах</t>
  </si>
  <si>
    <t>Аквааеробіка</t>
  </si>
  <si>
    <t>Долікарська медична допомога у невідкладних станах та спортивна медицина</t>
  </si>
  <si>
    <t>Онтокінезіологія</t>
  </si>
  <si>
    <t>Реабілітаційні технології</t>
  </si>
  <si>
    <t>Фізична реабілітація при хірургічних захворюваннях</t>
  </si>
  <si>
    <t>Фізична реабілітація при захворюваннях нервової системи</t>
  </si>
  <si>
    <t>Реабілітаційний масаж</t>
  </si>
  <si>
    <t xml:space="preserve">Фізична реабілітація в педіатрії </t>
  </si>
  <si>
    <t>Фізична реабілітація у акушерстві та гінекології</t>
  </si>
  <si>
    <t>ДП,ЗП-118</t>
  </si>
  <si>
    <t>Кримінологія</t>
  </si>
  <si>
    <t>Основи підприємницької та юридичної діяльності</t>
  </si>
  <si>
    <t>Цивільно-процесуальне провадження</t>
  </si>
  <si>
    <t>Кримінально-процесуальне провадження</t>
  </si>
  <si>
    <t>Відповідальність за корупційні злочини</t>
  </si>
  <si>
    <t>Банківське право</t>
  </si>
  <si>
    <t>ЗА-118,117</t>
  </si>
  <si>
    <t>ЗА-118</t>
  </si>
  <si>
    <t>ЗЛ-321</t>
  </si>
  <si>
    <t>Психологія гендерних відносин</t>
  </si>
  <si>
    <t>ЗЛ-320</t>
  </si>
  <si>
    <t>III(7)</t>
  </si>
  <si>
    <t>ЗП-319</t>
  </si>
  <si>
    <t>III(8)</t>
  </si>
  <si>
    <t>III(9)</t>
  </si>
  <si>
    <t>ВПП 24</t>
  </si>
  <si>
    <t>ВПП 29</t>
  </si>
  <si>
    <t>ВПП 30</t>
  </si>
  <si>
    <t>ВПП 31</t>
  </si>
  <si>
    <t>ВПП 33</t>
  </si>
  <si>
    <t>Педагогіка вищої школи</t>
  </si>
  <si>
    <t>МЛ-121,221</t>
  </si>
  <si>
    <t>Методика та організація наукових досліджень</t>
  </si>
  <si>
    <t>Професійно-орієнтований практикум з іноземної мови</t>
  </si>
  <si>
    <t>Методика викладання психології у закладі вищої освіти</t>
  </si>
  <si>
    <t>Соціальні та політичні конфлікти</t>
  </si>
  <si>
    <t>Етнопсихологія</t>
  </si>
  <si>
    <t>Психологія творчості</t>
  </si>
  <si>
    <t>Психологія сексуальності</t>
  </si>
  <si>
    <t>Теоретична психологія</t>
  </si>
  <si>
    <t>Психологія організацій</t>
  </si>
  <si>
    <t>Психологія травмуючих ситуацій</t>
  </si>
  <si>
    <t>Психологія емоційного інтелекту</t>
  </si>
  <si>
    <t>Психологія ризику</t>
  </si>
  <si>
    <t>Психологія масової поведінки</t>
  </si>
  <si>
    <t>Психологія міжособистісних відносин</t>
  </si>
  <si>
    <t>Тренінг професійної компетентності</t>
  </si>
  <si>
    <t xml:space="preserve">Проблеми філософії права </t>
  </si>
  <si>
    <t>МПЗ-121</t>
  </si>
  <si>
    <t>Міжнародні стандарти захисту прав і свобод людини і громадянина</t>
  </si>
  <si>
    <t>Методика юридичних досліджень</t>
  </si>
  <si>
    <t>Іноземна мова спеціальності</t>
  </si>
  <si>
    <t>Історія законодавчої політики Української держави</t>
  </si>
  <si>
    <t>Проблема тлумачення правових норм</t>
  </si>
  <si>
    <t>Організація діяльності органів державного управління та місцевого самоврядування</t>
  </si>
  <si>
    <t>Теорія доказування в розслідуванні злочинів</t>
  </si>
  <si>
    <t>Сучасні інформаційні технології та їх використання в практичній юридичній діяльності</t>
  </si>
  <si>
    <t>Основи юридичної та клінічної практики</t>
  </si>
  <si>
    <t>Проблеми кримінально-правової кваліфікації</t>
  </si>
  <si>
    <t>Проблеми бюджетного права і процесу</t>
  </si>
  <si>
    <t>Проблеми кримінальної відповідальності та покарання</t>
  </si>
  <si>
    <t>Право інтелектуальної власності</t>
  </si>
  <si>
    <t>Теоретичні проблеми кримінального судочинства</t>
  </si>
  <si>
    <t>Теоретико-правові проблеми цивільного права та цивільного судочинства</t>
  </si>
  <si>
    <t>АМ</t>
  </si>
  <si>
    <t>АМ-221</t>
  </si>
  <si>
    <t>Теорія організацій</t>
  </si>
  <si>
    <t>Менеджмент організацій і адміністрування</t>
  </si>
  <si>
    <t>Керівник адміністративної служби</t>
  </si>
  <si>
    <t>Управління трудовими ресурсами</t>
  </si>
  <si>
    <t>Техніка адміністративної діяльності</t>
  </si>
  <si>
    <t>Друженко І.А.</t>
  </si>
  <si>
    <t>Аудит і оцінювання управлінської діяльності</t>
  </si>
  <si>
    <t>Управління змістом робіт</t>
  </si>
  <si>
    <t>Управлінське консультування</t>
  </si>
  <si>
    <t>Регулювання ринку праці та соціально-трудових відносин</t>
  </si>
  <si>
    <t>Управління соціальною та екологічною безпекою діяльності</t>
  </si>
  <si>
    <t>Управління інформаційними зв’язками</t>
  </si>
  <si>
    <t>Договірне право</t>
  </si>
  <si>
    <t>МА-221</t>
  </si>
  <si>
    <t>Публічне адміністрування</t>
  </si>
  <si>
    <t>Ділове адміністрування</t>
  </si>
  <si>
    <t>Меняйлова Г.Є.</t>
  </si>
  <si>
    <t>Менеджмент організацій</t>
  </si>
  <si>
    <t>ПП 2.1</t>
  </si>
  <si>
    <t>Корпоративний менеджмент</t>
  </si>
  <si>
    <t>ПП 2.2</t>
  </si>
  <si>
    <t>ПП 2.3</t>
  </si>
  <si>
    <t>ПП 2.4</t>
  </si>
  <si>
    <t>Управління якістю</t>
  </si>
  <si>
    <t>ПП 2.5</t>
  </si>
  <si>
    <t>Стратегічний менеджмент</t>
  </si>
  <si>
    <t>Інноваційний менеджмент</t>
  </si>
  <si>
    <t>Антикризове управління організацією та інтелектуальним капіталом</t>
  </si>
  <si>
    <t xml:space="preserve">Управління конкурентоспроможністю підприємства </t>
  </si>
  <si>
    <t xml:space="preserve">Оптимізація бізнес-процесів </t>
  </si>
  <si>
    <t xml:space="preserve">Управління потенціалом підприємства </t>
  </si>
  <si>
    <t xml:space="preserve">Операційний менеджмент </t>
  </si>
  <si>
    <t>Управління кар'єрою</t>
  </si>
  <si>
    <t>Управління іміджем підприємства</t>
  </si>
  <si>
    <t xml:space="preserve">Основи управлінського консультування </t>
  </si>
  <si>
    <t>Інформаційні технології в освіті</t>
  </si>
  <si>
    <t>УНЗ</t>
  </si>
  <si>
    <t>УЗ-221</t>
  </si>
  <si>
    <t xml:space="preserve">Англійська мова за професійним спрямуванням </t>
  </si>
  <si>
    <t>Методологія наукових досліджень  в освіті</t>
  </si>
  <si>
    <t>Основи особистісного та професійного саморозвитку керівника закладу освіти</t>
  </si>
  <si>
    <t xml:space="preserve">Сучасні освітні технології  </t>
  </si>
  <si>
    <t>Моделювання освітнього процесу</t>
  </si>
  <si>
    <t xml:space="preserve">Педагогічна майстерність </t>
  </si>
  <si>
    <t>Управління освітньою діяльністю</t>
  </si>
  <si>
    <t>Підприємницька діяльність в закладах освіти</t>
  </si>
  <si>
    <t>Психологія освітньої та управлінської діяльності</t>
  </si>
  <si>
    <t xml:space="preserve">Ділове адміністрування в системи освіти </t>
  </si>
  <si>
    <t xml:space="preserve">Правове забезпечення освітньої діяльності </t>
  </si>
  <si>
    <t>Медіаграмотність сучасного керівника закладу освіти</t>
  </si>
  <si>
    <t xml:space="preserve">Методи математичної статистики в освітній діяльності </t>
  </si>
  <si>
    <t>Організаційно-управлінська діяльність менеджера у закладах освіти</t>
  </si>
  <si>
    <t xml:space="preserve">Мистецтво публічної комунікації </t>
  </si>
  <si>
    <t xml:space="preserve">Інструменти фасілітації в освітній діяльності </t>
  </si>
  <si>
    <t>МВ,МКС,МР-221</t>
  </si>
  <si>
    <t>Теоретичні основи фізичної терапії та ерготерапії</t>
  </si>
  <si>
    <t>МР-221</t>
  </si>
  <si>
    <t>Фізична терапія у спорті</t>
  </si>
  <si>
    <t>Методика викладання фізичної терапії у закладі вищої освіти</t>
  </si>
  <si>
    <t>Основи дефектології</t>
  </si>
  <si>
    <t>Фізична терапія різних нозологічних форм</t>
  </si>
  <si>
    <t>Ерготерапія в геронтології</t>
  </si>
  <si>
    <t>Фізіотерапія в реабілітації</t>
  </si>
  <si>
    <t>Фізична терапія при захворюваннях серцево-судинної системи</t>
  </si>
  <si>
    <t>Основи курортології</t>
  </si>
  <si>
    <t>Інвалідний та параолімпійський спорт</t>
  </si>
  <si>
    <t>Адаптивна фізична культура</t>
  </si>
  <si>
    <t>Нетрадиційні системи оздоровлення</t>
  </si>
  <si>
    <t>Психологічна саморегуляція та дихальна гімнастика</t>
  </si>
  <si>
    <t xml:space="preserve">Вікові особливості реабілітації людини </t>
  </si>
  <si>
    <t>МВ,МКС-221</t>
  </si>
  <si>
    <t>Методика викладання фізичного виховання у закладі вищої освіти (Методика викладання фізичної культури в закладах повної середньої освіти)</t>
  </si>
  <si>
    <t>Фізичне виховання осіб різного віку</t>
  </si>
  <si>
    <t>Рухові якості та фізична підготовка спортсменів</t>
  </si>
  <si>
    <t>Психологічний супровід спортивної діяльності</t>
  </si>
  <si>
    <t>МКС-221</t>
  </si>
  <si>
    <t>Сучасний професійний спорт</t>
  </si>
  <si>
    <t>Інноваційні засоби фітнесу у системі підготовки спортсменів</t>
  </si>
  <si>
    <t>Хващинська  Н.А.</t>
  </si>
  <si>
    <t>Організація фізичного виховання в системі освіти</t>
  </si>
  <si>
    <t>Лікарсько-педагогічний контроль на заняттях з особами різного віку</t>
  </si>
  <si>
    <t>Рекреація у фізичній культурі різних груп населення</t>
  </si>
  <si>
    <t>Оздоровчо-виховна робота в системі освіти</t>
  </si>
  <si>
    <t>Технології у фізичній культурі та спорті</t>
  </si>
  <si>
    <t>Управління олімпійським рухом</t>
  </si>
  <si>
    <t>Педагогічна майстерність</t>
  </si>
  <si>
    <t>ФВ</t>
  </si>
  <si>
    <t>МВ-221</t>
  </si>
  <si>
    <t>Психологія здорового способу життя, фізичного виховання і спорту</t>
  </si>
  <si>
    <t>Теорія і методика викладання оздоровчого фітнесу у закладах повної середньої освіти</t>
  </si>
  <si>
    <t>Оздоровчі технології у фізичному вихованні</t>
  </si>
  <si>
    <t>маг.2</t>
  </si>
  <si>
    <t>БА-220</t>
  </si>
  <si>
    <t>ВПП 2.1</t>
  </si>
  <si>
    <t>ВПП 2.3</t>
  </si>
  <si>
    <t>ВПП 2.4</t>
  </si>
  <si>
    <t>ВПП 2.5</t>
  </si>
  <si>
    <t>Реінжиніринг бізнес-процесів</t>
  </si>
  <si>
    <t>ВПП 2.6</t>
  </si>
  <si>
    <t>Управління інноваційним розвитком підприємства</t>
  </si>
  <si>
    <t>Валеологія</t>
  </si>
  <si>
    <t>ЗС-121</t>
  </si>
  <si>
    <t>Медико-соціальні основи здоров'я</t>
  </si>
  <si>
    <t>Загальна соціологія</t>
  </si>
  <si>
    <t>Психологія  особистості</t>
  </si>
  <si>
    <t>Вікова фізіологія</t>
  </si>
  <si>
    <t>Історія соціальної роботи</t>
  </si>
  <si>
    <t>Теорія соціальної роботи</t>
  </si>
  <si>
    <t>Галузеві соціології</t>
  </si>
  <si>
    <t>ПП 28</t>
  </si>
  <si>
    <t>Соціальна педагогіка</t>
  </si>
  <si>
    <t>Деонтологія</t>
  </si>
  <si>
    <t>курс</t>
  </si>
  <si>
    <t>Маркетингова товарна політика (курсова робота)</t>
  </si>
  <si>
    <t>Вакансія КПУ.д.</t>
  </si>
  <si>
    <t>КПУ</t>
  </si>
  <si>
    <t>пр</t>
  </si>
  <si>
    <t>Виробнича практика</t>
  </si>
  <si>
    <t>+д</t>
  </si>
  <si>
    <t>Вакансія КПУ.к.</t>
  </si>
  <si>
    <t>ЕК</t>
  </si>
  <si>
    <t>Голова ЕК (екзамен)</t>
  </si>
  <si>
    <t>Вакансія Г.Е.</t>
  </si>
  <si>
    <t>Участь у ЕК (екзамен)</t>
  </si>
  <si>
    <t>ПедПр</t>
  </si>
  <si>
    <t>Педагогічна практика</t>
  </si>
  <si>
    <t>МЛ-120</t>
  </si>
  <si>
    <t>Переддипломна практика</t>
  </si>
  <si>
    <t>Керівництво магістерськими роботами</t>
  </si>
  <si>
    <t>Нормоконтроль</t>
  </si>
  <si>
    <t>Голова ЕК (захист)</t>
  </si>
  <si>
    <t>Участь у ЕК (захист)</t>
  </si>
  <si>
    <t>Ознайомча практика</t>
  </si>
  <si>
    <t>Теорія і методика фізичного виховання (курсова робота)</t>
  </si>
  <si>
    <t>Педагогічна практика в молодшій школі (Педагогічна практика у закладі загальної освіти)</t>
  </si>
  <si>
    <t>Курсова робота з дисципліни Фізична реабілітація при порушеннях опорно-рухового апарату</t>
  </si>
  <si>
    <t>Клінічна практика</t>
  </si>
  <si>
    <t>Тренерська практика в фізкультурно-оздоровчих закладах та спортивних клубах</t>
  </si>
  <si>
    <t>Тренерська практика в ДЮШС</t>
  </si>
  <si>
    <t>Теорія і методика оздоровчого фітнесу (курсова робота)</t>
  </si>
  <si>
    <t>МКС-120</t>
  </si>
  <si>
    <t>Навчальна практика</t>
  </si>
  <si>
    <t>Менеджмент і адміністрування (курсова робота)</t>
  </si>
  <si>
    <t>Керівництво бакалаврськими роботами</t>
  </si>
  <si>
    <t>МА-120</t>
  </si>
  <si>
    <t>Дослідницький проєкт</t>
  </si>
  <si>
    <t>Геодезія (навчальна практика)</t>
  </si>
  <si>
    <t>Маркетинг (курсова робота)</t>
  </si>
  <si>
    <t>Вікова психологія (курсова робота)</t>
  </si>
  <si>
    <t>Курсова робота з дисципліни Цивільне право/Кримінальне право</t>
  </si>
  <si>
    <t>КЦАФП, ККППК</t>
  </si>
  <si>
    <t>Соціальна психологія (курсова робота)</t>
  </si>
  <si>
    <t>Технологія соціальної роботи (курсова робота)</t>
  </si>
  <si>
    <t>Виробнича практика за профілем майбутньої професії</t>
  </si>
  <si>
    <t>Реабілітаційні технології (курсова робота)</t>
  </si>
  <si>
    <t>Курсова робота з дисциплін Кримінальний процес/Цивільний процес</t>
  </si>
  <si>
    <t>ЗА-117</t>
  </si>
  <si>
    <t>КЦАФП, ККПК</t>
  </si>
  <si>
    <t>Теоретична психологія (курсова робота)</t>
  </si>
  <si>
    <t>Методика викладання фізичної терапії у закладі вищої освіти (курсова робота)</t>
  </si>
  <si>
    <t>Методика викладання фізичного виховання у закладі вищої освіти (курсова робота)</t>
  </si>
  <si>
    <t>Методика викладання фізичної культури в закладах повної середньої освіти (курсова робота)</t>
  </si>
  <si>
    <t>Виробнича і переддипломна практика</t>
  </si>
  <si>
    <t>МН-220</t>
  </si>
  <si>
    <t>ПР</t>
  </si>
  <si>
    <t>ФБСС</t>
  </si>
  <si>
    <t>МД-210</t>
  </si>
  <si>
    <t>МЛ-220</t>
  </si>
  <si>
    <t>МР-220</t>
  </si>
  <si>
    <t>Практична підготовка в правоохоронних органах</t>
  </si>
  <si>
    <t>ПД</t>
  </si>
  <si>
    <t>МПДЗ-120</t>
  </si>
  <si>
    <t>АМ-520</t>
  </si>
  <si>
    <t>МА-420</t>
  </si>
  <si>
    <t>Практична підготовка та стажування</t>
  </si>
  <si>
    <t>УЗ-220</t>
  </si>
  <si>
    <t>ПШ</t>
  </si>
  <si>
    <t>ПШ-620</t>
  </si>
  <si>
    <t>Українська література</t>
  </si>
  <si>
    <t>ДЗО</t>
  </si>
  <si>
    <t>ДЗО-191</t>
  </si>
  <si>
    <t>Кулікова  Т.В.</t>
  </si>
  <si>
    <t>Кол</t>
  </si>
  <si>
    <t>Кременчук КОЛЕДЖ</t>
  </si>
  <si>
    <t>Зарубіжна література</t>
  </si>
  <si>
    <t>Історія: Україна і світ</t>
  </si>
  <si>
    <t>Коваленко  О.В.</t>
  </si>
  <si>
    <t>Математика (Алгебра і початки аналізу та геометрії)</t>
  </si>
  <si>
    <t>Природничі науки (Фізика і астрономія)</t>
  </si>
  <si>
    <t>Головіна  О.В.</t>
  </si>
  <si>
    <t>Природничі науки (Біологія, Хімія)</t>
  </si>
  <si>
    <t>Новохатько  О.В.</t>
  </si>
  <si>
    <t>Фізична культура</t>
  </si>
  <si>
    <t>Зінченко  Є.Г.</t>
  </si>
  <si>
    <t>Захист України</t>
  </si>
  <si>
    <t>Алтухов  П.М.</t>
  </si>
  <si>
    <t>Українська мова</t>
  </si>
  <si>
    <t>Стрілець  О.М.</t>
  </si>
  <si>
    <t>Інформатика</t>
  </si>
  <si>
    <t>ЗП-05</t>
  </si>
  <si>
    <t>Інформаційно-комунікаційні технології</t>
  </si>
  <si>
    <t>Д</t>
  </si>
  <si>
    <t>КДДз-190</t>
  </si>
  <si>
    <t xml:space="preserve">+ </t>
  </si>
  <si>
    <t>ЗП-06</t>
  </si>
  <si>
    <t>Ляпунова  Н.М.</t>
  </si>
  <si>
    <t>ЗП-07</t>
  </si>
  <si>
    <t>Історія мистецтв та архітектури</t>
  </si>
  <si>
    <t>КДДз-190,199</t>
  </si>
  <si>
    <t>ВЗП-02</t>
  </si>
  <si>
    <t>Економічна теорія (Громадянська освіта*)</t>
  </si>
  <si>
    <t>Кабанова  О.О.</t>
  </si>
  <si>
    <t>ВЗП-04</t>
  </si>
  <si>
    <t>Дисципліна 1</t>
  </si>
  <si>
    <t>Онішко  І.О.</t>
  </si>
  <si>
    <t>ПП-01</t>
  </si>
  <si>
    <t>Рисунок</t>
  </si>
  <si>
    <t>ПП-02</t>
  </si>
  <si>
    <t>Живопис</t>
  </si>
  <si>
    <t>ПП-03</t>
  </si>
  <si>
    <t>Основи композиції</t>
  </si>
  <si>
    <t>ПП-04</t>
  </si>
  <si>
    <t>Кольорознавство</t>
  </si>
  <si>
    <t>ПП-06</t>
  </si>
  <si>
    <t>Основи креслення і нарисної геометрії та теорія тіней</t>
  </si>
  <si>
    <t>ПП-07</t>
  </si>
  <si>
    <t>Основи формоутворення та конструювання</t>
  </si>
  <si>
    <t xml:space="preserve">Навчальна практика </t>
  </si>
  <si>
    <t>Пр,ЕП,ТКД</t>
  </si>
  <si>
    <t>ЗП-08</t>
  </si>
  <si>
    <t>ЕП</t>
  </si>
  <si>
    <t>КДГ-191</t>
  </si>
  <si>
    <t>Вища математика</t>
  </si>
  <si>
    <t>Етика ділових відносин/Етика бізнесу</t>
  </si>
  <si>
    <t>ЕП,ТКД</t>
  </si>
  <si>
    <t>Рудь  Ю.Л.</t>
  </si>
  <si>
    <t>Бухгалтерський облік</t>
  </si>
  <si>
    <t>Гаргола  Ю.Г.</t>
  </si>
  <si>
    <t>ПП-10</t>
  </si>
  <si>
    <t>Вступ до спеціальності (Технології)*</t>
  </si>
  <si>
    <t>Мєняйлова  Г.Є.</t>
  </si>
  <si>
    <t>ВПП-02</t>
  </si>
  <si>
    <t>ЗП-01</t>
  </si>
  <si>
    <t>ЗП-02</t>
  </si>
  <si>
    <t>ТКД</t>
  </si>
  <si>
    <t>КДТ-191</t>
  </si>
  <si>
    <t>Теоретичні основи товарознавства</t>
  </si>
  <si>
    <t>Адєєва  Т.О.</t>
  </si>
  <si>
    <t>Товарознавство продовольчих товарів</t>
  </si>
  <si>
    <t>Товарознавство непродовольчих товарів</t>
  </si>
  <si>
    <t>Облік і оподаткування бізнесу</t>
  </si>
  <si>
    <t>ПП-05</t>
  </si>
  <si>
    <t>ПП-08</t>
  </si>
  <si>
    <t>Економіка торгівлі (Економіка підприємства)</t>
  </si>
  <si>
    <t>ПП-11</t>
  </si>
  <si>
    <t>Філософія (філософія, логіка, релігієзнавство)</t>
  </si>
  <si>
    <t>Оренштейн   Є.Г.</t>
  </si>
  <si>
    <t>ЗП-03</t>
  </si>
  <si>
    <t>Економічна теорія (Політична економія (Економіка)*)</t>
  </si>
  <si>
    <t>Основи римського приватного права</t>
  </si>
  <si>
    <t>КДП-191</t>
  </si>
  <si>
    <t>Психологія/Соціологія</t>
  </si>
  <si>
    <t>ВЗП-03</t>
  </si>
  <si>
    <t>Сучасні пакети офісних програм</t>
  </si>
  <si>
    <t>Самарець  Н.А.</t>
  </si>
  <si>
    <t xml:space="preserve">Юридична деонтологія </t>
  </si>
  <si>
    <t xml:space="preserve">Теорія держави і права </t>
  </si>
  <si>
    <t>Історія держави і права України</t>
  </si>
  <si>
    <t xml:space="preserve">Організація судових і правоохоронних органів </t>
  </si>
  <si>
    <t>ПП-15</t>
  </si>
  <si>
    <t>Адвокатура України</t>
  </si>
  <si>
    <t>ПЗК-01</t>
  </si>
  <si>
    <t>Фізичне виховання</t>
  </si>
  <si>
    <t>Таран  О.М.</t>
  </si>
  <si>
    <t>Д,ТКД</t>
  </si>
  <si>
    <t>КДДз,КДТ-199,КДДз-190</t>
  </si>
  <si>
    <t>ЗП-04</t>
  </si>
  <si>
    <t>КДДз,КДТ-190,199</t>
  </si>
  <si>
    <t>ВЗП-01</t>
  </si>
  <si>
    <t>КДТ-129,КДДз-199,190</t>
  </si>
  <si>
    <t xml:space="preserve">Проектування </t>
  </si>
  <si>
    <t>КДДз-199</t>
  </si>
  <si>
    <t>Квітка  Л.Б.</t>
  </si>
  <si>
    <t>ПП-09</t>
  </si>
  <si>
    <t>Композиційна організація форми</t>
  </si>
  <si>
    <t>Основи проектної графіки</t>
  </si>
  <si>
    <t>Матеріалознавство</t>
  </si>
  <si>
    <t>ПП-16</t>
  </si>
  <si>
    <t>Типи будівель та архітектурні конструкції</t>
  </si>
  <si>
    <t>ПП-17</t>
  </si>
  <si>
    <t>Основи дизайну інтер’єрів</t>
  </si>
  <si>
    <t>ПП-19</t>
  </si>
  <si>
    <t>Основи теорії дизайну</t>
  </si>
  <si>
    <t>ПП-20</t>
  </si>
  <si>
    <t>Основи охорони праці</t>
  </si>
  <si>
    <t>Технологічна практика</t>
  </si>
  <si>
    <t>ВПП-05</t>
  </si>
  <si>
    <t>Основи проектування інтер'єрів</t>
  </si>
  <si>
    <t>ВПП-06</t>
  </si>
  <si>
    <t>Основи ергономіки</t>
  </si>
  <si>
    <t>ВПП-07</t>
  </si>
  <si>
    <t>Основи маркетингу і реклами в дизайні</t>
  </si>
  <si>
    <t>КДТ-129</t>
  </si>
  <si>
    <t>Продовольчі товари</t>
  </si>
  <si>
    <t>Непродовольчі товари</t>
  </si>
  <si>
    <t>Етика бізнесу</t>
  </si>
  <si>
    <t>Організація і технологія торговельних процесів</t>
  </si>
  <si>
    <t>Економіка торгівлі</t>
  </si>
  <si>
    <t>Комерційна діяльність</t>
  </si>
  <si>
    <t>Інформаційні системи і технології у комерційній діяльності (1с)</t>
  </si>
  <si>
    <t>ПП-12</t>
  </si>
  <si>
    <t>Основи стандартизації, метрології та управління якістю</t>
  </si>
  <si>
    <t>ПП-13</t>
  </si>
  <si>
    <t>Зовнішньоекономічна діяльність на ринку товарів та послуг</t>
  </si>
  <si>
    <t>ПП-14</t>
  </si>
  <si>
    <t>ВПП-03</t>
  </si>
  <si>
    <t>Основи торговельного підприємництва</t>
  </si>
  <si>
    <t>ВПП-04</t>
  </si>
  <si>
    <t>Фінанси підприємств</t>
  </si>
  <si>
    <t>3у</t>
  </si>
  <si>
    <t>ІПЗ,ЕП,СП,ТКД</t>
  </si>
  <si>
    <t>КЗІ,КЗГ,КЗСП,КЗТ-290,299</t>
  </si>
  <si>
    <t>КЗІ-290</t>
  </si>
  <si>
    <t>Теорія ймовірностей та математична статистика</t>
  </si>
  <si>
    <t>ІПЗ,ЕП,ТКД</t>
  </si>
  <si>
    <t>КЗІ,КЗГ,КЗТ-290,299</t>
  </si>
  <si>
    <t>Чисельні методи</t>
  </si>
  <si>
    <t xml:space="preserve">Архітектура комп’ютерів </t>
  </si>
  <si>
    <t>Алгоритми та структури даних</t>
  </si>
  <si>
    <t>Операційні системи</t>
  </si>
  <si>
    <t>Організація комп'ютерних мереж</t>
  </si>
  <si>
    <t>Основи програмної інженерії</t>
  </si>
  <si>
    <t>Інструментальні засоби візуального програмування</t>
  </si>
  <si>
    <t>Людино-машинна взаємодія</t>
  </si>
  <si>
    <t>Проектний практикум</t>
  </si>
  <si>
    <t>Виробничо-технологічна практика</t>
  </si>
  <si>
    <t>Диференціальні рівняння</t>
  </si>
  <si>
    <t>Сучасні пакети прикладних програм</t>
  </si>
  <si>
    <t>ВПП-08</t>
  </si>
  <si>
    <t>Розробка додатків для мобільних пристроїв</t>
  </si>
  <si>
    <t>СП,ЕП,ТКД</t>
  </si>
  <si>
    <t>КЗСП,КЗГ,КЗТ-290,299</t>
  </si>
  <si>
    <t>КЗГ,КЗТ-290,299</t>
  </si>
  <si>
    <t>КЗГ-290</t>
  </si>
  <si>
    <t>Планування та організація діяльності підприємства</t>
  </si>
  <si>
    <t>Інформаційні системи і технології на підприємстві (Інформаційні системи і технології у комерційній діяльності)</t>
  </si>
  <si>
    <t>ПП 07</t>
  </si>
  <si>
    <t>Економіка і нормування праці</t>
  </si>
  <si>
    <t>ПП 08</t>
  </si>
  <si>
    <t>ПП 09</t>
  </si>
  <si>
    <t>Управління витратами</t>
  </si>
  <si>
    <t>Фінансовий облік</t>
  </si>
  <si>
    <t>П-02</t>
  </si>
  <si>
    <t>КЗТ-290,299</t>
  </si>
  <si>
    <t>ув</t>
  </si>
  <si>
    <t>СП</t>
  </si>
  <si>
    <t>КЗСП-290</t>
  </si>
  <si>
    <t>Педагогіка сімейного виховання</t>
  </si>
  <si>
    <t>Методика соціально-педагогічної роботи</t>
  </si>
  <si>
    <t>Основи соціально-правового захисту особистості</t>
  </si>
  <si>
    <t>Теорія і методика роботи з дитячими та молодіжними організаціми України</t>
  </si>
  <si>
    <t>Москалик  Г.Ф.</t>
  </si>
  <si>
    <t>Прикладні методики соціальної роботи</t>
  </si>
  <si>
    <t>Вітушкіна  Р.І.</t>
  </si>
  <si>
    <t>Основи психодіагностики та психокорекції</t>
  </si>
  <si>
    <t>Основи педагогічної майстерності</t>
  </si>
  <si>
    <t>П-03</t>
  </si>
  <si>
    <t>Соціально-педагогічна, виробнича практика</t>
  </si>
  <si>
    <t>Основи красномовства</t>
  </si>
  <si>
    <t>Основи сценарної роботи соціального педагога</t>
  </si>
  <si>
    <t>Людина в сучасному соціумі</t>
  </si>
  <si>
    <t>ВПП-09</t>
  </si>
  <si>
    <t>Основи конфліктології та медіації</t>
  </si>
  <si>
    <t>КЗСП,КЗГ,КЗТ-229,291</t>
  </si>
  <si>
    <t>Мєняйлов  О.О.</t>
  </si>
  <si>
    <t>КЗГ-291</t>
  </si>
  <si>
    <t>П-01</t>
  </si>
  <si>
    <t>Діловодство</t>
  </si>
  <si>
    <t>КЗСП-291</t>
  </si>
  <si>
    <t>Загальна та соціальна психологія</t>
  </si>
  <si>
    <t>Загальна педагогіка</t>
  </si>
  <si>
    <t>Методика та технології соціальної роботи</t>
  </si>
  <si>
    <t>Методика соціальних досліджень</t>
  </si>
  <si>
    <t xml:space="preserve">Ознайомча практика </t>
  </si>
  <si>
    <t>КЗТ-221</t>
  </si>
  <si>
    <t>Автомобільні двигуни</t>
  </si>
  <si>
    <t>АТ</t>
  </si>
  <si>
    <t>ДАТ-118</t>
  </si>
  <si>
    <t>Алтухов П.М.</t>
  </si>
  <si>
    <t>Технічна експлуатація автомобілів</t>
  </si>
  <si>
    <t>Пилипенко В.І.</t>
  </si>
  <si>
    <t>Основи технічної діагностики автомобілів</t>
  </si>
  <si>
    <t>Організація автомобільних перевезень та безпека дорожнього руху</t>
  </si>
  <si>
    <t>Виробнича (переддипломна) практика</t>
  </si>
  <si>
    <t>Гібридні і альтернативні енергоустановки</t>
  </si>
  <si>
    <t>Мехатронні системи автомобілів</t>
  </si>
  <si>
    <t>ВПП 28</t>
  </si>
  <si>
    <t>Моделювання технологічних процесів підприємств автомобільного транспорту</t>
  </si>
  <si>
    <t>ВПП 32</t>
  </si>
  <si>
    <t>Сучасні технології ремонту автомобілів</t>
  </si>
  <si>
    <t>Поліщук Д.В.</t>
  </si>
  <si>
    <t>Черніков В.А.</t>
  </si>
  <si>
    <t>Деталі машин і ПТО</t>
  </si>
  <si>
    <t>ДАТ-119</t>
  </si>
  <si>
    <t>Взаємозамінність, стандартизація і технічні вимірювання</t>
  </si>
  <si>
    <t>Основи теплотехніки</t>
  </si>
  <si>
    <t>ПП 5.2</t>
  </si>
  <si>
    <t>Автомобілі.Теорія експлуатаційних властивостей автомобілів</t>
  </si>
  <si>
    <t>Автомобілі. Аналіз конструкціїї та розрахунки автомобілів</t>
  </si>
  <si>
    <t>Електронне та електричне обладнання автомобілів</t>
  </si>
  <si>
    <t>Основи технології виробництва та ремонту автомобілів</t>
  </si>
  <si>
    <t>Менеджмент у автотранспорті</t>
  </si>
  <si>
    <t>Фірмове обслуговування автомобілів</t>
  </si>
  <si>
    <t>Автоматизовані системи управління на транспорті</t>
  </si>
  <si>
    <t>Сучасні тенденції розвитку конструкції автомобілів</t>
  </si>
  <si>
    <t>Технологічне обладнання для обслуговування та ремонту автомобілів</t>
  </si>
  <si>
    <t>ДАТ-120</t>
  </si>
  <si>
    <t>ЗП 9.1</t>
  </si>
  <si>
    <t>Нарисна геометрія, інженерна та комп'ютерна графіка</t>
  </si>
  <si>
    <t>ЗП 9.2</t>
  </si>
  <si>
    <t>Теоретична механіка</t>
  </si>
  <si>
    <t>ЗП 11</t>
  </si>
  <si>
    <t>Опір матеріалів</t>
  </si>
  <si>
    <t>Теорія механізмів і машин</t>
  </si>
  <si>
    <t>ЗП 14</t>
  </si>
  <si>
    <t>Гідравліка, гідро- і пневмоприводи</t>
  </si>
  <si>
    <t>ЗП 15</t>
  </si>
  <si>
    <t>Технологія конструкційних матеріалів та матеріалознавство</t>
  </si>
  <si>
    <t>ЗП 16</t>
  </si>
  <si>
    <t>Електротехніка,електронна та мікропроцесорна техніка</t>
  </si>
  <si>
    <t>ПП 5.1</t>
  </si>
  <si>
    <t>Автомобілі.Основи конструкції автомобіля</t>
  </si>
  <si>
    <t>Експлуатаційні матеріали</t>
  </si>
  <si>
    <t>Спеціалізований рухомий склад</t>
  </si>
  <si>
    <t>ЗАТ-118</t>
  </si>
  <si>
    <t>МПН-08</t>
  </si>
  <si>
    <t>7y</t>
  </si>
  <si>
    <t>КАТ</t>
  </si>
  <si>
    <t>ПП.Н-10</t>
  </si>
  <si>
    <t>Основи техничної діагностики автомобілів</t>
  </si>
  <si>
    <t>ПП.Н-13</t>
  </si>
  <si>
    <t>ПП.Н-15</t>
  </si>
  <si>
    <t>ВВ.Ст-06a</t>
  </si>
  <si>
    <t>ВВ.Ст-07a</t>
  </si>
  <si>
    <t>ВВ.Ст-08</t>
  </si>
  <si>
    <t>ВВ.Ст-9a</t>
  </si>
  <si>
    <t>ВВ.Ст-11</t>
  </si>
  <si>
    <t>5у</t>
  </si>
  <si>
    <t>ЗАТ-119</t>
  </si>
  <si>
    <t>ПП.Н-05</t>
  </si>
  <si>
    <t>ПП.Н-06</t>
  </si>
  <si>
    <t>Автомобілі. Теорія експлуатаційних властивостей автомобілів</t>
  </si>
  <si>
    <t>ПП.Н-08.2</t>
  </si>
  <si>
    <t>ПП.Н-08.3</t>
  </si>
  <si>
    <t>Автомобілі.Аналіз конструкціїї та розрахунки автомобілів</t>
  </si>
  <si>
    <t>ПП.Н-11</t>
  </si>
  <si>
    <t>ПП.Н-14</t>
  </si>
  <si>
    <t>ПП.Н-16</t>
  </si>
  <si>
    <t>СВ.НЗ-01</t>
  </si>
  <si>
    <t>Основи сертифікації і технічна експертиза транспортних засобів</t>
  </si>
  <si>
    <t>ВВ.Ст-01a</t>
  </si>
  <si>
    <t>ВВ.Ст-02a</t>
  </si>
  <si>
    <t>ВВ.Ст-04a</t>
  </si>
  <si>
    <t>ВВ.Ст-05</t>
  </si>
  <si>
    <t>ЗАТ-120</t>
  </si>
  <si>
    <t>КІТ</t>
  </si>
  <si>
    <t>ЗП 12</t>
  </si>
  <si>
    <t>1у</t>
  </si>
  <si>
    <t>Хімія і  охорона довкілля</t>
  </si>
  <si>
    <t>ЗАТ-121</t>
  </si>
  <si>
    <t>Вступ до фаху</t>
  </si>
  <si>
    <t>Загальний курс транспорту</t>
  </si>
  <si>
    <t xml:space="preserve">Лекц. </t>
  </si>
  <si>
    <t>Ауд.</t>
  </si>
  <si>
    <t>проф.</t>
  </si>
  <si>
    <t>д.н.</t>
  </si>
  <si>
    <t>доц.</t>
  </si>
  <si>
    <t>к.н.</t>
  </si>
  <si>
    <t>б.з.</t>
  </si>
  <si>
    <t>б.с.</t>
  </si>
  <si>
    <t>ст.викл.</t>
  </si>
  <si>
    <t>викл.</t>
  </si>
  <si>
    <t>НПрКПУ</t>
  </si>
  <si>
    <t>Рецензування магістерських робіт</t>
  </si>
  <si>
    <t>Рецензування дипломних робіт</t>
  </si>
  <si>
    <t>Рецензування бакалаврських робіт</t>
  </si>
  <si>
    <t>Керівництво здобувачами</t>
  </si>
  <si>
    <t>Керівництво аспірантами (очна)</t>
  </si>
  <si>
    <t>Керівництво аспірантами (заочна)</t>
  </si>
  <si>
    <t>Наукове консультування докторантів</t>
  </si>
  <si>
    <t>Заоч.(д)</t>
  </si>
  <si>
    <t>ВЗП-05</t>
  </si>
  <si>
    <t>№</t>
  </si>
  <si>
    <t>Прізвище</t>
  </si>
  <si>
    <t>Ім'я</t>
  </si>
  <si>
    <t>По-батькові</t>
  </si>
  <si>
    <t>ПІБ</t>
  </si>
  <si>
    <t>Адміністративна посада</t>
  </si>
  <si>
    <t>Загальна кільк. годин</t>
  </si>
  <si>
    <t>Курсові роботи - макс 180 год</t>
  </si>
  <si>
    <t>Дипломні роботи - макс. 125 год на 1 ставку</t>
  </si>
  <si>
    <t>ДЕК - макс. 120 год</t>
  </si>
  <si>
    <t>Аспірантура - макс. 250 год</t>
  </si>
  <si>
    <t>Керівництво практикою - макс. 64 год</t>
  </si>
  <si>
    <t xml:space="preserve">Консультації протягом семестру </t>
  </si>
  <si>
    <t>За нав.</t>
  </si>
  <si>
    <t>норма</t>
  </si>
  <si>
    <t>факт.</t>
  </si>
  <si>
    <t>До оплати</t>
  </si>
  <si>
    <t>Університет</t>
  </si>
  <si>
    <t>Адєєва</t>
  </si>
  <si>
    <t>Тетяна</t>
  </si>
  <si>
    <t>Олександрівна</t>
  </si>
  <si>
    <t>шт.сум.</t>
  </si>
  <si>
    <t>Старший методист</t>
  </si>
  <si>
    <t>Алтухов</t>
  </si>
  <si>
    <t>Петро</t>
  </si>
  <si>
    <t>Миколайович</t>
  </si>
  <si>
    <t>шт.</t>
  </si>
  <si>
    <t>Болтишева</t>
  </si>
  <si>
    <t>Катерина</t>
  </si>
  <si>
    <t>Василівна</t>
  </si>
  <si>
    <t>Бондаренко</t>
  </si>
  <si>
    <t>Олександр</t>
  </si>
  <si>
    <t>Вікторович</t>
  </si>
  <si>
    <t>сум.</t>
  </si>
  <si>
    <t>Веремеєнко</t>
  </si>
  <si>
    <t>Олена</t>
  </si>
  <si>
    <t>Вітушкіна</t>
  </si>
  <si>
    <t>Римма</t>
  </si>
  <si>
    <t>Іванівна</t>
  </si>
  <si>
    <t>Гаргола</t>
  </si>
  <si>
    <t>Юрій</t>
  </si>
  <si>
    <t>Георгійович</t>
  </si>
  <si>
    <t>Головіна</t>
  </si>
  <si>
    <t xml:space="preserve">Олена </t>
  </si>
  <si>
    <t>Валентинівна</t>
  </si>
  <si>
    <t>зав.каф.</t>
  </si>
  <si>
    <t>Друженко</t>
  </si>
  <si>
    <t>Ірина</t>
  </si>
  <si>
    <t>Анатоліївна</t>
  </si>
  <si>
    <t>Зінченко</t>
  </si>
  <si>
    <t>Євгеній</t>
  </si>
  <si>
    <t>Григорович</t>
  </si>
  <si>
    <t>Старший інспектор</t>
  </si>
  <si>
    <t>Кабанова</t>
  </si>
  <si>
    <t>Заст.директора</t>
  </si>
  <si>
    <t>Квітка</t>
  </si>
  <si>
    <t xml:space="preserve">Людмила </t>
  </si>
  <si>
    <t>Борисівна</t>
  </si>
  <si>
    <t>Клепач</t>
  </si>
  <si>
    <t>Коваленко</t>
  </si>
  <si>
    <t>Володимирівна</t>
  </si>
  <si>
    <t>Кулікова</t>
  </si>
  <si>
    <t>Ляпунова</t>
  </si>
  <si>
    <t xml:space="preserve">Ніна </t>
  </si>
  <si>
    <t>Миколаївна</t>
  </si>
  <si>
    <t>Мєняйлов</t>
  </si>
  <si>
    <t>Олександрович</t>
  </si>
  <si>
    <t>Мєняйлова</t>
  </si>
  <si>
    <t>Галина</t>
  </si>
  <si>
    <t>Євгеніївна</t>
  </si>
  <si>
    <t>Директор філіі</t>
  </si>
  <si>
    <t>Москалик</t>
  </si>
  <si>
    <t>Геннадій</t>
  </si>
  <si>
    <t>Федорович</t>
  </si>
  <si>
    <t>Новохатько</t>
  </si>
  <si>
    <t>Онішко</t>
  </si>
  <si>
    <t>Інна</t>
  </si>
  <si>
    <t>Оренштейн</t>
  </si>
  <si>
    <t>Пилипенко</t>
  </si>
  <si>
    <t>Володимир</t>
  </si>
  <si>
    <t>Іванович</t>
  </si>
  <si>
    <t>Плетніков</t>
  </si>
  <si>
    <t>Віталій</t>
  </si>
  <si>
    <t>Геннадійович</t>
  </si>
  <si>
    <t>Поліщук</t>
  </si>
  <si>
    <t>Дмитро</t>
  </si>
  <si>
    <t>Володимирович</t>
  </si>
  <si>
    <t>Рудь</t>
  </si>
  <si>
    <t>Юлія</t>
  </si>
  <si>
    <t xml:space="preserve">Леонідівна </t>
  </si>
  <si>
    <t>Нач. навч.-мет.від.</t>
  </si>
  <si>
    <t>Самарець</t>
  </si>
  <si>
    <t>Наталя</t>
  </si>
  <si>
    <t>Сорокіна</t>
  </si>
  <si>
    <t xml:space="preserve">Світлана </t>
  </si>
  <si>
    <t>Стрілець</t>
  </si>
  <si>
    <t>Олеся</t>
  </si>
  <si>
    <t>Таран</t>
  </si>
  <si>
    <t>Устименко</t>
  </si>
  <si>
    <t>Василь</t>
  </si>
  <si>
    <t>Антонович</t>
  </si>
  <si>
    <t>Хващинська</t>
  </si>
  <si>
    <t>Черніков</t>
  </si>
  <si>
    <t>Анатолійович</t>
  </si>
  <si>
    <t>Коледж</t>
  </si>
  <si>
    <t xml:space="preserve">Адєєва </t>
  </si>
  <si>
    <t xml:space="preserve">Алтухов </t>
  </si>
  <si>
    <t xml:space="preserve">Веремеєнко </t>
  </si>
  <si>
    <t xml:space="preserve">Вітушкіна </t>
  </si>
  <si>
    <t xml:space="preserve">Гаргола </t>
  </si>
  <si>
    <t xml:space="preserve">Головіна </t>
  </si>
  <si>
    <t xml:space="preserve">Друженко </t>
  </si>
  <si>
    <t xml:space="preserve">Зінченко </t>
  </si>
  <si>
    <t xml:space="preserve">Кабанова </t>
  </si>
  <si>
    <t xml:space="preserve">Квітка </t>
  </si>
  <si>
    <t>Людмила</t>
  </si>
  <si>
    <t xml:space="preserve">Клепач </t>
  </si>
  <si>
    <t xml:space="preserve">Коваленко </t>
  </si>
  <si>
    <t xml:space="preserve">Кулікова </t>
  </si>
  <si>
    <t xml:space="preserve">Ляпунова </t>
  </si>
  <si>
    <t xml:space="preserve">Мєняйлов </t>
  </si>
  <si>
    <t xml:space="preserve">Мєняйлова </t>
  </si>
  <si>
    <t xml:space="preserve">Москалик </t>
  </si>
  <si>
    <t xml:space="preserve">Новохатько </t>
  </si>
  <si>
    <t xml:space="preserve">Онішко </t>
  </si>
  <si>
    <t xml:space="preserve">Оренштейн  </t>
  </si>
  <si>
    <t xml:space="preserve">Рудь </t>
  </si>
  <si>
    <t xml:space="preserve">Самарець </t>
  </si>
  <si>
    <t xml:space="preserve">Стрілець </t>
  </si>
  <si>
    <t xml:space="preserve">Таран </t>
  </si>
  <si>
    <t xml:space="preserve">Хващинська </t>
  </si>
  <si>
    <t>Вакансії</t>
  </si>
  <si>
    <t>Вакансія</t>
  </si>
  <si>
    <t>доктор</t>
  </si>
  <si>
    <t>кандидат</t>
  </si>
  <si>
    <t>викладач</t>
  </si>
  <si>
    <t>Голова</t>
  </si>
  <si>
    <t>Звіт для відділу управління персоналом</t>
  </si>
  <si>
    <t>Посада</t>
  </si>
  <si>
    <t>Годин</t>
  </si>
  <si>
    <t>Ставок</t>
  </si>
  <si>
    <t>Разом</t>
  </si>
  <si>
    <t xml:space="preserve">Зразки заповнення </t>
  </si>
  <si>
    <t>шт.сум</t>
  </si>
  <si>
    <t>проректор</t>
  </si>
  <si>
    <t>директор</t>
  </si>
  <si>
    <t>ДЕК</t>
  </si>
  <si>
    <t>Член</t>
  </si>
  <si>
    <t>Підсумкова інформація</t>
  </si>
  <si>
    <t>За кількістю викладачів</t>
  </si>
  <si>
    <t>За навантаженням</t>
  </si>
  <si>
    <t>%</t>
  </si>
  <si>
    <t>Оплата за 1 годину</t>
  </si>
  <si>
    <t>Всього грн. за рік</t>
  </si>
  <si>
    <t>За місяць КПУ (грн.)</t>
  </si>
  <si>
    <t>За місяць коледж (грн.)</t>
  </si>
  <si>
    <t>Разом за місяць (грн.) 1 семестр</t>
  </si>
  <si>
    <t>Різниця годин 1 семестр</t>
  </si>
  <si>
    <t>Разом за місяць           2 семестр (5 місяців)</t>
  </si>
  <si>
    <t>Оплачено год.</t>
  </si>
  <si>
    <t>годин для угоди</t>
  </si>
  <si>
    <t>перерасчет в октябре, грн</t>
  </si>
  <si>
    <t>трудова угода</t>
  </si>
  <si>
    <t>Голова ЕК</t>
  </si>
  <si>
    <t>Разом за місяць (грн.)</t>
  </si>
  <si>
    <t>ПІДРОЗДІЛ</t>
  </si>
  <si>
    <t>ступ.</t>
  </si>
  <si>
    <t>СПЕЦІАЛЬНІСТЬ 
/Інститут</t>
  </si>
  <si>
    <t>ФОРМА 
НАВЧАННЯ</t>
  </si>
  <si>
    <t>КУРС</t>
  </si>
  <si>
    <t>ГРУПА</t>
  </si>
  <si>
    <t>Вартість навчання І семестру</t>
  </si>
  <si>
    <t>Вартість навчання ІІ семестру</t>
  </si>
  <si>
    <t xml:space="preserve">Всього до сплати за навчальний рік </t>
  </si>
  <si>
    <t>Педько Вероніка Миколаївна</t>
  </si>
  <si>
    <t>мол.спец.</t>
  </si>
  <si>
    <t xml:space="preserve"> ДИЗ</t>
  </si>
  <si>
    <t>денна</t>
  </si>
  <si>
    <t>1 тур</t>
  </si>
  <si>
    <t>Литвиненко Олеся Віталіївна</t>
  </si>
  <si>
    <t>Мазур Сергій Романович</t>
  </si>
  <si>
    <t>Гела Данило Володимирович</t>
  </si>
  <si>
    <t>КДДЗ-190</t>
  </si>
  <si>
    <t>Великотрав Вікторія Андріївна</t>
  </si>
  <si>
    <t>Шарипова Евеліна Рустамівна</t>
  </si>
  <si>
    <t>Оренштейн Герман Євгенійович</t>
  </si>
  <si>
    <t>Москаленко Іван Кирилович</t>
  </si>
  <si>
    <t>Дмитренко Віталій Віталійович</t>
  </si>
  <si>
    <t>Кійло Єлизавета Володимирівна</t>
  </si>
  <si>
    <t>КДДЗ-199</t>
  </si>
  <si>
    <t>Русакова Анна Ігорівна</t>
  </si>
  <si>
    <t>Лихопуд Владислав Юрійович</t>
  </si>
  <si>
    <t>Коледж, 11кл</t>
  </si>
  <si>
    <t>ДИЗ</t>
  </si>
  <si>
    <t>КДД-199</t>
  </si>
  <si>
    <t>Сира Анастасія Олександрівна</t>
  </si>
  <si>
    <t>Олещенко Богдан Юрійович</t>
  </si>
  <si>
    <t>Заславський Владислав Вячеславович</t>
  </si>
  <si>
    <t>Клевцур Владислав Іванович</t>
  </si>
  <si>
    <t>Семенов Антон Павлович</t>
  </si>
  <si>
    <t>Ярошенко Артем Сергійович</t>
  </si>
  <si>
    <t>Ісаєв Антон Олегович</t>
  </si>
  <si>
    <t>Крижченко Альона Володимирівна</t>
  </si>
  <si>
    <t>Возний Данило Олегович</t>
  </si>
  <si>
    <t>Право</t>
  </si>
  <si>
    <t>Ужва Денис Іванович</t>
  </si>
  <si>
    <t>Лужний Дан Євгенійович</t>
  </si>
  <si>
    <t xml:space="preserve"> ТКД</t>
  </si>
  <si>
    <t>Грушевський Олександр Анатолійович</t>
  </si>
  <si>
    <t>заочна</t>
  </si>
  <si>
    <t>Назаренко Вікторія Вікторівна</t>
  </si>
  <si>
    <t>Зайцев Володимир Миколайович</t>
  </si>
  <si>
    <t>Онищенко Поліна Артурівна</t>
  </si>
  <si>
    <t>Кочубей Дар"я Вадимівна</t>
  </si>
  <si>
    <t>2 тур</t>
  </si>
  <si>
    <t>Волошина Олена Вікторівна</t>
  </si>
  <si>
    <t>Вакун Надія Сергіївна</t>
  </si>
  <si>
    <t>Ващенко Руслана Андріївна</t>
  </si>
  <si>
    <t>Кирпотенко Ніна Олександрівна</t>
  </si>
  <si>
    <t>Кляйн Ельвіра Олександрівна</t>
  </si>
  <si>
    <t>Ляпун Яна Русланівна</t>
  </si>
  <si>
    <t>Заскалько Сергій Сергійович</t>
  </si>
  <si>
    <t>Григор'єв Олег Сергійович</t>
  </si>
  <si>
    <t>Петросян Ванік Самвелович</t>
  </si>
  <si>
    <t>Хопін Ігор Сергійович</t>
  </si>
  <si>
    <t>Половко Ганна Вікторівна</t>
  </si>
  <si>
    <t>КЗТ-291</t>
  </si>
  <si>
    <t>Романенко Вікторія Валеріївна</t>
  </si>
  <si>
    <t>Жук Сергій Іванович</t>
  </si>
  <si>
    <t>Коледж, КР</t>
  </si>
  <si>
    <t>КЗТ-299</t>
  </si>
  <si>
    <t>Лялюк Вадим Володимирович</t>
  </si>
  <si>
    <t>Лавецька Вікторія Леонідівна</t>
  </si>
  <si>
    <t>КЗТ-290</t>
  </si>
  <si>
    <t>Таранець Марина Вікторівна</t>
  </si>
  <si>
    <t>Марченко  Наталія Володимирівна</t>
  </si>
  <si>
    <t>Ковальчук Анастасія Юріївна</t>
  </si>
  <si>
    <t>бак</t>
  </si>
  <si>
    <t>марк</t>
  </si>
  <si>
    <t>ДН-120</t>
  </si>
  <si>
    <t>Тишковець Павло Олексійович</t>
  </si>
  <si>
    <t>ДН-119</t>
  </si>
  <si>
    <t>Васильєв Владислав Олександрович</t>
  </si>
  <si>
    <t>Каземіров Дмитро Вікторович</t>
  </si>
  <si>
    <t>Соболєва Єлизавета Олександрівна</t>
  </si>
  <si>
    <t>Кійко Поліна Юріївна</t>
  </si>
  <si>
    <t>Шейко  Анастасія Миколаївна</t>
  </si>
  <si>
    <t>Глінська Діана Олександрівна</t>
  </si>
  <si>
    <t>Літвіненко Данііл Сергійович</t>
  </si>
  <si>
    <t>Печериця Олександр Володимирович</t>
  </si>
  <si>
    <t>ЗН-120</t>
  </si>
  <si>
    <t>Зікранець Віталіна Віталіївна</t>
  </si>
  <si>
    <t>Купріянчик Ольга Іванівна</t>
  </si>
  <si>
    <t>Музиченко Неля Анатоліївна</t>
  </si>
  <si>
    <t>Платонова Валентина Вікторівна</t>
  </si>
  <si>
    <t>Онікіна Марина Ростиславівна</t>
  </si>
  <si>
    <t>Жадан Наталія Володимирівна</t>
  </si>
  <si>
    <t>ЗН-119</t>
  </si>
  <si>
    <t>Слободяник Марк Володимирович</t>
  </si>
  <si>
    <t>Бабич Наталія Михайлівна</t>
  </si>
  <si>
    <t>Бердник Артем Петрович</t>
  </si>
  <si>
    <t>поновлення</t>
  </si>
  <si>
    <t>Довбня Михайло Володимирович</t>
  </si>
  <si>
    <t>Хоменко Наталія Вікторівна</t>
  </si>
  <si>
    <t>Корчевий Павло Ігорович</t>
  </si>
  <si>
    <t>Хіжняк Олена Василівна</t>
  </si>
  <si>
    <t>Чигирик Олександра Володимирівна</t>
  </si>
  <si>
    <t>Горбов Владислав Валерійович</t>
  </si>
  <si>
    <t>Сєвєров Кирило Олегович</t>
  </si>
  <si>
    <t>Склізкоухіх Вікторія Романівна</t>
  </si>
  <si>
    <t xml:space="preserve">заочна </t>
  </si>
  <si>
    <t>Сосновський Андрій Сергійович</t>
  </si>
  <si>
    <t>Грибанова Анна Ігрівна</t>
  </si>
  <si>
    <t>Лучкіна Олена Дмитрівна</t>
  </si>
  <si>
    <t>Махно Іван Миколайович</t>
  </si>
  <si>
    <t>Мельхер Леся Віталіївна</t>
  </si>
  <si>
    <t>Петку Катерина Ігорівна</t>
  </si>
  <si>
    <t>Фін</t>
  </si>
  <si>
    <t>ЗД -117</t>
  </si>
  <si>
    <t>в группе КПУ</t>
  </si>
  <si>
    <t>Курдидик Василь Йосипович</t>
  </si>
  <si>
    <t>маг</t>
  </si>
  <si>
    <t>маг 1 курс</t>
  </si>
  <si>
    <t>МГ-221</t>
  </si>
  <si>
    <t>Манченко  Тетяна Андріївна</t>
  </si>
  <si>
    <t>маг 2 курс</t>
  </si>
  <si>
    <t>Коваль Єлизавета Євгенівна</t>
  </si>
  <si>
    <t>Арцибасова Анна Тимурівна</t>
  </si>
  <si>
    <t>Філ</t>
  </si>
  <si>
    <t>ЗФ-120</t>
  </si>
  <si>
    <t>Безнощенко Дарина Дмитрівна</t>
  </si>
  <si>
    <t>Загайна Олександра Олегівна</t>
  </si>
  <si>
    <t>СР (ПС)</t>
  </si>
  <si>
    <t>ДЛ-121</t>
  </si>
  <si>
    <t>перевод в ДЛ-121</t>
  </si>
  <si>
    <t>Курочкіна Олександра Олександрівна</t>
  </si>
  <si>
    <t>СР (ФР)</t>
  </si>
  <si>
    <t>перевод в ДР-121</t>
  </si>
  <si>
    <t>Зінчук Тетяна Вікторівна</t>
  </si>
  <si>
    <t xml:space="preserve">Психол </t>
  </si>
  <si>
    <t>ЗЛ-121</t>
  </si>
  <si>
    <t>Соболєва Олена Вадимівна</t>
  </si>
  <si>
    <t>Лехницька Вікторія Леонідівна</t>
  </si>
  <si>
    <t>Михайлова Маряна Вікторівна</t>
  </si>
  <si>
    <t>Куровська Лейла Ріфатівна</t>
  </si>
  <si>
    <t>Філоненко Денис Андрійович</t>
  </si>
  <si>
    <t>Дрембач Тетяна Сергіївна</t>
  </si>
  <si>
    <t>Кондюхова Дарія  Олексіївна</t>
  </si>
  <si>
    <t>Піценко Тетяна Василівна</t>
  </si>
  <si>
    <t>Манько Жанна Валеріївна</t>
  </si>
  <si>
    <t>Фінаєва Ольга Сергіївна</t>
  </si>
  <si>
    <t>Мацак Олена Миколаївна</t>
  </si>
  <si>
    <t>Павлова Анастасія Олександрівна</t>
  </si>
  <si>
    <t>Бідзіля Дарія Ярославівна</t>
  </si>
  <si>
    <t>1с</t>
  </si>
  <si>
    <t>Андросова Тетеня Вікторівна</t>
  </si>
  <si>
    <t>Жиріков Сергій Володимирович</t>
  </si>
  <si>
    <t>2с</t>
  </si>
  <si>
    <t>Казим-Заде Вікторія Володимирівна</t>
  </si>
  <si>
    <t>Шаблій Марина Миколаївна</t>
  </si>
  <si>
    <t>Безруких Валерія Сергіївна</t>
  </si>
  <si>
    <t>МЛ-121</t>
  </si>
  <si>
    <t>Кобка Богдан Віталійович</t>
  </si>
  <si>
    <t>Волкова Ганна Юріївна</t>
  </si>
  <si>
    <t>МЛ-221</t>
  </si>
  <si>
    <t>Пилипенко Денис Валерійович</t>
  </si>
  <si>
    <t>Онішко Інна Олександрівна</t>
  </si>
  <si>
    <t>Журавльова Світлана Володимирівна</t>
  </si>
  <si>
    <t>Майоршина Лариса Вікторівна</t>
  </si>
  <si>
    <t>Сьоря Олена Володимирівна</t>
  </si>
  <si>
    <t>Асадча Наталя Василівна</t>
  </si>
  <si>
    <t>Асадча Тетяна Василівна</t>
  </si>
  <si>
    <t>Калашнікова Євгенія Олександрівна</t>
  </si>
  <si>
    <t>Клепач Валентин Валентинович</t>
  </si>
  <si>
    <t>Лаврик Ксенія Анатоліївна</t>
  </si>
  <si>
    <t>Лаврик Максим Миколайович</t>
  </si>
  <si>
    <t>Луценко Тетяна Григорівна</t>
  </si>
  <si>
    <t>Назаренко Тетяна Геннадіївна</t>
  </si>
  <si>
    <t>Енцик Ірина Сергіївна</t>
  </si>
  <si>
    <t>Титаренко Олександр Олександрович</t>
  </si>
  <si>
    <t>СР(Право)</t>
  </si>
  <si>
    <t>Лєбєдєва Дар"я Юріївна</t>
  </si>
  <si>
    <t>Коруц Ольга Михайлівна</t>
  </si>
  <si>
    <t>Курченко Олег Валерійович</t>
  </si>
  <si>
    <t>Коновалов  Дмитро Юрійович</t>
  </si>
  <si>
    <t>ДХ-121</t>
  </si>
  <si>
    <t>Жаден Анна Андрііївна</t>
  </si>
  <si>
    <t>Бурдак Микита Олександрович</t>
  </si>
  <si>
    <t>Третяк Олександр Анатолійович</t>
  </si>
  <si>
    <t>СО(ФВ)</t>
  </si>
  <si>
    <t>ДВ-119</t>
  </si>
  <si>
    <t>Голубенко Ярослав Станіславович</t>
  </si>
  <si>
    <t>Апьонкін Євгеній Анатолійович</t>
  </si>
  <si>
    <t>Дмитрук Владислав Дмитрович</t>
  </si>
  <si>
    <t>Смірнова Юлія Олександрівна</t>
  </si>
  <si>
    <t>Солодовніченко Анастасія Сергіївна</t>
  </si>
  <si>
    <t>Гончар Карина Руславівна</t>
  </si>
  <si>
    <t>Данильченко Ілля Романович</t>
  </si>
  <si>
    <t>Тарануха Катерина Олександрівна</t>
  </si>
  <si>
    <t>Костенко Віталій Анатолійович</t>
  </si>
  <si>
    <t>Горбенко Олексій Вячеславович</t>
  </si>
  <si>
    <t>Локтіонов Роман Борисович</t>
  </si>
  <si>
    <t>Соболєв Олександр Володимирович</t>
  </si>
  <si>
    <t>Остапенко Максим Васильович</t>
  </si>
  <si>
    <t>Лобок Лариса Олександрівна</t>
  </si>
  <si>
    <t>Михайленко Олена Володимирівна</t>
  </si>
  <si>
    <t>Цимбал Вікторія Олегівна</t>
  </si>
  <si>
    <t>Марченко Олена Миколаївна</t>
  </si>
  <si>
    <t>Балаба Тетяна Анатоліївна</t>
  </si>
  <si>
    <t>Пасенко Альона Вікторівна</t>
  </si>
  <si>
    <t>Веремеєнко Олена Василівна</t>
  </si>
  <si>
    <t>Лисенко Ольга Анатоліївна</t>
  </si>
  <si>
    <t>Гарькавенко Наталя Миколаївна</t>
  </si>
  <si>
    <t>Чайка Ганна Сергіївна</t>
  </si>
  <si>
    <t>Шевченко Олег Анатолійович</t>
  </si>
  <si>
    <t>Колісник Анастасія Іванівна</t>
  </si>
  <si>
    <t>ЗХ-121</t>
  </si>
  <si>
    <t>Пенюта Анна Сергіївна</t>
  </si>
  <si>
    <t>Виноградова Катерина Сергіївна</t>
  </si>
  <si>
    <t>Тертична Олександра Владиславівна</t>
  </si>
  <si>
    <t>СО(ЗЛ)</t>
  </si>
  <si>
    <t>ЗЗЛ-120</t>
  </si>
  <si>
    <t>ЗКС-119</t>
  </si>
  <si>
    <t>Луковська Діана</t>
  </si>
  <si>
    <t>Смірнова-Змарко Марина Вікторівна</t>
  </si>
  <si>
    <t>Овчаренко Алла Іванівна</t>
  </si>
  <si>
    <t>Тромбач Діана Владиславівна</t>
  </si>
  <si>
    <t>Білошапка Ярослав Ігорович</t>
  </si>
  <si>
    <t>Дудкін Олег Юрійович</t>
  </si>
  <si>
    <t>ДП-119</t>
  </si>
  <si>
    <t>Білик Євгеній Валентинович</t>
  </si>
  <si>
    <t>ДП-118</t>
  </si>
  <si>
    <t>Гордашко Євген Вікторович</t>
  </si>
  <si>
    <t>ЗП-119</t>
  </si>
  <si>
    <t>Дмитрук Сергій Васильович</t>
  </si>
  <si>
    <t>ЗП-118</t>
  </si>
  <si>
    <t>Барсегян Роланд Варданович</t>
  </si>
  <si>
    <t>Фесенко Тетяна Володимирівна</t>
  </si>
  <si>
    <t>Новохатько Альона Олегівна</t>
  </si>
  <si>
    <t>Мельниченко Ростислав Олегович</t>
  </si>
  <si>
    <t>Зінченко Андрій Сергійович</t>
  </si>
  <si>
    <t>3с</t>
  </si>
  <si>
    <t>Тристан Максим Сергійович</t>
  </si>
  <si>
    <t>Вареник Юрій Володимирович</t>
  </si>
  <si>
    <t>Карпук Юлія Ростиславівна</t>
  </si>
  <si>
    <t>Тищенко Олександр Сергійович</t>
  </si>
  <si>
    <t>Бондар Анастасія Іванівна</t>
  </si>
  <si>
    <t>Євтушенко Андрій Андрійович</t>
  </si>
  <si>
    <t>ПОД</t>
  </si>
  <si>
    <t>дистанционка</t>
  </si>
  <si>
    <t>Котов Павло Олександрович</t>
  </si>
  <si>
    <t>мен</t>
  </si>
  <si>
    <t>ДА-121</t>
  </si>
  <si>
    <t>Куделя Діана Денисівна</t>
  </si>
  <si>
    <t>ДІ-120</t>
  </si>
  <si>
    <t>Загребельний Дмитро Євгенійович</t>
  </si>
  <si>
    <t>Наливайко Владислав Олександрович</t>
  </si>
  <si>
    <t>Радченко Олег Іванович</t>
  </si>
  <si>
    <t>Манюк Олександра Ігорівна</t>
  </si>
  <si>
    <t>Поплавська Альона Леонідівна</t>
  </si>
  <si>
    <t>Ричка Андрій Євгенійович</t>
  </si>
  <si>
    <t>Івченко Олександра Сергіївна</t>
  </si>
  <si>
    <t>Боровський Микола Андрійович</t>
  </si>
  <si>
    <t>Лемак Іван Іванович</t>
  </si>
  <si>
    <t>Мозжов Денис Максимович</t>
  </si>
  <si>
    <t>Мокра Аліна Сергіївна</t>
  </si>
  <si>
    <t>Ворона Богдан Вячеславович</t>
  </si>
  <si>
    <t>ЗА-121</t>
  </si>
  <si>
    <t>Краснопольський Максим Дмитрович</t>
  </si>
  <si>
    <t>Олексієнко Марина Володимирівна</t>
  </si>
  <si>
    <t>Малицька Лариса Іванівна</t>
  </si>
  <si>
    <t>Чумак Світалана Володимирівна</t>
  </si>
  <si>
    <t>Яковенко Володимир Іванович</t>
  </si>
  <si>
    <t>Свириденко Сергій Анатолійович</t>
  </si>
  <si>
    <t>Галдін Богдан Вікторович</t>
  </si>
  <si>
    <t>Михайленко Андрій Володимирович</t>
  </si>
  <si>
    <t>ЗІ-118</t>
  </si>
  <si>
    <t>Бублик Світлана Юріївна</t>
  </si>
  <si>
    <t>Лаврінець Мілана Євгеніївна</t>
  </si>
  <si>
    <t>Сирий Олександр Вікторович</t>
  </si>
  <si>
    <t>Писаревський Ростислав Віталійович</t>
  </si>
  <si>
    <t>Гришина Яна Володимирівна</t>
  </si>
  <si>
    <t>Гульдас Вікторія Вікторівна</t>
  </si>
  <si>
    <t>Нечипоренко Ярослав Олегович</t>
  </si>
  <si>
    <t>Сіренченко Тетяна Володимирівна</t>
  </si>
  <si>
    <t>Бордунос Сергій Андрійович</t>
  </si>
  <si>
    <t>Іонов Максим Олегович</t>
  </si>
  <si>
    <t>Ткачов Олесандр Ігорович</t>
  </si>
  <si>
    <t>Прокіпець Ігор Костянтинович</t>
  </si>
  <si>
    <t>Манюк Ілля Ігорович</t>
  </si>
  <si>
    <t>Омельченко Дмитро Юрійович</t>
  </si>
  <si>
    <t xml:space="preserve">денна </t>
  </si>
  <si>
    <t>Кладогуб Сергій Анатолійович</t>
  </si>
  <si>
    <t>Широкун Наталя Генріхівна</t>
  </si>
  <si>
    <t>Неджеря Тетяна Георгіївна</t>
  </si>
  <si>
    <t>Букало Андрій  Леонідович</t>
  </si>
  <si>
    <t>Боюнець Ірина Леонідівна</t>
  </si>
  <si>
    <t>Синюта Олег Ігорович</t>
  </si>
  <si>
    <t>Сосєдська Марина Андріївна</t>
  </si>
  <si>
    <t>Мінченко Павло Володимирович</t>
  </si>
  <si>
    <t>Уткин Олександр Олегович</t>
  </si>
  <si>
    <t>Шевченко Денис Сергійович</t>
  </si>
  <si>
    <t>Арутюнова Вікторія Едуардівна</t>
  </si>
  <si>
    <t>Пузиревський Максим Олегович</t>
  </si>
  <si>
    <t>Герасименко Богдан Костянтинович</t>
  </si>
  <si>
    <t>Кіптіла Ольга Валеріївна</t>
  </si>
  <si>
    <t>Бережна Галина Володимирівна</t>
  </si>
  <si>
    <t>Шапкіна Ліліана Аршаківна</t>
  </si>
  <si>
    <t>Санькова Валерія Анатоліївна</t>
  </si>
  <si>
    <t>Власенко Микита Сергійович</t>
  </si>
  <si>
    <t>Таранець Ігор Вікторович</t>
  </si>
  <si>
    <t>Козаченко Євгеній Олександрович</t>
  </si>
  <si>
    <t>Явдошенко Віталій Миколайович</t>
  </si>
  <si>
    <t>Донченко Дар'я Геннадіївна</t>
  </si>
  <si>
    <t>Суліма Микола Миколайович</t>
  </si>
  <si>
    <t>МОСДУ</t>
  </si>
  <si>
    <t>МДУ-221</t>
  </si>
  <si>
    <t>Німченко Людмила Олексіївна</t>
  </si>
  <si>
    <t>Вакун Ольга Василівна</t>
  </si>
  <si>
    <t>Торубара Вікторія Вікторівна</t>
  </si>
  <si>
    <t>Яцик Лариса Олексіївна</t>
  </si>
  <si>
    <t>Турчан Надія Володимирівна</t>
  </si>
  <si>
    <t>Лапшина Ольга Миколаївна</t>
  </si>
  <si>
    <t>Скрипніченко Віта Григорівна</t>
  </si>
  <si>
    <t>Петренко Віта Анатоліївна</t>
  </si>
  <si>
    <t>Андрєєва Ірина Вікторівна</t>
  </si>
  <si>
    <t>Сапа Сергій Володимирович</t>
  </si>
  <si>
    <t>Городніченко Микола Анатолійович</t>
  </si>
  <si>
    <t>ПВШ</t>
  </si>
  <si>
    <t>Гуковський Геннадій Олександрович</t>
  </si>
  <si>
    <t>Козачек Богдан Петрович</t>
  </si>
  <si>
    <t>Паничек Віктор Анатолійович</t>
  </si>
  <si>
    <t>Пастущин Тарас Ярославович</t>
  </si>
  <si>
    <t>Логвин Тарас Володимирович</t>
  </si>
  <si>
    <t>Храповицький Олександр Валентинович</t>
  </si>
  <si>
    <t>Таран Людмила Вікторівна</t>
  </si>
  <si>
    <t>Шкільнюк Назар Юрійович</t>
  </si>
  <si>
    <t>КФ</t>
  </si>
  <si>
    <t>Долинський Артем Віталійович</t>
  </si>
  <si>
    <t>Олійник Олександр Васильович</t>
  </si>
  <si>
    <t>Умань</t>
  </si>
  <si>
    <t>Корж Ілля Олегович</t>
  </si>
  <si>
    <t>Мовчан Микола Сергійович</t>
  </si>
  <si>
    <t>Максименко Максим Вікторович</t>
  </si>
  <si>
    <t>Сидорук Єгор Сергійович</t>
  </si>
  <si>
    <t>Тарасенко Данило Олегович</t>
  </si>
  <si>
    <t>Холкін Олександр Вікторович</t>
  </si>
  <si>
    <t>Залоїло Сергій Васильович</t>
  </si>
  <si>
    <t>Зеленов Юрій Валерійович</t>
  </si>
  <si>
    <t>Крепак Артем Андрійович</t>
  </si>
  <si>
    <t>Олефір Костянтин Олександрович</t>
  </si>
  <si>
    <t>Харазі Леван Міндійович</t>
  </si>
  <si>
    <t>Гуленок Андрій Юрійович</t>
  </si>
  <si>
    <t>Колесник Ігор Анатолійович</t>
  </si>
  <si>
    <t>Крамаренко Богдан Сергійович</t>
  </si>
  <si>
    <t>Маліцький Сергій Михайлович</t>
  </si>
  <si>
    <t>Маліцький Віталій Михайлович</t>
  </si>
  <si>
    <t>Мосійченко Вадим Миколайович</t>
  </si>
  <si>
    <t>Сердюк Андрій Григорович</t>
  </si>
  <si>
    <t>Воля Андрій Андрійович</t>
  </si>
  <si>
    <t>Єременко Олександр Сергійович</t>
  </si>
  <si>
    <t>Головань Олександр Олександрович</t>
  </si>
  <si>
    <t>Войтюк Сергій Миколайович</t>
  </si>
  <si>
    <t>Кабанова Олена Олександрівна</t>
  </si>
  <si>
    <t>Кучеренко Володимир Сергійович</t>
  </si>
  <si>
    <t>Леонченко Олексій Сергійович</t>
  </si>
  <si>
    <t>Мандригеля Альона Володимирівна</t>
  </si>
  <si>
    <t>Роговенко Анатолій Олександрович</t>
  </si>
  <si>
    <t>Стороженко Наталія Володимирівна</t>
  </si>
  <si>
    <t>Салига Костянтин Сергійович</t>
  </si>
  <si>
    <t>Томарева-Патлахова Вікторія Валеріївна</t>
  </si>
  <si>
    <t>Швець Любов Хусеновна</t>
  </si>
  <si>
    <t>Черних  Артем Сергійович</t>
  </si>
  <si>
    <t>Черних Денис Сергійович</t>
  </si>
  <si>
    <t>Інститут</t>
  </si>
  <si>
    <t>форма</t>
  </si>
  <si>
    <t>Група в ЄДБО</t>
  </si>
  <si>
    <t>Годин в навантаженні</t>
  </si>
  <si>
    <t>з/пл викл + податок</t>
  </si>
  <si>
    <t>загальна оплата</t>
  </si>
  <si>
    <t>% на з/пл</t>
  </si>
  <si>
    <t>с заоч.</t>
  </si>
  <si>
    <t>выносят мозг</t>
  </si>
  <si>
    <t>ЗН,ДА,ЗА,ЗІ,ЗЗК-121</t>
  </si>
  <si>
    <t>ЗН,ДЛ,ЗЛ,ДХ,ЗХ,ДА,ЗА,ЗІ,ЗЗК-121</t>
  </si>
  <si>
    <t>ЗН,ДЛ,ЗЛ,ДХ,ЗХ,ЗКС,ДА,ЗА,ЗІ-121</t>
  </si>
  <si>
    <t>ЗН,ДЛ,ЗЛ,ЗЗК,ЗС-121</t>
  </si>
  <si>
    <t>ЗН,ДХ,ЗХ,ДА,ЗА-121</t>
  </si>
  <si>
    <t>ДН,ЗН,ЗЛ,ДЗЛ,ЗЗЛ,ЗА-120</t>
  </si>
  <si>
    <t>???</t>
  </si>
  <si>
    <t>перевод на днев.</t>
  </si>
  <si>
    <t>с дневн.</t>
  </si>
  <si>
    <t>с шаг КР</t>
  </si>
  <si>
    <t>Доход</t>
  </si>
  <si>
    <t>Витрати на з/пл</t>
  </si>
  <si>
    <t>Админ грязными</t>
  </si>
  <si>
    <t>Адмін. витрати</t>
  </si>
  <si>
    <t>Адеева</t>
  </si>
  <si>
    <t>аренда+комун.витр</t>
  </si>
  <si>
    <t>інші витрати</t>
  </si>
  <si>
    <t>Головина</t>
  </si>
  <si>
    <t>відрядження</t>
  </si>
  <si>
    <t>Зинченко</t>
  </si>
  <si>
    <t>Чист. прибуток</t>
  </si>
  <si>
    <t>оплата по бух. октябрь-декабрь (за 1 мес.)</t>
  </si>
  <si>
    <t>оплата по бух. октябрь-декабрь (за 3 мес.)</t>
  </si>
  <si>
    <t>оплата за 3 мес, которая должна быть</t>
  </si>
  <si>
    <t>разница, коррекция в январе</t>
  </si>
  <si>
    <t>перерасчет в январе, грн</t>
  </si>
  <si>
    <t>оплата сентябрь</t>
  </si>
  <si>
    <t>Кіндра Єлизавета Віталіївна</t>
  </si>
  <si>
    <t>КДГ-120</t>
  </si>
  <si>
    <t>Забєгаєва Вероніка Валеріївна</t>
  </si>
  <si>
    <t>Матюшенко Анна Олександрівна</t>
  </si>
  <si>
    <t>Бабич Анна Олександрівна</t>
  </si>
  <si>
    <t>Третяк Олександр Олександрович</t>
  </si>
  <si>
    <t>Гришко Віра Олександрівна</t>
  </si>
  <si>
    <t>Мізонова Інна Антонівна</t>
  </si>
  <si>
    <t>Сєдов Олександр Максимович</t>
  </si>
  <si>
    <t>Іванченко Дмитро Васильович</t>
  </si>
  <si>
    <t>Вабіщевич Станіслав Русланович</t>
  </si>
  <si>
    <t>Бондаренко Денис Євгенович</t>
  </si>
  <si>
    <t>Пермяков Денис Павлович</t>
  </si>
  <si>
    <t>Третяк Тетяна Олегівна</t>
  </si>
  <si>
    <t>Волошина Інна Миколаївна</t>
  </si>
  <si>
    <t>Бондаренко Володимир Анатоліїович</t>
  </si>
  <si>
    <t>Микитенко Діана Михайлівна</t>
  </si>
  <si>
    <t>Овдій Дмитро Ігорович</t>
  </si>
  <si>
    <t>Хрін (Литвиненко)Ганна Олексіївна</t>
  </si>
  <si>
    <t>Карпенко (Білоненко ) Альона Василівна</t>
  </si>
  <si>
    <t>Морозова Дарина Павлівна</t>
  </si>
  <si>
    <t>Щегольська Світлана Костянтинівна</t>
  </si>
  <si>
    <t>Багно Яна Владиславівна</t>
  </si>
  <si>
    <t>Козачук Майя Олексіївна</t>
  </si>
  <si>
    <t>Фоменко Олександр Михайлович</t>
  </si>
  <si>
    <t>Москалик Денис Геннадійович</t>
  </si>
  <si>
    <t>Субботіна Вікторія Анатоліївна</t>
  </si>
  <si>
    <t>Фідря Тетяна Володимирівна</t>
  </si>
  <si>
    <t>СР (Пр)</t>
  </si>
  <si>
    <t>ДП-121</t>
  </si>
  <si>
    <t>перевод в ДП-121</t>
  </si>
  <si>
    <t>МС-221</t>
  </si>
  <si>
    <t>Олійник Юлія Миколаївна</t>
  </si>
  <si>
    <t>Сокур Євген Олександрович</t>
  </si>
  <si>
    <t>Ворона Світлана Леонідіна</t>
  </si>
  <si>
    <t>Іваней Олекссандр Олександрович</t>
  </si>
  <si>
    <t>Подвисоцька Інна Іванівна</t>
  </si>
  <si>
    <t>Веремеєнко Антон Денисович</t>
  </si>
  <si>
    <t>Терещенко Вікторія Миколаївна</t>
  </si>
  <si>
    <t>ЗХ-120</t>
  </si>
  <si>
    <t>поновлення на останній семестр</t>
  </si>
  <si>
    <t>Голубенко Дмитро Анатолійович</t>
  </si>
  <si>
    <t>Кузьменко Іван Анатоійович</t>
  </si>
  <si>
    <t>Федосюк Богдан Андрійович</t>
  </si>
  <si>
    <t>Луковський Ігор Володимирович</t>
  </si>
  <si>
    <t>Богдановська Наталія Петрівна</t>
  </si>
  <si>
    <t>Трибрат Євгеній Сергійович</t>
  </si>
  <si>
    <t>Костюк Анжела Миколаївна</t>
  </si>
  <si>
    <t>Чіп Євгеній Едуардович</t>
  </si>
  <si>
    <t>Єфименко Анна Вікторівна</t>
  </si>
  <si>
    <t>Тарасова Анастасія Дмитрівна</t>
  </si>
  <si>
    <t>Москалюк Наталія Василівна</t>
  </si>
  <si>
    <t>Терещенко Костянтин Олександрович</t>
  </si>
  <si>
    <t>Корсун Володимир Олександрович</t>
  </si>
  <si>
    <t>Яцук Едуард Анатолійович</t>
  </si>
  <si>
    <t>Чайковська Марія Сергіївна</t>
  </si>
  <si>
    <t>Середа Олена Олександрівна</t>
  </si>
  <si>
    <t>Жавко Михайло Миколайович</t>
  </si>
  <si>
    <t>ДА-120</t>
  </si>
  <si>
    <t>МА-121</t>
  </si>
  <si>
    <t>МЗК-221</t>
  </si>
  <si>
    <t>Микитенко Валерій Олексійович</t>
  </si>
  <si>
    <t>ДН,ЗН,ДА,ЗА-120</t>
  </si>
  <si>
    <t>ДН,ЗН,ЗЛ,ДА,ЗА-120</t>
  </si>
  <si>
    <t>ДА,ЗА-120</t>
  </si>
  <si>
    <t>МА-121,221</t>
  </si>
  <si>
    <t xml:space="preserve">Керівник адміністративної служби </t>
  </si>
  <si>
    <t>МОДУМС</t>
  </si>
  <si>
    <t>Інформаційні та комунікаційні технології ресурси та сервіси в управлінні</t>
  </si>
  <si>
    <t>Організація і методика наукових досліджень</t>
  </si>
  <si>
    <t xml:space="preserve">Організація і методика наукових досліджень </t>
  </si>
  <si>
    <t xml:space="preserve">Проєктний менеджмент </t>
  </si>
  <si>
    <t>Державне управління</t>
  </si>
  <si>
    <t>Антикризове управління</t>
  </si>
  <si>
    <t xml:space="preserve">Управління персоналом </t>
  </si>
  <si>
    <t>Державна та муніципальна служба</t>
  </si>
  <si>
    <t>Економічна та екологічна політика</t>
  </si>
  <si>
    <t>Муніципальний менеджмент</t>
  </si>
  <si>
    <t>Іноземна мова професійного спрямування</t>
  </si>
  <si>
    <t>Організація діяльності державних службовців та посадових осіб місцевого самоврядування</t>
  </si>
  <si>
    <t>Соціальна і гуманітарна політика</t>
  </si>
  <si>
    <t>КДТ-120</t>
  </si>
  <si>
    <t>КДП-120</t>
  </si>
  <si>
    <t>КЗКС-291</t>
  </si>
  <si>
    <t xml:space="preserve">Стрілець О.М. </t>
  </si>
  <si>
    <t xml:space="preserve">Алтухов П.М. </t>
  </si>
  <si>
    <t xml:space="preserve">Головіна О.В. </t>
  </si>
  <si>
    <t xml:space="preserve">Поліщук Д.В. </t>
  </si>
  <si>
    <t>Разом грн за місяць 1 семестр (5 або 6 місяців) КПУ+Коледж</t>
  </si>
  <si>
    <t>Загальна кільк. годин 1 семестр (вересень/жовтень-лютий)</t>
  </si>
  <si>
    <t xml:space="preserve">Залишок год. на оплату з квітня (березень-відпустка) </t>
  </si>
  <si>
    <t>Години для трудової з 01.04.2022</t>
  </si>
  <si>
    <t>Разом за місяць           2 семестр (4 місяці)</t>
  </si>
  <si>
    <t>КДД,КДДз-199</t>
  </si>
  <si>
    <t>КДГ,КДТ-120</t>
  </si>
  <si>
    <t>КДГ,КДТ-120,КДДз-190</t>
  </si>
  <si>
    <t>КДП,КДГ,КДТ-120</t>
  </si>
  <si>
    <t>ЕП,ТКД,Д</t>
  </si>
  <si>
    <t>КДП,КДГ,КДТ-120,КДДз-190</t>
  </si>
  <si>
    <t>Пр,ЕП,ТКД,Д</t>
  </si>
  <si>
    <t xml:space="preserve">Кабанова  О.О. </t>
  </si>
  <si>
    <t xml:space="preserve">Вітушкіна  Р.І. </t>
  </si>
  <si>
    <t xml:space="preserve">Рудь  Ю.Л. </t>
  </si>
  <si>
    <t xml:space="preserve">Таран  О.М. </t>
  </si>
  <si>
    <t xml:space="preserve">Кулікова  Т.В. </t>
  </si>
  <si>
    <t xml:space="preserve">Клепач  І.В. </t>
  </si>
  <si>
    <t xml:space="preserve">Оренштейн   Є.Г. </t>
  </si>
  <si>
    <t xml:space="preserve">Мєняйлова Г.Є. </t>
  </si>
  <si>
    <t>КЗГ,КЗТ-291</t>
  </si>
  <si>
    <t>Вибіркова дисципліна</t>
  </si>
  <si>
    <t>Вакансія Крем.Кол.</t>
  </si>
  <si>
    <t xml:space="preserve">Хващинська  Н.А. </t>
  </si>
  <si>
    <t xml:space="preserve">Самарець  Н.А. </t>
  </si>
  <si>
    <t xml:space="preserve">Зінченко  Є.Г. </t>
  </si>
  <si>
    <t xml:space="preserve">Природничі науки (Біологія, Екологія) </t>
  </si>
  <si>
    <t>Інформатик</t>
  </si>
  <si>
    <t>Природничі науки (Біологія)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</si>
</sst>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у_б_-;\-* #,##0.00_р_у_б_-;_-* &quot;-&quot;??_р_у_б_-;_-@_-"/>
    <numFmt numFmtId="165" formatCode="0.0%"/>
    <numFmt numFmtId="166" formatCode="#,##0.00\ [$UAH]"/>
  </numFmts>
  <fonts count="63"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  <font>
      <b/>
      <sz val="12"/>
      <name val="Arial Cyr"/>
      <family val="2"/>
      <charset val="204"/>
    </font>
    <font>
      <sz val="12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family val="2"/>
      <charset val="204"/>
    </font>
    <font>
      <b/>
      <sz val="11"/>
      <name val="Arial Cyr"/>
      <family val="2"/>
      <charset val="204"/>
    </font>
    <font>
      <b/>
      <sz val="14"/>
      <name val="Arial Cyr"/>
      <family val="2"/>
      <charset val="204"/>
    </font>
    <font>
      <sz val="9"/>
      <name val="Arial Cyr"/>
      <family val="2"/>
      <charset val="204"/>
    </font>
    <font>
      <sz val="11"/>
      <name val="Arial Cyr"/>
      <family val="2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8"/>
      <color indexed="81"/>
      <name val="Times New Roman"/>
      <family val="1"/>
      <charset val="204"/>
    </font>
    <font>
      <sz val="18"/>
      <color indexed="81"/>
      <name val="Times New Roman"/>
      <family val="1"/>
      <charset val="204"/>
    </font>
    <font>
      <sz val="14"/>
      <color indexed="81"/>
      <name val="Times New Roman"/>
      <family val="1"/>
      <charset val="204"/>
    </font>
    <font>
      <b/>
      <sz val="16"/>
      <color indexed="81"/>
      <name val="Times New Roman"/>
      <family val="1"/>
    </font>
    <font>
      <b/>
      <sz val="16"/>
      <color indexed="81"/>
      <name val="Tahoma"/>
      <family val="2"/>
    </font>
    <font>
      <sz val="14"/>
      <name val="Arial Cyr"/>
      <family val="2"/>
      <charset val="204"/>
    </font>
    <font>
      <b/>
      <sz val="16"/>
      <color indexed="81"/>
      <name val="Tahoma"/>
      <family val="2"/>
      <charset val="204"/>
    </font>
    <font>
      <sz val="16"/>
      <color indexed="81"/>
      <name val="Tahoma"/>
      <family val="2"/>
      <charset val="204"/>
    </font>
    <font>
      <b/>
      <sz val="18"/>
      <color indexed="81"/>
      <name val="Tahoma"/>
      <family val="2"/>
      <charset val="204"/>
    </font>
    <font>
      <b/>
      <sz val="12"/>
      <color indexed="81"/>
      <name val="Tahoma"/>
      <family val="2"/>
      <charset val="204"/>
    </font>
    <font>
      <b/>
      <sz val="14"/>
      <color indexed="81"/>
      <name val="Tahoma"/>
      <family val="2"/>
      <charset val="204"/>
    </font>
    <font>
      <b/>
      <u/>
      <sz val="14"/>
      <color indexed="81"/>
      <name val="Tahoma"/>
      <family val="2"/>
      <charset val="204"/>
    </font>
    <font>
      <b/>
      <sz val="16"/>
      <color indexed="10"/>
      <name val="Tahoma"/>
      <family val="2"/>
      <charset val="204"/>
    </font>
    <font>
      <sz val="8"/>
      <name val="Arial Cyr"/>
      <charset val="204"/>
    </font>
    <font>
      <b/>
      <sz val="18"/>
      <color indexed="10"/>
      <name val="Tahoma"/>
      <family val="2"/>
      <charset val="204"/>
    </font>
    <font>
      <b/>
      <sz val="16"/>
      <color indexed="81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sz val="10"/>
      <color indexed="9"/>
      <name val="Arial Cyr"/>
      <family val="2"/>
      <charset val="204"/>
    </font>
    <font>
      <sz val="12"/>
      <name val="Times New Roman"/>
      <family val="1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1"/>
      <color indexed="8"/>
      <name val="Arial"/>
      <family val="2"/>
      <charset val="204"/>
    </font>
    <font>
      <b/>
      <sz val="9"/>
      <color indexed="81"/>
      <name val="Tahoma"/>
      <family val="2"/>
      <charset val="204"/>
    </font>
    <font>
      <sz val="10"/>
      <name val="Arial"/>
      <family val="2"/>
      <charset val="204"/>
    </font>
    <font>
      <sz val="11"/>
      <name val="Arial Cyr"/>
      <charset val="204"/>
    </font>
    <font>
      <b/>
      <sz val="11"/>
      <color indexed="81"/>
      <name val="Tahoma"/>
      <family val="2"/>
      <charset val="204"/>
    </font>
    <font>
      <b/>
      <sz val="11"/>
      <name val="Arial Cyr"/>
      <charset val="204"/>
    </font>
    <font>
      <sz val="9"/>
      <color indexed="81"/>
      <name val="Tahoma"/>
      <family val="2"/>
      <charset val="204"/>
    </font>
    <font>
      <sz val="9"/>
      <color indexed="8"/>
      <name val="Arial"/>
      <family val="2"/>
      <charset val="204"/>
    </font>
    <font>
      <sz val="9"/>
      <name val="Arial"/>
      <family val="2"/>
      <charset val="204"/>
    </font>
    <font>
      <b/>
      <sz val="11"/>
      <name val="Arimo"/>
    </font>
    <font>
      <b/>
      <sz val="9"/>
      <color indexed="81"/>
      <name val="Tahoma"/>
      <charset val="1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0"/>
      <color theme="0"/>
      <name val="Arial Cyr"/>
      <charset val="204"/>
    </font>
    <font>
      <sz val="11"/>
      <color theme="0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rgb="FFFF0000"/>
      <name val="Arial Cyr"/>
      <family val="2"/>
      <charset val="204"/>
    </font>
    <font>
      <b/>
      <sz val="11"/>
      <color rgb="FFFF0000"/>
      <name val="Arial"/>
      <family val="2"/>
      <charset val="204"/>
    </font>
    <font>
      <sz val="11"/>
      <color rgb="FFFF0000"/>
      <name val="Arial Cyr"/>
      <charset val="204"/>
    </font>
    <font>
      <sz val="11"/>
      <color indexed="8"/>
      <name val="Calibri"/>
      <family val="2"/>
      <charset val="204"/>
    </font>
    <font>
      <sz val="10"/>
      <color rgb="FF00B0F0"/>
      <name val="Arial Cyr"/>
      <family val="2"/>
      <charset val="204"/>
    </font>
    <font>
      <sz val="10"/>
      <color rgb="FF0070C0"/>
      <name val="Arial Cyr"/>
      <family val="2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sz val="12"/>
      <name val="Arial Cyr"/>
      <charset val="204"/>
    </font>
    <font>
      <sz val="9"/>
      <name val="Arial Cyr"/>
      <charset val="204"/>
    </font>
    <font>
      <sz val="13"/>
      <name val="Arial Cyr"/>
      <charset val="204"/>
    </font>
  </fonts>
  <fills count="3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4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41"/>
      </patternFill>
    </fill>
    <fill>
      <patternFill patternType="solid">
        <fgColor rgb="FFCC99FF"/>
        <bgColor indexed="41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42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2">
    <xf numFmtId="0" fontId="0" fillId="0" borderId="0"/>
    <xf numFmtId="0" fontId="46" fillId="0" borderId="0"/>
    <xf numFmtId="0" fontId="47" fillId="0" borderId="0"/>
    <xf numFmtId="0" fontId="2" fillId="0" borderId="0"/>
    <xf numFmtId="0" fontId="4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5" fillId="0" borderId="0"/>
  </cellStyleXfs>
  <cellXfs count="571">
    <xf numFmtId="0" fontId="0" fillId="0" borderId="0" xfId="0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 shrinkToFit="1"/>
    </xf>
    <xf numFmtId="0" fontId="3" fillId="0" borderId="6" xfId="0" applyFont="1" applyBorder="1" applyAlignment="1">
      <alignment horizontal="center" vertical="center" textRotation="90" wrapText="1"/>
    </xf>
    <xf numFmtId="0" fontId="3" fillId="0" borderId="7" xfId="0" applyFont="1" applyBorder="1" applyAlignment="1">
      <alignment horizontal="center" vertical="center" textRotation="90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textRotation="90" wrapText="1"/>
    </xf>
    <xf numFmtId="0" fontId="5" fillId="0" borderId="0" xfId="0" applyFont="1" applyAlignment="1">
      <alignment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 shrinkToFit="1"/>
    </xf>
    <xf numFmtId="0" fontId="5" fillId="0" borderId="11" xfId="0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center" vertical="center"/>
    </xf>
    <xf numFmtId="1" fontId="5" fillId="0" borderId="10" xfId="0" applyNumberFormat="1" applyFont="1" applyBorder="1" applyAlignment="1">
      <alignment horizontal="center" vertical="center" wrapText="1"/>
    </xf>
    <xf numFmtId="1" fontId="4" fillId="0" borderId="0" xfId="0" applyNumberFormat="1" applyFont="1" applyAlignment="1">
      <alignment vertical="center"/>
    </xf>
    <xf numFmtId="49" fontId="5" fillId="0" borderId="10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14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3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1" fontId="5" fillId="0" borderId="9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textRotation="90" wrapText="1"/>
    </xf>
    <xf numFmtId="0" fontId="3" fillId="0" borderId="18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4" fillId="0" borderId="0" xfId="0" applyFont="1" applyAlignment="1">
      <alignment vertical="top"/>
    </xf>
    <xf numFmtId="0" fontId="3" fillId="0" borderId="21" xfId="0" applyFont="1" applyBorder="1" applyAlignment="1">
      <alignment horizontal="center" vertical="top" wrapText="1" shrinkToFit="1"/>
    </xf>
    <xf numFmtId="2" fontId="5" fillId="0" borderId="1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 shrinkToFit="1"/>
    </xf>
    <xf numFmtId="0" fontId="18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4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 shrinkToFit="1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top" wrapText="1"/>
    </xf>
    <xf numFmtId="1" fontId="3" fillId="3" borderId="23" xfId="0" applyNumberFormat="1" applyFont="1" applyFill="1" applyBorder="1" applyAlignment="1">
      <alignment horizontal="center" vertical="center" textRotation="90" wrapText="1"/>
    </xf>
    <xf numFmtId="1" fontId="3" fillId="3" borderId="24" xfId="0" applyNumberFormat="1" applyFont="1" applyFill="1" applyBorder="1" applyAlignment="1">
      <alignment horizontal="center" vertical="center" textRotation="90" wrapText="1"/>
    </xf>
    <xf numFmtId="1" fontId="3" fillId="3" borderId="18" xfId="0" applyNumberFormat="1" applyFont="1" applyFill="1" applyBorder="1" applyAlignment="1">
      <alignment horizontal="center" vertical="top" wrapText="1"/>
    </xf>
    <xf numFmtId="1" fontId="3" fillId="3" borderId="19" xfId="0" applyNumberFormat="1" applyFont="1" applyFill="1" applyBorder="1" applyAlignment="1">
      <alignment horizontal="center" vertical="top" wrapText="1"/>
    </xf>
    <xf numFmtId="1" fontId="3" fillId="3" borderId="20" xfId="0" applyNumberFormat="1" applyFont="1" applyFill="1" applyBorder="1" applyAlignment="1">
      <alignment horizontal="center" vertical="top" wrapText="1"/>
    </xf>
    <xf numFmtId="49" fontId="3" fillId="2" borderId="6" xfId="0" applyNumberFormat="1" applyFont="1" applyFill="1" applyBorder="1" applyAlignment="1">
      <alignment horizontal="center" vertical="center" textRotation="90" wrapText="1"/>
    </xf>
    <xf numFmtId="49" fontId="3" fillId="2" borderId="7" xfId="0" applyNumberFormat="1" applyFont="1" applyFill="1" applyBorder="1" applyAlignment="1">
      <alignment horizontal="center" vertical="center" textRotation="90" wrapText="1"/>
    </xf>
    <xf numFmtId="0" fontId="3" fillId="2" borderId="19" xfId="0" applyFont="1" applyFill="1" applyBorder="1" applyAlignment="1">
      <alignment horizontal="center" vertical="center" textRotation="90" wrapText="1"/>
    </xf>
    <xf numFmtId="0" fontId="3" fillId="2" borderId="20" xfId="0" applyFont="1" applyFill="1" applyBorder="1" applyAlignment="1">
      <alignment horizontal="center" vertical="center" textRotation="90" wrapText="1"/>
    </xf>
    <xf numFmtId="49" fontId="3" fillId="2" borderId="18" xfId="0" applyNumberFormat="1" applyFont="1" applyFill="1" applyBorder="1" applyAlignment="1">
      <alignment horizontal="center" vertical="top" wrapText="1"/>
    </xf>
    <xf numFmtId="49" fontId="3" fillId="2" borderId="25" xfId="0" applyNumberFormat="1" applyFont="1" applyFill="1" applyBorder="1" applyAlignment="1">
      <alignment horizontal="center" vertical="top" wrapText="1"/>
    </xf>
    <xf numFmtId="0" fontId="3" fillId="2" borderId="25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center" textRotation="90" wrapText="1"/>
    </xf>
    <xf numFmtId="0" fontId="3" fillId="4" borderId="7" xfId="0" applyFont="1" applyFill="1" applyBorder="1" applyAlignment="1">
      <alignment horizontal="center" vertical="center" textRotation="90" wrapText="1"/>
    </xf>
    <xf numFmtId="0" fontId="3" fillId="4" borderId="8" xfId="0" applyFont="1" applyFill="1" applyBorder="1" applyAlignment="1">
      <alignment horizontal="center" vertical="center" textRotation="90" wrapText="1"/>
    </xf>
    <xf numFmtId="0" fontId="3" fillId="4" borderId="18" xfId="0" applyFont="1" applyFill="1" applyBorder="1" applyAlignment="1">
      <alignment horizontal="center" vertical="top" wrapText="1"/>
    </xf>
    <xf numFmtId="0" fontId="3" fillId="4" borderId="19" xfId="0" applyFont="1" applyFill="1" applyBorder="1" applyAlignment="1">
      <alignment horizontal="center" vertical="top" wrapText="1"/>
    </xf>
    <xf numFmtId="0" fontId="3" fillId="4" borderId="20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vertical="center"/>
    </xf>
    <xf numFmtId="0" fontId="3" fillId="4" borderId="26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top" wrapText="1"/>
    </xf>
    <xf numFmtId="49" fontId="3" fillId="2" borderId="27" xfId="0" applyNumberFormat="1" applyFont="1" applyFill="1" applyBorder="1" applyAlignment="1">
      <alignment horizontal="center" vertical="center" textRotation="90" wrapText="1"/>
    </xf>
    <xf numFmtId="49" fontId="3" fillId="2" borderId="2" xfId="0" applyNumberFormat="1" applyFont="1" applyFill="1" applyBorder="1" applyAlignment="1">
      <alignment horizontal="center" vertical="top" wrapText="1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 textRotation="90" wrapText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 textRotation="90" wrapText="1"/>
      <protection hidden="1"/>
    </xf>
    <xf numFmtId="0" fontId="3" fillId="0" borderId="10" xfId="0" applyFont="1" applyBorder="1" applyAlignment="1" applyProtection="1">
      <alignment horizontal="center" vertical="center" wrapText="1"/>
      <protection hidden="1"/>
    </xf>
    <xf numFmtId="0" fontId="4" fillId="0" borderId="0" xfId="0" applyFont="1" applyProtection="1">
      <protection hidden="1"/>
    </xf>
    <xf numFmtId="0" fontId="4" fillId="0" borderId="10" xfId="0" applyFont="1" applyBorder="1" applyAlignment="1" applyProtection="1">
      <alignment horizontal="center"/>
      <protection hidden="1"/>
    </xf>
    <xf numFmtId="0" fontId="4" fillId="0" borderId="10" xfId="0" applyFont="1" applyBorder="1" applyAlignment="1" applyProtection="1">
      <alignment horizontal="left" vertical="center"/>
      <protection hidden="1"/>
    </xf>
    <xf numFmtId="0" fontId="4" fillId="0" borderId="10" xfId="0" applyFont="1" applyBorder="1" applyAlignment="1" applyProtection="1">
      <alignment horizontal="center" vertical="center"/>
      <protection hidden="1"/>
    </xf>
    <xf numFmtId="1" fontId="4" fillId="0" borderId="10" xfId="0" applyNumberFormat="1" applyFont="1" applyBorder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1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right"/>
      <protection hidden="1"/>
    </xf>
    <xf numFmtId="2" fontId="4" fillId="0" borderId="0" xfId="0" applyNumberFormat="1" applyFont="1" applyAlignment="1" applyProtection="1">
      <alignment horizontal="center"/>
      <protection hidden="1"/>
    </xf>
    <xf numFmtId="0" fontId="3" fillId="5" borderId="10" xfId="0" applyFont="1" applyFill="1" applyBorder="1" applyAlignment="1" applyProtection="1">
      <alignment horizontal="center" vertical="center" textRotation="90" wrapText="1"/>
      <protection hidden="1"/>
    </xf>
    <xf numFmtId="0" fontId="29" fillId="0" borderId="0" xfId="0" applyFont="1" applyProtection="1">
      <protection hidden="1"/>
    </xf>
    <xf numFmtId="0" fontId="3" fillId="2" borderId="10" xfId="0" applyFont="1" applyFill="1" applyBorder="1" applyAlignment="1" applyProtection="1">
      <alignment horizontal="center" vertical="center" textRotation="90" wrapText="1"/>
      <protection hidden="1"/>
    </xf>
    <xf numFmtId="1" fontId="4" fillId="2" borderId="10" xfId="0" applyNumberFormat="1" applyFont="1" applyFill="1" applyBorder="1" applyAlignment="1" applyProtection="1">
      <alignment horizontal="center"/>
      <protection hidden="1"/>
    </xf>
    <xf numFmtId="1" fontId="3" fillId="0" borderId="24" xfId="0" applyNumberFormat="1" applyFont="1" applyBorder="1" applyAlignment="1">
      <alignment horizontal="center" vertical="center" textRotation="90" wrapText="1"/>
    </xf>
    <xf numFmtId="0" fontId="5" fillId="5" borderId="28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0" xfId="0" applyFont="1" applyBorder="1" applyAlignment="1" applyProtection="1">
      <alignment horizontal="left"/>
      <protection hidden="1"/>
    </xf>
    <xf numFmtId="0" fontId="30" fillId="0" borderId="10" xfId="0" applyFont="1" applyBorder="1" applyAlignment="1" applyProtection="1">
      <alignment horizontal="left"/>
      <protection hidden="1"/>
    </xf>
    <xf numFmtId="0" fontId="30" fillId="0" borderId="10" xfId="0" applyFont="1" applyBorder="1" applyAlignment="1" applyProtection="1">
      <alignment horizontal="left" vertical="center"/>
      <protection hidden="1"/>
    </xf>
    <xf numFmtId="0" fontId="30" fillId="0" borderId="10" xfId="0" applyFont="1" applyBorder="1" applyAlignment="1" applyProtection="1">
      <alignment horizontal="center" vertical="center"/>
      <protection hidden="1"/>
    </xf>
    <xf numFmtId="1" fontId="30" fillId="0" borderId="10" xfId="0" applyNumberFormat="1" applyFont="1" applyBorder="1" applyAlignment="1" applyProtection="1">
      <alignment horizontal="center"/>
      <protection hidden="1"/>
    </xf>
    <xf numFmtId="2" fontId="30" fillId="0" borderId="10" xfId="0" applyNumberFormat="1" applyFont="1" applyBorder="1" applyAlignment="1" applyProtection="1">
      <alignment horizontal="center"/>
      <protection hidden="1"/>
    </xf>
    <xf numFmtId="0" fontId="30" fillId="0" borderId="0" xfId="0" applyFont="1" applyProtection="1">
      <protection hidden="1"/>
    </xf>
    <xf numFmtId="0" fontId="4" fillId="0" borderId="0" xfId="0" applyFont="1" applyAlignment="1" applyProtection="1">
      <alignment horizontal="left"/>
      <protection hidden="1"/>
    </xf>
    <xf numFmtId="0" fontId="30" fillId="0" borderId="10" xfId="0" applyFont="1" applyBorder="1" applyProtection="1">
      <protection hidden="1"/>
    </xf>
    <xf numFmtId="1" fontId="30" fillId="2" borderId="10" xfId="0" applyNumberFormat="1" applyFont="1" applyFill="1" applyBorder="1" applyAlignment="1" applyProtection="1">
      <alignment horizontal="center"/>
      <protection hidden="1"/>
    </xf>
    <xf numFmtId="2" fontId="30" fillId="2" borderId="10" xfId="0" applyNumberFormat="1" applyFont="1" applyFill="1" applyBorder="1" applyAlignment="1" applyProtection="1">
      <alignment horizontal="center"/>
      <protection hidden="1"/>
    </xf>
    <xf numFmtId="0" fontId="29" fillId="0" borderId="0" xfId="0" applyFont="1" applyAlignment="1" applyProtection="1">
      <alignment horizontal="center"/>
      <protection hidden="1"/>
    </xf>
    <xf numFmtId="0" fontId="30" fillId="0" borderId="10" xfId="0" applyFont="1" applyBorder="1" applyAlignment="1" applyProtection="1">
      <alignment horizontal="center"/>
      <protection hidden="1"/>
    </xf>
    <xf numFmtId="0" fontId="4" fillId="0" borderId="10" xfId="0" applyFont="1" applyBorder="1" applyProtection="1">
      <protection hidden="1"/>
    </xf>
    <xf numFmtId="0" fontId="30" fillId="4" borderId="10" xfId="0" applyFont="1" applyFill="1" applyBorder="1" applyProtection="1">
      <protection hidden="1"/>
    </xf>
    <xf numFmtId="0" fontId="30" fillId="4" borderId="10" xfId="0" applyFont="1" applyFill="1" applyBorder="1" applyAlignment="1" applyProtection="1">
      <alignment horizontal="center"/>
      <protection hidden="1"/>
    </xf>
    <xf numFmtId="0" fontId="4" fillId="4" borderId="10" xfId="0" applyFont="1" applyFill="1" applyBorder="1" applyAlignment="1" applyProtection="1">
      <alignment horizontal="center"/>
      <protection hidden="1"/>
    </xf>
    <xf numFmtId="0" fontId="30" fillId="0" borderId="10" xfId="0" applyFont="1" applyBorder="1" applyAlignment="1" applyProtection="1">
      <alignment horizontal="center" vertical="center" wrapText="1"/>
      <protection hidden="1"/>
    </xf>
    <xf numFmtId="9" fontId="10" fillId="0" borderId="29" xfId="5" applyFont="1" applyFill="1" applyBorder="1" applyAlignment="1">
      <alignment horizontal="center" vertical="center"/>
    </xf>
    <xf numFmtId="9" fontId="10" fillId="0" borderId="30" xfId="5" applyFont="1" applyFill="1" applyBorder="1" applyAlignment="1">
      <alignment horizontal="center" vertical="center"/>
    </xf>
    <xf numFmtId="9" fontId="10" fillId="0" borderId="31" xfId="5" applyFont="1" applyFill="1" applyBorder="1" applyAlignment="1">
      <alignment horizontal="center" vertical="center"/>
    </xf>
    <xf numFmtId="1" fontId="30" fillId="4" borderId="10" xfId="0" applyNumberFormat="1" applyFont="1" applyFill="1" applyBorder="1" applyAlignment="1" applyProtection="1">
      <alignment horizontal="center"/>
      <protection hidden="1"/>
    </xf>
    <xf numFmtId="0" fontId="5" fillId="0" borderId="28" xfId="0" applyFont="1" applyBorder="1" applyAlignment="1">
      <alignment horizontal="left" vertical="center" wrapText="1" shrinkToFit="1"/>
    </xf>
    <xf numFmtId="0" fontId="3" fillId="0" borderId="32" xfId="0" applyFont="1" applyBorder="1" applyAlignment="1">
      <alignment horizontal="center" vertical="top" wrapText="1"/>
    </xf>
    <xf numFmtId="0" fontId="5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1" fontId="4" fillId="0" borderId="35" xfId="0" applyNumberFormat="1" applyFont="1" applyBorder="1" applyAlignment="1">
      <alignment horizontal="center" vertical="center"/>
    </xf>
    <xf numFmtId="1" fontId="4" fillId="0" borderId="35" xfId="0" applyNumberFormat="1" applyFont="1" applyBorder="1" applyAlignment="1">
      <alignment vertical="center"/>
    </xf>
    <xf numFmtId="0" fontId="3" fillId="5" borderId="10" xfId="0" applyFont="1" applyFill="1" applyBorder="1" applyAlignment="1" applyProtection="1">
      <alignment horizontal="center" vertical="center" wrapText="1"/>
      <protection hidden="1"/>
    </xf>
    <xf numFmtId="0" fontId="3" fillId="4" borderId="10" xfId="0" applyFont="1" applyFill="1" applyBorder="1" applyAlignment="1" applyProtection="1">
      <alignment horizontal="center" vertical="center" wrapText="1"/>
      <protection hidden="1"/>
    </xf>
    <xf numFmtId="1" fontId="5" fillId="2" borderId="10" xfId="0" applyNumberFormat="1" applyFont="1" applyFill="1" applyBorder="1" applyAlignment="1">
      <alignment horizontal="center" vertical="center" wrapText="1"/>
    </xf>
    <xf numFmtId="2" fontId="5" fillId="4" borderId="10" xfId="0" applyNumberFormat="1" applyFont="1" applyFill="1" applyBorder="1" applyAlignment="1">
      <alignment horizontal="center" vertical="center"/>
    </xf>
    <xf numFmtId="1" fontId="3" fillId="4" borderId="10" xfId="0" applyNumberFormat="1" applyFont="1" applyFill="1" applyBorder="1" applyAlignment="1" applyProtection="1">
      <alignment horizontal="center"/>
      <protection hidden="1"/>
    </xf>
    <xf numFmtId="49" fontId="31" fillId="0" borderId="0" xfId="0" applyNumberFormat="1" applyFont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1" fontId="4" fillId="0" borderId="0" xfId="0" applyNumberFormat="1" applyFont="1" applyProtection="1">
      <protection hidden="1"/>
    </xf>
    <xf numFmtId="2" fontId="4" fillId="0" borderId="0" xfId="0" applyNumberFormat="1" applyFont="1" applyAlignment="1">
      <alignment vertical="center"/>
    </xf>
    <xf numFmtId="2" fontId="4" fillId="0" borderId="0" xfId="0" applyNumberFormat="1" applyFont="1" applyAlignment="1">
      <alignment vertical="top"/>
    </xf>
    <xf numFmtId="2" fontId="5" fillId="0" borderId="0" xfId="8" applyNumberFormat="1" applyFont="1" applyFill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65" fontId="5" fillId="0" borderId="0" xfId="5" applyNumberFormat="1" applyFont="1" applyFill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  <xf numFmtId="9" fontId="4" fillId="0" borderId="0" xfId="5" applyFont="1" applyFill="1" applyBorder="1" applyAlignment="1">
      <alignment horizontal="center" vertical="center"/>
    </xf>
    <xf numFmtId="1" fontId="30" fillId="0" borderId="0" xfId="0" applyNumberFormat="1" applyFont="1" applyAlignment="1" applyProtection="1">
      <alignment horizontal="center"/>
      <protection hidden="1"/>
    </xf>
    <xf numFmtId="9" fontId="30" fillId="0" borderId="0" xfId="5" applyFont="1" applyFill="1" applyBorder="1" applyAlignment="1" applyProtection="1">
      <alignment horizontal="center"/>
      <protection hidden="1"/>
    </xf>
    <xf numFmtId="1" fontId="1" fillId="0" borderId="0" xfId="0" applyNumberFormat="1" applyFont="1" applyAlignment="1">
      <alignment horizontal="center" vertical="center"/>
    </xf>
    <xf numFmtId="9" fontId="30" fillId="0" borderId="0" xfId="5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1" fontId="5" fillId="2" borderId="37" xfId="0" applyNumberFormat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left" vertical="center" wrapText="1" shrinkToFi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10" fillId="0" borderId="13" xfId="0" applyFont="1" applyBorder="1" applyAlignment="1" applyProtection="1">
      <alignment horizontal="left" vertical="center"/>
      <protection hidden="1"/>
    </xf>
    <xf numFmtId="2" fontId="5" fillId="0" borderId="28" xfId="0" applyNumberFormat="1" applyFont="1" applyBorder="1" applyAlignment="1">
      <alignment horizontal="center" vertical="center"/>
    </xf>
    <xf numFmtId="1" fontId="7" fillId="3" borderId="24" xfId="0" applyNumberFormat="1" applyFont="1" applyFill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center" textRotation="90" wrapText="1"/>
    </xf>
    <xf numFmtId="49" fontId="5" fillId="2" borderId="38" xfId="0" applyNumberFormat="1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top" wrapText="1"/>
    </xf>
    <xf numFmtId="0" fontId="5" fillId="6" borderId="33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49" fontId="5" fillId="6" borderId="9" xfId="0" applyNumberFormat="1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49" fontId="5" fillId="6" borderId="29" xfId="0" applyNumberFormat="1" applyFont="1" applyFill="1" applyBorder="1" applyAlignment="1">
      <alignment horizontal="center" vertical="center"/>
    </xf>
    <xf numFmtId="0" fontId="30" fillId="2" borderId="10" xfId="0" applyFont="1" applyFill="1" applyBorder="1" applyAlignment="1" applyProtection="1">
      <alignment horizontal="center" vertical="center" wrapText="1"/>
      <protection hidden="1"/>
    </xf>
    <xf numFmtId="0" fontId="30" fillId="2" borderId="10" xfId="0" applyFont="1" applyFill="1" applyBorder="1" applyProtection="1">
      <protection hidden="1"/>
    </xf>
    <xf numFmtId="0" fontId="3" fillId="6" borderId="39" xfId="0" applyFont="1" applyFill="1" applyBorder="1" applyAlignment="1">
      <alignment horizontal="center" vertical="center" textRotation="90" wrapText="1"/>
    </xf>
    <xf numFmtId="0" fontId="3" fillId="6" borderId="10" xfId="0" applyFont="1" applyFill="1" applyBorder="1" applyAlignment="1" applyProtection="1">
      <alignment horizontal="center" vertical="center" textRotation="90"/>
      <protection hidden="1"/>
    </xf>
    <xf numFmtId="0" fontId="32" fillId="0" borderId="0" xfId="0" applyFont="1"/>
    <xf numFmtId="0" fontId="5" fillId="0" borderId="40" xfId="0" applyFont="1" applyBorder="1" applyAlignment="1">
      <alignment horizontal="left" vertical="center" wrapText="1" shrinkToFit="1"/>
    </xf>
    <xf numFmtId="0" fontId="5" fillId="0" borderId="4" xfId="0" applyFont="1" applyBorder="1" applyAlignment="1">
      <alignment horizontal="center" vertical="center" wrapText="1"/>
    </xf>
    <xf numFmtId="49" fontId="5" fillId="0" borderId="41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40" xfId="0" applyNumberFormat="1" applyFont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 wrapText="1"/>
    </xf>
    <xf numFmtId="1" fontId="5" fillId="0" borderId="11" xfId="0" applyNumberFormat="1" applyFont="1" applyBorder="1" applyAlignment="1">
      <alignment horizontal="center" vertical="center" wrapText="1"/>
    </xf>
    <xf numFmtId="2" fontId="5" fillId="0" borderId="11" xfId="0" applyNumberFormat="1" applyFont="1" applyBorder="1" applyAlignment="1">
      <alignment horizontal="center" vertical="center"/>
    </xf>
    <xf numFmtId="0" fontId="10" fillId="0" borderId="41" xfId="0" applyFont="1" applyBorder="1" applyAlignment="1" applyProtection="1">
      <alignment horizontal="left" vertical="center"/>
      <protection hidden="1"/>
    </xf>
    <xf numFmtId="2" fontId="5" fillId="0" borderId="16" xfId="0" applyNumberFormat="1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5" xfId="0" applyFont="1" applyBorder="1" applyAlignment="1">
      <alignment horizontal="left" vertical="center" wrapText="1" shrinkToFit="1"/>
    </xf>
    <xf numFmtId="0" fontId="4" fillId="0" borderId="35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49" fontId="4" fillId="0" borderId="35" xfId="0" applyNumberFormat="1" applyFont="1" applyBorder="1" applyAlignment="1">
      <alignment vertical="center"/>
    </xf>
    <xf numFmtId="49" fontId="4" fillId="0" borderId="35" xfId="0" applyNumberFormat="1" applyFont="1" applyBorder="1" applyAlignment="1">
      <alignment horizontal="center" vertical="center"/>
    </xf>
    <xf numFmtId="0" fontId="4" fillId="0" borderId="35" xfId="0" applyFont="1" applyBorder="1" applyAlignment="1">
      <alignment vertical="center"/>
    </xf>
    <xf numFmtId="0" fontId="4" fillId="0" borderId="35" xfId="0" applyFont="1" applyBorder="1" applyAlignment="1">
      <alignment horizontal="left" vertical="center"/>
    </xf>
    <xf numFmtId="2" fontId="5" fillId="9" borderId="28" xfId="0" applyNumberFormat="1" applyFont="1" applyFill="1" applyBorder="1" applyAlignment="1">
      <alignment horizontal="center" vertical="center"/>
    </xf>
    <xf numFmtId="0" fontId="5" fillId="9" borderId="36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/>
    </xf>
    <xf numFmtId="0" fontId="5" fillId="9" borderId="28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5" fillId="10" borderId="12" xfId="0" applyFont="1" applyFill="1" applyBorder="1" applyAlignment="1">
      <alignment horizontal="left" vertical="center" wrapText="1" shrinkToFit="1"/>
    </xf>
    <xf numFmtId="0" fontId="2" fillId="0" borderId="11" xfId="0" applyFont="1" applyBorder="1" applyAlignment="1">
      <alignment horizontal="center" vertical="center" wrapText="1"/>
    </xf>
    <xf numFmtId="2" fontId="5" fillId="2" borderId="10" xfId="0" applyNumberFormat="1" applyFont="1" applyFill="1" applyBorder="1" applyAlignment="1">
      <alignment horizontal="center" vertical="center" wrapText="1"/>
    </xf>
    <xf numFmtId="0" fontId="5" fillId="11" borderId="10" xfId="0" applyFont="1" applyFill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33" fillId="0" borderId="10" xfId="1" applyFont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0" fontId="33" fillId="0" borderId="0" xfId="0" applyFont="1" applyAlignment="1">
      <alignment horizontal="left" vertical="center"/>
    </xf>
    <xf numFmtId="0" fontId="33" fillId="0" borderId="0" xfId="0" applyFont="1" applyAlignment="1">
      <alignment vertical="center"/>
    </xf>
    <xf numFmtId="0" fontId="34" fillId="0" borderId="10" xfId="1" applyFont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/>
    </xf>
    <xf numFmtId="0" fontId="33" fillId="0" borderId="10" xfId="0" applyFont="1" applyBorder="1" applyAlignment="1">
      <alignment vertical="center"/>
    </xf>
    <xf numFmtId="0" fontId="48" fillId="0" borderId="0" xfId="0" applyFont="1" applyAlignment="1">
      <alignment vertical="center"/>
    </xf>
    <xf numFmtId="0" fontId="34" fillId="12" borderId="10" xfId="0" applyFont="1" applyFill="1" applyBorder="1" applyAlignment="1">
      <alignment horizontal="center" vertical="center"/>
    </xf>
    <xf numFmtId="0" fontId="34" fillId="12" borderId="10" xfId="0" applyFont="1" applyFill="1" applyBorder="1" applyAlignment="1">
      <alignment vertical="center"/>
    </xf>
    <xf numFmtId="0" fontId="33" fillId="0" borderId="0" xfId="0" applyFont="1" applyAlignment="1">
      <alignment horizontal="center" vertical="center"/>
    </xf>
    <xf numFmtId="0" fontId="35" fillId="0" borderId="10" xfId="2" applyFont="1" applyBorder="1" applyAlignment="1">
      <alignment horizontal="center" vertical="center"/>
    </xf>
    <xf numFmtId="0" fontId="34" fillId="7" borderId="10" xfId="1" applyFont="1" applyFill="1" applyBorder="1" applyAlignment="1">
      <alignment horizontal="center" vertical="center" wrapText="1"/>
    </xf>
    <xf numFmtId="0" fontId="33" fillId="0" borderId="0" xfId="1" applyFont="1" applyAlignment="1">
      <alignment horizontal="center" vertical="center" wrapText="1"/>
    </xf>
    <xf numFmtId="0" fontId="34" fillId="2" borderId="10" xfId="1" applyFont="1" applyFill="1" applyBorder="1" applyAlignment="1">
      <alignment horizontal="center" vertical="center" wrapText="1"/>
    </xf>
    <xf numFmtId="1" fontId="34" fillId="2" borderId="10" xfId="1" applyNumberFormat="1" applyFont="1" applyFill="1" applyBorder="1" applyAlignment="1">
      <alignment horizontal="center" vertical="center" wrapText="1"/>
    </xf>
    <xf numFmtId="0" fontId="35" fillId="0" borderId="10" xfId="1" applyFont="1" applyBorder="1" applyAlignment="1">
      <alignment horizontal="center" vertical="center" wrapText="1"/>
    </xf>
    <xf numFmtId="1" fontId="33" fillId="0" borderId="10" xfId="0" applyNumberFormat="1" applyFont="1" applyBorder="1" applyAlignment="1">
      <alignment horizontal="center" vertical="center"/>
    </xf>
    <xf numFmtId="0" fontId="3" fillId="12" borderId="10" xfId="0" applyFont="1" applyFill="1" applyBorder="1" applyAlignment="1" applyProtection="1">
      <alignment horizontal="center" vertical="center"/>
      <protection hidden="1"/>
    </xf>
    <xf numFmtId="0" fontId="5" fillId="0" borderId="10" xfId="0" applyFont="1" applyBorder="1" applyAlignment="1" applyProtection="1">
      <alignment horizontal="center" vertical="center"/>
      <protection hidden="1"/>
    </xf>
    <xf numFmtId="0" fontId="30" fillId="12" borderId="10" xfId="0" applyFont="1" applyFill="1" applyBorder="1" applyAlignment="1" applyProtection="1">
      <alignment horizontal="center"/>
      <protection hidden="1"/>
    </xf>
    <xf numFmtId="0" fontId="30" fillId="12" borderId="10" xfId="0" applyFont="1" applyFill="1" applyBorder="1" applyAlignment="1" applyProtection="1">
      <alignment horizontal="left"/>
      <protection hidden="1"/>
    </xf>
    <xf numFmtId="0" fontId="30" fillId="12" borderId="10" xfId="0" applyFont="1" applyFill="1" applyBorder="1" applyAlignment="1" applyProtection="1">
      <alignment horizontal="left" vertical="center"/>
      <protection hidden="1"/>
    </xf>
    <xf numFmtId="0" fontId="30" fillId="12" borderId="10" xfId="0" applyFont="1" applyFill="1" applyBorder="1" applyAlignment="1" applyProtection="1">
      <alignment horizontal="center" vertical="center"/>
      <protection hidden="1"/>
    </xf>
    <xf numFmtId="1" fontId="30" fillId="0" borderId="0" xfId="0" applyNumberFormat="1" applyFont="1" applyProtection="1">
      <protection hidden="1"/>
    </xf>
    <xf numFmtId="0" fontId="38" fillId="0" borderId="12" xfId="0" applyFont="1" applyBorder="1" applyAlignment="1">
      <alignment vertical="center"/>
    </xf>
    <xf numFmtId="0" fontId="38" fillId="0" borderId="10" xfId="0" applyFont="1" applyBorder="1" applyAlignment="1">
      <alignment vertical="center"/>
    </xf>
    <xf numFmtId="9" fontId="33" fillId="0" borderId="10" xfId="5" applyFont="1" applyFill="1" applyBorder="1" applyAlignment="1">
      <alignment horizontal="center" vertical="center"/>
    </xf>
    <xf numFmtId="0" fontId="33" fillId="0" borderId="10" xfId="4" applyFont="1" applyBorder="1" applyAlignment="1">
      <alignment horizontal="center" vertical="center" wrapText="1"/>
    </xf>
    <xf numFmtId="0" fontId="47" fillId="0" borderId="10" xfId="4" applyFont="1" applyBorder="1" applyAlignment="1">
      <alignment horizontal="center" vertical="center" wrapText="1"/>
    </xf>
    <xf numFmtId="0" fontId="47" fillId="0" borderId="10" xfId="4" applyFont="1" applyBorder="1" applyAlignment="1">
      <alignment horizontal="center" vertical="center"/>
    </xf>
    <xf numFmtId="0" fontId="33" fillId="0" borderId="10" xfId="4" applyFont="1" applyBorder="1" applyAlignment="1">
      <alignment horizontal="center" vertical="center"/>
    </xf>
    <xf numFmtId="0" fontId="33" fillId="0" borderId="10" xfId="4" applyFont="1" applyBorder="1" applyAlignment="1">
      <alignment vertical="center"/>
    </xf>
    <xf numFmtId="0" fontId="33" fillId="11" borderId="10" xfId="4" applyFont="1" applyFill="1" applyBorder="1" applyAlignment="1">
      <alignment horizontal="center" vertical="center" wrapText="1"/>
    </xf>
    <xf numFmtId="0" fontId="33" fillId="13" borderId="10" xfId="4" applyFont="1" applyFill="1" applyBorder="1" applyAlignment="1">
      <alignment horizontal="center" vertical="center"/>
    </xf>
    <xf numFmtId="0" fontId="33" fillId="0" borderId="10" xfId="4" applyFont="1" applyBorder="1" applyAlignment="1">
      <alignment horizontal="left" vertical="center"/>
    </xf>
    <xf numFmtId="0" fontId="0" fillId="0" borderId="0" xfId="0" applyAlignment="1">
      <alignment horizontal="center"/>
    </xf>
    <xf numFmtId="1" fontId="34" fillId="12" borderId="10" xfId="0" applyNumberFormat="1" applyFont="1" applyFill="1" applyBorder="1" applyAlignment="1">
      <alignment horizontal="center" vertical="center"/>
    </xf>
    <xf numFmtId="1" fontId="33" fillId="0" borderId="0" xfId="0" applyNumberFormat="1" applyFont="1" applyAlignment="1">
      <alignment vertical="center"/>
    </xf>
    <xf numFmtId="0" fontId="49" fillId="0" borderId="0" xfId="0" applyFont="1"/>
    <xf numFmtId="0" fontId="50" fillId="0" borderId="0" xfId="0" applyFont="1" applyAlignment="1">
      <alignment vertical="center"/>
    </xf>
    <xf numFmtId="1" fontId="34" fillId="10" borderId="10" xfId="1" applyNumberFormat="1" applyFont="1" applyFill="1" applyBorder="1" applyAlignment="1">
      <alignment horizontal="center" vertical="center" wrapText="1"/>
    </xf>
    <xf numFmtId="0" fontId="38" fillId="0" borderId="10" xfId="0" applyFont="1" applyBorder="1" applyAlignment="1">
      <alignment horizontal="center" vertical="center"/>
    </xf>
    <xf numFmtId="0" fontId="40" fillId="0" borderId="10" xfId="0" applyFont="1" applyBorder="1" applyAlignment="1">
      <alignment horizontal="center" vertical="center"/>
    </xf>
    <xf numFmtId="0" fontId="40" fillId="0" borderId="10" xfId="0" applyFont="1" applyBorder="1" applyAlignment="1">
      <alignment horizontal="center" vertical="center" textRotation="90"/>
    </xf>
    <xf numFmtId="0" fontId="40" fillId="0" borderId="12" xfId="0" applyFont="1" applyBorder="1" applyAlignment="1">
      <alignment horizontal="center" vertical="center" textRotation="90"/>
    </xf>
    <xf numFmtId="0" fontId="40" fillId="0" borderId="10" xfId="0" applyFont="1" applyBorder="1" applyAlignment="1">
      <alignment horizontal="center" vertical="center" textRotation="90" wrapText="1"/>
    </xf>
    <xf numFmtId="0" fontId="40" fillId="14" borderId="10" xfId="0" applyFont="1" applyFill="1" applyBorder="1" applyAlignment="1">
      <alignment horizontal="center" vertical="center" textRotation="90" wrapText="1"/>
    </xf>
    <xf numFmtId="0" fontId="38" fillId="0" borderId="0" xfId="0" applyFont="1" applyAlignment="1">
      <alignment horizontal="center" vertical="center"/>
    </xf>
    <xf numFmtId="2" fontId="40" fillId="16" borderId="10" xfId="0" applyNumberFormat="1" applyFont="1" applyFill="1" applyBorder="1" applyAlignment="1">
      <alignment horizontal="center" vertical="center"/>
    </xf>
    <xf numFmtId="2" fontId="38" fillId="16" borderId="10" xfId="0" applyNumberFormat="1" applyFont="1" applyFill="1" applyBorder="1" applyAlignment="1">
      <alignment horizontal="center" vertical="center"/>
    </xf>
    <xf numFmtId="2" fontId="38" fillId="0" borderId="10" xfId="0" applyNumberFormat="1" applyFont="1" applyBorder="1" applyAlignment="1">
      <alignment horizontal="center" vertical="center"/>
    </xf>
    <xf numFmtId="2" fontId="40" fillId="0" borderId="10" xfId="0" applyNumberFormat="1" applyFont="1" applyBorder="1" applyAlignment="1">
      <alignment vertical="center"/>
    </xf>
    <xf numFmtId="0" fontId="38" fillId="0" borderId="0" xfId="0" applyFont="1" applyAlignment="1">
      <alignment vertical="center"/>
    </xf>
    <xf numFmtId="0" fontId="33" fillId="0" borderId="10" xfId="0" applyFont="1" applyBorder="1" applyAlignment="1">
      <alignment horizontal="left" vertical="center" wrapText="1"/>
    </xf>
    <xf numFmtId="0" fontId="33" fillId="0" borderId="10" xfId="0" applyFont="1" applyBorder="1" applyAlignment="1">
      <alignment vertical="center" wrapText="1"/>
    </xf>
    <xf numFmtId="0" fontId="34" fillId="0" borderId="10" xfId="4" applyFont="1" applyBorder="1" applyAlignment="1">
      <alignment horizontal="center" vertical="center"/>
    </xf>
    <xf numFmtId="0" fontId="34" fillId="0" borderId="10" xfId="4" applyFont="1" applyBorder="1" applyAlignment="1">
      <alignment horizontal="center" vertical="center" wrapText="1"/>
    </xf>
    <xf numFmtId="0" fontId="33" fillId="0" borderId="0" xfId="4" applyFont="1" applyAlignment="1">
      <alignment vertical="center"/>
    </xf>
    <xf numFmtId="9" fontId="33" fillId="0" borderId="10" xfId="4" applyNumberFormat="1" applyFont="1" applyBorder="1" applyAlignment="1">
      <alignment vertical="center"/>
    </xf>
    <xf numFmtId="16" fontId="33" fillId="0" borderId="10" xfId="4" applyNumberFormat="1" applyFont="1" applyBorder="1" applyAlignment="1">
      <alignment vertical="center"/>
    </xf>
    <xf numFmtId="0" fontId="33" fillId="0" borderId="0" xfId="4" applyFont="1" applyAlignment="1">
      <alignment horizontal="center" vertical="center"/>
    </xf>
    <xf numFmtId="1" fontId="33" fillId="0" borderId="10" xfId="4" applyNumberFormat="1" applyFont="1" applyBorder="1" applyAlignment="1">
      <alignment horizontal="center" vertical="center"/>
    </xf>
    <xf numFmtId="0" fontId="34" fillId="12" borderId="10" xfId="4" applyFont="1" applyFill="1" applyBorder="1" applyAlignment="1">
      <alignment horizontal="center" vertical="center"/>
    </xf>
    <xf numFmtId="0" fontId="34" fillId="12" borderId="10" xfId="4" applyFont="1" applyFill="1" applyBorder="1" applyAlignment="1">
      <alignment vertical="center"/>
    </xf>
    <xf numFmtId="0" fontId="35" fillId="0" borderId="10" xfId="0" applyFont="1" applyBorder="1" applyAlignment="1">
      <alignment horizontal="left" vertical="center" wrapText="1"/>
    </xf>
    <xf numFmtId="0" fontId="47" fillId="0" borderId="10" xfId="0" applyFont="1" applyBorder="1" applyAlignment="1">
      <alignment horizontal="left" vertical="center" wrapText="1"/>
    </xf>
    <xf numFmtId="0" fontId="47" fillId="0" borderId="10" xfId="0" applyFont="1" applyBorder="1" applyAlignment="1">
      <alignment vertical="center"/>
    </xf>
    <xf numFmtId="0" fontId="33" fillId="0" borderId="10" xfId="0" applyFont="1" applyBorder="1" applyAlignment="1">
      <alignment horizontal="left" vertical="center"/>
    </xf>
    <xf numFmtId="0" fontId="47" fillId="0" borderId="10" xfId="0" applyFont="1" applyBorder="1" applyAlignment="1">
      <alignment vertical="center" wrapText="1"/>
    </xf>
    <xf numFmtId="0" fontId="33" fillId="10" borderId="10" xfId="0" applyFont="1" applyFill="1" applyBorder="1" applyAlignment="1">
      <alignment vertical="center"/>
    </xf>
    <xf numFmtId="0" fontId="33" fillId="21" borderId="10" xfId="4" applyFont="1" applyFill="1" applyBorder="1" applyAlignment="1">
      <alignment horizontal="center" vertical="center"/>
    </xf>
    <xf numFmtId="0" fontId="33" fillId="21" borderId="10" xfId="4" applyFont="1" applyFill="1" applyBorder="1" applyAlignment="1">
      <alignment horizontal="center" vertical="center" wrapText="1"/>
    </xf>
    <xf numFmtId="0" fontId="33" fillId="12" borderId="10" xfId="4" applyFont="1" applyFill="1" applyBorder="1" applyAlignment="1">
      <alignment horizontal="center" vertical="center" wrapText="1"/>
    </xf>
    <xf numFmtId="0" fontId="33" fillId="12" borderId="10" xfId="4" applyFont="1" applyFill="1" applyBorder="1" applyAlignment="1">
      <alignment horizontal="center" vertical="center"/>
    </xf>
    <xf numFmtId="0" fontId="33" fillId="22" borderId="10" xfId="4" applyFont="1" applyFill="1" applyBorder="1" applyAlignment="1">
      <alignment horizontal="center" vertical="center"/>
    </xf>
    <xf numFmtId="0" fontId="33" fillId="22" borderId="10" xfId="4" applyFont="1" applyFill="1" applyBorder="1" applyAlignment="1">
      <alignment horizontal="center" vertical="center" wrapText="1"/>
    </xf>
    <xf numFmtId="0" fontId="33" fillId="23" borderId="10" xfId="4" applyFont="1" applyFill="1" applyBorder="1" applyAlignment="1">
      <alignment horizontal="center" vertical="center"/>
    </xf>
    <xf numFmtId="0" fontId="33" fillId="23" borderId="10" xfId="4" applyFont="1" applyFill="1" applyBorder="1" applyAlignment="1">
      <alignment horizontal="center" vertical="center" wrapText="1"/>
    </xf>
    <xf numFmtId="0" fontId="33" fillId="24" borderId="10" xfId="4" applyFont="1" applyFill="1" applyBorder="1" applyAlignment="1">
      <alignment horizontal="center" vertical="center"/>
    </xf>
    <xf numFmtId="0" fontId="33" fillId="10" borderId="10" xfId="4" applyFont="1" applyFill="1" applyBorder="1" applyAlignment="1">
      <alignment vertical="center"/>
    </xf>
    <xf numFmtId="9" fontId="33" fillId="10" borderId="10" xfId="4" applyNumberFormat="1" applyFont="1" applyFill="1" applyBorder="1" applyAlignment="1">
      <alignment vertical="center"/>
    </xf>
    <xf numFmtId="0" fontId="5" fillId="12" borderId="10" xfId="0" applyFont="1" applyFill="1" applyBorder="1" applyAlignment="1">
      <alignment horizontal="center" vertical="center"/>
    </xf>
    <xf numFmtId="0" fontId="5" fillId="22" borderId="10" xfId="0" applyFont="1" applyFill="1" applyBorder="1" applyAlignment="1">
      <alignment horizontal="center" vertical="center"/>
    </xf>
    <xf numFmtId="0" fontId="52" fillId="0" borderId="28" xfId="0" applyFont="1" applyBorder="1" applyAlignment="1">
      <alignment horizontal="left" vertical="center" wrapText="1" shrinkToFit="1"/>
    </xf>
    <xf numFmtId="0" fontId="5" fillId="23" borderId="9" xfId="0" applyFont="1" applyFill="1" applyBorder="1" applyAlignment="1">
      <alignment horizontal="center" vertical="center"/>
    </xf>
    <xf numFmtId="0" fontId="5" fillId="11" borderId="10" xfId="0" applyFont="1" applyFill="1" applyBorder="1" applyAlignment="1">
      <alignment horizontal="center" vertical="center" wrapText="1"/>
    </xf>
    <xf numFmtId="0" fontId="1" fillId="24" borderId="28" xfId="0" applyFont="1" applyFill="1" applyBorder="1" applyAlignment="1">
      <alignment horizontal="left" vertical="center" wrapText="1" shrinkToFit="1"/>
    </xf>
    <xf numFmtId="9" fontId="33" fillId="11" borderId="10" xfId="5" applyFont="1" applyFill="1" applyBorder="1" applyAlignment="1">
      <alignment horizontal="center" vertical="center"/>
    </xf>
    <xf numFmtId="0" fontId="33" fillId="0" borderId="10" xfId="2" applyFont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33" fillId="11" borderId="10" xfId="4" applyFont="1" applyFill="1" applyBorder="1" applyAlignment="1">
      <alignment horizontal="center" vertical="center"/>
    </xf>
    <xf numFmtId="0" fontId="1" fillId="17" borderId="28" xfId="0" applyFont="1" applyFill="1" applyBorder="1" applyAlignment="1">
      <alignment horizontal="left" vertical="center" wrapText="1" shrinkToFit="1"/>
    </xf>
    <xf numFmtId="0" fontId="33" fillId="25" borderId="10" xfId="0" applyFont="1" applyFill="1" applyBorder="1" applyAlignment="1">
      <alignment horizontal="center" vertical="center"/>
    </xf>
    <xf numFmtId="0" fontId="5" fillId="23" borderId="10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1" fontId="33" fillId="0" borderId="0" xfId="0" applyNumberFormat="1" applyFont="1" applyAlignment="1">
      <alignment horizontal="center" vertical="center"/>
    </xf>
    <xf numFmtId="9" fontId="33" fillId="0" borderId="0" xfId="5" applyFont="1" applyFill="1" applyAlignment="1">
      <alignment vertical="center"/>
    </xf>
    <xf numFmtId="9" fontId="33" fillId="0" borderId="0" xfId="5" applyFont="1" applyFill="1" applyAlignment="1">
      <alignment horizontal="center" vertical="center"/>
    </xf>
    <xf numFmtId="0" fontId="0" fillId="11" borderId="0" xfId="0" applyFill="1" applyAlignment="1">
      <alignment wrapText="1"/>
    </xf>
    <xf numFmtId="0" fontId="5" fillId="10" borderId="9" xfId="0" applyFont="1" applyFill="1" applyBorder="1" applyAlignment="1">
      <alignment horizontal="center" vertical="center"/>
    </xf>
    <xf numFmtId="0" fontId="5" fillId="22" borderId="9" xfId="0" applyFont="1" applyFill="1" applyBorder="1" applyAlignment="1">
      <alignment horizontal="center" vertical="center"/>
    </xf>
    <xf numFmtId="0" fontId="37" fillId="0" borderId="36" xfId="0" applyFont="1" applyBorder="1" applyAlignment="1">
      <alignment horizontal="center" vertical="center"/>
    </xf>
    <xf numFmtId="0" fontId="37" fillId="0" borderId="13" xfId="0" applyFont="1" applyBorder="1" applyAlignment="1">
      <alignment horizontal="center" vertical="center"/>
    </xf>
    <xf numFmtId="0" fontId="5" fillId="12" borderId="28" xfId="0" applyFont="1" applyFill="1" applyBorder="1" applyAlignment="1">
      <alignment horizontal="left" vertical="center" wrapText="1" shrinkToFit="1"/>
    </xf>
    <xf numFmtId="0" fontId="5" fillId="12" borderId="13" xfId="0" applyFont="1" applyFill="1" applyBorder="1" applyAlignment="1">
      <alignment horizontal="center" vertical="center" wrapText="1"/>
    </xf>
    <xf numFmtId="0" fontId="5" fillId="12" borderId="10" xfId="0" applyFont="1" applyFill="1" applyBorder="1" applyAlignment="1">
      <alignment horizontal="center" vertical="center" wrapText="1"/>
    </xf>
    <xf numFmtId="0" fontId="5" fillId="12" borderId="16" xfId="0" applyFont="1" applyFill="1" applyBorder="1" applyAlignment="1">
      <alignment horizontal="center" vertical="center" wrapText="1"/>
    </xf>
    <xf numFmtId="49" fontId="5" fillId="12" borderId="13" xfId="0" applyNumberFormat="1" applyFont="1" applyFill="1" applyBorder="1" applyAlignment="1">
      <alignment horizontal="center" vertical="center"/>
    </xf>
    <xf numFmtId="49" fontId="5" fillId="12" borderId="10" xfId="0" applyNumberFormat="1" applyFont="1" applyFill="1" applyBorder="1" applyAlignment="1">
      <alignment horizontal="center" vertical="center"/>
    </xf>
    <xf numFmtId="49" fontId="5" fillId="12" borderId="12" xfId="0" applyNumberFormat="1" applyFont="1" applyFill="1" applyBorder="1" applyAlignment="1">
      <alignment horizontal="center" vertical="center"/>
    </xf>
    <xf numFmtId="0" fontId="5" fillId="12" borderId="33" xfId="0" applyFont="1" applyFill="1" applyBorder="1" applyAlignment="1">
      <alignment horizontal="center" vertical="center"/>
    </xf>
    <xf numFmtId="0" fontId="5" fillId="12" borderId="28" xfId="0" applyFont="1" applyFill="1" applyBorder="1" applyAlignment="1">
      <alignment horizontal="center" vertical="center"/>
    </xf>
    <xf numFmtId="1" fontId="5" fillId="12" borderId="9" xfId="0" applyNumberFormat="1" applyFont="1" applyFill="1" applyBorder="1" applyAlignment="1">
      <alignment horizontal="center" vertical="center" wrapText="1"/>
    </xf>
    <xf numFmtId="1" fontId="5" fillId="12" borderId="10" xfId="0" applyNumberFormat="1" applyFont="1" applyFill="1" applyBorder="1" applyAlignment="1">
      <alignment horizontal="center" vertical="center" wrapText="1"/>
    </xf>
    <xf numFmtId="2" fontId="5" fillId="12" borderId="10" xfId="0" applyNumberFormat="1" applyFont="1" applyFill="1" applyBorder="1" applyAlignment="1">
      <alignment horizontal="center" vertical="center"/>
    </xf>
    <xf numFmtId="0" fontId="5" fillId="12" borderId="11" xfId="0" applyFont="1" applyFill="1" applyBorder="1" applyAlignment="1">
      <alignment horizontal="center" vertical="center"/>
    </xf>
    <xf numFmtId="0" fontId="5" fillId="12" borderId="11" xfId="0" applyFont="1" applyFill="1" applyBorder="1" applyAlignment="1">
      <alignment horizontal="center" vertical="center" wrapText="1"/>
    </xf>
    <xf numFmtId="0" fontId="2" fillId="12" borderId="11" xfId="0" applyFont="1" applyFill="1" applyBorder="1" applyAlignment="1">
      <alignment horizontal="center" vertical="center" wrapText="1"/>
    </xf>
    <xf numFmtId="0" fontId="10" fillId="12" borderId="13" xfId="0" applyFont="1" applyFill="1" applyBorder="1" applyAlignment="1" applyProtection="1">
      <alignment horizontal="left" vertical="center"/>
      <protection hidden="1"/>
    </xf>
    <xf numFmtId="2" fontId="5" fillId="12" borderId="28" xfId="0" applyNumberFormat="1" applyFont="1" applyFill="1" applyBorder="1" applyAlignment="1">
      <alignment horizontal="center" vertical="center"/>
    </xf>
    <xf numFmtId="0" fontId="5" fillId="12" borderId="36" xfId="0" applyFont="1" applyFill="1" applyBorder="1" applyAlignment="1">
      <alignment horizontal="center" vertical="center"/>
    </xf>
    <xf numFmtId="0" fontId="5" fillId="12" borderId="12" xfId="0" applyFont="1" applyFill="1" applyBorder="1" applyAlignment="1">
      <alignment horizontal="center" vertical="center"/>
    </xf>
    <xf numFmtId="0" fontId="4" fillId="12" borderId="9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4" fillId="12" borderId="28" xfId="0" applyFont="1" applyFill="1" applyBorder="1" applyAlignment="1">
      <alignment horizontal="center" vertical="center"/>
    </xf>
    <xf numFmtId="1" fontId="2" fillId="0" borderId="11" xfId="0" applyNumberFormat="1" applyFont="1" applyBorder="1" applyAlignment="1">
      <alignment horizontal="center" vertical="center" wrapText="1"/>
    </xf>
    <xf numFmtId="1" fontId="5" fillId="0" borderId="11" xfId="0" applyNumberFormat="1" applyFont="1" applyBorder="1" applyAlignment="1">
      <alignment horizontal="center" vertical="center"/>
    </xf>
    <xf numFmtId="1" fontId="5" fillId="0" borderId="16" xfId="0" applyNumberFormat="1" applyFont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 wrapText="1"/>
    </xf>
    <xf numFmtId="0" fontId="5" fillId="11" borderId="28" xfId="0" applyFont="1" applyFill="1" applyBorder="1" applyAlignment="1">
      <alignment horizontal="left" vertical="center" wrapText="1" shrinkToFit="1"/>
    </xf>
    <xf numFmtId="0" fontId="10" fillId="19" borderId="13" xfId="0" applyFont="1" applyFill="1" applyBorder="1" applyAlignment="1" applyProtection="1">
      <alignment horizontal="left" vertical="center"/>
      <protection hidden="1"/>
    </xf>
    <xf numFmtId="0" fontId="10" fillId="26" borderId="13" xfId="0" applyFont="1" applyFill="1" applyBorder="1" applyAlignment="1" applyProtection="1">
      <alignment horizontal="left" vertical="center"/>
      <protection hidden="1"/>
    </xf>
    <xf numFmtId="0" fontId="5" fillId="20" borderId="10" xfId="0" applyFont="1" applyFill="1" applyBorder="1" applyAlignment="1">
      <alignment horizontal="center" vertical="center"/>
    </xf>
    <xf numFmtId="9" fontId="5" fillId="0" borderId="12" xfId="5" applyFont="1" applyFill="1" applyBorder="1" applyAlignment="1">
      <alignment horizontal="center" vertical="center"/>
    </xf>
    <xf numFmtId="0" fontId="5" fillId="9" borderId="28" xfId="0" applyFont="1" applyFill="1" applyBorder="1" applyAlignment="1">
      <alignment horizontal="left" vertical="center" wrapText="1" shrinkToFit="1"/>
    </xf>
    <xf numFmtId="0" fontId="0" fillId="10" borderId="42" xfId="0" applyFill="1" applyBorder="1" applyAlignment="1">
      <alignment horizontal="center" vertical="center"/>
    </xf>
    <xf numFmtId="0" fontId="0" fillId="0" borderId="43" xfId="0" applyBorder="1" applyAlignment="1">
      <alignment horizontal="left" vertical="center" wrapText="1" shrinkToFit="1"/>
    </xf>
    <xf numFmtId="0" fontId="0" fillId="0" borderId="44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left" vertical="center" wrapText="1" shrinkToFit="1"/>
    </xf>
    <xf numFmtId="0" fontId="0" fillId="0" borderId="48" xfId="0" applyBorder="1" applyAlignment="1">
      <alignment horizontal="left" vertical="center" wrapText="1" shrinkToFit="1"/>
    </xf>
    <xf numFmtId="0" fontId="0" fillId="0" borderId="4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8" xfId="0" applyBorder="1" applyAlignment="1">
      <alignment horizontal="left" vertical="center" wrapText="1" shrinkToFi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8" borderId="46" xfId="0" applyFill="1" applyBorder="1" applyAlignment="1">
      <alignment horizontal="center" vertical="center"/>
    </xf>
    <xf numFmtId="0" fontId="0" fillId="23" borderId="42" xfId="0" applyFill="1" applyBorder="1" applyAlignment="1">
      <alignment horizontal="center" vertical="center"/>
    </xf>
    <xf numFmtId="0" fontId="0" fillId="27" borderId="46" xfId="0" applyFill="1" applyBorder="1" applyAlignment="1">
      <alignment horizontal="center" vertical="center"/>
    </xf>
    <xf numFmtId="0" fontId="0" fillId="8" borderId="42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/>
    </xf>
    <xf numFmtId="0" fontId="10" fillId="9" borderId="13" xfId="0" applyFont="1" applyFill="1" applyBorder="1" applyAlignment="1" applyProtection="1">
      <alignment horizontal="left" vertical="center"/>
      <protection hidden="1"/>
    </xf>
    <xf numFmtId="0" fontId="5" fillId="6" borderId="49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5" borderId="51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9" fontId="33" fillId="25" borderId="10" xfId="5" applyFont="1" applyFill="1" applyBorder="1" applyAlignment="1">
      <alignment horizontal="center" vertical="center"/>
    </xf>
    <xf numFmtId="0" fontId="5" fillId="22" borderId="10" xfId="0" applyFont="1" applyFill="1" applyBorder="1" applyAlignment="1">
      <alignment horizontal="center" vertical="center" wrapText="1"/>
    </xf>
    <xf numFmtId="0" fontId="53" fillId="6" borderId="10" xfId="1" applyFont="1" applyFill="1" applyBorder="1" applyAlignment="1">
      <alignment horizontal="center" vertical="center" wrapText="1"/>
    </xf>
    <xf numFmtId="0" fontId="10" fillId="10" borderId="13" xfId="0" applyFont="1" applyFill="1" applyBorder="1" applyAlignment="1" applyProtection="1">
      <alignment horizontal="left" vertical="center"/>
      <protection hidden="1"/>
    </xf>
    <xf numFmtId="0" fontId="5" fillId="10" borderId="16" xfId="0" applyFont="1" applyFill="1" applyBorder="1" applyAlignment="1">
      <alignment horizontal="center" vertical="center" wrapText="1"/>
    </xf>
    <xf numFmtId="1" fontId="38" fillId="0" borderId="0" xfId="0" applyNumberFormat="1" applyFont="1" applyAlignment="1">
      <alignment horizontal="center" vertical="center"/>
    </xf>
    <xf numFmtId="0" fontId="10" fillId="25" borderId="13" xfId="0" applyFont="1" applyFill="1" applyBorder="1" applyAlignment="1" applyProtection="1">
      <alignment horizontal="left" vertical="center"/>
      <protection hidden="1"/>
    </xf>
    <xf numFmtId="0" fontId="38" fillId="0" borderId="10" xfId="0" applyFont="1" applyBorder="1" applyAlignment="1">
      <alignment horizontal="center" vertical="center" wrapText="1"/>
    </xf>
    <xf numFmtId="0" fontId="38" fillId="0" borderId="12" xfId="0" applyFont="1" applyBorder="1" applyAlignment="1">
      <alignment horizontal="center" vertical="center" wrapText="1"/>
    </xf>
    <xf numFmtId="0" fontId="48" fillId="0" borderId="10" xfId="4" applyFont="1" applyBorder="1" applyAlignment="1">
      <alignment vertical="center"/>
    </xf>
    <xf numFmtId="0" fontId="48" fillId="0" borderId="10" xfId="4" applyFont="1" applyBorder="1" applyAlignment="1">
      <alignment horizontal="center" vertical="center"/>
    </xf>
    <xf numFmtId="0" fontId="48" fillId="0" borderId="10" xfId="4" applyFont="1" applyBorder="1" applyAlignment="1">
      <alignment horizontal="center" vertical="center" wrapText="1"/>
    </xf>
    <xf numFmtId="1" fontId="48" fillId="0" borderId="10" xfId="4" applyNumberFormat="1" applyFont="1" applyBorder="1" applyAlignment="1">
      <alignment horizontal="center" vertical="center"/>
    </xf>
    <xf numFmtId="0" fontId="53" fillId="0" borderId="10" xfId="4" applyFont="1" applyBorder="1" applyAlignment="1">
      <alignment horizontal="center" vertical="center" wrapText="1"/>
    </xf>
    <xf numFmtId="0" fontId="48" fillId="0" borderId="0" xfId="4" applyFont="1" applyAlignment="1">
      <alignment vertical="center"/>
    </xf>
    <xf numFmtId="0" fontId="47" fillId="0" borderId="10" xfId="0" applyFont="1" applyFill="1" applyBorder="1" applyAlignment="1">
      <alignment horizontal="left" vertical="center"/>
    </xf>
    <xf numFmtId="0" fontId="35" fillId="0" borderId="10" xfId="0" applyFont="1" applyFill="1" applyBorder="1" applyAlignment="1">
      <alignment horizontal="left" vertical="center" wrapText="1"/>
    </xf>
    <xf numFmtId="0" fontId="33" fillId="0" borderId="10" xfId="0" applyFont="1" applyFill="1" applyBorder="1" applyAlignment="1">
      <alignment vertical="center" wrapText="1"/>
    </xf>
    <xf numFmtId="0" fontId="47" fillId="0" borderId="10" xfId="0" applyFont="1" applyFill="1" applyBorder="1"/>
    <xf numFmtId="0" fontId="48" fillId="0" borderId="10" xfId="0" applyFont="1" applyFill="1" applyBorder="1"/>
    <xf numFmtId="0" fontId="33" fillId="29" borderId="10" xfId="4" applyFont="1" applyFill="1" applyBorder="1" applyAlignment="1">
      <alignment vertical="center"/>
    </xf>
    <xf numFmtId="0" fontId="33" fillId="29" borderId="10" xfId="4" applyFont="1" applyFill="1" applyBorder="1" applyAlignment="1">
      <alignment horizontal="center" vertical="center" wrapText="1"/>
    </xf>
    <xf numFmtId="0" fontId="33" fillId="29" borderId="10" xfId="0" applyFont="1" applyFill="1" applyBorder="1" applyAlignment="1">
      <alignment vertical="center" wrapText="1"/>
    </xf>
    <xf numFmtId="0" fontId="33" fillId="29" borderId="10" xfId="4" applyFont="1" applyFill="1" applyBorder="1" applyAlignment="1">
      <alignment horizontal="center" vertical="center"/>
    </xf>
    <xf numFmtId="1" fontId="33" fillId="29" borderId="10" xfId="4" applyNumberFormat="1" applyFont="1" applyFill="1" applyBorder="1" applyAlignment="1">
      <alignment horizontal="center" vertical="center"/>
    </xf>
    <xf numFmtId="0" fontId="34" fillId="29" borderId="10" xfId="4" applyFont="1" applyFill="1" applyBorder="1" applyAlignment="1">
      <alignment horizontal="center" vertical="center" wrapText="1"/>
    </xf>
    <xf numFmtId="9" fontId="33" fillId="29" borderId="10" xfId="4" applyNumberFormat="1" applyFont="1" applyFill="1" applyBorder="1" applyAlignment="1">
      <alignment vertical="center"/>
    </xf>
    <xf numFmtId="0" fontId="33" fillId="29" borderId="0" xfId="4" applyFont="1" applyFill="1" applyAlignment="1">
      <alignment vertical="center"/>
    </xf>
    <xf numFmtId="0" fontId="33" fillId="25" borderId="10" xfId="0" applyFont="1" applyFill="1" applyBorder="1" applyAlignment="1">
      <alignment vertical="center" wrapText="1"/>
    </xf>
    <xf numFmtId="0" fontId="42" fillId="0" borderId="10" xfId="0" applyFont="1" applyFill="1" applyBorder="1" applyAlignment="1">
      <alignment horizontal="left" vertical="center" wrapText="1"/>
    </xf>
    <xf numFmtId="0" fontId="47" fillId="29" borderId="10" xfId="0" applyFont="1" applyFill="1" applyBorder="1" applyAlignment="1">
      <alignment horizontal="left" vertical="center" wrapText="1"/>
    </xf>
    <xf numFmtId="0" fontId="33" fillId="30" borderId="53" xfId="11" applyFont="1" applyFill="1" applyBorder="1" applyAlignment="1">
      <alignment vertical="center" wrapText="1"/>
    </xf>
    <xf numFmtId="0" fontId="33" fillId="0" borderId="10" xfId="4" applyFont="1" applyFill="1" applyBorder="1" applyAlignment="1">
      <alignment vertical="center"/>
    </xf>
    <xf numFmtId="0" fontId="33" fillId="0" borderId="10" xfId="4" applyFont="1" applyFill="1" applyBorder="1" applyAlignment="1">
      <alignment horizontal="center" vertical="center"/>
    </xf>
    <xf numFmtId="0" fontId="33" fillId="0" borderId="10" xfId="4" applyFont="1" applyFill="1" applyBorder="1" applyAlignment="1">
      <alignment horizontal="center" vertical="center" wrapText="1"/>
    </xf>
    <xf numFmtId="1" fontId="33" fillId="0" borderId="10" xfId="4" applyNumberFormat="1" applyFont="1" applyFill="1" applyBorder="1" applyAlignment="1">
      <alignment horizontal="center" vertical="center"/>
    </xf>
    <xf numFmtId="0" fontId="34" fillId="0" borderId="10" xfId="4" applyFont="1" applyFill="1" applyBorder="1" applyAlignment="1">
      <alignment horizontal="center" vertical="center" wrapText="1"/>
    </xf>
    <xf numFmtId="9" fontId="33" fillId="0" borderId="10" xfId="4" applyNumberFormat="1" applyFont="1" applyFill="1" applyBorder="1" applyAlignment="1">
      <alignment vertical="center"/>
    </xf>
    <xf numFmtId="0" fontId="33" fillId="0" borderId="0" xfId="4" applyFont="1" applyFill="1" applyAlignment="1">
      <alignment vertical="center"/>
    </xf>
    <xf numFmtId="0" fontId="48" fillId="0" borderId="10" xfId="0" applyFont="1" applyFill="1" applyBorder="1" applyAlignment="1">
      <alignment vertical="center" wrapText="1"/>
    </xf>
    <xf numFmtId="0" fontId="48" fillId="0" borderId="10" xfId="4" applyFont="1" applyFill="1" applyBorder="1" applyAlignment="1">
      <alignment vertical="center"/>
    </xf>
    <xf numFmtId="0" fontId="48" fillId="0" borderId="10" xfId="4" applyFont="1" applyFill="1" applyBorder="1" applyAlignment="1">
      <alignment horizontal="center" vertical="center"/>
    </xf>
    <xf numFmtId="0" fontId="48" fillId="0" borderId="10" xfId="4" applyFont="1" applyFill="1" applyBorder="1" applyAlignment="1">
      <alignment horizontal="center" vertical="center" wrapText="1"/>
    </xf>
    <xf numFmtId="1" fontId="48" fillId="0" borderId="10" xfId="4" applyNumberFormat="1" applyFont="1" applyFill="1" applyBorder="1" applyAlignment="1">
      <alignment horizontal="center" vertical="center"/>
    </xf>
    <xf numFmtId="0" fontId="53" fillId="0" borderId="10" xfId="4" applyFont="1" applyFill="1" applyBorder="1" applyAlignment="1">
      <alignment horizontal="center" vertical="center" wrapText="1"/>
    </xf>
    <xf numFmtId="9" fontId="48" fillId="0" borderId="10" xfId="4" applyNumberFormat="1" applyFont="1" applyFill="1" applyBorder="1" applyAlignment="1">
      <alignment vertical="center"/>
    </xf>
    <xf numFmtId="0" fontId="48" fillId="0" borderId="0" xfId="4" applyFont="1" applyFill="1" applyAlignment="1">
      <alignment vertical="center"/>
    </xf>
    <xf numFmtId="0" fontId="47" fillId="0" borderId="10" xfId="0" applyFont="1" applyFill="1" applyBorder="1" applyAlignment="1">
      <alignment vertical="center" wrapText="1"/>
    </xf>
    <xf numFmtId="0" fontId="47" fillId="29" borderId="10" xfId="0" applyFont="1" applyFill="1" applyBorder="1" applyAlignment="1">
      <alignment vertical="center" wrapText="1"/>
    </xf>
    <xf numFmtId="0" fontId="33" fillId="29" borderId="10" xfId="0" applyFont="1" applyFill="1" applyBorder="1" applyAlignment="1">
      <alignment vertical="center"/>
    </xf>
    <xf numFmtId="0" fontId="48" fillId="0" borderId="10" xfId="0" applyFont="1" applyBorder="1" applyAlignment="1">
      <alignment vertical="center"/>
    </xf>
    <xf numFmtId="0" fontId="33" fillId="0" borderId="10" xfId="0" applyFont="1" applyFill="1" applyBorder="1" applyAlignment="1">
      <alignment vertical="center"/>
    </xf>
    <xf numFmtId="0" fontId="33" fillId="0" borderId="10" xfId="0" applyFont="1" applyFill="1" applyBorder="1" applyAlignment="1">
      <alignment horizontal="left" vertical="center" wrapText="1"/>
    </xf>
    <xf numFmtId="0" fontId="33" fillId="29" borderId="10" xfId="0" applyFont="1" applyFill="1" applyBorder="1" applyAlignment="1">
      <alignment horizontal="left" vertical="center" wrapText="1"/>
    </xf>
    <xf numFmtId="0" fontId="35" fillId="29" borderId="10" xfId="0" applyFont="1" applyFill="1" applyBorder="1" applyAlignment="1">
      <alignment horizontal="left" vertical="center" wrapText="1"/>
    </xf>
    <xf numFmtId="9" fontId="48" fillId="0" borderId="10" xfId="4" applyNumberFormat="1" applyFont="1" applyBorder="1" applyAlignment="1">
      <alignment vertical="center"/>
    </xf>
    <xf numFmtId="16" fontId="33" fillId="29" borderId="10" xfId="4" applyNumberFormat="1" applyFont="1" applyFill="1" applyBorder="1" applyAlignment="1">
      <alignment vertical="center"/>
    </xf>
    <xf numFmtId="0" fontId="33" fillId="0" borderId="10" xfId="0" applyFont="1" applyFill="1" applyBorder="1" applyAlignment="1">
      <alignment horizontal="left" vertical="center"/>
    </xf>
    <xf numFmtId="0" fontId="47" fillId="0" borderId="10" xfId="0" applyFont="1" applyFill="1" applyBorder="1" applyAlignment="1">
      <alignment vertical="center"/>
    </xf>
    <xf numFmtId="0" fontId="47" fillId="29" borderId="10" xfId="0" applyFont="1" applyFill="1" applyBorder="1" applyAlignment="1">
      <alignment vertical="center"/>
    </xf>
    <xf numFmtId="0" fontId="35" fillId="0" borderId="10" xfId="0" applyFont="1" applyFill="1" applyBorder="1" applyAlignment="1">
      <alignment vertical="center" wrapText="1"/>
    </xf>
    <xf numFmtId="0" fontId="35" fillId="29" borderId="10" xfId="0" applyFont="1" applyFill="1" applyBorder="1" applyAlignment="1">
      <alignment vertical="center" wrapText="1"/>
    </xf>
    <xf numFmtId="0" fontId="33" fillId="29" borderId="10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left" vertical="center" wrapText="1"/>
    </xf>
    <xf numFmtId="0" fontId="33" fillId="0" borderId="50" xfId="4" applyFont="1" applyBorder="1" applyAlignment="1">
      <alignment horizontal="center" vertical="center"/>
    </xf>
    <xf numFmtId="0" fontId="47" fillId="0" borderId="50" xfId="0" applyFont="1" applyBorder="1"/>
    <xf numFmtId="0" fontId="33" fillId="0" borderId="11" xfId="4" applyFont="1" applyBorder="1" applyAlignment="1">
      <alignment horizontal="center" vertical="center" wrapText="1"/>
    </xf>
    <xf numFmtId="0" fontId="33" fillId="0" borderId="11" xfId="0" applyFont="1" applyBorder="1" applyAlignment="1">
      <alignment horizontal="left" vertical="center" wrapText="1"/>
    </xf>
    <xf numFmtId="0" fontId="43" fillId="0" borderId="10" xfId="0" applyFont="1" applyFill="1" applyBorder="1" applyAlignment="1">
      <alignment vertical="center" wrapText="1"/>
    </xf>
    <xf numFmtId="0" fontId="47" fillId="0" borderId="10" xfId="0" applyFont="1" applyFill="1" applyBorder="1" applyAlignment="1">
      <alignment horizontal="left" vertical="center" wrapText="1"/>
    </xf>
    <xf numFmtId="0" fontId="51" fillId="0" borderId="10" xfId="0" applyFont="1" applyFill="1" applyBorder="1" applyAlignment="1">
      <alignment horizontal="left" vertical="center" wrapText="1"/>
    </xf>
    <xf numFmtId="0" fontId="37" fillId="0" borderId="10" xfId="0" applyFont="1" applyFill="1" applyBorder="1" applyAlignment="1">
      <alignment horizontal="left" vertical="center" wrapText="1"/>
    </xf>
    <xf numFmtId="0" fontId="48" fillId="0" borderId="10" xfId="0" applyFont="1" applyFill="1" applyBorder="1" applyAlignment="1">
      <alignment horizontal="left" vertical="center" wrapText="1"/>
    </xf>
    <xf numFmtId="0" fontId="33" fillId="25" borderId="10" xfId="4" applyFont="1" applyFill="1" applyBorder="1" applyAlignment="1">
      <alignment vertical="center"/>
    </xf>
    <xf numFmtId="0" fontId="33" fillId="25" borderId="0" xfId="4" applyFont="1" applyFill="1" applyAlignment="1">
      <alignment vertical="center"/>
    </xf>
    <xf numFmtId="0" fontId="33" fillId="25" borderId="10" xfId="4" applyFont="1" applyFill="1" applyBorder="1" applyAlignment="1">
      <alignment horizontal="center" vertical="center"/>
    </xf>
    <xf numFmtId="0" fontId="33" fillId="25" borderId="10" xfId="4" applyFont="1" applyFill="1" applyBorder="1" applyAlignment="1">
      <alignment horizontal="center" vertical="center" wrapText="1"/>
    </xf>
    <xf numFmtId="1" fontId="33" fillId="25" borderId="10" xfId="4" applyNumberFormat="1" applyFont="1" applyFill="1" applyBorder="1" applyAlignment="1">
      <alignment horizontal="center" vertical="center"/>
    </xf>
    <xf numFmtId="0" fontId="34" fillId="25" borderId="10" xfId="4" applyFont="1" applyFill="1" applyBorder="1" applyAlignment="1">
      <alignment horizontal="center" vertical="center" wrapText="1"/>
    </xf>
    <xf numFmtId="0" fontId="52" fillId="0" borderId="10" xfId="0" applyFont="1" applyBorder="1" applyAlignment="1">
      <alignment horizontal="center" vertical="center"/>
    </xf>
    <xf numFmtId="0" fontId="56" fillId="0" borderId="10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33" fillId="10" borderId="10" xfId="0" applyFont="1" applyFill="1" applyBorder="1" applyAlignment="1">
      <alignment horizontal="center" vertical="center"/>
    </xf>
    <xf numFmtId="0" fontId="57" fillId="0" borderId="10" xfId="0" applyFont="1" applyBorder="1" applyAlignment="1">
      <alignment horizontal="center" vertical="center" wrapText="1"/>
    </xf>
    <xf numFmtId="0" fontId="40" fillId="0" borderId="0" xfId="0" applyFont="1" applyAlignment="1" applyProtection="1">
      <alignment vertical="center"/>
      <protection hidden="1"/>
    </xf>
    <xf numFmtId="0" fontId="40" fillId="0" borderId="0" xfId="0" applyFont="1" applyAlignment="1">
      <alignment vertical="center"/>
    </xf>
    <xf numFmtId="0" fontId="40" fillId="0" borderId="10" xfId="0" applyFont="1" applyBorder="1" applyAlignment="1" applyProtection="1">
      <alignment vertical="center"/>
      <protection hidden="1"/>
    </xf>
    <xf numFmtId="1" fontId="40" fillId="0" borderId="10" xfId="0" applyNumberFormat="1" applyFont="1" applyBorder="1" applyAlignment="1" applyProtection="1">
      <alignment horizontal="center" vertical="center"/>
      <protection hidden="1"/>
    </xf>
    <xf numFmtId="165" fontId="40" fillId="0" borderId="10" xfId="5" applyNumberFormat="1" applyFont="1" applyBorder="1" applyAlignment="1" applyProtection="1">
      <alignment horizontal="center" vertical="center"/>
      <protection hidden="1"/>
    </xf>
    <xf numFmtId="0" fontId="40" fillId="0" borderId="10" xfId="0" applyFont="1" applyBorder="1" applyAlignment="1" applyProtection="1">
      <alignment horizontal="center" vertical="center"/>
      <protection hidden="1"/>
    </xf>
    <xf numFmtId="0" fontId="40" fillId="0" borderId="0" xfId="0" applyFont="1" applyAlignment="1" applyProtection="1">
      <alignment horizontal="center" vertical="center"/>
      <protection hidden="1"/>
    </xf>
    <xf numFmtId="2" fontId="40" fillId="0" borderId="10" xfId="0" applyNumberFormat="1" applyFont="1" applyBorder="1" applyAlignment="1" applyProtection="1">
      <alignment horizontal="center" vertical="center"/>
      <protection hidden="1"/>
    </xf>
    <xf numFmtId="9" fontId="40" fillId="0" borderId="10" xfId="5" applyFont="1" applyBorder="1" applyAlignment="1">
      <alignment horizontal="center" vertical="center"/>
    </xf>
    <xf numFmtId="0" fontId="40" fillId="0" borderId="10" xfId="0" applyFont="1" applyBorder="1" applyAlignment="1">
      <alignment vertical="center"/>
    </xf>
    <xf numFmtId="0" fontId="38" fillId="0" borderId="10" xfId="0" applyFont="1" applyBorder="1" applyAlignment="1">
      <alignment vertical="center" wrapText="1"/>
    </xf>
    <xf numFmtId="0" fontId="44" fillId="16" borderId="42" xfId="0" applyFont="1" applyFill="1" applyBorder="1" applyAlignment="1">
      <alignment horizontal="center" vertical="center"/>
    </xf>
    <xf numFmtId="0" fontId="44" fillId="16" borderId="42" xfId="0" applyFont="1" applyFill="1" applyBorder="1" applyAlignment="1">
      <alignment vertical="center"/>
    </xf>
    <xf numFmtId="0" fontId="44" fillId="16" borderId="42" xfId="0" applyFont="1" applyFill="1" applyBorder="1" applyAlignment="1">
      <alignment horizontal="left" vertical="center"/>
    </xf>
    <xf numFmtId="1" fontId="44" fillId="16" borderId="42" xfId="0" applyNumberFormat="1" applyFont="1" applyFill="1" applyBorder="1" applyAlignment="1">
      <alignment horizontal="center" vertical="center"/>
    </xf>
    <xf numFmtId="2" fontId="44" fillId="16" borderId="52" xfId="0" applyNumberFormat="1" applyFont="1" applyFill="1" applyBorder="1" applyAlignment="1">
      <alignment horizontal="center" vertical="center"/>
    </xf>
    <xf numFmtId="0" fontId="38" fillId="16" borderId="10" xfId="0" applyFont="1" applyFill="1" applyBorder="1" applyAlignment="1">
      <alignment horizontal="center" vertical="center"/>
    </xf>
    <xf numFmtId="0" fontId="38" fillId="0" borderId="12" xfId="0" applyFont="1" applyBorder="1" applyAlignment="1">
      <alignment horizontal="center" vertical="center"/>
    </xf>
    <xf numFmtId="2" fontId="38" fillId="0" borderId="12" xfId="0" applyNumberFormat="1" applyFont="1" applyBorder="1" applyAlignment="1">
      <alignment horizontal="center" vertical="center"/>
    </xf>
    <xf numFmtId="166" fontId="38" fillId="0" borderId="10" xfId="0" applyNumberFormat="1" applyFont="1" applyBorder="1" applyAlignment="1">
      <alignment horizontal="center" vertical="center"/>
    </xf>
    <xf numFmtId="2" fontId="38" fillId="0" borderId="10" xfId="0" applyNumberFormat="1" applyFont="1" applyFill="1" applyBorder="1" applyAlignment="1">
      <alignment horizontal="center" vertical="center"/>
    </xf>
    <xf numFmtId="0" fontId="38" fillId="0" borderId="10" xfId="0" applyFont="1" applyFill="1" applyBorder="1" applyAlignment="1">
      <alignment horizontal="center" vertical="center"/>
    </xf>
    <xf numFmtId="0" fontId="38" fillId="10" borderId="10" xfId="0" applyFont="1" applyFill="1" applyBorder="1" applyAlignment="1">
      <alignment horizontal="center" vertical="center"/>
    </xf>
    <xf numFmtId="0" fontId="54" fillId="0" borderId="10" xfId="0" applyFont="1" applyBorder="1" applyAlignment="1">
      <alignment vertical="center" wrapText="1"/>
    </xf>
    <xf numFmtId="0" fontId="44" fillId="19" borderId="42" xfId="0" applyFont="1" applyFill="1" applyBorder="1" applyAlignment="1">
      <alignment horizontal="center" vertical="center"/>
    </xf>
    <xf numFmtId="0" fontId="44" fillId="19" borderId="42" xfId="0" applyFont="1" applyFill="1" applyBorder="1" applyAlignment="1">
      <alignment vertical="center"/>
    </xf>
    <xf numFmtId="0" fontId="44" fillId="19" borderId="42" xfId="0" applyFont="1" applyFill="1" applyBorder="1" applyAlignment="1">
      <alignment horizontal="left" vertical="center"/>
    </xf>
    <xf numFmtId="1" fontId="44" fillId="19" borderId="42" xfId="0" applyNumberFormat="1" applyFont="1" applyFill="1" applyBorder="1" applyAlignment="1">
      <alignment horizontal="center" vertical="center"/>
    </xf>
    <xf numFmtId="2" fontId="44" fillId="19" borderId="52" xfId="0" applyNumberFormat="1" applyFont="1" applyFill="1" applyBorder="1" applyAlignment="1">
      <alignment horizontal="center" vertical="center"/>
    </xf>
    <xf numFmtId="0" fontId="38" fillId="19" borderId="10" xfId="0" applyFont="1" applyFill="1" applyBorder="1" applyAlignment="1">
      <alignment horizontal="center" vertical="center"/>
    </xf>
    <xf numFmtId="2" fontId="40" fillId="19" borderId="10" xfId="0" applyNumberFormat="1" applyFont="1" applyFill="1" applyBorder="1" applyAlignment="1">
      <alignment horizontal="center" vertical="center"/>
    </xf>
    <xf numFmtId="2" fontId="38" fillId="19" borderId="10" xfId="0" applyNumberFormat="1" applyFont="1" applyFill="1" applyBorder="1" applyAlignment="1">
      <alignment horizontal="center" vertical="center"/>
    </xf>
    <xf numFmtId="0" fontId="44" fillId="0" borderId="42" xfId="0" applyFont="1" applyBorder="1" applyAlignment="1">
      <alignment horizontal="center" vertical="center"/>
    </xf>
    <xf numFmtId="0" fontId="44" fillId="0" borderId="42" xfId="0" applyFont="1" applyBorder="1" applyAlignment="1">
      <alignment vertical="center"/>
    </xf>
    <xf numFmtId="0" fontId="44" fillId="0" borderId="42" xfId="0" applyFont="1" applyBorder="1" applyAlignment="1">
      <alignment horizontal="left" vertical="center"/>
    </xf>
    <xf numFmtId="1" fontId="44" fillId="0" borderId="42" xfId="0" applyNumberFormat="1" applyFont="1" applyBorder="1" applyAlignment="1">
      <alignment horizontal="center" vertical="center"/>
    </xf>
    <xf numFmtId="2" fontId="44" fillId="0" borderId="52" xfId="0" applyNumberFormat="1" applyFont="1" applyBorder="1" applyAlignment="1">
      <alignment horizontal="center" vertical="center"/>
    </xf>
    <xf numFmtId="0" fontId="38" fillId="18" borderId="10" xfId="0" applyFont="1" applyFill="1" applyBorder="1" applyAlignment="1">
      <alignment horizontal="center" vertical="center"/>
    </xf>
    <xf numFmtId="2" fontId="40" fillId="18" borderId="10" xfId="0" applyNumberFormat="1" applyFont="1" applyFill="1" applyBorder="1" applyAlignment="1">
      <alignment horizontal="center" vertical="center"/>
    </xf>
    <xf numFmtId="2" fontId="38" fillId="18" borderId="10" xfId="0" applyNumberFormat="1" applyFont="1" applyFill="1" applyBorder="1" applyAlignment="1">
      <alignment horizontal="center" vertical="center"/>
    </xf>
    <xf numFmtId="0" fontId="40" fillId="12" borderId="10" xfId="0" applyFont="1" applyFill="1" applyBorder="1" applyAlignment="1">
      <alignment horizontal="center" vertical="center"/>
    </xf>
    <xf numFmtId="1" fontId="40" fillId="12" borderId="10" xfId="0" applyNumberFormat="1" applyFont="1" applyFill="1" applyBorder="1" applyAlignment="1">
      <alignment horizontal="center" vertical="center"/>
    </xf>
    <xf numFmtId="2" fontId="40" fillId="12" borderId="12" xfId="0" applyNumberFormat="1" applyFont="1" applyFill="1" applyBorder="1" applyAlignment="1">
      <alignment horizontal="center" vertical="center"/>
    </xf>
    <xf numFmtId="2" fontId="40" fillId="12" borderId="10" xfId="0" applyNumberFormat="1" applyFont="1" applyFill="1" applyBorder="1" applyAlignment="1">
      <alignment horizontal="center" vertical="center"/>
    </xf>
    <xf numFmtId="1" fontId="40" fillId="10" borderId="10" xfId="0" applyNumberFormat="1" applyFont="1" applyFill="1" applyBorder="1" applyAlignment="1">
      <alignment horizontal="center" vertical="center"/>
    </xf>
    <xf numFmtId="0" fontId="58" fillId="10" borderId="10" xfId="0" applyFont="1" applyFill="1" applyBorder="1" applyAlignment="1">
      <alignment horizontal="center" vertical="center" textRotation="90" wrapText="1"/>
    </xf>
    <xf numFmtId="0" fontId="58" fillId="14" borderId="10" xfId="0" applyFont="1" applyFill="1" applyBorder="1" applyAlignment="1">
      <alignment horizontal="center" vertical="center" textRotation="90" wrapText="1"/>
    </xf>
    <xf numFmtId="0" fontId="59" fillId="15" borderId="12" xfId="0" applyFont="1" applyFill="1" applyBorder="1" applyAlignment="1">
      <alignment horizontal="center" vertical="center" textRotation="90" wrapText="1"/>
    </xf>
    <xf numFmtId="0" fontId="60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 textRotation="90"/>
    </xf>
    <xf numFmtId="0" fontId="60" fillId="0" borderId="10" xfId="0" applyFont="1" applyBorder="1" applyAlignment="1">
      <alignment horizontal="center" vertical="center" textRotation="90" wrapText="1"/>
    </xf>
    <xf numFmtId="0" fontId="30" fillId="15" borderId="10" xfId="0" applyFont="1" applyFill="1" applyBorder="1" applyAlignment="1">
      <alignment horizontal="center" vertical="center" textRotation="90" wrapText="1"/>
    </xf>
    <xf numFmtId="0" fontId="59" fillId="15" borderId="10" xfId="0" applyFont="1" applyFill="1" applyBorder="1" applyAlignment="1">
      <alignment horizontal="center" vertical="center" textRotation="90" wrapText="1"/>
    </xf>
    <xf numFmtId="1" fontId="1" fillId="18" borderId="10" xfId="0" applyNumberFormat="1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0" fontId="61" fillId="0" borderId="0" xfId="0" applyFont="1" applyBorder="1" applyAlignment="1">
      <alignment horizontal="center" vertical="center"/>
    </xf>
    <xf numFmtId="0" fontId="59" fillId="0" borderId="0" xfId="0" applyFont="1" applyAlignment="1">
      <alignment horizontal="center" vertical="center"/>
    </xf>
    <xf numFmtId="2" fontId="30" fillId="0" borderId="10" xfId="0" applyNumberFormat="1" applyFont="1" applyBorder="1" applyAlignment="1">
      <alignment horizontal="center" vertical="center"/>
    </xf>
    <xf numFmtId="0" fontId="30" fillId="14" borderId="10" xfId="0" applyFont="1" applyFill="1" applyBorder="1" applyAlignment="1">
      <alignment horizontal="center" vertical="center" textRotation="90" wrapText="1"/>
    </xf>
    <xf numFmtId="2" fontId="30" fillId="10" borderId="10" xfId="0" applyNumberFormat="1" applyFont="1" applyFill="1" applyBorder="1" applyAlignment="1">
      <alignment horizontal="center" vertical="center"/>
    </xf>
    <xf numFmtId="2" fontId="30" fillId="21" borderId="10" xfId="0" applyNumberFormat="1" applyFont="1" applyFill="1" applyBorder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0" fontId="62" fillId="0" borderId="10" xfId="0" applyFont="1" applyBorder="1" applyAlignment="1">
      <alignment horizontal="center" vertical="center"/>
    </xf>
    <xf numFmtId="2" fontId="59" fillId="0" borderId="10" xfId="0" applyNumberFormat="1" applyFont="1" applyBorder="1" applyAlignment="1">
      <alignment horizontal="center" vertical="center"/>
    </xf>
    <xf numFmtId="1" fontId="60" fillId="21" borderId="10" xfId="0" applyNumberFormat="1" applyFont="1" applyFill="1" applyBorder="1" applyAlignment="1">
      <alignment horizontal="center" vertical="center"/>
    </xf>
    <xf numFmtId="1" fontId="60" fillId="0" borderId="10" xfId="0" applyNumberFormat="1" applyFont="1" applyBorder="1" applyAlignment="1">
      <alignment horizontal="center" vertical="center"/>
    </xf>
    <xf numFmtId="2" fontId="59" fillId="10" borderId="10" xfId="0" applyNumberFormat="1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left" vertical="center" wrapText="1" shrinkToFit="1"/>
    </xf>
    <xf numFmtId="0" fontId="5" fillId="25" borderId="28" xfId="0" applyFont="1" applyFill="1" applyBorder="1" applyAlignment="1">
      <alignment horizontal="left" vertical="center" wrapText="1" shrinkToFit="1"/>
    </xf>
    <xf numFmtId="0" fontId="0" fillId="0" borderId="43" xfId="0" applyFill="1" applyBorder="1" applyAlignment="1">
      <alignment horizontal="left" vertical="center" wrapText="1" shrinkToFit="1"/>
    </xf>
    <xf numFmtId="0" fontId="52" fillId="0" borderId="28" xfId="0" applyFont="1" applyFill="1" applyBorder="1" applyAlignment="1">
      <alignment horizontal="left" vertical="center" wrapText="1" shrinkToFit="1"/>
    </xf>
    <xf numFmtId="1" fontId="3" fillId="3" borderId="1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1" fontId="3" fillId="3" borderId="3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12" xfId="0" applyFont="1" applyBorder="1" applyAlignment="1" applyProtection="1">
      <alignment horizontal="center" vertical="center" wrapText="1"/>
      <protection hidden="1"/>
    </xf>
    <xf numFmtId="0" fontId="4" fillId="0" borderId="13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4" fillId="0" borderId="10" xfId="0" applyFont="1" applyBorder="1" applyAlignment="1" applyProtection="1">
      <alignment horizontal="center" vertical="center"/>
      <protection hidden="1"/>
    </xf>
    <xf numFmtId="0" fontId="30" fillId="4" borderId="10" xfId="0" applyFont="1" applyFill="1" applyBorder="1" applyAlignment="1" applyProtection="1">
      <alignment horizontal="center" vertical="center" wrapText="1"/>
      <protection hidden="1"/>
    </xf>
    <xf numFmtId="0" fontId="40" fillId="0" borderId="12" xfId="0" applyFont="1" applyBorder="1" applyAlignment="1" applyProtection="1">
      <alignment horizontal="center" vertical="center"/>
      <protection hidden="1"/>
    </xf>
    <xf numFmtId="0" fontId="40" fillId="0" borderId="36" xfId="0" applyFont="1" applyBorder="1" applyAlignment="1" applyProtection="1">
      <alignment horizontal="center" vertical="center"/>
      <protection hidden="1"/>
    </xf>
    <xf numFmtId="0" fontId="40" fillId="0" borderId="13" xfId="0" applyFont="1" applyBorder="1" applyAlignment="1" applyProtection="1">
      <alignment horizontal="center" vertical="center"/>
      <protection hidden="1"/>
    </xf>
    <xf numFmtId="0" fontId="40" fillId="0" borderId="10" xfId="0" applyFont="1" applyBorder="1" applyAlignment="1" applyProtection="1">
      <alignment horizontal="center" vertical="center"/>
      <protection hidden="1"/>
    </xf>
  </cellXfs>
  <cellStyles count="12">
    <cellStyle name="Excel Built-in Normal" xfId="11"/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Процентный" xfId="5" builtinId="5"/>
    <cellStyle name="Процентный 2" xfId="6"/>
    <cellStyle name="Процентный 3" xfId="7"/>
    <cellStyle name="Финансовый" xfId="8" builtinId="3"/>
    <cellStyle name="Финансовый 2" xfId="9"/>
    <cellStyle name="Финансовый 3" xfId="10"/>
  </cellStyles>
  <dxfs count="18">
    <dxf>
      <font>
        <condense val="0"/>
        <extend val="0"/>
        <color indexed="10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594425065611666E-2"/>
          <c:y val="5.434782608695652E-2"/>
          <c:w val="0.74314274790136281"/>
          <c:h val="0.5559006211180126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0.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Общая!$U$1782:$AI$1782</c:f>
              <c:numCache>
                <c:formatCode>0%</c:formatCode>
                <c:ptCount val="15"/>
                <c:pt idx="0">
                  <c:v>0.28901027628306875</c:v>
                </c:pt>
                <c:pt idx="1">
                  <c:v>3.1777278756807671E-2</c:v>
                </c:pt>
                <c:pt idx="2">
                  <c:v>0.43070434745765473</c:v>
                </c:pt>
                <c:pt idx="3">
                  <c:v>0</c:v>
                </c:pt>
                <c:pt idx="4">
                  <c:v>5.6710220550610611E-2</c:v>
                </c:pt>
                <c:pt idx="5">
                  <c:v>0</c:v>
                </c:pt>
                <c:pt idx="6">
                  <c:v>3.2592080776212997E-4</c:v>
                </c:pt>
                <c:pt idx="7">
                  <c:v>4.2430815160532293E-2</c:v>
                </c:pt>
                <c:pt idx="8">
                  <c:v>0</c:v>
                </c:pt>
                <c:pt idx="9">
                  <c:v>2.076034065242827E-2</c:v>
                </c:pt>
                <c:pt idx="10">
                  <c:v>0</c:v>
                </c:pt>
                <c:pt idx="11">
                  <c:v>9.3783712433552872E-3</c:v>
                </c:pt>
                <c:pt idx="12">
                  <c:v>2.6732024652649924E-2</c:v>
                </c:pt>
                <c:pt idx="13">
                  <c:v>6.0295349435994041E-5</c:v>
                </c:pt>
                <c:pt idx="1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F9-4554-BA0C-B8361BF8E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697792"/>
        <c:axId val="145728256"/>
      </c:barChart>
      <c:catAx>
        <c:axId val="145697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45728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572825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45697792"/>
        <c:crosses val="autoZero"/>
        <c:crossBetween val="between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325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000000000000022" r="0.75000000000000022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333375</xdr:colOff>
      <xdr:row>1783</xdr:row>
      <xdr:rowOff>38100</xdr:rowOff>
    </xdr:from>
    <xdr:to>
      <xdr:col>36</xdr:col>
      <xdr:colOff>447675</xdr:colOff>
      <xdr:row>1811</xdr:row>
      <xdr:rowOff>133350</xdr:rowOff>
    </xdr:to>
    <xdr:graphicFrame macro="">
      <xdr:nvGraphicFramePr>
        <xdr:cNvPr id="1961" name="Chart 526">
          <a:extLst>
            <a:ext uri="{FF2B5EF4-FFF2-40B4-BE49-F238E27FC236}">
              <a16:creationId xmlns:a16="http://schemas.microsoft.com/office/drawing/2014/main" xmlns="" id="{A9367A66-2882-4A8B-A25E-0525459FD4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2237"/>
  <sheetViews>
    <sheetView showZeros="0" tabSelected="1" zoomScale="75" zoomScaleNormal="75" zoomScaleSheetLayoutView="75" workbookViewId="0">
      <pane xSplit="20" topLeftCell="AI1" activePane="topRight" state="frozen"/>
      <selection activeCell="A4" sqref="A4"/>
      <selection pane="topRight" activeCell="AJ16" sqref="AJ16"/>
    </sheetView>
  </sheetViews>
  <sheetFormatPr defaultColWidth="7.85546875" defaultRowHeight="15"/>
  <cols>
    <col min="1" max="1" width="8.5703125" style="1" customWidth="1"/>
    <col min="2" max="2" width="39.42578125" style="6" customWidth="1"/>
    <col min="3" max="3" width="13.7109375" style="2" customWidth="1"/>
    <col min="4" max="4" width="8" style="3" customWidth="1"/>
    <col min="5" max="5" width="6.140625" style="3" customWidth="1"/>
    <col min="6" max="6" width="4.42578125" style="3" customWidth="1"/>
    <col min="7" max="7" width="13.85546875" style="2" customWidth="1"/>
    <col min="8" max="8" width="6.28515625" style="3" customWidth="1"/>
    <col min="9" max="9" width="5.85546875" style="3" customWidth="1"/>
    <col min="10" max="10" width="5.28515625" style="32" customWidth="1"/>
    <col min="11" max="11" width="5.7109375" style="33" customWidth="1"/>
    <col min="12" max="12" width="5" style="32" customWidth="1"/>
    <col min="13" max="13" width="7.85546875" style="32" customWidth="1"/>
    <col min="14" max="14" width="5.140625" style="32" customWidth="1"/>
    <col min="15" max="15" width="7.28515625" style="4" customWidth="1"/>
    <col min="16" max="16" width="7.7109375" style="4" customWidth="1"/>
    <col min="17" max="17" width="8.42578125" style="3" customWidth="1"/>
    <col min="18" max="18" width="4.7109375" style="3" customWidth="1"/>
    <col min="19" max="19" width="5.7109375" style="3" customWidth="1"/>
    <col min="20" max="20" width="6.85546875" style="1" customWidth="1"/>
    <col min="21" max="21" width="5.85546875" style="26" customWidth="1"/>
    <col min="22" max="23" width="8.28515625" style="26" customWidth="1"/>
    <col min="24" max="24" width="9.42578125" style="26" customWidth="1"/>
    <col min="25" max="30" width="8.28515625" style="26" customWidth="1"/>
    <col min="31" max="33" width="8.28515625" style="30" customWidth="1"/>
    <col min="34" max="34" width="10.140625" style="30" customWidth="1"/>
    <col min="35" max="35" width="9.28515625" style="30" customWidth="1"/>
    <col min="36" max="36" width="11" style="30" customWidth="1"/>
    <col min="37" max="37" width="27.28515625" style="5" customWidth="1"/>
    <col min="38" max="38" width="9.5703125" style="4" customWidth="1"/>
    <col min="39" max="39" width="9.7109375" style="1" customWidth="1"/>
    <col min="40" max="40" width="7.85546875" style="4"/>
    <col min="41" max="41" width="7.85546875" style="3"/>
    <col min="42" max="42" width="12.42578125" style="1" customWidth="1"/>
    <col min="43" max="43" width="21.7109375" style="43" customWidth="1"/>
    <col min="44" max="44" width="8.85546875" style="18" customWidth="1"/>
    <col min="45" max="45" width="8.28515625" style="18" customWidth="1"/>
    <col min="46" max="46" width="8.5703125" style="4" customWidth="1"/>
    <col min="47" max="47" width="8.42578125" style="4" customWidth="1"/>
    <col min="48" max="48" width="8.140625" style="4" customWidth="1"/>
    <col min="49" max="49" width="9.7109375" style="4" bestFit="1" customWidth="1"/>
    <col min="50" max="50" width="9.140625" style="4" bestFit="1" customWidth="1"/>
    <col min="51" max="51" width="9.5703125" style="4" customWidth="1"/>
    <col min="52" max="16384" width="7.85546875" style="4"/>
  </cols>
  <sheetData>
    <row r="1" spans="1:58" s="63" customFormat="1" ht="18">
      <c r="A1" s="1"/>
      <c r="B1" s="59" t="s">
        <v>0</v>
      </c>
      <c r="C1" s="2"/>
      <c r="D1" s="3"/>
      <c r="E1" s="3"/>
      <c r="F1" s="3"/>
      <c r="G1" s="2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60" t="s">
        <v>1</v>
      </c>
      <c r="AB1" s="60"/>
      <c r="AC1" s="60"/>
      <c r="AD1" s="60"/>
      <c r="AE1" s="60"/>
      <c r="AF1" s="61"/>
      <c r="AG1" s="61"/>
      <c r="AH1" s="61"/>
      <c r="AI1" s="61"/>
      <c r="AJ1" s="27"/>
      <c r="AK1" s="5"/>
      <c r="AL1" s="62"/>
      <c r="AM1" s="1"/>
      <c r="AN1" s="4"/>
      <c r="AO1" s="1"/>
      <c r="AP1" s="4"/>
      <c r="AQ1" s="4"/>
      <c r="AR1" s="4"/>
      <c r="BC1" s="64"/>
      <c r="BD1" s="64"/>
      <c r="BE1" s="64"/>
      <c r="BF1" s="64"/>
    </row>
    <row r="2" spans="1:58" s="63" customFormat="1" ht="15.75">
      <c r="A2" s="1"/>
      <c r="B2" s="6"/>
      <c r="C2" s="2"/>
      <c r="D2" s="3"/>
      <c r="E2" s="3"/>
      <c r="F2" s="3"/>
      <c r="G2" s="2"/>
      <c r="H2" s="3"/>
      <c r="I2" s="3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3"/>
      <c r="V2" s="3"/>
      <c r="W2" s="3"/>
      <c r="X2" s="3"/>
      <c r="Y2" s="3"/>
      <c r="Z2" s="3"/>
      <c r="AA2" s="60"/>
      <c r="AB2" s="60"/>
      <c r="AC2" s="60"/>
      <c r="AD2" s="60"/>
      <c r="AE2" s="61"/>
      <c r="AF2" s="61"/>
      <c r="AG2" s="61"/>
      <c r="AH2" s="61"/>
      <c r="AI2" s="61"/>
      <c r="AJ2" s="27"/>
      <c r="AK2" s="5"/>
      <c r="AL2" s="62"/>
      <c r="AM2" s="1"/>
      <c r="AN2" s="61"/>
      <c r="AO2" s="1"/>
      <c r="AP2" s="4"/>
      <c r="AQ2" s="4"/>
      <c r="AR2" s="4"/>
      <c r="BC2" s="64"/>
      <c r="BD2" s="64"/>
      <c r="BE2" s="64"/>
      <c r="BF2" s="64"/>
    </row>
    <row r="3" spans="1:58" s="63" customFormat="1" ht="15.75">
      <c r="A3" s="1"/>
      <c r="B3" s="5" t="s">
        <v>2</v>
      </c>
      <c r="C3" s="4"/>
      <c r="E3" s="3"/>
      <c r="F3" s="5" t="s">
        <v>3</v>
      </c>
      <c r="G3" s="2"/>
      <c r="H3" s="3"/>
      <c r="I3" s="3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3"/>
      <c r="V3" s="3"/>
      <c r="W3" s="3"/>
      <c r="X3" s="61" t="s">
        <v>4</v>
      </c>
      <c r="Y3" s="3"/>
      <c r="Z3" s="3"/>
      <c r="AF3" s="202"/>
      <c r="AI3" s="61"/>
      <c r="AJ3" s="27"/>
      <c r="AK3" s="66"/>
      <c r="AL3" s="62"/>
      <c r="AM3" s="1"/>
      <c r="AN3" s="61"/>
      <c r="AO3" s="1"/>
      <c r="AP3" s="4"/>
      <c r="AQ3" s="4"/>
      <c r="AR3" s="4"/>
      <c r="BC3" s="64"/>
      <c r="BD3" s="64"/>
      <c r="BE3" s="64"/>
      <c r="BF3" s="64"/>
    </row>
    <row r="4" spans="1:58" ht="18">
      <c r="B4" s="67"/>
      <c r="H4" s="4"/>
      <c r="J4" s="4"/>
      <c r="K4" s="4"/>
      <c r="L4" s="30"/>
      <c r="M4" s="30"/>
      <c r="N4" s="30"/>
      <c r="T4" s="3"/>
      <c r="U4" s="3"/>
      <c r="V4" s="3"/>
      <c r="W4" s="3"/>
      <c r="X4" s="3"/>
      <c r="Y4" s="3"/>
      <c r="Z4" s="3"/>
      <c r="AA4" s="60"/>
      <c r="AB4" s="60"/>
      <c r="AC4" s="60"/>
      <c r="AD4" s="60"/>
      <c r="AE4" s="60"/>
      <c r="AF4" s="61"/>
      <c r="AG4" s="61"/>
      <c r="AH4" s="61"/>
      <c r="AI4" s="61"/>
      <c r="AJ4" s="27"/>
      <c r="AO4" s="4"/>
      <c r="AP4" s="18"/>
      <c r="AQ4" s="4"/>
      <c r="AR4" s="4"/>
      <c r="BC4" s="3"/>
      <c r="BD4" s="3"/>
      <c r="BE4" s="3"/>
      <c r="BF4" s="3"/>
    </row>
    <row r="5" spans="1:58" ht="16.5" thickBot="1">
      <c r="AA5" s="28"/>
      <c r="AB5" s="28"/>
      <c r="AC5" s="28"/>
      <c r="AD5" s="28"/>
      <c r="AE5" s="27"/>
      <c r="AF5" s="27"/>
      <c r="AG5" s="27"/>
      <c r="AH5" s="27"/>
      <c r="AI5" s="27"/>
      <c r="AJ5" s="27"/>
    </row>
    <row r="6" spans="1:58" ht="16.5" thickBot="1">
      <c r="A6" s="7"/>
      <c r="B6" s="58"/>
      <c r="C6" s="8"/>
      <c r="D6" s="8"/>
      <c r="E6" s="8"/>
      <c r="F6" s="8"/>
      <c r="G6" s="9"/>
      <c r="H6" s="45"/>
      <c r="I6" s="8"/>
      <c r="J6" s="34" t="s">
        <v>5</v>
      </c>
      <c r="K6" s="35"/>
      <c r="L6" s="36"/>
      <c r="M6" s="35"/>
      <c r="N6" s="35"/>
      <c r="O6" s="10"/>
      <c r="P6" s="10"/>
      <c r="Q6" s="10"/>
      <c r="R6" s="10"/>
      <c r="S6" s="10"/>
      <c r="T6" s="11"/>
      <c r="U6" s="556" t="s">
        <v>6</v>
      </c>
      <c r="V6" s="557"/>
      <c r="W6" s="557"/>
      <c r="X6" s="557"/>
      <c r="Y6" s="557"/>
      <c r="Z6" s="557"/>
      <c r="AA6" s="557"/>
      <c r="AB6" s="557"/>
      <c r="AC6" s="557"/>
      <c r="AD6" s="557"/>
      <c r="AE6" s="557"/>
      <c r="AF6" s="557"/>
      <c r="AG6" s="557"/>
      <c r="AH6" s="557"/>
      <c r="AI6" s="557"/>
      <c r="AJ6" s="558"/>
      <c r="AK6" s="90"/>
      <c r="AL6" s="39"/>
      <c r="AM6" s="44"/>
      <c r="AN6" s="42"/>
      <c r="AO6" s="46"/>
      <c r="AP6" s="44"/>
      <c r="AQ6" s="47"/>
      <c r="AR6" s="559" t="s">
        <v>7</v>
      </c>
      <c r="AS6" s="560"/>
      <c r="AT6" s="560"/>
      <c r="AU6" s="561"/>
    </row>
    <row r="7" spans="1:58" ht="201" customHeight="1" thickBot="1">
      <c r="A7" s="12" t="s">
        <v>8</v>
      </c>
      <c r="B7" s="13" t="s">
        <v>9</v>
      </c>
      <c r="C7" s="14" t="s">
        <v>10</v>
      </c>
      <c r="D7" s="15" t="s">
        <v>11</v>
      </c>
      <c r="E7" s="15" t="s">
        <v>12</v>
      </c>
      <c r="F7" s="15" t="s">
        <v>13</v>
      </c>
      <c r="G7" s="16" t="s">
        <v>14</v>
      </c>
      <c r="H7" s="15" t="s">
        <v>15</v>
      </c>
      <c r="I7" s="17" t="s">
        <v>16</v>
      </c>
      <c r="J7" s="76" t="s">
        <v>17</v>
      </c>
      <c r="K7" s="77" t="s">
        <v>18</v>
      </c>
      <c r="L7" s="77" t="s">
        <v>19</v>
      </c>
      <c r="M7" s="93" t="s">
        <v>20</v>
      </c>
      <c r="N7" s="188" t="s">
        <v>21</v>
      </c>
      <c r="O7" s="78" t="s">
        <v>22</v>
      </c>
      <c r="P7" s="78" t="s">
        <v>23</v>
      </c>
      <c r="Q7" s="78" t="s">
        <v>24</v>
      </c>
      <c r="R7" s="78" t="s">
        <v>25</v>
      </c>
      <c r="S7" s="78" t="s">
        <v>26</v>
      </c>
      <c r="T7" s="79" t="s">
        <v>27</v>
      </c>
      <c r="U7" s="71" t="s">
        <v>28</v>
      </c>
      <c r="V7" s="72" t="s">
        <v>29</v>
      </c>
      <c r="W7" s="72" t="s">
        <v>30</v>
      </c>
      <c r="X7" s="72" t="s">
        <v>31</v>
      </c>
      <c r="Y7" s="72" t="s">
        <v>32</v>
      </c>
      <c r="Z7" s="72" t="s">
        <v>18</v>
      </c>
      <c r="AA7" s="72" t="s">
        <v>33</v>
      </c>
      <c r="AB7" s="72" t="s">
        <v>34</v>
      </c>
      <c r="AC7" s="72" t="s">
        <v>35</v>
      </c>
      <c r="AD7" s="72" t="s">
        <v>36</v>
      </c>
      <c r="AE7" s="72" t="s">
        <v>37</v>
      </c>
      <c r="AF7" s="72" t="s">
        <v>38</v>
      </c>
      <c r="AG7" s="72" t="s">
        <v>39</v>
      </c>
      <c r="AH7" s="72" t="s">
        <v>40</v>
      </c>
      <c r="AI7" s="183" t="s">
        <v>41</v>
      </c>
      <c r="AJ7" s="72" t="s">
        <v>42</v>
      </c>
      <c r="AK7" s="91" t="s">
        <v>43</v>
      </c>
      <c r="AL7" s="200" t="s">
        <v>44</v>
      </c>
      <c r="AM7" s="40" t="s">
        <v>45</v>
      </c>
      <c r="AN7" s="41" t="s">
        <v>46</v>
      </c>
      <c r="AO7" s="51" t="s">
        <v>47</v>
      </c>
      <c r="AP7" s="41" t="s">
        <v>48</v>
      </c>
      <c r="AQ7" s="48" t="s">
        <v>49</v>
      </c>
      <c r="AR7" s="84" t="s">
        <v>50</v>
      </c>
      <c r="AS7" s="85" t="s">
        <v>51</v>
      </c>
      <c r="AT7" s="85" t="s">
        <v>52</v>
      </c>
      <c r="AU7" s="86" t="s">
        <v>53</v>
      </c>
      <c r="AW7" s="161"/>
      <c r="AX7" s="161"/>
    </row>
    <row r="8" spans="1:58" s="55" customFormat="1" ht="16.5" thickBot="1">
      <c r="A8" s="52" t="s">
        <v>54</v>
      </c>
      <c r="B8" s="56" t="s">
        <v>55</v>
      </c>
      <c r="C8" s="52" t="s">
        <v>56</v>
      </c>
      <c r="D8" s="53" t="s">
        <v>57</v>
      </c>
      <c r="E8" s="53" t="s">
        <v>58</v>
      </c>
      <c r="F8" s="53" t="s">
        <v>59</v>
      </c>
      <c r="G8" s="53" t="s">
        <v>60</v>
      </c>
      <c r="H8" s="53" t="s">
        <v>61</v>
      </c>
      <c r="I8" s="54" t="s">
        <v>62</v>
      </c>
      <c r="J8" s="80" t="s">
        <v>63</v>
      </c>
      <c r="K8" s="81" t="s">
        <v>64</v>
      </c>
      <c r="L8" s="81" t="s">
        <v>65</v>
      </c>
      <c r="M8" s="94" t="s">
        <v>66</v>
      </c>
      <c r="N8" s="192" t="s">
        <v>67</v>
      </c>
      <c r="O8" s="187" t="s">
        <v>68</v>
      </c>
      <c r="P8" s="82" t="s">
        <v>69</v>
      </c>
      <c r="Q8" s="82" t="s">
        <v>70</v>
      </c>
      <c r="R8" s="82" t="s">
        <v>71</v>
      </c>
      <c r="S8" s="82" t="s">
        <v>72</v>
      </c>
      <c r="T8" s="83" t="s">
        <v>73</v>
      </c>
      <c r="U8" s="73" t="s">
        <v>74</v>
      </c>
      <c r="V8" s="74" t="s">
        <v>75</v>
      </c>
      <c r="W8" s="74" t="s">
        <v>76</v>
      </c>
      <c r="X8" s="74" t="s">
        <v>77</v>
      </c>
      <c r="Y8" s="74" t="s">
        <v>78</v>
      </c>
      <c r="Z8" s="74" t="s">
        <v>79</v>
      </c>
      <c r="AA8" s="74" t="s">
        <v>80</v>
      </c>
      <c r="AB8" s="74" t="s">
        <v>81</v>
      </c>
      <c r="AC8" s="74" t="s">
        <v>82</v>
      </c>
      <c r="AD8" s="74" t="s">
        <v>83</v>
      </c>
      <c r="AE8" s="74" t="s">
        <v>84</v>
      </c>
      <c r="AF8" s="74" t="s">
        <v>85</v>
      </c>
      <c r="AG8" s="74" t="s">
        <v>86</v>
      </c>
      <c r="AH8" s="74" t="s">
        <v>87</v>
      </c>
      <c r="AI8" s="74" t="s">
        <v>88</v>
      </c>
      <c r="AJ8" s="75" t="s">
        <v>89</v>
      </c>
      <c r="AK8" s="92" t="s">
        <v>90</v>
      </c>
      <c r="AL8" s="70" t="s">
        <v>91</v>
      </c>
      <c r="AM8" s="146" t="s">
        <v>92</v>
      </c>
      <c r="AN8" s="146" t="s">
        <v>93</v>
      </c>
      <c r="AO8" s="148" t="s">
        <v>94</v>
      </c>
      <c r="AP8" s="149" t="s">
        <v>95</v>
      </c>
      <c r="AQ8" s="184" t="s">
        <v>96</v>
      </c>
      <c r="AR8" s="87" t="s">
        <v>97</v>
      </c>
      <c r="AS8" s="88" t="s">
        <v>98</v>
      </c>
      <c r="AT8" s="88" t="s">
        <v>99</v>
      </c>
      <c r="AU8" s="89">
        <v>47</v>
      </c>
      <c r="AW8" s="162"/>
      <c r="AX8" s="162"/>
    </row>
    <row r="9" spans="1:58" s="1" customFormat="1" ht="25.5">
      <c r="A9" s="21" t="s">
        <v>100</v>
      </c>
      <c r="B9" s="145" t="s">
        <v>101</v>
      </c>
      <c r="C9" s="68" t="s">
        <v>102</v>
      </c>
      <c r="D9" s="21" t="s">
        <v>103</v>
      </c>
      <c r="E9" s="21" t="s">
        <v>104</v>
      </c>
      <c r="F9" s="21">
        <v>1</v>
      </c>
      <c r="G9" s="320" t="s">
        <v>105</v>
      </c>
      <c r="H9" s="21">
        <v>8</v>
      </c>
      <c r="I9" s="49">
        <v>1</v>
      </c>
      <c r="J9" s="37"/>
      <c r="K9" s="31" t="s">
        <v>106</v>
      </c>
      <c r="L9" s="31"/>
      <c r="M9" s="38"/>
      <c r="N9" s="193">
        <v>3</v>
      </c>
      <c r="O9" s="21">
        <v>90</v>
      </c>
      <c r="P9" s="21">
        <v>8</v>
      </c>
      <c r="Q9" s="21">
        <v>4</v>
      </c>
      <c r="R9" s="21">
        <v>0</v>
      </c>
      <c r="S9" s="21">
        <v>4</v>
      </c>
      <c r="T9" s="121">
        <v>82</v>
      </c>
      <c r="U9" s="50">
        <f t="shared" ref="U9:U72" si="0">Q9</f>
        <v>4</v>
      </c>
      <c r="V9" s="29">
        <f t="shared" ref="V9:V72" si="1">R9*I9</f>
        <v>0</v>
      </c>
      <c r="W9" s="29">
        <f t="shared" ref="W9:W72" si="2">S9*I9</f>
        <v>4</v>
      </c>
      <c r="X9" s="57">
        <f t="shared" ref="X9:X72" si="3">IF(AF9&gt;0,0,IF(AND(D9="Заоч.(д)",M9="+"),N9*2*0.25*H9,IF(OR(M9="+",M9="+у"),H9*0.25,IF(OR(M9="к",M9="к/кмс"),H9*0.25,IF(OR(M9="кк",M9="кк/кмс"),H9*0.25*2,IF(OR(M9="рр",M9="рр/кмс"),H9*0.5,IF(OR(M9="кр",M9="кр/кмс"),H9*1,0)))))))</f>
        <v>0</v>
      </c>
      <c r="Y9" s="29">
        <f t="shared" ref="Y9:Y72" si="4">IF(L9="+",H9*3,IF(L9="+в",H9*3,0))</f>
        <v>0</v>
      </c>
      <c r="Z9" s="20">
        <f t="shared" ref="Z9:Z72" si="5">IF(AND(D9="Заоч.(д)",K9="+"),H9*0.1,IF(AF9&gt;0,0,IF(AND(K9="+",R9="",S9="",O9=Q9+T9),H9*0.1,0)))</f>
        <v>0</v>
      </c>
      <c r="AA9" s="20">
        <f t="shared" ref="AA9:AA38" si="6">IF(H9&lt;6,0,IF(AND(D9="Ден.",J9="+"),I9*2,IF(AND(D9="Ден.",J9="+п"),I9*2,0)))</f>
        <v>0</v>
      </c>
      <c r="AB9" s="20">
        <f t="shared" ref="AB9:AB72" si="7">IF(AND(J9="+",D9="Заоч.(д)"),H9*0.1,IF(J9="+",H9*0.25,0))</f>
        <v>0</v>
      </c>
      <c r="AC9" s="20">
        <f t="shared" ref="AC9:AC72" si="8">IF(B9="Керівництво бакалаврськими роботами",H9*10,IF(B9="Керівництво магістерськими роботами",H9*20,IF(B9="Рецензування бакалаврських робіт",H9*1,IF(B9="Рецензування магістерських робіт",H9*2,IF(B9="Нормоконтроль",H9*0.33,0)))))</f>
        <v>0</v>
      </c>
      <c r="AD9" s="20">
        <f t="shared" ref="AD9:AD72" si="9">IF(B9="Голова ЕК (екзамен)",H9*0.5,IF(B9="Голова ЕК (захист)",H9*0.5,IF(B9="Участь у ЕК (екзамен)",H9*0.33,IF(B9="Участь у ЕК (захист)",H9*0.33,0))))</f>
        <v>0</v>
      </c>
      <c r="AE9" s="23">
        <f t="shared" ref="AE9:AE72" si="10">IF(B9="Керівництво аспірантами (очна)",H9*25,IF(B9="Керівництво аспірантами (заочна)",H9*25,IF(B9="Рецензування рефератів (асп.)",H9*2,IF(B9="Кандидатські іспити",H9*0.5,IF(B9="Вступні іспити (асп.)",H9*0.5,IF(B9="Наукове консультування докторантів",H9*50,0))))))</f>
        <v>0</v>
      </c>
      <c r="AF9" s="25">
        <f t="shared" ref="AF9:AF72" si="11">IF(AND(A9="ПедПр",D9="Ден."),H9*N9/1.5,IF(AND(A9="ПедПр",D9="Заоч."),H9*0.5*N9/1.5,IF(AND(A9="ПедПр",D9="Заоч.(д)"),H9*0.5*N9/1.5,IF(AND(A9="Пр",D9="Ден."),H9*0.5,IF(AND(A9="Пр",D9="Заоч."),H9*0.1,IF(AND(A9="Пр",D9="Заоч.(д)"),H9*0.1,IF(AND(A9="НПрКПУ",D9="Ден.",H9&gt;=5),ROUND(H9/6,1)*N9/3*2*2,0)))))))</f>
        <v>0</v>
      </c>
      <c r="AG9" s="230"/>
      <c r="AH9" s="25"/>
      <c r="AI9" s="23"/>
      <c r="AJ9" s="49">
        <f t="shared" ref="AJ9:AJ72" si="12">SUM(U9:AI9)</f>
        <v>8</v>
      </c>
      <c r="AK9" s="181" t="s">
        <v>107</v>
      </c>
      <c r="AL9" s="182">
        <f t="shared" ref="AL9:AL72" si="13">IF(OR(AU9="проф.",AT9="д.н."),AJ9/600,AJ9/600)</f>
        <v>1.3333333333333334E-2</v>
      </c>
      <c r="AM9" s="158" t="s">
        <v>108</v>
      </c>
      <c r="AN9" s="20" t="s">
        <v>109</v>
      </c>
      <c r="AO9" s="20" t="s">
        <v>110</v>
      </c>
      <c r="AP9" s="21"/>
      <c r="AQ9" s="122" t="s">
        <v>4</v>
      </c>
      <c r="AR9" s="185" t="str">
        <f>INDEX(Преподаватели!F$3:F$72,MATCH($AK9,Преподаватели!$E$3:$E$72,0),1)</f>
        <v>ст.викл.</v>
      </c>
      <c r="AS9" s="101" t="str">
        <f>INDEX(Преподаватели!G$3:G$72,MATCH($AK9,Преподаватели!$E$3:$E$72,0),1)</f>
        <v>шт.</v>
      </c>
      <c r="AT9" s="101" t="str">
        <f>INDEX(Преподаватели!H$3:H$72,MATCH($AK9,Преподаватели!$E$3:$E$72,0),1)</f>
        <v>б.с.</v>
      </c>
      <c r="AU9" s="186" t="str">
        <f>INDEX(Преподаватели!I$3:I$72,MATCH($AK9,Преподаватели!$E$3:$E$72,0),1)</f>
        <v>б.з.</v>
      </c>
      <c r="AV9" s="157"/>
      <c r="AW9" s="163"/>
      <c r="AX9" s="163"/>
      <c r="AY9" s="164"/>
      <c r="AZ9" s="165"/>
      <c r="BA9" s="165"/>
      <c r="BB9" s="4"/>
      <c r="BC9" s="4"/>
      <c r="BD9" s="4"/>
      <c r="BE9" s="4"/>
      <c r="BF9" s="4"/>
    </row>
    <row r="10" spans="1:58">
      <c r="A10" s="22" t="s">
        <v>111</v>
      </c>
      <c r="B10" s="145" t="s">
        <v>112</v>
      </c>
      <c r="C10" s="68" t="s">
        <v>113</v>
      </c>
      <c r="D10" s="21" t="s">
        <v>103</v>
      </c>
      <c r="E10" s="21" t="s">
        <v>104</v>
      </c>
      <c r="F10" s="21">
        <v>2</v>
      </c>
      <c r="G10" s="20" t="s">
        <v>114</v>
      </c>
      <c r="H10" s="21">
        <v>2</v>
      </c>
      <c r="I10" s="49">
        <v>1</v>
      </c>
      <c r="J10" s="37" t="s">
        <v>106</v>
      </c>
      <c r="K10" s="31"/>
      <c r="L10" s="31"/>
      <c r="M10" s="38"/>
      <c r="N10" s="193">
        <v>5</v>
      </c>
      <c r="O10" s="21">
        <v>150</v>
      </c>
      <c r="P10" s="21">
        <v>14</v>
      </c>
      <c r="Q10" s="21">
        <v>6</v>
      </c>
      <c r="R10" s="21">
        <v>0</v>
      </c>
      <c r="S10" s="21">
        <v>8</v>
      </c>
      <c r="T10" s="121">
        <v>136</v>
      </c>
      <c r="U10" s="50">
        <f t="shared" si="0"/>
        <v>6</v>
      </c>
      <c r="V10" s="29">
        <f t="shared" si="1"/>
        <v>0</v>
      </c>
      <c r="W10" s="29">
        <f t="shared" si="2"/>
        <v>8</v>
      </c>
      <c r="X10" s="57">
        <f t="shared" si="3"/>
        <v>0</v>
      </c>
      <c r="Y10" s="29">
        <f t="shared" si="4"/>
        <v>0</v>
      </c>
      <c r="Z10" s="20">
        <f t="shared" si="5"/>
        <v>0</v>
      </c>
      <c r="AA10" s="20">
        <f t="shared" si="6"/>
        <v>0</v>
      </c>
      <c r="AB10" s="20">
        <f t="shared" si="7"/>
        <v>0.5</v>
      </c>
      <c r="AC10" s="20">
        <f t="shared" si="8"/>
        <v>0</v>
      </c>
      <c r="AD10" s="20">
        <f t="shared" si="9"/>
        <v>0</v>
      </c>
      <c r="AE10" s="23">
        <f t="shared" si="10"/>
        <v>0</v>
      </c>
      <c r="AF10" s="25">
        <f t="shared" si="11"/>
        <v>0</v>
      </c>
      <c r="AG10" s="230"/>
      <c r="AH10" s="25"/>
      <c r="AI10" s="23"/>
      <c r="AJ10" s="49">
        <f t="shared" si="12"/>
        <v>14.5</v>
      </c>
      <c r="AK10" s="181" t="s">
        <v>115</v>
      </c>
      <c r="AL10" s="182">
        <f t="shared" si="13"/>
        <v>2.4166666666666666E-2</v>
      </c>
      <c r="AM10" s="69" t="s">
        <v>116</v>
      </c>
      <c r="AN10" s="20" t="s">
        <v>110</v>
      </c>
      <c r="AO10" s="20" t="s">
        <v>110</v>
      </c>
      <c r="AP10" s="21"/>
      <c r="AQ10" s="122" t="s">
        <v>4</v>
      </c>
      <c r="AR10" s="185" t="str">
        <f>INDEX(Преподаватели!F$3:F$72,MATCH($AK10,Преподаватели!$E$3:$E$72,0),1)</f>
        <v>доц.</v>
      </c>
      <c r="AS10" s="101" t="str">
        <f>INDEX(Преподаватели!G$3:G$72,MATCH($AK10,Преподаватели!$E$3:$E$72,0),1)</f>
        <v>шт.</v>
      </c>
      <c r="AT10" s="101" t="str">
        <f>INDEX(Преподаватели!H$3:H$72,MATCH($AK10,Преподаватели!$E$3:$E$72,0),1)</f>
        <v>к.н.</v>
      </c>
      <c r="AU10" s="186" t="str">
        <f>INDEX(Преподаватели!I$3:I$72,MATCH($AK10,Преподаватели!$E$3:$E$72,0),1)</f>
        <v>б.з.</v>
      </c>
      <c r="AV10" s="157"/>
      <c r="AW10" s="163"/>
      <c r="AX10" s="163"/>
      <c r="AY10" s="164"/>
      <c r="AZ10" s="165"/>
      <c r="BA10" s="165"/>
      <c r="BB10" s="1"/>
      <c r="BC10" s="1"/>
      <c r="BD10" s="1"/>
      <c r="BE10" s="1"/>
      <c r="BF10" s="1"/>
    </row>
    <row r="11" spans="1:58" s="1" customFormat="1">
      <c r="A11" s="21" t="s">
        <v>117</v>
      </c>
      <c r="B11" s="145" t="s">
        <v>118</v>
      </c>
      <c r="C11" s="68" t="s">
        <v>113</v>
      </c>
      <c r="D11" s="21" t="s">
        <v>103</v>
      </c>
      <c r="E11" s="21" t="s">
        <v>104</v>
      </c>
      <c r="F11" s="21">
        <v>1</v>
      </c>
      <c r="G11" s="20" t="s">
        <v>114</v>
      </c>
      <c r="H11" s="21">
        <v>2</v>
      </c>
      <c r="I11" s="49">
        <v>1</v>
      </c>
      <c r="J11" s="37" t="s">
        <v>106</v>
      </c>
      <c r="K11" s="31"/>
      <c r="L11" s="31"/>
      <c r="M11" s="38"/>
      <c r="N11" s="193">
        <v>5</v>
      </c>
      <c r="O11" s="21">
        <v>150</v>
      </c>
      <c r="P11" s="21">
        <v>12</v>
      </c>
      <c r="Q11" s="21">
        <v>6</v>
      </c>
      <c r="R11" s="21">
        <v>0</v>
      </c>
      <c r="S11" s="21">
        <v>6</v>
      </c>
      <c r="T11" s="121">
        <v>138</v>
      </c>
      <c r="U11" s="50">
        <f t="shared" si="0"/>
        <v>6</v>
      </c>
      <c r="V11" s="29">
        <f t="shared" si="1"/>
        <v>0</v>
      </c>
      <c r="W11" s="29">
        <f t="shared" si="2"/>
        <v>6</v>
      </c>
      <c r="X11" s="57">
        <f t="shared" si="3"/>
        <v>0</v>
      </c>
      <c r="Y11" s="29">
        <f t="shared" si="4"/>
        <v>0</v>
      </c>
      <c r="Z11" s="20">
        <f t="shared" si="5"/>
        <v>0</v>
      </c>
      <c r="AA11" s="20">
        <f t="shared" si="6"/>
        <v>0</v>
      </c>
      <c r="AB11" s="20">
        <f t="shared" si="7"/>
        <v>0.5</v>
      </c>
      <c r="AC11" s="20">
        <f t="shared" si="8"/>
        <v>0</v>
      </c>
      <c r="AD11" s="20">
        <f t="shared" si="9"/>
        <v>0</v>
      </c>
      <c r="AE11" s="23">
        <f t="shared" si="10"/>
        <v>0</v>
      </c>
      <c r="AF11" s="25">
        <f t="shared" si="11"/>
        <v>0</v>
      </c>
      <c r="AG11" s="230"/>
      <c r="AH11" s="25"/>
      <c r="AI11" s="23"/>
      <c r="AJ11" s="49">
        <f t="shared" si="12"/>
        <v>12.5</v>
      </c>
      <c r="AK11" s="181" t="s">
        <v>119</v>
      </c>
      <c r="AL11" s="182">
        <f t="shared" si="13"/>
        <v>2.0833333333333332E-2</v>
      </c>
      <c r="AM11" s="158" t="s">
        <v>116</v>
      </c>
      <c r="AN11" s="20" t="s">
        <v>110</v>
      </c>
      <c r="AO11" s="20" t="s">
        <v>110</v>
      </c>
      <c r="AP11" s="21"/>
      <c r="AQ11" s="122" t="s">
        <v>4</v>
      </c>
      <c r="AR11" s="185" t="str">
        <f>INDEX(Преподаватели!F$3:F$72,MATCH($AK11,Преподаватели!$E$3:$E$72,0),1)</f>
        <v>ст.викл.</v>
      </c>
      <c r="AS11" s="101" t="str">
        <f>INDEX(Преподаватели!G$3:G$72,MATCH($AK11,Преподаватели!$E$3:$E$72,0),1)</f>
        <v>шт.сум.</v>
      </c>
      <c r="AT11" s="101" t="str">
        <f>INDEX(Преподаватели!H$3:H$72,MATCH($AK11,Преподаватели!$E$3:$E$72,0),1)</f>
        <v>б.с.</v>
      </c>
      <c r="AU11" s="186" t="str">
        <f>INDEX(Преподаватели!I$3:I$72,MATCH($AK11,Преподаватели!$E$3:$E$72,0),1)</f>
        <v>б.з.</v>
      </c>
      <c r="AV11" s="157"/>
      <c r="AW11" s="163"/>
      <c r="AX11" s="163"/>
      <c r="AY11" s="164"/>
      <c r="AZ11" s="165"/>
      <c r="BA11" s="165"/>
    </row>
    <row r="12" spans="1:58">
      <c r="A12" s="22" t="s">
        <v>120</v>
      </c>
      <c r="B12" s="145" t="s">
        <v>121</v>
      </c>
      <c r="C12" s="68" t="s">
        <v>113</v>
      </c>
      <c r="D12" s="21" t="s">
        <v>103</v>
      </c>
      <c r="E12" s="21" t="s">
        <v>104</v>
      </c>
      <c r="F12" s="21">
        <v>1</v>
      </c>
      <c r="G12" s="20" t="s">
        <v>114</v>
      </c>
      <c r="H12" s="21">
        <v>2</v>
      </c>
      <c r="I12" s="49">
        <v>1</v>
      </c>
      <c r="J12" s="37" t="s">
        <v>106</v>
      </c>
      <c r="K12" s="31"/>
      <c r="L12" s="31"/>
      <c r="M12" s="38"/>
      <c r="N12" s="193">
        <v>4</v>
      </c>
      <c r="O12" s="21">
        <v>120</v>
      </c>
      <c r="P12" s="21">
        <v>12</v>
      </c>
      <c r="Q12" s="21">
        <v>6</v>
      </c>
      <c r="R12" s="21">
        <v>0</v>
      </c>
      <c r="S12" s="21">
        <v>6</v>
      </c>
      <c r="T12" s="121">
        <v>108</v>
      </c>
      <c r="U12" s="50">
        <f t="shared" si="0"/>
        <v>6</v>
      </c>
      <c r="V12" s="29">
        <f t="shared" si="1"/>
        <v>0</v>
      </c>
      <c r="W12" s="29">
        <f t="shared" si="2"/>
        <v>6</v>
      </c>
      <c r="X12" s="57">
        <f t="shared" si="3"/>
        <v>0</v>
      </c>
      <c r="Y12" s="29">
        <f t="shared" si="4"/>
        <v>0</v>
      </c>
      <c r="Z12" s="20">
        <f t="shared" si="5"/>
        <v>0</v>
      </c>
      <c r="AA12" s="20">
        <f t="shared" si="6"/>
        <v>0</v>
      </c>
      <c r="AB12" s="20">
        <f t="shared" si="7"/>
        <v>0.5</v>
      </c>
      <c r="AC12" s="20">
        <f t="shared" si="8"/>
        <v>0</v>
      </c>
      <c r="AD12" s="20">
        <f t="shared" si="9"/>
        <v>0</v>
      </c>
      <c r="AE12" s="23">
        <f t="shared" si="10"/>
        <v>0</v>
      </c>
      <c r="AF12" s="25">
        <f t="shared" si="11"/>
        <v>0</v>
      </c>
      <c r="AG12" s="230"/>
      <c r="AH12" s="25"/>
      <c r="AI12" s="23"/>
      <c r="AJ12" s="49">
        <f t="shared" si="12"/>
        <v>12.5</v>
      </c>
      <c r="AK12" s="181" t="s">
        <v>119</v>
      </c>
      <c r="AL12" s="182">
        <f t="shared" si="13"/>
        <v>2.0833333333333332E-2</v>
      </c>
      <c r="AM12" s="69" t="s">
        <v>116</v>
      </c>
      <c r="AN12" s="20" t="s">
        <v>110</v>
      </c>
      <c r="AO12" s="20" t="s">
        <v>110</v>
      </c>
      <c r="AP12" s="21"/>
      <c r="AQ12" s="122" t="s">
        <v>4</v>
      </c>
      <c r="AR12" s="185" t="str">
        <f>INDEX(Преподаватели!F$3:F$72,MATCH($AK12,Преподаватели!$E$3:$E$72,0),1)</f>
        <v>ст.викл.</v>
      </c>
      <c r="AS12" s="101" t="str">
        <f>INDEX(Преподаватели!G$3:G$72,MATCH($AK12,Преподаватели!$E$3:$E$72,0),1)</f>
        <v>шт.сум.</v>
      </c>
      <c r="AT12" s="101" t="str">
        <f>INDEX(Преподаватели!H$3:H$72,MATCH($AK12,Преподаватели!$E$3:$E$72,0),1)</f>
        <v>б.с.</v>
      </c>
      <c r="AU12" s="186" t="str">
        <f>INDEX(Преподаватели!I$3:I$72,MATCH($AK12,Преподаватели!$E$3:$E$72,0),1)</f>
        <v>б.з.</v>
      </c>
      <c r="AV12" s="157"/>
      <c r="AW12" s="163"/>
      <c r="AX12" s="163"/>
      <c r="AY12" s="164"/>
      <c r="AZ12" s="165"/>
      <c r="BA12" s="165"/>
    </row>
    <row r="13" spans="1:58" s="1" customFormat="1">
      <c r="A13" s="21" t="s">
        <v>122</v>
      </c>
      <c r="B13" s="145" t="s">
        <v>123</v>
      </c>
      <c r="C13" s="68" t="s">
        <v>113</v>
      </c>
      <c r="D13" s="21" t="s">
        <v>103</v>
      </c>
      <c r="E13" s="21" t="s">
        <v>104</v>
      </c>
      <c r="F13" s="21">
        <v>2</v>
      </c>
      <c r="G13" s="20" t="s">
        <v>114</v>
      </c>
      <c r="H13" s="21">
        <v>2</v>
      </c>
      <c r="I13" s="49">
        <v>1</v>
      </c>
      <c r="J13" s="37" t="s">
        <v>106</v>
      </c>
      <c r="K13" s="31"/>
      <c r="L13" s="31"/>
      <c r="M13" s="38"/>
      <c r="N13" s="193">
        <v>5</v>
      </c>
      <c r="O13" s="21">
        <v>150</v>
      </c>
      <c r="P13" s="21">
        <v>14</v>
      </c>
      <c r="Q13" s="21">
        <v>6</v>
      </c>
      <c r="R13" s="21">
        <v>0</v>
      </c>
      <c r="S13" s="21">
        <v>8</v>
      </c>
      <c r="T13" s="121">
        <v>136</v>
      </c>
      <c r="U13" s="50">
        <f t="shared" si="0"/>
        <v>6</v>
      </c>
      <c r="V13" s="29">
        <f t="shared" si="1"/>
        <v>0</v>
      </c>
      <c r="W13" s="29">
        <f t="shared" si="2"/>
        <v>8</v>
      </c>
      <c r="X13" s="57">
        <f t="shared" si="3"/>
        <v>0</v>
      </c>
      <c r="Y13" s="29">
        <f t="shared" si="4"/>
        <v>0</v>
      </c>
      <c r="Z13" s="20">
        <f t="shared" si="5"/>
        <v>0</v>
      </c>
      <c r="AA13" s="20">
        <f t="shared" si="6"/>
        <v>0</v>
      </c>
      <c r="AB13" s="20">
        <f t="shared" si="7"/>
        <v>0.5</v>
      </c>
      <c r="AC13" s="20">
        <f t="shared" si="8"/>
        <v>0</v>
      </c>
      <c r="AD13" s="20">
        <f t="shared" si="9"/>
        <v>0</v>
      </c>
      <c r="AE13" s="23">
        <f t="shared" si="10"/>
        <v>0</v>
      </c>
      <c r="AF13" s="25">
        <f t="shared" si="11"/>
        <v>0</v>
      </c>
      <c r="AG13" s="230"/>
      <c r="AH13" s="25"/>
      <c r="AI13" s="23"/>
      <c r="AJ13" s="49">
        <f t="shared" si="12"/>
        <v>14.5</v>
      </c>
      <c r="AK13" s="181" t="s">
        <v>119</v>
      </c>
      <c r="AL13" s="182">
        <f t="shared" si="13"/>
        <v>2.4166666666666666E-2</v>
      </c>
      <c r="AM13" s="158" t="s">
        <v>116</v>
      </c>
      <c r="AN13" s="20" t="s">
        <v>110</v>
      </c>
      <c r="AO13" s="20" t="s">
        <v>110</v>
      </c>
      <c r="AP13" s="21"/>
      <c r="AQ13" s="122" t="s">
        <v>4</v>
      </c>
      <c r="AR13" s="185" t="str">
        <f>INDEX(Преподаватели!F$3:F$72,MATCH($AK13,Преподаватели!$E$3:$E$72,0),1)</f>
        <v>ст.викл.</v>
      </c>
      <c r="AS13" s="101" t="str">
        <f>INDEX(Преподаватели!G$3:G$72,MATCH($AK13,Преподаватели!$E$3:$E$72,0),1)</f>
        <v>шт.сум.</v>
      </c>
      <c r="AT13" s="101" t="str">
        <f>INDEX(Преподаватели!H$3:H$72,MATCH($AK13,Преподаватели!$E$3:$E$72,0),1)</f>
        <v>б.с.</v>
      </c>
      <c r="AU13" s="186" t="str">
        <f>INDEX(Преподаватели!I$3:I$72,MATCH($AK13,Преподаватели!$E$3:$E$72,0),1)</f>
        <v>б.з.</v>
      </c>
      <c r="AV13" s="157"/>
      <c r="AW13" s="163"/>
      <c r="AX13" s="163"/>
      <c r="AY13" s="164"/>
      <c r="AZ13" s="165"/>
      <c r="BA13" s="165"/>
    </row>
    <row r="14" spans="1:58" s="1" customFormat="1">
      <c r="A14" s="21" t="s">
        <v>124</v>
      </c>
      <c r="B14" s="145" t="s">
        <v>125</v>
      </c>
      <c r="C14" s="68" t="s">
        <v>113</v>
      </c>
      <c r="D14" s="21" t="s">
        <v>103</v>
      </c>
      <c r="E14" s="21" t="s">
        <v>104</v>
      </c>
      <c r="F14" s="21">
        <v>1</v>
      </c>
      <c r="G14" s="20" t="s">
        <v>114</v>
      </c>
      <c r="H14" s="21">
        <v>2</v>
      </c>
      <c r="I14" s="49">
        <v>1</v>
      </c>
      <c r="J14" s="37" t="s">
        <v>106</v>
      </c>
      <c r="K14" s="31"/>
      <c r="L14" s="31"/>
      <c r="M14" s="38"/>
      <c r="N14" s="193">
        <v>4</v>
      </c>
      <c r="O14" s="21">
        <v>120</v>
      </c>
      <c r="P14" s="21">
        <v>12</v>
      </c>
      <c r="Q14" s="21">
        <v>6</v>
      </c>
      <c r="R14" s="21">
        <v>0</v>
      </c>
      <c r="S14" s="21">
        <v>6</v>
      </c>
      <c r="T14" s="121">
        <v>108</v>
      </c>
      <c r="U14" s="50">
        <f t="shared" si="0"/>
        <v>6</v>
      </c>
      <c r="V14" s="29">
        <f t="shared" si="1"/>
        <v>0</v>
      </c>
      <c r="W14" s="29">
        <f t="shared" si="2"/>
        <v>6</v>
      </c>
      <c r="X14" s="57">
        <f t="shared" si="3"/>
        <v>0</v>
      </c>
      <c r="Y14" s="29">
        <f t="shared" si="4"/>
        <v>0</v>
      </c>
      <c r="Z14" s="20">
        <f t="shared" si="5"/>
        <v>0</v>
      </c>
      <c r="AA14" s="20">
        <f t="shared" si="6"/>
        <v>0</v>
      </c>
      <c r="AB14" s="20">
        <f t="shared" si="7"/>
        <v>0.5</v>
      </c>
      <c r="AC14" s="20">
        <f t="shared" si="8"/>
        <v>0</v>
      </c>
      <c r="AD14" s="20">
        <f t="shared" si="9"/>
        <v>0</v>
      </c>
      <c r="AE14" s="23">
        <f t="shared" si="10"/>
        <v>0</v>
      </c>
      <c r="AF14" s="25">
        <f t="shared" si="11"/>
        <v>0</v>
      </c>
      <c r="AG14" s="230"/>
      <c r="AH14" s="25"/>
      <c r="AI14" s="23"/>
      <c r="AJ14" s="49">
        <f t="shared" si="12"/>
        <v>12.5</v>
      </c>
      <c r="AK14" s="181" t="s">
        <v>119</v>
      </c>
      <c r="AL14" s="182">
        <f t="shared" si="13"/>
        <v>2.0833333333333332E-2</v>
      </c>
      <c r="AM14" s="158" t="s">
        <v>116</v>
      </c>
      <c r="AN14" s="20" t="s">
        <v>110</v>
      </c>
      <c r="AO14" s="20" t="s">
        <v>110</v>
      </c>
      <c r="AP14" s="21"/>
      <c r="AQ14" s="122" t="s">
        <v>4</v>
      </c>
      <c r="AR14" s="185" t="str">
        <f>INDEX(Преподаватели!F$3:F$72,MATCH($AK14,Преподаватели!$E$3:$E$72,0),1)</f>
        <v>ст.викл.</v>
      </c>
      <c r="AS14" s="101" t="str">
        <f>INDEX(Преподаватели!G$3:G$72,MATCH($AK14,Преподаватели!$E$3:$E$72,0),1)</f>
        <v>шт.сум.</v>
      </c>
      <c r="AT14" s="101" t="str">
        <f>INDEX(Преподаватели!H$3:H$72,MATCH($AK14,Преподаватели!$E$3:$E$72,0),1)</f>
        <v>б.с.</v>
      </c>
      <c r="AU14" s="186" t="str">
        <f>INDEX(Преподаватели!I$3:I$72,MATCH($AK14,Преподаватели!$E$3:$E$72,0),1)</f>
        <v>б.з.</v>
      </c>
      <c r="AV14" s="157"/>
      <c r="AW14" s="163"/>
      <c r="AX14" s="163"/>
      <c r="AY14" s="164"/>
      <c r="AZ14" s="165"/>
      <c r="BA14" s="165"/>
      <c r="BB14" s="4"/>
      <c r="BC14" s="4"/>
      <c r="BD14" s="4"/>
      <c r="BE14" s="4"/>
      <c r="BF14" s="4"/>
    </row>
    <row r="15" spans="1:58" s="1" customFormat="1">
      <c r="A15" s="21" t="s">
        <v>126</v>
      </c>
      <c r="B15" s="145" t="s">
        <v>127</v>
      </c>
      <c r="C15" s="68" t="s">
        <v>113</v>
      </c>
      <c r="D15" s="21" t="s">
        <v>103</v>
      </c>
      <c r="E15" s="21" t="s">
        <v>104</v>
      </c>
      <c r="F15" s="21">
        <v>2</v>
      </c>
      <c r="G15" s="20" t="s">
        <v>114</v>
      </c>
      <c r="H15" s="21">
        <v>2</v>
      </c>
      <c r="I15" s="49">
        <v>1</v>
      </c>
      <c r="J15" s="37" t="s">
        <v>106</v>
      </c>
      <c r="K15" s="31"/>
      <c r="L15" s="31"/>
      <c r="M15" s="38"/>
      <c r="N15" s="193">
        <v>5</v>
      </c>
      <c r="O15" s="21">
        <v>150</v>
      </c>
      <c r="P15" s="21">
        <v>14</v>
      </c>
      <c r="Q15" s="21">
        <v>6</v>
      </c>
      <c r="R15" s="21">
        <v>0</v>
      </c>
      <c r="S15" s="21">
        <v>8</v>
      </c>
      <c r="T15" s="121">
        <v>136</v>
      </c>
      <c r="U15" s="50">
        <f t="shared" si="0"/>
        <v>6</v>
      </c>
      <c r="V15" s="29">
        <f t="shared" si="1"/>
        <v>0</v>
      </c>
      <c r="W15" s="29">
        <f t="shared" si="2"/>
        <v>8</v>
      </c>
      <c r="X15" s="57">
        <f t="shared" si="3"/>
        <v>0</v>
      </c>
      <c r="Y15" s="29">
        <f t="shared" si="4"/>
        <v>0</v>
      </c>
      <c r="Z15" s="20">
        <f t="shared" si="5"/>
        <v>0</v>
      </c>
      <c r="AA15" s="20">
        <f t="shared" si="6"/>
        <v>0</v>
      </c>
      <c r="AB15" s="20">
        <f t="shared" si="7"/>
        <v>0.5</v>
      </c>
      <c r="AC15" s="20">
        <f t="shared" si="8"/>
        <v>0</v>
      </c>
      <c r="AD15" s="20">
        <f t="shared" si="9"/>
        <v>0</v>
      </c>
      <c r="AE15" s="23">
        <f t="shared" si="10"/>
        <v>0</v>
      </c>
      <c r="AF15" s="25">
        <f t="shared" si="11"/>
        <v>0</v>
      </c>
      <c r="AG15" s="230"/>
      <c r="AH15" s="25"/>
      <c r="AI15" s="23"/>
      <c r="AJ15" s="49">
        <f t="shared" si="12"/>
        <v>14.5</v>
      </c>
      <c r="AK15" s="181" t="s">
        <v>119</v>
      </c>
      <c r="AL15" s="182">
        <f t="shared" si="13"/>
        <v>2.4166666666666666E-2</v>
      </c>
      <c r="AM15" s="158" t="s">
        <v>116</v>
      </c>
      <c r="AN15" s="20" t="s">
        <v>110</v>
      </c>
      <c r="AO15" s="20" t="s">
        <v>110</v>
      </c>
      <c r="AP15" s="21"/>
      <c r="AQ15" s="122" t="s">
        <v>4</v>
      </c>
      <c r="AR15" s="185" t="str">
        <f>INDEX(Преподаватели!F$3:F$72,MATCH($AK15,Преподаватели!$E$3:$E$72,0),1)</f>
        <v>ст.викл.</v>
      </c>
      <c r="AS15" s="101" t="str">
        <f>INDEX(Преподаватели!G$3:G$72,MATCH($AK15,Преподаватели!$E$3:$E$72,0),1)</f>
        <v>шт.сум.</v>
      </c>
      <c r="AT15" s="101" t="str">
        <f>INDEX(Преподаватели!H$3:H$72,MATCH($AK15,Преподаватели!$E$3:$E$72,0),1)</f>
        <v>б.с.</v>
      </c>
      <c r="AU15" s="186" t="str">
        <f>INDEX(Преподаватели!I$3:I$72,MATCH($AK15,Преподаватели!$E$3:$E$72,0),1)</f>
        <v>б.з.</v>
      </c>
      <c r="AV15" s="157"/>
      <c r="AW15" s="163"/>
      <c r="AX15" s="163"/>
      <c r="AY15" s="164"/>
      <c r="AZ15" s="165"/>
      <c r="BA15" s="165"/>
    </row>
    <row r="16" spans="1:58">
      <c r="A16" s="22" t="s">
        <v>128</v>
      </c>
      <c r="B16" s="145" t="s">
        <v>129</v>
      </c>
      <c r="C16" s="68" t="s">
        <v>113</v>
      </c>
      <c r="D16" s="21" t="s">
        <v>103</v>
      </c>
      <c r="E16" s="21" t="s">
        <v>104</v>
      </c>
      <c r="F16" s="21">
        <v>2</v>
      </c>
      <c r="G16" s="20" t="s">
        <v>114</v>
      </c>
      <c r="H16" s="21">
        <v>2</v>
      </c>
      <c r="I16" s="49">
        <v>1</v>
      </c>
      <c r="J16" s="37" t="s">
        <v>106</v>
      </c>
      <c r="K16" s="31"/>
      <c r="L16" s="31"/>
      <c r="M16" s="38"/>
      <c r="N16" s="193">
        <v>5</v>
      </c>
      <c r="O16" s="21">
        <v>150</v>
      </c>
      <c r="P16" s="21">
        <v>14</v>
      </c>
      <c r="Q16" s="21">
        <v>6</v>
      </c>
      <c r="R16" s="21">
        <v>0</v>
      </c>
      <c r="S16" s="21">
        <v>8</v>
      </c>
      <c r="T16" s="121">
        <v>136</v>
      </c>
      <c r="U16" s="50">
        <f t="shared" si="0"/>
        <v>6</v>
      </c>
      <c r="V16" s="29">
        <f t="shared" si="1"/>
        <v>0</v>
      </c>
      <c r="W16" s="29">
        <f t="shared" si="2"/>
        <v>8</v>
      </c>
      <c r="X16" s="57">
        <f t="shared" si="3"/>
        <v>0</v>
      </c>
      <c r="Y16" s="29">
        <f t="shared" si="4"/>
        <v>0</v>
      </c>
      <c r="Z16" s="20">
        <f t="shared" si="5"/>
        <v>0</v>
      </c>
      <c r="AA16" s="20">
        <f t="shared" si="6"/>
        <v>0</v>
      </c>
      <c r="AB16" s="20">
        <f t="shared" si="7"/>
        <v>0.5</v>
      </c>
      <c r="AC16" s="20">
        <f t="shared" si="8"/>
        <v>0</v>
      </c>
      <c r="AD16" s="20">
        <f t="shared" si="9"/>
        <v>0</v>
      </c>
      <c r="AE16" s="23">
        <f t="shared" si="10"/>
        <v>0</v>
      </c>
      <c r="AF16" s="25">
        <f t="shared" si="11"/>
        <v>0</v>
      </c>
      <c r="AG16" s="230"/>
      <c r="AH16" s="25"/>
      <c r="AI16" s="23"/>
      <c r="AJ16" s="49">
        <f t="shared" si="12"/>
        <v>14.5</v>
      </c>
      <c r="AK16" s="181" t="s">
        <v>130</v>
      </c>
      <c r="AL16" s="182">
        <f t="shared" si="13"/>
        <v>2.4166666666666666E-2</v>
      </c>
      <c r="AM16" s="69" t="s">
        <v>116</v>
      </c>
      <c r="AN16" s="20" t="s">
        <v>110</v>
      </c>
      <c r="AO16" s="20" t="s">
        <v>110</v>
      </c>
      <c r="AP16" s="21"/>
      <c r="AQ16" s="122" t="s">
        <v>4</v>
      </c>
      <c r="AR16" s="185" t="str">
        <f>INDEX(Преподаватели!F$3:F$72,MATCH($AK16,Преподаватели!$E$3:$E$72,0),1)</f>
        <v>доц.</v>
      </c>
      <c r="AS16" s="101" t="str">
        <f>INDEX(Преподаватели!G$3:G$72,MATCH($AK16,Преподаватели!$E$3:$E$72,0),1)</f>
        <v>сум.</v>
      </c>
      <c r="AT16" s="101" t="str">
        <f>INDEX(Преподаватели!H$3:H$72,MATCH($AK16,Преподаватели!$E$3:$E$72,0),1)</f>
        <v>к.н.</v>
      </c>
      <c r="AU16" s="186" t="str">
        <f>INDEX(Преподаватели!I$3:I$72,MATCH($AK16,Преподаватели!$E$3:$E$72,0),1)</f>
        <v>доц.</v>
      </c>
      <c r="AV16" s="157"/>
      <c r="AW16" s="163"/>
      <c r="AX16" s="163"/>
      <c r="AY16" s="164"/>
      <c r="AZ16" s="165"/>
      <c r="BA16" s="165"/>
      <c r="BB16" s="1"/>
      <c r="BC16" s="1"/>
      <c r="BD16" s="1"/>
      <c r="BE16" s="1"/>
      <c r="BF16" s="1"/>
    </row>
    <row r="17" spans="1:58" s="1" customFormat="1">
      <c r="A17" s="21" t="s">
        <v>131</v>
      </c>
      <c r="B17" s="145" t="s">
        <v>132</v>
      </c>
      <c r="C17" s="68" t="s">
        <v>113</v>
      </c>
      <c r="D17" s="21" t="s">
        <v>103</v>
      </c>
      <c r="E17" s="21" t="s">
        <v>104</v>
      </c>
      <c r="F17" s="21">
        <v>1</v>
      </c>
      <c r="G17" s="20" t="s">
        <v>114</v>
      </c>
      <c r="H17" s="21">
        <v>2</v>
      </c>
      <c r="I17" s="49">
        <v>1</v>
      </c>
      <c r="J17" s="37"/>
      <c r="K17" s="31" t="s">
        <v>106</v>
      </c>
      <c r="L17" s="31" t="s">
        <v>133</v>
      </c>
      <c r="M17" s="38"/>
      <c r="N17" s="193">
        <v>4</v>
      </c>
      <c r="O17" s="21">
        <v>120</v>
      </c>
      <c r="P17" s="21">
        <v>12</v>
      </c>
      <c r="Q17" s="21">
        <v>6</v>
      </c>
      <c r="R17" s="21">
        <v>0</v>
      </c>
      <c r="S17" s="21">
        <v>6</v>
      </c>
      <c r="T17" s="121">
        <v>108</v>
      </c>
      <c r="U17" s="50">
        <f t="shared" si="0"/>
        <v>6</v>
      </c>
      <c r="V17" s="29">
        <f t="shared" si="1"/>
        <v>0</v>
      </c>
      <c r="W17" s="29">
        <f t="shared" si="2"/>
        <v>6</v>
      </c>
      <c r="X17" s="57">
        <f t="shared" si="3"/>
        <v>0</v>
      </c>
      <c r="Y17" s="29">
        <f t="shared" si="4"/>
        <v>0</v>
      </c>
      <c r="Z17" s="20">
        <f t="shared" si="5"/>
        <v>0</v>
      </c>
      <c r="AA17" s="20">
        <f t="shared" si="6"/>
        <v>0</v>
      </c>
      <c r="AB17" s="20">
        <f t="shared" si="7"/>
        <v>0</v>
      </c>
      <c r="AC17" s="20">
        <f t="shared" si="8"/>
        <v>0</v>
      </c>
      <c r="AD17" s="20">
        <f t="shared" si="9"/>
        <v>0</v>
      </c>
      <c r="AE17" s="23">
        <f t="shared" si="10"/>
        <v>0</v>
      </c>
      <c r="AF17" s="25">
        <f t="shared" si="11"/>
        <v>0</v>
      </c>
      <c r="AG17" s="230"/>
      <c r="AH17" s="25"/>
      <c r="AI17" s="23"/>
      <c r="AJ17" s="49">
        <f t="shared" si="12"/>
        <v>12</v>
      </c>
      <c r="AK17" s="181" t="s">
        <v>119</v>
      </c>
      <c r="AL17" s="182">
        <f t="shared" si="13"/>
        <v>0.02</v>
      </c>
      <c r="AM17" s="158" t="s">
        <v>116</v>
      </c>
      <c r="AN17" s="20" t="s">
        <v>110</v>
      </c>
      <c r="AO17" s="20" t="s">
        <v>110</v>
      </c>
      <c r="AP17" s="21"/>
      <c r="AQ17" s="122" t="s">
        <v>4</v>
      </c>
      <c r="AR17" s="185" t="str">
        <f>INDEX(Преподаватели!F$3:F$72,MATCH($AK17,Преподаватели!$E$3:$E$72,0),1)</f>
        <v>ст.викл.</v>
      </c>
      <c r="AS17" s="101" t="str">
        <f>INDEX(Преподаватели!G$3:G$72,MATCH($AK17,Преподаватели!$E$3:$E$72,0),1)</f>
        <v>шт.сум.</v>
      </c>
      <c r="AT17" s="101" t="str">
        <f>INDEX(Преподаватели!H$3:H$72,MATCH($AK17,Преподаватели!$E$3:$E$72,0),1)</f>
        <v>б.с.</v>
      </c>
      <c r="AU17" s="186" t="str">
        <f>INDEX(Преподаватели!I$3:I$72,MATCH($AK17,Преподаватели!$E$3:$E$72,0),1)</f>
        <v>б.з.</v>
      </c>
      <c r="AV17" s="157"/>
      <c r="AW17" s="163"/>
      <c r="AX17" s="163"/>
      <c r="AY17" s="164"/>
      <c r="AZ17" s="165"/>
      <c r="BA17" s="165"/>
      <c r="BB17" s="4"/>
      <c r="BC17" s="4"/>
      <c r="BD17" s="4"/>
      <c r="BE17" s="4"/>
      <c r="BF17" s="4"/>
    </row>
    <row r="18" spans="1:58" s="1" customFormat="1">
      <c r="A18" s="21" t="s">
        <v>134</v>
      </c>
      <c r="B18" s="145" t="s">
        <v>135</v>
      </c>
      <c r="C18" s="68" t="s">
        <v>113</v>
      </c>
      <c r="D18" s="21" t="s">
        <v>103</v>
      </c>
      <c r="E18" s="21" t="s">
        <v>104</v>
      </c>
      <c r="F18" s="21">
        <v>1</v>
      </c>
      <c r="G18" s="20" t="s">
        <v>114</v>
      </c>
      <c r="H18" s="21">
        <v>2</v>
      </c>
      <c r="I18" s="49">
        <v>1</v>
      </c>
      <c r="J18" s="37"/>
      <c r="K18" s="31" t="s">
        <v>106</v>
      </c>
      <c r="L18" s="31"/>
      <c r="M18" s="38"/>
      <c r="N18" s="193">
        <v>4</v>
      </c>
      <c r="O18" s="21">
        <v>120</v>
      </c>
      <c r="P18" s="21">
        <v>12</v>
      </c>
      <c r="Q18" s="21">
        <v>6</v>
      </c>
      <c r="R18" s="21">
        <v>0</v>
      </c>
      <c r="S18" s="21">
        <v>6</v>
      </c>
      <c r="T18" s="121">
        <v>108</v>
      </c>
      <c r="U18" s="50">
        <f t="shared" si="0"/>
        <v>6</v>
      </c>
      <c r="V18" s="29">
        <f t="shared" si="1"/>
        <v>0</v>
      </c>
      <c r="W18" s="29">
        <f t="shared" si="2"/>
        <v>6</v>
      </c>
      <c r="X18" s="57">
        <f t="shared" si="3"/>
        <v>0</v>
      </c>
      <c r="Y18" s="29">
        <f t="shared" si="4"/>
        <v>0</v>
      </c>
      <c r="Z18" s="20">
        <f t="shared" si="5"/>
        <v>0</v>
      </c>
      <c r="AA18" s="20">
        <f t="shared" si="6"/>
        <v>0</v>
      </c>
      <c r="AB18" s="20">
        <f t="shared" si="7"/>
        <v>0</v>
      </c>
      <c r="AC18" s="20">
        <f t="shared" si="8"/>
        <v>0</v>
      </c>
      <c r="AD18" s="20">
        <f t="shared" si="9"/>
        <v>0</v>
      </c>
      <c r="AE18" s="23">
        <f t="shared" si="10"/>
        <v>0</v>
      </c>
      <c r="AF18" s="25">
        <f t="shared" si="11"/>
        <v>0</v>
      </c>
      <c r="AG18" s="230"/>
      <c r="AH18" s="25"/>
      <c r="AI18" s="23"/>
      <c r="AJ18" s="49">
        <f t="shared" si="12"/>
        <v>12</v>
      </c>
      <c r="AK18" s="181" t="s">
        <v>119</v>
      </c>
      <c r="AL18" s="182">
        <f t="shared" si="13"/>
        <v>0.02</v>
      </c>
      <c r="AM18" s="158" t="s">
        <v>116</v>
      </c>
      <c r="AN18" s="20" t="s">
        <v>110</v>
      </c>
      <c r="AO18" s="20" t="s">
        <v>110</v>
      </c>
      <c r="AP18" s="21"/>
      <c r="AQ18" s="122" t="s">
        <v>4</v>
      </c>
      <c r="AR18" s="185" t="str">
        <f>INDEX(Преподаватели!F$3:F$72,MATCH($AK18,Преподаватели!$E$3:$E$72,0),1)</f>
        <v>ст.викл.</v>
      </c>
      <c r="AS18" s="101" t="str">
        <f>INDEX(Преподаватели!G$3:G$72,MATCH($AK18,Преподаватели!$E$3:$E$72,0),1)</f>
        <v>шт.сум.</v>
      </c>
      <c r="AT18" s="101" t="str">
        <f>INDEX(Преподаватели!H$3:H$72,MATCH($AK18,Преподаватели!$E$3:$E$72,0),1)</f>
        <v>б.с.</v>
      </c>
      <c r="AU18" s="186" t="str">
        <f>INDEX(Преподаватели!I$3:I$72,MATCH($AK18,Преподаватели!$E$3:$E$72,0),1)</f>
        <v>б.з.</v>
      </c>
      <c r="AV18" s="157"/>
      <c r="AW18" s="163"/>
      <c r="AX18" s="163"/>
      <c r="AY18" s="164"/>
      <c r="AZ18" s="165"/>
      <c r="BA18" s="165"/>
    </row>
    <row r="19" spans="1:58" s="1" customFormat="1">
      <c r="A19" s="21" t="s">
        <v>136</v>
      </c>
      <c r="B19" s="145" t="s">
        <v>137</v>
      </c>
      <c r="C19" s="68" t="s">
        <v>113</v>
      </c>
      <c r="D19" s="21" t="s">
        <v>103</v>
      </c>
      <c r="E19" s="21" t="s">
        <v>104</v>
      </c>
      <c r="F19" s="21">
        <v>1</v>
      </c>
      <c r="G19" s="20" t="s">
        <v>114</v>
      </c>
      <c r="H19" s="21">
        <v>2</v>
      </c>
      <c r="I19" s="49">
        <v>1</v>
      </c>
      <c r="J19" s="37"/>
      <c r="K19" s="31" t="s">
        <v>106</v>
      </c>
      <c r="L19" s="31"/>
      <c r="M19" s="38"/>
      <c r="N19" s="193">
        <v>4</v>
      </c>
      <c r="O19" s="21">
        <v>120</v>
      </c>
      <c r="P19" s="21">
        <v>12</v>
      </c>
      <c r="Q19" s="21">
        <v>6</v>
      </c>
      <c r="R19" s="21">
        <v>0</v>
      </c>
      <c r="S19" s="21">
        <v>6</v>
      </c>
      <c r="T19" s="121">
        <v>108</v>
      </c>
      <c r="U19" s="50">
        <f t="shared" si="0"/>
        <v>6</v>
      </c>
      <c r="V19" s="29">
        <f t="shared" si="1"/>
        <v>0</v>
      </c>
      <c r="W19" s="29">
        <f t="shared" si="2"/>
        <v>6</v>
      </c>
      <c r="X19" s="57">
        <f t="shared" si="3"/>
        <v>0</v>
      </c>
      <c r="Y19" s="29">
        <f t="shared" si="4"/>
        <v>0</v>
      </c>
      <c r="Z19" s="20">
        <f t="shared" si="5"/>
        <v>0</v>
      </c>
      <c r="AA19" s="20">
        <f t="shared" si="6"/>
        <v>0</v>
      </c>
      <c r="AB19" s="20">
        <f t="shared" si="7"/>
        <v>0</v>
      </c>
      <c r="AC19" s="20">
        <f t="shared" si="8"/>
        <v>0</v>
      </c>
      <c r="AD19" s="20">
        <f t="shared" si="9"/>
        <v>0</v>
      </c>
      <c r="AE19" s="23">
        <f t="shared" si="10"/>
        <v>0</v>
      </c>
      <c r="AF19" s="25">
        <f t="shared" si="11"/>
        <v>0</v>
      </c>
      <c r="AG19" s="230"/>
      <c r="AH19" s="25"/>
      <c r="AI19" s="23"/>
      <c r="AJ19" s="49">
        <f t="shared" si="12"/>
        <v>12</v>
      </c>
      <c r="AK19" s="181" t="s">
        <v>130</v>
      </c>
      <c r="AL19" s="182">
        <f t="shared" si="13"/>
        <v>0.02</v>
      </c>
      <c r="AM19" s="158" t="s">
        <v>116</v>
      </c>
      <c r="AN19" s="20" t="s">
        <v>110</v>
      </c>
      <c r="AO19" s="20" t="s">
        <v>110</v>
      </c>
      <c r="AP19" s="21"/>
      <c r="AQ19" s="122" t="s">
        <v>4</v>
      </c>
      <c r="AR19" s="185" t="str">
        <f>INDEX(Преподаватели!F$3:F$72,MATCH($AK19,Преподаватели!$E$3:$E$72,0),1)</f>
        <v>доц.</v>
      </c>
      <c r="AS19" s="101" t="str">
        <f>INDEX(Преподаватели!G$3:G$72,MATCH($AK19,Преподаватели!$E$3:$E$72,0),1)</f>
        <v>сум.</v>
      </c>
      <c r="AT19" s="101" t="str">
        <f>INDEX(Преподаватели!H$3:H$72,MATCH($AK19,Преподаватели!$E$3:$E$72,0),1)</f>
        <v>к.н.</v>
      </c>
      <c r="AU19" s="186" t="str">
        <f>INDEX(Преподаватели!I$3:I$72,MATCH($AK19,Преподаватели!$E$3:$E$72,0),1)</f>
        <v>доц.</v>
      </c>
      <c r="AV19" s="157"/>
      <c r="AW19" s="163"/>
      <c r="AX19" s="163"/>
      <c r="AY19" s="164"/>
      <c r="AZ19" s="165"/>
      <c r="BA19" s="165"/>
    </row>
    <row r="20" spans="1:58" ht="25.5">
      <c r="A20" s="22" t="s">
        <v>138</v>
      </c>
      <c r="B20" s="145" t="s">
        <v>139</v>
      </c>
      <c r="C20" s="68" t="s">
        <v>113</v>
      </c>
      <c r="D20" s="21" t="s">
        <v>103</v>
      </c>
      <c r="E20" s="21" t="s">
        <v>104</v>
      </c>
      <c r="F20" s="21">
        <v>2</v>
      </c>
      <c r="G20" s="20" t="s">
        <v>114</v>
      </c>
      <c r="H20" s="21">
        <v>2</v>
      </c>
      <c r="I20" s="49">
        <v>1</v>
      </c>
      <c r="J20" s="37"/>
      <c r="K20" s="31" t="s">
        <v>106</v>
      </c>
      <c r="L20" s="31"/>
      <c r="M20" s="38"/>
      <c r="N20" s="193">
        <v>4</v>
      </c>
      <c r="O20" s="21">
        <v>120</v>
      </c>
      <c r="P20" s="21">
        <v>14</v>
      </c>
      <c r="Q20" s="21">
        <v>6</v>
      </c>
      <c r="R20" s="21">
        <v>0</v>
      </c>
      <c r="S20" s="21">
        <v>8</v>
      </c>
      <c r="T20" s="121">
        <v>106</v>
      </c>
      <c r="U20" s="50">
        <f t="shared" si="0"/>
        <v>6</v>
      </c>
      <c r="V20" s="29">
        <f t="shared" si="1"/>
        <v>0</v>
      </c>
      <c r="W20" s="29">
        <f t="shared" si="2"/>
        <v>8</v>
      </c>
      <c r="X20" s="57">
        <f t="shared" si="3"/>
        <v>0</v>
      </c>
      <c r="Y20" s="29">
        <f t="shared" si="4"/>
        <v>0</v>
      </c>
      <c r="Z20" s="20">
        <f t="shared" si="5"/>
        <v>0</v>
      </c>
      <c r="AA20" s="20">
        <f t="shared" si="6"/>
        <v>0</v>
      </c>
      <c r="AB20" s="20">
        <f t="shared" si="7"/>
        <v>0</v>
      </c>
      <c r="AC20" s="20">
        <f t="shared" si="8"/>
        <v>0</v>
      </c>
      <c r="AD20" s="20">
        <f t="shared" si="9"/>
        <v>0</v>
      </c>
      <c r="AE20" s="23">
        <f t="shared" si="10"/>
        <v>0</v>
      </c>
      <c r="AF20" s="25">
        <f t="shared" si="11"/>
        <v>0</v>
      </c>
      <c r="AG20" s="230"/>
      <c r="AH20" s="25"/>
      <c r="AI20" s="23"/>
      <c r="AJ20" s="49">
        <f t="shared" si="12"/>
        <v>14</v>
      </c>
      <c r="AK20" s="181" t="s">
        <v>130</v>
      </c>
      <c r="AL20" s="182">
        <f t="shared" si="13"/>
        <v>2.3333333333333334E-2</v>
      </c>
      <c r="AM20" s="69" t="s">
        <v>140</v>
      </c>
      <c r="AN20" s="20" t="s">
        <v>110</v>
      </c>
      <c r="AO20" s="20" t="s">
        <v>110</v>
      </c>
      <c r="AP20" s="21"/>
      <c r="AQ20" s="122" t="s">
        <v>4</v>
      </c>
      <c r="AR20" s="185" t="str">
        <f>INDEX(Преподаватели!F$3:F$72,MATCH($AK20,Преподаватели!$E$3:$E$72,0),1)</f>
        <v>доц.</v>
      </c>
      <c r="AS20" s="101" t="str">
        <f>INDEX(Преподаватели!G$3:G$72,MATCH($AK20,Преподаватели!$E$3:$E$72,0),1)</f>
        <v>сум.</v>
      </c>
      <c r="AT20" s="101" t="str">
        <f>INDEX(Преподаватели!H$3:H$72,MATCH($AK20,Преподаватели!$E$3:$E$72,0),1)</f>
        <v>к.н.</v>
      </c>
      <c r="AU20" s="186" t="str">
        <f>INDEX(Преподаватели!I$3:I$72,MATCH($AK20,Преподаватели!$E$3:$E$72,0),1)</f>
        <v>доц.</v>
      </c>
      <c r="AV20" s="157"/>
      <c r="AW20" s="163"/>
      <c r="AX20" s="163"/>
      <c r="AY20" s="164"/>
      <c r="AZ20" s="165"/>
      <c r="BA20" s="165"/>
      <c r="BB20" s="1"/>
      <c r="BC20" s="1"/>
      <c r="BD20" s="1"/>
      <c r="BE20" s="1"/>
      <c r="BF20" s="1"/>
    </row>
    <row r="21" spans="1:58" s="1" customFormat="1">
      <c r="A21" s="21" t="s">
        <v>141</v>
      </c>
      <c r="B21" s="145" t="s">
        <v>142</v>
      </c>
      <c r="C21" s="68" t="s">
        <v>143</v>
      </c>
      <c r="D21" s="21" t="s">
        <v>103</v>
      </c>
      <c r="E21" s="21" t="s">
        <v>144</v>
      </c>
      <c r="F21" s="21">
        <v>1</v>
      </c>
      <c r="G21" s="20" t="s">
        <v>145</v>
      </c>
      <c r="H21" s="21">
        <v>2</v>
      </c>
      <c r="I21" s="49">
        <v>1</v>
      </c>
      <c r="J21" s="37" t="s">
        <v>106</v>
      </c>
      <c r="K21" s="31"/>
      <c r="L21" s="31"/>
      <c r="M21" s="38"/>
      <c r="N21" s="193">
        <v>4</v>
      </c>
      <c r="O21" s="21">
        <v>120</v>
      </c>
      <c r="P21" s="21">
        <v>12</v>
      </c>
      <c r="Q21" s="21">
        <v>6</v>
      </c>
      <c r="R21" s="21">
        <v>0</v>
      </c>
      <c r="S21" s="21">
        <v>6</v>
      </c>
      <c r="T21" s="121">
        <v>108</v>
      </c>
      <c r="U21" s="50">
        <f t="shared" si="0"/>
        <v>6</v>
      </c>
      <c r="V21" s="29">
        <f t="shared" si="1"/>
        <v>0</v>
      </c>
      <c r="W21" s="29">
        <f t="shared" si="2"/>
        <v>6</v>
      </c>
      <c r="X21" s="57">
        <f t="shared" si="3"/>
        <v>0</v>
      </c>
      <c r="Y21" s="29">
        <f t="shared" si="4"/>
        <v>0</v>
      </c>
      <c r="Z21" s="20">
        <f t="shared" si="5"/>
        <v>0</v>
      </c>
      <c r="AA21" s="20">
        <f t="shared" si="6"/>
        <v>0</v>
      </c>
      <c r="AB21" s="20">
        <f t="shared" si="7"/>
        <v>0.5</v>
      </c>
      <c r="AC21" s="20">
        <f t="shared" si="8"/>
        <v>0</v>
      </c>
      <c r="AD21" s="20">
        <f t="shared" si="9"/>
        <v>0</v>
      </c>
      <c r="AE21" s="23">
        <f t="shared" si="10"/>
        <v>0</v>
      </c>
      <c r="AF21" s="25">
        <f t="shared" si="11"/>
        <v>0</v>
      </c>
      <c r="AG21" s="230"/>
      <c r="AH21" s="25"/>
      <c r="AI21" s="23"/>
      <c r="AJ21" s="49">
        <f t="shared" si="12"/>
        <v>12.5</v>
      </c>
      <c r="AK21" s="181" t="s">
        <v>146</v>
      </c>
      <c r="AL21" s="182">
        <f t="shared" si="13"/>
        <v>2.0833333333333332E-2</v>
      </c>
      <c r="AM21" s="158" t="s">
        <v>147</v>
      </c>
      <c r="AN21" s="20" t="s">
        <v>148</v>
      </c>
      <c r="AO21" s="20" t="s">
        <v>149</v>
      </c>
      <c r="AP21" s="21"/>
      <c r="AQ21" s="122" t="s">
        <v>4</v>
      </c>
      <c r="AR21" s="185" t="str">
        <f>INDEX(Преподаватели!F$3:F$72,MATCH($AK21,Преподаватели!$E$3:$E$72,0),1)</f>
        <v>ст.викл.</v>
      </c>
      <c r="AS21" s="101" t="str">
        <f>INDEX(Преподаватели!G$3:G$72,MATCH($AK21,Преподаватели!$E$3:$E$72,0),1)</f>
        <v>сум.</v>
      </c>
      <c r="AT21" s="101" t="str">
        <f>INDEX(Преподаватели!H$3:H$72,MATCH($AK21,Преподаватели!$E$3:$E$72,0),1)</f>
        <v>б.с.</v>
      </c>
      <c r="AU21" s="186" t="str">
        <f>INDEX(Преподаватели!I$3:I$72,MATCH($AK21,Преподаватели!$E$3:$E$72,0),1)</f>
        <v>б.з.</v>
      </c>
      <c r="AV21" s="157"/>
      <c r="AW21" s="163"/>
      <c r="AX21" s="163"/>
      <c r="AY21" s="164"/>
      <c r="AZ21" s="165"/>
      <c r="BA21" s="165"/>
      <c r="BB21" s="4"/>
      <c r="BC21" s="4"/>
      <c r="BD21" s="4"/>
      <c r="BE21" s="4"/>
      <c r="BF21" s="4"/>
    </row>
    <row r="22" spans="1:58">
      <c r="A22" s="22" t="s">
        <v>150</v>
      </c>
      <c r="B22" s="145" t="s">
        <v>151</v>
      </c>
      <c r="C22" s="68" t="s">
        <v>143</v>
      </c>
      <c r="D22" s="21" t="s">
        <v>103</v>
      </c>
      <c r="E22" s="21" t="s">
        <v>144</v>
      </c>
      <c r="F22" s="21">
        <v>2</v>
      </c>
      <c r="G22" s="20" t="s">
        <v>145</v>
      </c>
      <c r="H22" s="21">
        <v>2</v>
      </c>
      <c r="I22" s="49">
        <v>1</v>
      </c>
      <c r="J22" s="37" t="s">
        <v>106</v>
      </c>
      <c r="K22" s="31"/>
      <c r="L22" s="31"/>
      <c r="M22" s="38"/>
      <c r="N22" s="193">
        <v>4</v>
      </c>
      <c r="O22" s="21">
        <v>120</v>
      </c>
      <c r="P22" s="21">
        <v>12</v>
      </c>
      <c r="Q22" s="21">
        <v>6</v>
      </c>
      <c r="R22" s="21">
        <v>0</v>
      </c>
      <c r="S22" s="21">
        <v>6</v>
      </c>
      <c r="T22" s="121">
        <v>108</v>
      </c>
      <c r="U22" s="50">
        <f t="shared" si="0"/>
        <v>6</v>
      </c>
      <c r="V22" s="29">
        <f t="shared" si="1"/>
        <v>0</v>
      </c>
      <c r="W22" s="29">
        <f t="shared" si="2"/>
        <v>6</v>
      </c>
      <c r="X22" s="57">
        <f t="shared" si="3"/>
        <v>0</v>
      </c>
      <c r="Y22" s="29">
        <f t="shared" si="4"/>
        <v>0</v>
      </c>
      <c r="Z22" s="20">
        <f t="shared" si="5"/>
        <v>0</v>
      </c>
      <c r="AA22" s="20">
        <f t="shared" si="6"/>
        <v>0</v>
      </c>
      <c r="AB22" s="20">
        <f t="shared" si="7"/>
        <v>0.5</v>
      </c>
      <c r="AC22" s="20">
        <f t="shared" si="8"/>
        <v>0</v>
      </c>
      <c r="AD22" s="20">
        <f t="shared" si="9"/>
        <v>0</v>
      </c>
      <c r="AE22" s="23">
        <f t="shared" si="10"/>
        <v>0</v>
      </c>
      <c r="AF22" s="25">
        <f t="shared" si="11"/>
        <v>0</v>
      </c>
      <c r="AG22" s="230"/>
      <c r="AH22" s="25"/>
      <c r="AI22" s="23"/>
      <c r="AJ22" s="49">
        <f t="shared" si="12"/>
        <v>12.5</v>
      </c>
      <c r="AK22" s="181" t="s">
        <v>152</v>
      </c>
      <c r="AL22" s="182">
        <f t="shared" si="13"/>
        <v>2.0833333333333332E-2</v>
      </c>
      <c r="AM22" s="69" t="s">
        <v>147</v>
      </c>
      <c r="AN22" s="20" t="s">
        <v>148</v>
      </c>
      <c r="AO22" s="20" t="s">
        <v>149</v>
      </c>
      <c r="AP22" s="21"/>
      <c r="AQ22" s="122" t="s">
        <v>4</v>
      </c>
      <c r="AR22" s="185" t="str">
        <f>INDEX(Преподаватели!F$3:F$72,MATCH($AK22,Преподаватели!$E$3:$E$72,0),1)</f>
        <v>ст.викл.</v>
      </c>
      <c r="AS22" s="101" t="str">
        <f>INDEX(Преподаватели!G$3:G$72,MATCH($AK22,Преподаватели!$E$3:$E$72,0),1)</f>
        <v>сум.</v>
      </c>
      <c r="AT22" s="101" t="str">
        <f>INDEX(Преподаватели!H$3:H$72,MATCH($AK22,Преподаватели!$E$3:$E$72,0),1)</f>
        <v>б.с.</v>
      </c>
      <c r="AU22" s="186" t="str">
        <f>INDEX(Преподаватели!I$3:I$72,MATCH($AK22,Преподаватели!$E$3:$E$72,0),1)</f>
        <v>б.з.</v>
      </c>
      <c r="AV22" s="157"/>
      <c r="AW22" s="163"/>
      <c r="AX22" s="163"/>
      <c r="AY22" s="164"/>
      <c r="AZ22" s="165"/>
      <c r="BA22" s="165"/>
      <c r="BB22" s="1"/>
      <c r="BC22" s="1"/>
      <c r="BD22" s="1"/>
      <c r="BE22" s="1"/>
      <c r="BF22" s="1"/>
    </row>
    <row r="23" spans="1:58" s="1" customFormat="1">
      <c r="A23" s="21" t="s">
        <v>153</v>
      </c>
      <c r="B23" s="145" t="s">
        <v>154</v>
      </c>
      <c r="C23" s="68" t="s">
        <v>143</v>
      </c>
      <c r="D23" s="21" t="s">
        <v>103</v>
      </c>
      <c r="E23" s="21" t="s">
        <v>144</v>
      </c>
      <c r="F23" s="21">
        <v>1</v>
      </c>
      <c r="G23" s="20" t="s">
        <v>145</v>
      </c>
      <c r="H23" s="21">
        <v>2</v>
      </c>
      <c r="I23" s="49">
        <v>1</v>
      </c>
      <c r="J23" s="37"/>
      <c r="K23" s="31" t="s">
        <v>106</v>
      </c>
      <c r="L23" s="31"/>
      <c r="M23" s="38"/>
      <c r="N23" s="193">
        <v>3</v>
      </c>
      <c r="O23" s="21">
        <v>90</v>
      </c>
      <c r="P23" s="21">
        <v>2</v>
      </c>
      <c r="Q23" s="21">
        <v>0</v>
      </c>
      <c r="R23" s="21">
        <v>0</v>
      </c>
      <c r="S23" s="21">
        <v>2</v>
      </c>
      <c r="T23" s="121">
        <v>74</v>
      </c>
      <c r="U23" s="50">
        <f t="shared" si="0"/>
        <v>0</v>
      </c>
      <c r="V23" s="29">
        <f t="shared" si="1"/>
        <v>0</v>
      </c>
      <c r="W23" s="29">
        <f t="shared" si="2"/>
        <v>2</v>
      </c>
      <c r="X23" s="57">
        <f t="shared" si="3"/>
        <v>0</v>
      </c>
      <c r="Y23" s="29">
        <f t="shared" si="4"/>
        <v>0</v>
      </c>
      <c r="Z23" s="20">
        <f t="shared" si="5"/>
        <v>0</v>
      </c>
      <c r="AA23" s="20">
        <f t="shared" si="6"/>
        <v>0</v>
      </c>
      <c r="AB23" s="20">
        <f t="shared" si="7"/>
        <v>0</v>
      </c>
      <c r="AC23" s="20">
        <f t="shared" si="8"/>
        <v>0</v>
      </c>
      <c r="AD23" s="20">
        <f t="shared" si="9"/>
        <v>0</v>
      </c>
      <c r="AE23" s="23">
        <f t="shared" si="10"/>
        <v>0</v>
      </c>
      <c r="AF23" s="25">
        <f t="shared" si="11"/>
        <v>0</v>
      </c>
      <c r="AG23" s="230"/>
      <c r="AH23" s="25"/>
      <c r="AI23" s="23"/>
      <c r="AJ23" s="49">
        <f t="shared" si="12"/>
        <v>2</v>
      </c>
      <c r="AK23" s="181" t="s">
        <v>155</v>
      </c>
      <c r="AL23" s="182">
        <f t="shared" si="13"/>
        <v>3.3333333333333335E-3</v>
      </c>
      <c r="AM23" s="158" t="s">
        <v>156</v>
      </c>
      <c r="AN23" s="20" t="s">
        <v>157</v>
      </c>
      <c r="AO23" s="20" t="s">
        <v>149</v>
      </c>
      <c r="AP23" s="21"/>
      <c r="AQ23" s="122" t="s">
        <v>4</v>
      </c>
      <c r="AR23" s="185" t="str">
        <f>INDEX(Преподаватели!F$3:F$72,MATCH($AK23,Преподаватели!$E$3:$E$72,0),1)</f>
        <v>ст.викл.</v>
      </c>
      <c r="AS23" s="101" t="str">
        <f>INDEX(Преподаватели!G$3:G$72,MATCH($AK23,Преподаватели!$E$3:$E$72,0),1)</f>
        <v>сум.</v>
      </c>
      <c r="AT23" s="101" t="str">
        <f>INDEX(Преподаватели!H$3:H$72,MATCH($AK23,Преподаватели!$E$3:$E$72,0),1)</f>
        <v>б.с.</v>
      </c>
      <c r="AU23" s="186" t="str">
        <f>INDEX(Преподаватели!I$3:I$72,MATCH($AK23,Преподаватели!$E$3:$E$72,0),1)</f>
        <v>б.з.</v>
      </c>
      <c r="AV23" s="157"/>
      <c r="AW23" s="163"/>
      <c r="AX23" s="163"/>
      <c r="AY23" s="164"/>
      <c r="AZ23" s="165"/>
      <c r="BA23" s="165"/>
    </row>
    <row r="24" spans="1:58" s="1" customFormat="1">
      <c r="A24" s="21" t="s">
        <v>153</v>
      </c>
      <c r="B24" s="145" t="s">
        <v>154</v>
      </c>
      <c r="C24" s="68" t="s">
        <v>143</v>
      </c>
      <c r="D24" s="21" t="s">
        <v>103</v>
      </c>
      <c r="E24" s="21" t="s">
        <v>144</v>
      </c>
      <c r="F24" s="21">
        <v>2</v>
      </c>
      <c r="G24" s="20" t="s">
        <v>145</v>
      </c>
      <c r="H24" s="21">
        <v>2</v>
      </c>
      <c r="I24" s="49">
        <v>1</v>
      </c>
      <c r="J24" s="37"/>
      <c r="K24" s="31" t="s">
        <v>106</v>
      </c>
      <c r="L24" s="31"/>
      <c r="M24" s="38"/>
      <c r="N24" s="193">
        <v>3</v>
      </c>
      <c r="O24" s="21">
        <v>90</v>
      </c>
      <c r="P24" s="21">
        <v>2</v>
      </c>
      <c r="Q24" s="21">
        <v>0</v>
      </c>
      <c r="R24" s="21">
        <v>0</v>
      </c>
      <c r="S24" s="21">
        <v>2</v>
      </c>
      <c r="T24" s="121">
        <v>74</v>
      </c>
      <c r="U24" s="50">
        <f t="shared" si="0"/>
        <v>0</v>
      </c>
      <c r="V24" s="29">
        <f t="shared" si="1"/>
        <v>0</v>
      </c>
      <c r="W24" s="29">
        <f t="shared" si="2"/>
        <v>2</v>
      </c>
      <c r="X24" s="57">
        <f t="shared" si="3"/>
        <v>0</v>
      </c>
      <c r="Y24" s="29">
        <f t="shared" si="4"/>
        <v>0</v>
      </c>
      <c r="Z24" s="20">
        <f t="shared" si="5"/>
        <v>0</v>
      </c>
      <c r="AA24" s="20">
        <f t="shared" si="6"/>
        <v>0</v>
      </c>
      <c r="AB24" s="20">
        <f t="shared" si="7"/>
        <v>0</v>
      </c>
      <c r="AC24" s="20">
        <f t="shared" si="8"/>
        <v>0</v>
      </c>
      <c r="AD24" s="20">
        <f t="shared" si="9"/>
        <v>0</v>
      </c>
      <c r="AE24" s="23">
        <f t="shared" si="10"/>
        <v>0</v>
      </c>
      <c r="AF24" s="25">
        <f t="shared" si="11"/>
        <v>0</v>
      </c>
      <c r="AG24" s="230"/>
      <c r="AH24" s="25"/>
      <c r="AI24" s="23"/>
      <c r="AJ24" s="49">
        <f t="shared" si="12"/>
        <v>2</v>
      </c>
      <c r="AK24" s="181" t="s">
        <v>155</v>
      </c>
      <c r="AL24" s="182">
        <f t="shared" si="13"/>
        <v>3.3333333333333335E-3</v>
      </c>
      <c r="AM24" s="158" t="s">
        <v>156</v>
      </c>
      <c r="AN24" s="20" t="s">
        <v>157</v>
      </c>
      <c r="AO24" s="20" t="s">
        <v>149</v>
      </c>
      <c r="AP24" s="21"/>
      <c r="AQ24" s="122" t="s">
        <v>4</v>
      </c>
      <c r="AR24" s="185" t="str">
        <f>INDEX(Преподаватели!F$3:F$72,MATCH($AK24,Преподаватели!$E$3:$E$72,0),1)</f>
        <v>ст.викл.</v>
      </c>
      <c r="AS24" s="101" t="str">
        <f>INDEX(Преподаватели!G$3:G$72,MATCH($AK24,Преподаватели!$E$3:$E$72,0),1)</f>
        <v>сум.</v>
      </c>
      <c r="AT24" s="101" t="str">
        <f>INDEX(Преподаватели!H$3:H$72,MATCH($AK24,Преподаватели!$E$3:$E$72,0),1)</f>
        <v>б.с.</v>
      </c>
      <c r="AU24" s="186" t="str">
        <f>INDEX(Преподаватели!I$3:I$72,MATCH($AK24,Преподаватели!$E$3:$E$72,0),1)</f>
        <v>б.з.</v>
      </c>
      <c r="AV24" s="157"/>
      <c r="AW24" s="163"/>
      <c r="AX24" s="163"/>
      <c r="AY24" s="164"/>
      <c r="AZ24" s="165"/>
      <c r="BA24" s="165"/>
      <c r="BB24" s="4"/>
      <c r="BC24" s="4"/>
      <c r="BD24" s="4"/>
      <c r="BE24" s="4"/>
      <c r="BF24" s="4"/>
    </row>
    <row r="25" spans="1:58" s="1" customFormat="1">
      <c r="A25" s="21" t="s">
        <v>158</v>
      </c>
      <c r="B25" s="145" t="s">
        <v>159</v>
      </c>
      <c r="C25" s="68" t="s">
        <v>143</v>
      </c>
      <c r="D25" s="21" t="s">
        <v>103</v>
      </c>
      <c r="E25" s="21" t="s">
        <v>144</v>
      </c>
      <c r="F25" s="21">
        <v>1</v>
      </c>
      <c r="G25" s="20" t="s">
        <v>145</v>
      </c>
      <c r="H25" s="21">
        <v>2</v>
      </c>
      <c r="I25" s="49">
        <v>1</v>
      </c>
      <c r="J25" s="37" t="s">
        <v>106</v>
      </c>
      <c r="K25" s="31"/>
      <c r="L25" s="31"/>
      <c r="M25" s="38"/>
      <c r="N25" s="193">
        <v>3</v>
      </c>
      <c r="O25" s="21">
        <v>90</v>
      </c>
      <c r="P25" s="21">
        <v>8</v>
      </c>
      <c r="Q25" s="21">
        <v>4</v>
      </c>
      <c r="R25" s="21">
        <v>4</v>
      </c>
      <c r="S25" s="21">
        <v>0</v>
      </c>
      <c r="T25" s="121">
        <v>74</v>
      </c>
      <c r="U25" s="50">
        <f t="shared" si="0"/>
        <v>4</v>
      </c>
      <c r="V25" s="29">
        <f t="shared" si="1"/>
        <v>4</v>
      </c>
      <c r="W25" s="29">
        <f t="shared" si="2"/>
        <v>0</v>
      </c>
      <c r="X25" s="57">
        <f t="shared" si="3"/>
        <v>0</v>
      </c>
      <c r="Y25" s="29">
        <f t="shared" si="4"/>
        <v>0</v>
      </c>
      <c r="Z25" s="20">
        <f t="shared" si="5"/>
        <v>0</v>
      </c>
      <c r="AA25" s="20">
        <f t="shared" si="6"/>
        <v>0</v>
      </c>
      <c r="AB25" s="20">
        <f t="shared" si="7"/>
        <v>0.5</v>
      </c>
      <c r="AC25" s="20">
        <f t="shared" si="8"/>
        <v>0</v>
      </c>
      <c r="AD25" s="20">
        <f t="shared" si="9"/>
        <v>0</v>
      </c>
      <c r="AE25" s="23">
        <f t="shared" si="10"/>
        <v>0</v>
      </c>
      <c r="AF25" s="25">
        <f t="shared" si="11"/>
        <v>0</v>
      </c>
      <c r="AG25" s="230"/>
      <c r="AH25" s="25"/>
      <c r="AI25" s="23"/>
      <c r="AJ25" s="49">
        <f t="shared" si="12"/>
        <v>8.5</v>
      </c>
      <c r="AK25" s="181" t="s">
        <v>160</v>
      </c>
      <c r="AL25" s="182">
        <f t="shared" si="13"/>
        <v>1.4166666666666666E-2</v>
      </c>
      <c r="AM25" s="158" t="s">
        <v>161</v>
      </c>
      <c r="AN25" s="20" t="s">
        <v>149</v>
      </c>
      <c r="AO25" s="20" t="s">
        <v>149</v>
      </c>
      <c r="AP25" s="21"/>
      <c r="AQ25" s="122" t="s">
        <v>4</v>
      </c>
      <c r="AR25" s="185" t="str">
        <f>INDEX(Преподаватели!F$3:F$72,MATCH($AK25,Преподаватели!$E$3:$E$72,0),1)</f>
        <v>доц.</v>
      </c>
      <c r="AS25" s="101" t="str">
        <f>INDEX(Преподаватели!G$3:G$72,MATCH($AK25,Преподаватели!$E$3:$E$72,0),1)</f>
        <v>сум.</v>
      </c>
      <c r="AT25" s="101" t="str">
        <f>INDEX(Преподаватели!H$3:H$72,MATCH($AK25,Преподаватели!$E$3:$E$72,0),1)</f>
        <v>к.н.</v>
      </c>
      <c r="AU25" s="186" t="str">
        <f>INDEX(Преподаватели!I$3:I$72,MATCH($AK25,Преподаватели!$E$3:$E$72,0),1)</f>
        <v>доц.</v>
      </c>
      <c r="AV25" s="157"/>
      <c r="AW25" s="163"/>
      <c r="AX25" s="163"/>
      <c r="AY25" s="164"/>
      <c r="AZ25" s="165"/>
      <c r="BA25" s="165"/>
    </row>
    <row r="26" spans="1:58" s="1" customFormat="1">
      <c r="A26" s="21" t="s">
        <v>162</v>
      </c>
      <c r="B26" s="145" t="s">
        <v>163</v>
      </c>
      <c r="C26" s="68" t="s">
        <v>143</v>
      </c>
      <c r="D26" s="21" t="s">
        <v>103</v>
      </c>
      <c r="E26" s="21" t="s">
        <v>144</v>
      </c>
      <c r="F26" s="21">
        <v>1</v>
      </c>
      <c r="G26" s="20" t="s">
        <v>145</v>
      </c>
      <c r="H26" s="21">
        <v>2</v>
      </c>
      <c r="I26" s="49">
        <v>1</v>
      </c>
      <c r="J26" s="37" t="s">
        <v>106</v>
      </c>
      <c r="K26" s="31"/>
      <c r="L26" s="31"/>
      <c r="M26" s="38"/>
      <c r="N26" s="193">
        <v>5</v>
      </c>
      <c r="O26" s="21">
        <v>150</v>
      </c>
      <c r="P26" s="21">
        <v>16</v>
      </c>
      <c r="Q26" s="21">
        <v>8</v>
      </c>
      <c r="R26" s="21">
        <v>8</v>
      </c>
      <c r="S26" s="21">
        <v>0</v>
      </c>
      <c r="T26" s="121">
        <v>134</v>
      </c>
      <c r="U26" s="50">
        <f t="shared" si="0"/>
        <v>8</v>
      </c>
      <c r="V26" s="29">
        <f t="shared" si="1"/>
        <v>8</v>
      </c>
      <c r="W26" s="29">
        <f t="shared" si="2"/>
        <v>0</v>
      </c>
      <c r="X26" s="57">
        <f t="shared" si="3"/>
        <v>0</v>
      </c>
      <c r="Y26" s="29">
        <f t="shared" si="4"/>
        <v>0</v>
      </c>
      <c r="Z26" s="20">
        <f t="shared" si="5"/>
        <v>0</v>
      </c>
      <c r="AA26" s="20">
        <f t="shared" si="6"/>
        <v>0</v>
      </c>
      <c r="AB26" s="20">
        <f t="shared" si="7"/>
        <v>0.5</v>
      </c>
      <c r="AC26" s="20">
        <f t="shared" si="8"/>
        <v>0</v>
      </c>
      <c r="AD26" s="20">
        <f t="shared" si="9"/>
        <v>0</v>
      </c>
      <c r="AE26" s="23">
        <f t="shared" si="10"/>
        <v>0</v>
      </c>
      <c r="AF26" s="25">
        <f t="shared" si="11"/>
        <v>0</v>
      </c>
      <c r="AG26" s="230"/>
      <c r="AH26" s="25"/>
      <c r="AI26" s="23"/>
      <c r="AJ26" s="49">
        <f t="shared" si="12"/>
        <v>16.5</v>
      </c>
      <c r="AK26" s="181" t="s">
        <v>164</v>
      </c>
      <c r="AL26" s="182">
        <f t="shared" si="13"/>
        <v>2.75E-2</v>
      </c>
      <c r="AM26" s="158" t="s">
        <v>161</v>
      </c>
      <c r="AN26" s="20" t="s">
        <v>149</v>
      </c>
      <c r="AO26" s="20" t="s">
        <v>149</v>
      </c>
      <c r="AP26" s="21"/>
      <c r="AQ26" s="122" t="s">
        <v>4</v>
      </c>
      <c r="AR26" s="185" t="str">
        <f>INDEX(Преподаватели!F$3:F$72,MATCH($AK26,Преподаватели!$E$3:$E$72,0),1)</f>
        <v>ст.викл.</v>
      </c>
      <c r="AS26" s="101" t="str">
        <f>INDEX(Преподаватели!G$3:G$72,MATCH($AK26,Преподаватели!$E$3:$E$72,0),1)</f>
        <v>сум.</v>
      </c>
      <c r="AT26" s="101" t="str">
        <f>INDEX(Преподаватели!H$3:H$72,MATCH($AK26,Преподаватели!$E$3:$E$72,0),1)</f>
        <v>б.с.</v>
      </c>
      <c r="AU26" s="186" t="str">
        <f>INDEX(Преподаватели!I$3:I$72,MATCH($AK26,Преподаватели!$E$3:$E$72,0),1)</f>
        <v>б.з.</v>
      </c>
      <c r="AV26" s="157"/>
      <c r="AW26" s="163"/>
      <c r="AX26" s="163"/>
      <c r="AY26" s="164"/>
      <c r="AZ26" s="165"/>
      <c r="BA26" s="165"/>
      <c r="BB26" s="4"/>
      <c r="BC26" s="4"/>
      <c r="BD26" s="4"/>
      <c r="BE26" s="4"/>
      <c r="BF26" s="4"/>
    </row>
    <row r="27" spans="1:58">
      <c r="A27" s="22" t="s">
        <v>165</v>
      </c>
      <c r="B27" s="145" t="s">
        <v>166</v>
      </c>
      <c r="C27" s="68" t="s">
        <v>143</v>
      </c>
      <c r="D27" s="21" t="s">
        <v>103</v>
      </c>
      <c r="E27" s="21" t="s">
        <v>144</v>
      </c>
      <c r="F27" s="21">
        <v>2</v>
      </c>
      <c r="G27" s="20" t="s">
        <v>145</v>
      </c>
      <c r="H27" s="21">
        <v>2</v>
      </c>
      <c r="I27" s="49">
        <v>1</v>
      </c>
      <c r="J27" s="37" t="s">
        <v>106</v>
      </c>
      <c r="K27" s="31"/>
      <c r="L27" s="31"/>
      <c r="M27" s="38"/>
      <c r="N27" s="193">
        <v>3</v>
      </c>
      <c r="O27" s="21">
        <v>90</v>
      </c>
      <c r="P27" s="21">
        <v>16</v>
      </c>
      <c r="Q27" s="21">
        <v>8</v>
      </c>
      <c r="R27" s="21">
        <v>0</v>
      </c>
      <c r="S27" s="21">
        <v>8</v>
      </c>
      <c r="T27" s="121">
        <v>74</v>
      </c>
      <c r="U27" s="50">
        <f t="shared" si="0"/>
        <v>8</v>
      </c>
      <c r="V27" s="29">
        <f t="shared" si="1"/>
        <v>0</v>
      </c>
      <c r="W27" s="29">
        <f t="shared" si="2"/>
        <v>8</v>
      </c>
      <c r="X27" s="57">
        <f t="shared" si="3"/>
        <v>0</v>
      </c>
      <c r="Y27" s="29">
        <f t="shared" si="4"/>
        <v>0</v>
      </c>
      <c r="Z27" s="20">
        <f t="shared" si="5"/>
        <v>0</v>
      </c>
      <c r="AA27" s="20">
        <f t="shared" si="6"/>
        <v>0</v>
      </c>
      <c r="AB27" s="20">
        <f t="shared" si="7"/>
        <v>0.5</v>
      </c>
      <c r="AC27" s="20">
        <f t="shared" si="8"/>
        <v>0</v>
      </c>
      <c r="AD27" s="20">
        <f t="shared" si="9"/>
        <v>0</v>
      </c>
      <c r="AE27" s="23">
        <f t="shared" si="10"/>
        <v>0</v>
      </c>
      <c r="AF27" s="25">
        <f t="shared" si="11"/>
        <v>0</v>
      </c>
      <c r="AG27" s="230"/>
      <c r="AH27" s="25"/>
      <c r="AI27" s="23"/>
      <c r="AJ27" s="49">
        <f t="shared" si="12"/>
        <v>16.5</v>
      </c>
      <c r="AK27" s="181" t="s">
        <v>164</v>
      </c>
      <c r="AL27" s="182">
        <f t="shared" si="13"/>
        <v>2.75E-2</v>
      </c>
      <c r="AM27" s="69" t="s">
        <v>161</v>
      </c>
      <c r="AN27" s="20" t="s">
        <v>149</v>
      </c>
      <c r="AO27" s="20" t="s">
        <v>149</v>
      </c>
      <c r="AP27" s="21"/>
      <c r="AQ27" s="122" t="s">
        <v>4</v>
      </c>
      <c r="AR27" s="185" t="str">
        <f>INDEX(Преподаватели!F$3:F$72,MATCH($AK27,Преподаватели!$E$3:$E$72,0),1)</f>
        <v>ст.викл.</v>
      </c>
      <c r="AS27" s="101" t="str">
        <f>INDEX(Преподаватели!G$3:G$72,MATCH($AK27,Преподаватели!$E$3:$E$72,0),1)</f>
        <v>сум.</v>
      </c>
      <c r="AT27" s="101" t="str">
        <f>INDEX(Преподаватели!H$3:H$72,MATCH($AK27,Преподаватели!$E$3:$E$72,0),1)</f>
        <v>б.с.</v>
      </c>
      <c r="AU27" s="186" t="str">
        <f>INDEX(Преподаватели!I$3:I$72,MATCH($AK27,Преподаватели!$E$3:$E$72,0),1)</f>
        <v>б.з.</v>
      </c>
      <c r="AV27" s="157"/>
      <c r="AW27" s="163"/>
      <c r="AX27" s="163"/>
      <c r="AY27" s="164"/>
      <c r="AZ27" s="165"/>
      <c r="BA27" s="165"/>
      <c r="BB27" s="1"/>
      <c r="BC27" s="1"/>
      <c r="BD27" s="1"/>
      <c r="BE27" s="1"/>
      <c r="BF27" s="1"/>
    </row>
    <row r="28" spans="1:58" s="1" customFormat="1" ht="25.5">
      <c r="A28" s="21" t="s">
        <v>167</v>
      </c>
      <c r="B28" s="145" t="s">
        <v>168</v>
      </c>
      <c r="C28" s="68" t="s">
        <v>143</v>
      </c>
      <c r="D28" s="21" t="s">
        <v>103</v>
      </c>
      <c r="E28" s="21" t="s">
        <v>144</v>
      </c>
      <c r="F28" s="21">
        <v>2</v>
      </c>
      <c r="G28" s="20" t="s">
        <v>145</v>
      </c>
      <c r="H28" s="21">
        <v>2</v>
      </c>
      <c r="I28" s="49">
        <v>1</v>
      </c>
      <c r="J28" s="37" t="s">
        <v>106</v>
      </c>
      <c r="K28" s="31"/>
      <c r="L28" s="31"/>
      <c r="M28" s="38"/>
      <c r="N28" s="193">
        <v>7</v>
      </c>
      <c r="O28" s="21">
        <v>210</v>
      </c>
      <c r="P28" s="21">
        <v>8</v>
      </c>
      <c r="Q28" s="21">
        <v>4</v>
      </c>
      <c r="R28" s="21">
        <v>0</v>
      </c>
      <c r="S28" s="21">
        <v>4</v>
      </c>
      <c r="T28" s="121">
        <v>194</v>
      </c>
      <c r="U28" s="50">
        <f t="shared" si="0"/>
        <v>4</v>
      </c>
      <c r="V28" s="29">
        <f t="shared" si="1"/>
        <v>0</v>
      </c>
      <c r="W28" s="29">
        <f t="shared" si="2"/>
        <v>4</v>
      </c>
      <c r="X28" s="57">
        <f t="shared" si="3"/>
        <v>0</v>
      </c>
      <c r="Y28" s="29">
        <f t="shared" si="4"/>
        <v>0</v>
      </c>
      <c r="Z28" s="20">
        <f t="shared" si="5"/>
        <v>0</v>
      </c>
      <c r="AA28" s="20">
        <f t="shared" si="6"/>
        <v>0</v>
      </c>
      <c r="AB28" s="20">
        <f t="shared" si="7"/>
        <v>0.5</v>
      </c>
      <c r="AC28" s="20">
        <f t="shared" si="8"/>
        <v>0</v>
      </c>
      <c r="AD28" s="20">
        <f t="shared" si="9"/>
        <v>0</v>
      </c>
      <c r="AE28" s="23">
        <f t="shared" si="10"/>
        <v>0</v>
      </c>
      <c r="AF28" s="25">
        <f t="shared" si="11"/>
        <v>0</v>
      </c>
      <c r="AG28" s="230"/>
      <c r="AH28" s="25"/>
      <c r="AI28" s="23"/>
      <c r="AJ28" s="49">
        <f t="shared" si="12"/>
        <v>8.5</v>
      </c>
      <c r="AK28" s="181" t="s">
        <v>169</v>
      </c>
      <c r="AL28" s="182">
        <f t="shared" si="13"/>
        <v>1.4166666666666666E-2</v>
      </c>
      <c r="AM28" s="158" t="s">
        <v>161</v>
      </c>
      <c r="AN28" s="20" t="s">
        <v>149</v>
      </c>
      <c r="AO28" s="20" t="s">
        <v>149</v>
      </c>
      <c r="AP28" s="21"/>
      <c r="AQ28" s="122" t="s">
        <v>4</v>
      </c>
      <c r="AR28" s="185" t="str">
        <f>INDEX(Преподаватели!F$3:F$72,MATCH($AK28,Преподаватели!$E$3:$E$72,0),1)</f>
        <v>ст.викл.</v>
      </c>
      <c r="AS28" s="101" t="str">
        <f>INDEX(Преподаватели!G$3:G$72,MATCH($AK28,Преподаватели!$E$3:$E$72,0),1)</f>
        <v>сум.</v>
      </c>
      <c r="AT28" s="101" t="str">
        <f>INDEX(Преподаватели!H$3:H$72,MATCH($AK28,Преподаватели!$E$3:$E$72,0),1)</f>
        <v>б.с.</v>
      </c>
      <c r="AU28" s="186" t="str">
        <f>INDEX(Преподаватели!I$3:I$72,MATCH($AK28,Преподаватели!$E$3:$E$72,0),1)</f>
        <v>б.з.</v>
      </c>
      <c r="AV28" s="157"/>
      <c r="AW28" s="163"/>
      <c r="AX28" s="163"/>
      <c r="AY28" s="164"/>
      <c r="AZ28" s="165"/>
      <c r="BA28" s="165"/>
    </row>
    <row r="29" spans="1:58" s="1" customFormat="1">
      <c r="A29" s="21" t="s">
        <v>100</v>
      </c>
      <c r="B29" s="145" t="s">
        <v>170</v>
      </c>
      <c r="C29" s="68" t="s">
        <v>143</v>
      </c>
      <c r="D29" s="21" t="s">
        <v>103</v>
      </c>
      <c r="E29" s="21" t="s">
        <v>144</v>
      </c>
      <c r="F29" s="21">
        <v>1</v>
      </c>
      <c r="G29" s="20" t="s">
        <v>145</v>
      </c>
      <c r="H29" s="21">
        <v>2</v>
      </c>
      <c r="I29" s="49">
        <v>1</v>
      </c>
      <c r="J29" s="37"/>
      <c r="K29" s="31" t="s">
        <v>106</v>
      </c>
      <c r="L29" s="31"/>
      <c r="M29" s="38"/>
      <c r="N29" s="193">
        <v>3</v>
      </c>
      <c r="O29" s="21">
        <v>90</v>
      </c>
      <c r="P29" s="21">
        <v>8</v>
      </c>
      <c r="Q29" s="21">
        <v>4</v>
      </c>
      <c r="R29" s="21">
        <v>0</v>
      </c>
      <c r="S29" s="21">
        <v>4</v>
      </c>
      <c r="T29" s="121">
        <v>82</v>
      </c>
      <c r="U29" s="50">
        <f t="shared" si="0"/>
        <v>4</v>
      </c>
      <c r="V29" s="29">
        <f t="shared" si="1"/>
        <v>0</v>
      </c>
      <c r="W29" s="29">
        <f t="shared" si="2"/>
        <v>4</v>
      </c>
      <c r="X29" s="57">
        <f t="shared" si="3"/>
        <v>0</v>
      </c>
      <c r="Y29" s="29">
        <f t="shared" si="4"/>
        <v>0</v>
      </c>
      <c r="Z29" s="20">
        <f t="shared" si="5"/>
        <v>0</v>
      </c>
      <c r="AA29" s="20">
        <f t="shared" si="6"/>
        <v>0</v>
      </c>
      <c r="AB29" s="20">
        <f t="shared" si="7"/>
        <v>0</v>
      </c>
      <c r="AC29" s="20">
        <f t="shared" si="8"/>
        <v>0</v>
      </c>
      <c r="AD29" s="20">
        <f t="shared" si="9"/>
        <v>0</v>
      </c>
      <c r="AE29" s="23">
        <f t="shared" si="10"/>
        <v>0</v>
      </c>
      <c r="AF29" s="25">
        <f t="shared" si="11"/>
        <v>0</v>
      </c>
      <c r="AG29" s="230"/>
      <c r="AH29" s="25"/>
      <c r="AI29" s="23"/>
      <c r="AJ29" s="49">
        <f t="shared" si="12"/>
        <v>8</v>
      </c>
      <c r="AK29" s="181" t="s">
        <v>160</v>
      </c>
      <c r="AL29" s="182">
        <f t="shared" si="13"/>
        <v>1.3333333333333334E-2</v>
      </c>
      <c r="AM29" s="158" t="s">
        <v>161</v>
      </c>
      <c r="AN29" s="20" t="s">
        <v>149</v>
      </c>
      <c r="AO29" s="20" t="s">
        <v>149</v>
      </c>
      <c r="AP29" s="21"/>
      <c r="AQ29" s="122" t="s">
        <v>4</v>
      </c>
      <c r="AR29" s="185" t="str">
        <f>INDEX(Преподаватели!F$3:F$72,MATCH($AK29,Преподаватели!$E$3:$E$72,0),1)</f>
        <v>доц.</v>
      </c>
      <c r="AS29" s="101" t="str">
        <f>INDEX(Преподаватели!G$3:G$72,MATCH($AK29,Преподаватели!$E$3:$E$72,0),1)</f>
        <v>сум.</v>
      </c>
      <c r="AT29" s="101" t="str">
        <f>INDEX(Преподаватели!H$3:H$72,MATCH($AK29,Преподаватели!$E$3:$E$72,0),1)</f>
        <v>к.н.</v>
      </c>
      <c r="AU29" s="186" t="str">
        <f>INDEX(Преподаватели!I$3:I$72,MATCH($AK29,Преподаватели!$E$3:$E$72,0),1)</f>
        <v>доц.</v>
      </c>
      <c r="AV29" s="157"/>
      <c r="AW29" s="163"/>
      <c r="AX29" s="163"/>
      <c r="AY29" s="164"/>
      <c r="AZ29" s="165"/>
      <c r="BA29" s="165"/>
    </row>
    <row r="30" spans="1:58" s="1" customFormat="1">
      <c r="A30" s="21" t="s">
        <v>171</v>
      </c>
      <c r="B30" s="145" t="s">
        <v>172</v>
      </c>
      <c r="C30" s="68" t="s">
        <v>143</v>
      </c>
      <c r="D30" s="21" t="s">
        <v>103</v>
      </c>
      <c r="E30" s="21" t="s">
        <v>144</v>
      </c>
      <c r="F30" s="21">
        <v>1</v>
      </c>
      <c r="G30" s="20" t="s">
        <v>145</v>
      </c>
      <c r="H30" s="21">
        <v>2</v>
      </c>
      <c r="I30" s="49">
        <v>1</v>
      </c>
      <c r="J30" s="37" t="s">
        <v>106</v>
      </c>
      <c r="K30" s="31"/>
      <c r="L30" s="31"/>
      <c r="M30" s="38"/>
      <c r="N30" s="193">
        <v>3</v>
      </c>
      <c r="O30" s="21">
        <v>90</v>
      </c>
      <c r="P30" s="21">
        <v>8</v>
      </c>
      <c r="Q30" s="21">
        <v>4</v>
      </c>
      <c r="R30" s="21">
        <v>0</v>
      </c>
      <c r="S30" s="21">
        <v>4</v>
      </c>
      <c r="T30" s="121">
        <v>82</v>
      </c>
      <c r="U30" s="50">
        <f t="shared" si="0"/>
        <v>4</v>
      </c>
      <c r="V30" s="29">
        <f t="shared" si="1"/>
        <v>0</v>
      </c>
      <c r="W30" s="29">
        <f t="shared" si="2"/>
        <v>4</v>
      </c>
      <c r="X30" s="57">
        <f t="shared" si="3"/>
        <v>0</v>
      </c>
      <c r="Y30" s="29">
        <f t="shared" si="4"/>
        <v>0</v>
      </c>
      <c r="Z30" s="20">
        <f t="shared" si="5"/>
        <v>0</v>
      </c>
      <c r="AA30" s="20">
        <f t="shared" si="6"/>
        <v>0</v>
      </c>
      <c r="AB30" s="20">
        <f t="shared" si="7"/>
        <v>0.5</v>
      </c>
      <c r="AC30" s="20">
        <f t="shared" si="8"/>
        <v>0</v>
      </c>
      <c r="AD30" s="20">
        <f t="shared" si="9"/>
        <v>0</v>
      </c>
      <c r="AE30" s="23">
        <f t="shared" si="10"/>
        <v>0</v>
      </c>
      <c r="AF30" s="25">
        <f t="shared" si="11"/>
        <v>0</v>
      </c>
      <c r="AG30" s="230"/>
      <c r="AH30" s="25"/>
      <c r="AI30" s="23"/>
      <c r="AJ30" s="49">
        <f t="shared" si="12"/>
        <v>8.5</v>
      </c>
      <c r="AK30" s="181" t="s">
        <v>146</v>
      </c>
      <c r="AL30" s="182">
        <f t="shared" si="13"/>
        <v>1.4166666666666666E-2</v>
      </c>
      <c r="AM30" s="158" t="s">
        <v>173</v>
      </c>
      <c r="AN30" s="20" t="s">
        <v>149</v>
      </c>
      <c r="AO30" s="20" t="s">
        <v>149</v>
      </c>
      <c r="AP30" s="21"/>
      <c r="AQ30" s="122" t="s">
        <v>4</v>
      </c>
      <c r="AR30" s="185" t="str">
        <f>INDEX(Преподаватели!F$3:F$72,MATCH($AK30,Преподаватели!$E$3:$E$72,0),1)</f>
        <v>ст.викл.</v>
      </c>
      <c r="AS30" s="101" t="str">
        <f>INDEX(Преподаватели!G$3:G$72,MATCH($AK30,Преподаватели!$E$3:$E$72,0),1)</f>
        <v>сум.</v>
      </c>
      <c r="AT30" s="101" t="str">
        <f>INDEX(Преподаватели!H$3:H$72,MATCH($AK30,Преподаватели!$E$3:$E$72,0),1)</f>
        <v>б.с.</v>
      </c>
      <c r="AU30" s="186" t="str">
        <f>INDEX(Преподаватели!I$3:I$72,MATCH($AK30,Преподаватели!$E$3:$E$72,0),1)</f>
        <v>б.з.</v>
      </c>
      <c r="AV30" s="157"/>
      <c r="AW30" s="163"/>
      <c r="AX30" s="163"/>
      <c r="AY30" s="164"/>
      <c r="AZ30" s="165"/>
      <c r="BA30" s="165"/>
      <c r="BB30" s="4"/>
      <c r="BC30" s="4"/>
      <c r="BD30" s="4"/>
      <c r="BE30" s="4"/>
      <c r="BF30" s="4"/>
    </row>
    <row r="31" spans="1:58" s="1" customFormat="1">
      <c r="A31" s="21" t="s">
        <v>174</v>
      </c>
      <c r="B31" s="145" t="s">
        <v>175</v>
      </c>
      <c r="C31" s="68" t="s">
        <v>143</v>
      </c>
      <c r="D31" s="21" t="s">
        <v>103</v>
      </c>
      <c r="E31" s="21" t="s">
        <v>144</v>
      </c>
      <c r="F31" s="21">
        <v>1</v>
      </c>
      <c r="G31" s="20" t="s">
        <v>145</v>
      </c>
      <c r="H31" s="21">
        <v>2</v>
      </c>
      <c r="I31" s="49">
        <v>1</v>
      </c>
      <c r="J31" s="37" t="s">
        <v>106</v>
      </c>
      <c r="K31" s="31"/>
      <c r="L31" s="31"/>
      <c r="M31" s="38"/>
      <c r="N31" s="193">
        <v>3</v>
      </c>
      <c r="O31" s="21">
        <v>90</v>
      </c>
      <c r="P31" s="21">
        <v>8</v>
      </c>
      <c r="Q31" s="21">
        <v>4</v>
      </c>
      <c r="R31" s="21">
        <v>0</v>
      </c>
      <c r="S31" s="21">
        <v>4</v>
      </c>
      <c r="T31" s="121">
        <v>82</v>
      </c>
      <c r="U31" s="50">
        <f t="shared" si="0"/>
        <v>4</v>
      </c>
      <c r="V31" s="29">
        <f t="shared" si="1"/>
        <v>0</v>
      </c>
      <c r="W31" s="29">
        <f t="shared" si="2"/>
        <v>4</v>
      </c>
      <c r="X31" s="57">
        <f t="shared" si="3"/>
        <v>0</v>
      </c>
      <c r="Y31" s="29">
        <f t="shared" si="4"/>
        <v>0</v>
      </c>
      <c r="Z31" s="20">
        <f t="shared" si="5"/>
        <v>0</v>
      </c>
      <c r="AA31" s="20">
        <f t="shared" si="6"/>
        <v>0</v>
      </c>
      <c r="AB31" s="20">
        <f t="shared" si="7"/>
        <v>0.5</v>
      </c>
      <c r="AC31" s="20">
        <f t="shared" si="8"/>
        <v>0</v>
      </c>
      <c r="AD31" s="20">
        <f t="shared" si="9"/>
        <v>0</v>
      </c>
      <c r="AE31" s="23">
        <f t="shared" si="10"/>
        <v>0</v>
      </c>
      <c r="AF31" s="25">
        <f t="shared" si="11"/>
        <v>0</v>
      </c>
      <c r="AG31" s="230"/>
      <c r="AH31" s="25"/>
      <c r="AI31" s="23"/>
      <c r="AJ31" s="49">
        <f t="shared" si="12"/>
        <v>8.5</v>
      </c>
      <c r="AK31" s="181" t="s">
        <v>152</v>
      </c>
      <c r="AL31" s="182">
        <f t="shared" si="13"/>
        <v>1.4166666666666666E-2</v>
      </c>
      <c r="AM31" s="158" t="s">
        <v>176</v>
      </c>
      <c r="AN31" s="20" t="s">
        <v>109</v>
      </c>
      <c r="AO31" s="20" t="s">
        <v>149</v>
      </c>
      <c r="AP31" s="21"/>
      <c r="AQ31" s="122" t="s">
        <v>4</v>
      </c>
      <c r="AR31" s="185" t="str">
        <f>INDEX(Преподаватели!F$3:F$72,MATCH($AK31,Преподаватели!$E$3:$E$72,0),1)</f>
        <v>ст.викл.</v>
      </c>
      <c r="AS31" s="101" t="str">
        <f>INDEX(Преподаватели!G$3:G$72,MATCH($AK31,Преподаватели!$E$3:$E$72,0),1)</f>
        <v>сум.</v>
      </c>
      <c r="AT31" s="101" t="str">
        <f>INDEX(Преподаватели!H$3:H$72,MATCH($AK31,Преподаватели!$E$3:$E$72,0),1)</f>
        <v>б.с.</v>
      </c>
      <c r="AU31" s="186" t="str">
        <f>INDEX(Преподаватели!I$3:I$72,MATCH($AK31,Преподаватели!$E$3:$E$72,0),1)</f>
        <v>б.з.</v>
      </c>
      <c r="AV31" s="157"/>
      <c r="AW31" s="163"/>
      <c r="AX31" s="163"/>
      <c r="AY31" s="164"/>
      <c r="AZ31" s="165"/>
      <c r="BA31" s="165"/>
    </row>
    <row r="32" spans="1:58">
      <c r="A32" s="22" t="s">
        <v>177</v>
      </c>
      <c r="B32" s="145" t="s">
        <v>178</v>
      </c>
      <c r="C32" s="68" t="s">
        <v>143</v>
      </c>
      <c r="D32" s="21" t="s">
        <v>103</v>
      </c>
      <c r="E32" s="21" t="s">
        <v>144</v>
      </c>
      <c r="F32" s="21">
        <v>2</v>
      </c>
      <c r="G32" s="20" t="s">
        <v>145</v>
      </c>
      <c r="H32" s="21">
        <v>2</v>
      </c>
      <c r="I32" s="49">
        <v>1</v>
      </c>
      <c r="J32" s="37"/>
      <c r="K32" s="31" t="s">
        <v>106</v>
      </c>
      <c r="L32" s="31"/>
      <c r="M32" s="38"/>
      <c r="N32" s="193">
        <v>3</v>
      </c>
      <c r="O32" s="21">
        <v>90</v>
      </c>
      <c r="P32" s="21">
        <v>8</v>
      </c>
      <c r="Q32" s="21">
        <v>4</v>
      </c>
      <c r="R32" s="21">
        <v>0</v>
      </c>
      <c r="S32" s="21">
        <v>4</v>
      </c>
      <c r="T32" s="121">
        <v>82</v>
      </c>
      <c r="U32" s="50">
        <f t="shared" si="0"/>
        <v>4</v>
      </c>
      <c r="V32" s="29">
        <f t="shared" si="1"/>
        <v>0</v>
      </c>
      <c r="W32" s="29">
        <f t="shared" si="2"/>
        <v>4</v>
      </c>
      <c r="X32" s="57">
        <f t="shared" si="3"/>
        <v>0</v>
      </c>
      <c r="Y32" s="29">
        <f t="shared" si="4"/>
        <v>0</v>
      </c>
      <c r="Z32" s="20">
        <f t="shared" si="5"/>
        <v>0</v>
      </c>
      <c r="AA32" s="20">
        <f t="shared" si="6"/>
        <v>0</v>
      </c>
      <c r="AB32" s="20">
        <f t="shared" si="7"/>
        <v>0</v>
      </c>
      <c r="AC32" s="20">
        <f t="shared" si="8"/>
        <v>0</v>
      </c>
      <c r="AD32" s="20">
        <f t="shared" si="9"/>
        <v>0</v>
      </c>
      <c r="AE32" s="23">
        <f t="shared" si="10"/>
        <v>0</v>
      </c>
      <c r="AF32" s="25">
        <f t="shared" si="11"/>
        <v>0</v>
      </c>
      <c r="AG32" s="230"/>
      <c r="AH32" s="25"/>
      <c r="AI32" s="23"/>
      <c r="AJ32" s="49">
        <f t="shared" si="12"/>
        <v>8</v>
      </c>
      <c r="AK32" s="181" t="s">
        <v>152</v>
      </c>
      <c r="AL32" s="182">
        <f t="shared" si="13"/>
        <v>1.3333333333333334E-2</v>
      </c>
      <c r="AM32" s="69" t="s">
        <v>179</v>
      </c>
      <c r="AN32" s="20" t="s">
        <v>180</v>
      </c>
      <c r="AO32" s="20" t="s">
        <v>149</v>
      </c>
      <c r="AP32" s="21"/>
      <c r="AQ32" s="122" t="s">
        <v>4</v>
      </c>
      <c r="AR32" s="185" t="str">
        <f>INDEX(Преподаватели!F$3:F$72,MATCH($AK32,Преподаватели!$E$3:$E$72,0),1)</f>
        <v>ст.викл.</v>
      </c>
      <c r="AS32" s="101" t="str">
        <f>INDEX(Преподаватели!G$3:G$72,MATCH($AK32,Преподаватели!$E$3:$E$72,0),1)</f>
        <v>сум.</v>
      </c>
      <c r="AT32" s="101" t="str">
        <f>INDEX(Преподаватели!H$3:H$72,MATCH($AK32,Преподаватели!$E$3:$E$72,0),1)</f>
        <v>б.с.</v>
      </c>
      <c r="AU32" s="186" t="str">
        <f>INDEX(Преподаватели!I$3:I$72,MATCH($AK32,Преподаватели!$E$3:$E$72,0),1)</f>
        <v>б.з.</v>
      </c>
      <c r="AV32" s="157"/>
      <c r="AW32" s="163"/>
      <c r="AX32" s="163"/>
      <c r="AY32" s="164"/>
      <c r="AZ32" s="165"/>
      <c r="BA32" s="165"/>
      <c r="BB32" s="1"/>
      <c r="BC32" s="1"/>
      <c r="BD32" s="1"/>
      <c r="BE32" s="1"/>
      <c r="BF32" s="1"/>
    </row>
    <row r="33" spans="1:58" s="1" customFormat="1">
      <c r="A33" s="21" t="s">
        <v>181</v>
      </c>
      <c r="B33" s="145" t="s">
        <v>182</v>
      </c>
      <c r="C33" s="68" t="s">
        <v>143</v>
      </c>
      <c r="D33" s="21" t="s">
        <v>103</v>
      </c>
      <c r="E33" s="21" t="s">
        <v>144</v>
      </c>
      <c r="F33" s="21">
        <v>1</v>
      </c>
      <c r="G33" s="20" t="s">
        <v>145</v>
      </c>
      <c r="H33" s="21">
        <v>2</v>
      </c>
      <c r="I33" s="49">
        <v>1</v>
      </c>
      <c r="J33" s="37"/>
      <c r="K33" s="31" t="s">
        <v>106</v>
      </c>
      <c r="L33" s="31"/>
      <c r="M33" s="38"/>
      <c r="N33" s="193">
        <v>2</v>
      </c>
      <c r="O33" s="21">
        <v>60</v>
      </c>
      <c r="P33" s="21">
        <v>4</v>
      </c>
      <c r="Q33" s="21">
        <v>2</v>
      </c>
      <c r="R33" s="21">
        <v>0</v>
      </c>
      <c r="S33" s="21">
        <v>2</v>
      </c>
      <c r="T33" s="121">
        <v>52</v>
      </c>
      <c r="U33" s="50">
        <f t="shared" si="0"/>
        <v>2</v>
      </c>
      <c r="V33" s="29">
        <f t="shared" si="1"/>
        <v>0</v>
      </c>
      <c r="W33" s="29">
        <f t="shared" si="2"/>
        <v>2</v>
      </c>
      <c r="X33" s="57">
        <f t="shared" si="3"/>
        <v>0</v>
      </c>
      <c r="Y33" s="29">
        <f t="shared" si="4"/>
        <v>0</v>
      </c>
      <c r="Z33" s="20">
        <f t="shared" si="5"/>
        <v>0</v>
      </c>
      <c r="AA33" s="20">
        <f t="shared" si="6"/>
        <v>0</v>
      </c>
      <c r="AB33" s="20">
        <f t="shared" si="7"/>
        <v>0</v>
      </c>
      <c r="AC33" s="20">
        <f t="shared" si="8"/>
        <v>0</v>
      </c>
      <c r="AD33" s="20">
        <f t="shared" si="9"/>
        <v>0</v>
      </c>
      <c r="AE33" s="23">
        <f t="shared" si="10"/>
        <v>0</v>
      </c>
      <c r="AF33" s="25">
        <f t="shared" si="11"/>
        <v>0</v>
      </c>
      <c r="AG33" s="230"/>
      <c r="AH33" s="25"/>
      <c r="AI33" s="23"/>
      <c r="AJ33" s="49">
        <f t="shared" si="12"/>
        <v>4</v>
      </c>
      <c r="AK33" s="181" t="s">
        <v>169</v>
      </c>
      <c r="AL33" s="182">
        <f t="shared" si="13"/>
        <v>6.6666666666666671E-3</v>
      </c>
      <c r="AM33" s="158" t="s">
        <v>161</v>
      </c>
      <c r="AN33" s="20" t="s">
        <v>149</v>
      </c>
      <c r="AO33" s="20" t="s">
        <v>149</v>
      </c>
      <c r="AP33" s="21"/>
      <c r="AQ33" s="122" t="s">
        <v>4</v>
      </c>
      <c r="AR33" s="185" t="str">
        <f>INDEX(Преподаватели!F$3:F$72,MATCH($AK33,Преподаватели!$E$3:$E$72,0),1)</f>
        <v>ст.викл.</v>
      </c>
      <c r="AS33" s="101" t="str">
        <f>INDEX(Преподаватели!G$3:G$72,MATCH($AK33,Преподаватели!$E$3:$E$72,0),1)</f>
        <v>сум.</v>
      </c>
      <c r="AT33" s="101" t="str">
        <f>INDEX(Преподаватели!H$3:H$72,MATCH($AK33,Преподаватели!$E$3:$E$72,0),1)</f>
        <v>б.с.</v>
      </c>
      <c r="AU33" s="186" t="str">
        <f>INDEX(Преподаватели!I$3:I$72,MATCH($AK33,Преподаватели!$E$3:$E$72,0),1)</f>
        <v>б.з.</v>
      </c>
      <c r="AV33" s="157"/>
      <c r="AW33" s="163"/>
      <c r="AX33" s="163"/>
      <c r="AY33" s="164"/>
      <c r="AZ33" s="165"/>
      <c r="BA33" s="165"/>
    </row>
    <row r="34" spans="1:58" s="1" customFormat="1">
      <c r="A34" s="21" t="s">
        <v>183</v>
      </c>
      <c r="B34" s="145" t="s">
        <v>184</v>
      </c>
      <c r="C34" s="68" t="s">
        <v>143</v>
      </c>
      <c r="D34" s="21" t="s">
        <v>103</v>
      </c>
      <c r="E34" s="21" t="s">
        <v>144</v>
      </c>
      <c r="F34" s="21">
        <v>2</v>
      </c>
      <c r="G34" s="20" t="s">
        <v>145</v>
      </c>
      <c r="H34" s="21">
        <v>2</v>
      </c>
      <c r="I34" s="49">
        <v>1</v>
      </c>
      <c r="J34" s="37" t="s">
        <v>106</v>
      </c>
      <c r="K34" s="31"/>
      <c r="L34" s="31"/>
      <c r="M34" s="38"/>
      <c r="N34" s="193">
        <v>3</v>
      </c>
      <c r="O34" s="21">
        <v>90</v>
      </c>
      <c r="P34" s="21">
        <v>12</v>
      </c>
      <c r="Q34" s="21">
        <v>6</v>
      </c>
      <c r="R34" s="21">
        <v>6</v>
      </c>
      <c r="S34" s="21">
        <v>0</v>
      </c>
      <c r="T34" s="121">
        <v>78</v>
      </c>
      <c r="U34" s="50">
        <f t="shared" si="0"/>
        <v>6</v>
      </c>
      <c r="V34" s="29">
        <f t="shared" si="1"/>
        <v>6</v>
      </c>
      <c r="W34" s="29">
        <f t="shared" si="2"/>
        <v>0</v>
      </c>
      <c r="X34" s="57">
        <f t="shared" si="3"/>
        <v>0</v>
      </c>
      <c r="Y34" s="29">
        <f t="shared" si="4"/>
        <v>0</v>
      </c>
      <c r="Z34" s="20">
        <f t="shared" si="5"/>
        <v>0</v>
      </c>
      <c r="AA34" s="20">
        <f t="shared" si="6"/>
        <v>0</v>
      </c>
      <c r="AB34" s="20">
        <f t="shared" si="7"/>
        <v>0.5</v>
      </c>
      <c r="AC34" s="20">
        <f t="shared" si="8"/>
        <v>0</v>
      </c>
      <c r="AD34" s="20">
        <f t="shared" si="9"/>
        <v>0</v>
      </c>
      <c r="AE34" s="23">
        <f t="shared" si="10"/>
        <v>0</v>
      </c>
      <c r="AF34" s="25">
        <f t="shared" si="11"/>
        <v>0</v>
      </c>
      <c r="AG34" s="230"/>
      <c r="AH34" s="25"/>
      <c r="AI34" s="23"/>
      <c r="AJ34" s="49">
        <f t="shared" si="12"/>
        <v>12.5</v>
      </c>
      <c r="AK34" s="181" t="s">
        <v>185</v>
      </c>
      <c r="AL34" s="182">
        <f t="shared" si="13"/>
        <v>2.0833333333333332E-2</v>
      </c>
      <c r="AM34" s="158" t="s">
        <v>161</v>
      </c>
      <c r="AN34" s="20" t="s">
        <v>149</v>
      </c>
      <c r="AO34" s="20" t="s">
        <v>149</v>
      </c>
      <c r="AP34" s="21"/>
      <c r="AQ34" s="122" t="s">
        <v>4</v>
      </c>
      <c r="AR34" s="185" t="str">
        <f>INDEX(Преподаватели!F$3:F$72,MATCH($AK34,Преподаватели!$E$3:$E$72,0),1)</f>
        <v>ст.викл.</v>
      </c>
      <c r="AS34" s="101" t="str">
        <f>INDEX(Преподаватели!G$3:G$72,MATCH($AK34,Преподаватели!$E$3:$E$72,0),1)</f>
        <v>шт.</v>
      </c>
      <c r="AT34" s="101" t="str">
        <f>INDEX(Преподаватели!H$3:H$72,MATCH($AK34,Преподаватели!$E$3:$E$72,0),1)</f>
        <v>б.с.</v>
      </c>
      <c r="AU34" s="186" t="str">
        <f>INDEX(Преподаватели!I$3:I$72,MATCH($AK34,Преподаватели!$E$3:$E$72,0),1)</f>
        <v>б.з.</v>
      </c>
      <c r="AV34" s="157"/>
      <c r="AW34" s="163"/>
      <c r="AX34" s="163"/>
      <c r="AY34" s="164"/>
      <c r="AZ34" s="165"/>
      <c r="BA34" s="165"/>
      <c r="BB34" s="4"/>
      <c r="BC34" s="4"/>
      <c r="BD34" s="4"/>
      <c r="BE34" s="4"/>
      <c r="BF34" s="4"/>
    </row>
    <row r="35" spans="1:58" s="1" customFormat="1" ht="25.5">
      <c r="A35" s="21" t="s">
        <v>117</v>
      </c>
      <c r="B35" s="145" t="s">
        <v>186</v>
      </c>
      <c r="C35" s="68" t="s">
        <v>143</v>
      </c>
      <c r="D35" s="21" t="s">
        <v>103</v>
      </c>
      <c r="E35" s="21" t="s">
        <v>144</v>
      </c>
      <c r="F35" s="21">
        <v>2</v>
      </c>
      <c r="G35" s="20" t="s">
        <v>145</v>
      </c>
      <c r="H35" s="21">
        <v>2</v>
      </c>
      <c r="I35" s="49">
        <v>1</v>
      </c>
      <c r="J35" s="37"/>
      <c r="K35" s="31" t="s">
        <v>106</v>
      </c>
      <c r="L35" s="31"/>
      <c r="M35" s="38"/>
      <c r="N35" s="193">
        <v>3</v>
      </c>
      <c r="O35" s="21">
        <v>90</v>
      </c>
      <c r="P35" s="21">
        <v>12</v>
      </c>
      <c r="Q35" s="21">
        <v>6</v>
      </c>
      <c r="R35" s="21">
        <v>6</v>
      </c>
      <c r="S35" s="21">
        <v>0</v>
      </c>
      <c r="T35" s="121">
        <v>78</v>
      </c>
      <c r="U35" s="50">
        <f t="shared" si="0"/>
        <v>6</v>
      </c>
      <c r="V35" s="29">
        <f t="shared" si="1"/>
        <v>6</v>
      </c>
      <c r="W35" s="29">
        <f t="shared" si="2"/>
        <v>0</v>
      </c>
      <c r="X35" s="57">
        <f t="shared" si="3"/>
        <v>0</v>
      </c>
      <c r="Y35" s="29">
        <f t="shared" si="4"/>
        <v>0</v>
      </c>
      <c r="Z35" s="20">
        <f t="shared" si="5"/>
        <v>0</v>
      </c>
      <c r="AA35" s="20">
        <f t="shared" si="6"/>
        <v>0</v>
      </c>
      <c r="AB35" s="20">
        <f t="shared" si="7"/>
        <v>0</v>
      </c>
      <c r="AC35" s="20">
        <f t="shared" si="8"/>
        <v>0</v>
      </c>
      <c r="AD35" s="20">
        <f t="shared" si="9"/>
        <v>0</v>
      </c>
      <c r="AE35" s="23">
        <f t="shared" si="10"/>
        <v>0</v>
      </c>
      <c r="AF35" s="25">
        <f t="shared" si="11"/>
        <v>0</v>
      </c>
      <c r="AG35" s="230"/>
      <c r="AH35" s="25"/>
      <c r="AI35" s="23"/>
      <c r="AJ35" s="49">
        <f t="shared" si="12"/>
        <v>12</v>
      </c>
      <c r="AK35" s="181" t="s">
        <v>185</v>
      </c>
      <c r="AL35" s="182">
        <f t="shared" si="13"/>
        <v>0.02</v>
      </c>
      <c r="AM35" s="158" t="s">
        <v>173</v>
      </c>
      <c r="AN35" s="20" t="s">
        <v>149</v>
      </c>
      <c r="AO35" s="20" t="s">
        <v>149</v>
      </c>
      <c r="AP35" s="21"/>
      <c r="AQ35" s="122" t="s">
        <v>4</v>
      </c>
      <c r="AR35" s="185" t="str">
        <f>INDEX(Преподаватели!F$3:F$72,MATCH($AK35,Преподаватели!$E$3:$E$72,0),1)</f>
        <v>ст.викл.</v>
      </c>
      <c r="AS35" s="101" t="str">
        <f>INDEX(Преподаватели!G$3:G$72,MATCH($AK35,Преподаватели!$E$3:$E$72,0),1)</f>
        <v>шт.</v>
      </c>
      <c r="AT35" s="101" t="str">
        <f>INDEX(Преподаватели!H$3:H$72,MATCH($AK35,Преподаватели!$E$3:$E$72,0),1)</f>
        <v>б.с.</v>
      </c>
      <c r="AU35" s="186" t="str">
        <f>INDEX(Преподаватели!I$3:I$72,MATCH($AK35,Преподаватели!$E$3:$E$72,0),1)</f>
        <v>б.з.</v>
      </c>
      <c r="AV35" s="157"/>
      <c r="AW35" s="163"/>
      <c r="AX35" s="163"/>
      <c r="AY35" s="164"/>
      <c r="AZ35" s="165"/>
      <c r="BA35" s="165"/>
    </row>
    <row r="36" spans="1:58">
      <c r="A36" s="22" t="s">
        <v>187</v>
      </c>
      <c r="B36" s="145" t="s">
        <v>188</v>
      </c>
      <c r="C36" s="68" t="s">
        <v>143</v>
      </c>
      <c r="D36" s="21" t="s">
        <v>103</v>
      </c>
      <c r="E36" s="21" t="s">
        <v>144</v>
      </c>
      <c r="F36" s="21">
        <v>2</v>
      </c>
      <c r="G36" s="20" t="s">
        <v>145</v>
      </c>
      <c r="H36" s="21">
        <v>2</v>
      </c>
      <c r="I36" s="49">
        <v>1</v>
      </c>
      <c r="J36" s="37"/>
      <c r="K36" s="31" t="s">
        <v>106</v>
      </c>
      <c r="L36" s="31"/>
      <c r="M36" s="38"/>
      <c r="N36" s="193">
        <v>3</v>
      </c>
      <c r="O36" s="21">
        <v>90</v>
      </c>
      <c r="P36" s="21">
        <v>12</v>
      </c>
      <c r="Q36" s="21">
        <v>6</v>
      </c>
      <c r="R36" s="21">
        <v>0</v>
      </c>
      <c r="S36" s="21">
        <v>6</v>
      </c>
      <c r="T36" s="121">
        <v>78</v>
      </c>
      <c r="U36" s="50">
        <f t="shared" si="0"/>
        <v>6</v>
      </c>
      <c r="V36" s="29">
        <f t="shared" si="1"/>
        <v>0</v>
      </c>
      <c r="W36" s="29">
        <f t="shared" si="2"/>
        <v>6</v>
      </c>
      <c r="X36" s="57">
        <f t="shared" si="3"/>
        <v>0</v>
      </c>
      <c r="Y36" s="29">
        <f t="shared" si="4"/>
        <v>0</v>
      </c>
      <c r="Z36" s="20">
        <f t="shared" si="5"/>
        <v>0</v>
      </c>
      <c r="AA36" s="20">
        <f t="shared" si="6"/>
        <v>0</v>
      </c>
      <c r="AB36" s="20">
        <f t="shared" si="7"/>
        <v>0</v>
      </c>
      <c r="AC36" s="20">
        <f t="shared" si="8"/>
        <v>0</v>
      </c>
      <c r="AD36" s="20">
        <f t="shared" si="9"/>
        <v>0</v>
      </c>
      <c r="AE36" s="23">
        <f t="shared" si="10"/>
        <v>0</v>
      </c>
      <c r="AF36" s="25">
        <f t="shared" si="11"/>
        <v>0</v>
      </c>
      <c r="AG36" s="230"/>
      <c r="AH36" s="25"/>
      <c r="AI36" s="23"/>
      <c r="AJ36" s="49">
        <f t="shared" si="12"/>
        <v>12</v>
      </c>
      <c r="AK36" s="181" t="s">
        <v>185</v>
      </c>
      <c r="AL36" s="182">
        <f t="shared" si="13"/>
        <v>0.02</v>
      </c>
      <c r="AM36" s="69" t="s">
        <v>161</v>
      </c>
      <c r="AN36" s="20" t="s">
        <v>149</v>
      </c>
      <c r="AO36" s="20" t="s">
        <v>149</v>
      </c>
      <c r="AP36" s="21"/>
      <c r="AQ36" s="122" t="s">
        <v>4</v>
      </c>
      <c r="AR36" s="185" t="str">
        <f>INDEX(Преподаватели!F$3:F$72,MATCH($AK36,Преподаватели!$E$3:$E$72,0),1)</f>
        <v>ст.викл.</v>
      </c>
      <c r="AS36" s="101" t="str">
        <f>INDEX(Преподаватели!G$3:G$72,MATCH($AK36,Преподаватели!$E$3:$E$72,0),1)</f>
        <v>шт.</v>
      </c>
      <c r="AT36" s="101" t="str">
        <f>INDEX(Преподаватели!H$3:H$72,MATCH($AK36,Преподаватели!$E$3:$E$72,0),1)</f>
        <v>б.с.</v>
      </c>
      <c r="AU36" s="186" t="str">
        <f>INDEX(Преподаватели!I$3:I$72,MATCH($AK36,Преподаватели!$E$3:$E$72,0),1)</f>
        <v>б.з.</v>
      </c>
      <c r="AV36" s="157"/>
      <c r="AW36" s="163"/>
      <c r="AX36" s="163"/>
      <c r="AY36" s="164"/>
      <c r="AZ36" s="165"/>
      <c r="BA36" s="165"/>
    </row>
    <row r="37" spans="1:58" s="1" customFormat="1" ht="25.5">
      <c r="A37" s="21" t="s">
        <v>189</v>
      </c>
      <c r="B37" s="145" t="s">
        <v>190</v>
      </c>
      <c r="C37" s="68" t="s">
        <v>191</v>
      </c>
      <c r="D37" s="21" t="s">
        <v>103</v>
      </c>
      <c r="E37" s="21" t="s">
        <v>192</v>
      </c>
      <c r="F37" s="21">
        <v>1</v>
      </c>
      <c r="G37" s="320" t="s">
        <v>193</v>
      </c>
      <c r="H37" s="21">
        <v>7</v>
      </c>
      <c r="I37" s="49">
        <v>1</v>
      </c>
      <c r="J37" s="37" t="s">
        <v>106</v>
      </c>
      <c r="K37" s="31"/>
      <c r="L37" s="31"/>
      <c r="M37" s="38"/>
      <c r="N37" s="193">
        <v>3</v>
      </c>
      <c r="O37" s="21">
        <v>90</v>
      </c>
      <c r="P37" s="21">
        <v>2</v>
      </c>
      <c r="Q37" s="21">
        <v>2</v>
      </c>
      <c r="R37" s="21">
        <v>0</v>
      </c>
      <c r="S37" s="21"/>
      <c r="T37" s="121">
        <v>78</v>
      </c>
      <c r="U37" s="50">
        <f t="shared" si="0"/>
        <v>2</v>
      </c>
      <c r="V37" s="29">
        <f t="shared" si="1"/>
        <v>0</v>
      </c>
      <c r="W37" s="29">
        <f t="shared" si="2"/>
        <v>0</v>
      </c>
      <c r="X37" s="57">
        <f t="shared" si="3"/>
        <v>0</v>
      </c>
      <c r="Y37" s="29">
        <f t="shared" si="4"/>
        <v>0</v>
      </c>
      <c r="Z37" s="20">
        <f t="shared" si="5"/>
        <v>0</v>
      </c>
      <c r="AA37" s="20">
        <v>0</v>
      </c>
      <c r="AB37" s="20">
        <f t="shared" si="7"/>
        <v>1.75</v>
      </c>
      <c r="AC37" s="20">
        <f t="shared" si="8"/>
        <v>0</v>
      </c>
      <c r="AD37" s="20">
        <f t="shared" si="9"/>
        <v>0</v>
      </c>
      <c r="AE37" s="23">
        <f t="shared" si="10"/>
        <v>0</v>
      </c>
      <c r="AF37" s="25">
        <f t="shared" si="11"/>
        <v>0</v>
      </c>
      <c r="AG37" s="230"/>
      <c r="AH37" s="25"/>
      <c r="AI37" s="23"/>
      <c r="AJ37" s="49">
        <f t="shared" si="12"/>
        <v>3.75</v>
      </c>
      <c r="AK37" s="181" t="s">
        <v>194</v>
      </c>
      <c r="AL37" s="182">
        <f t="shared" si="13"/>
        <v>6.2500000000000003E-3</v>
      </c>
      <c r="AM37" s="158" t="s">
        <v>195</v>
      </c>
      <c r="AN37" s="20" t="s">
        <v>180</v>
      </c>
      <c r="AO37" s="20" t="s">
        <v>149</v>
      </c>
      <c r="AP37" s="21"/>
      <c r="AQ37" s="122" t="s">
        <v>4</v>
      </c>
      <c r="AR37" s="185" t="str">
        <f>INDEX(Преподаватели!F$3:F$72,MATCH($AK37,Преподаватели!$E$3:$E$72,0),1)</f>
        <v>доц.</v>
      </c>
      <c r="AS37" s="101" t="str">
        <f>INDEX(Преподаватели!G$3:G$72,MATCH($AK37,Преподаватели!$E$3:$E$72,0),1)</f>
        <v>сум.</v>
      </c>
      <c r="AT37" s="101" t="str">
        <f>INDEX(Преподаватели!H$3:H$72,MATCH($AK37,Преподаватели!$E$3:$E$72,0),1)</f>
        <v>к.н.</v>
      </c>
      <c r="AU37" s="186" t="str">
        <f>INDEX(Преподаватели!I$3:I$72,MATCH($AK37,Преподаватели!$E$3:$E$72,0),1)</f>
        <v>доц.</v>
      </c>
      <c r="AV37" s="157"/>
      <c r="AW37" s="163"/>
      <c r="AX37" s="163"/>
      <c r="AY37" s="164"/>
      <c r="AZ37" s="165"/>
      <c r="BA37" s="165"/>
    </row>
    <row r="38" spans="1:58" ht="25.5">
      <c r="A38" s="21" t="s">
        <v>153</v>
      </c>
      <c r="B38" s="145" t="s">
        <v>154</v>
      </c>
      <c r="C38" s="68" t="s">
        <v>191</v>
      </c>
      <c r="D38" s="21" t="s">
        <v>103</v>
      </c>
      <c r="E38" s="21" t="s">
        <v>192</v>
      </c>
      <c r="F38" s="21">
        <v>1</v>
      </c>
      <c r="G38" s="320" t="s">
        <v>193</v>
      </c>
      <c r="H38" s="21">
        <v>7</v>
      </c>
      <c r="I38" s="49">
        <v>1</v>
      </c>
      <c r="J38" s="37"/>
      <c r="K38" s="31" t="s">
        <v>106</v>
      </c>
      <c r="L38" s="31"/>
      <c r="M38" s="38"/>
      <c r="N38" s="193">
        <v>3</v>
      </c>
      <c r="O38" s="21">
        <v>90</v>
      </c>
      <c r="P38" s="21">
        <v>2</v>
      </c>
      <c r="Q38" s="21">
        <v>0</v>
      </c>
      <c r="R38" s="21">
        <v>0</v>
      </c>
      <c r="S38" s="21">
        <v>2</v>
      </c>
      <c r="T38" s="121">
        <v>74</v>
      </c>
      <c r="U38" s="50">
        <f t="shared" si="0"/>
        <v>0</v>
      </c>
      <c r="V38" s="29">
        <f t="shared" si="1"/>
        <v>0</v>
      </c>
      <c r="W38" s="29">
        <f t="shared" si="2"/>
        <v>2</v>
      </c>
      <c r="X38" s="57">
        <f t="shared" si="3"/>
        <v>0</v>
      </c>
      <c r="Y38" s="29">
        <f t="shared" si="4"/>
        <v>0</v>
      </c>
      <c r="Z38" s="20">
        <f t="shared" si="5"/>
        <v>0</v>
      </c>
      <c r="AA38" s="20">
        <f t="shared" si="6"/>
        <v>0</v>
      </c>
      <c r="AB38" s="20">
        <f t="shared" si="7"/>
        <v>0</v>
      </c>
      <c r="AC38" s="20">
        <f t="shared" si="8"/>
        <v>0</v>
      </c>
      <c r="AD38" s="20">
        <f t="shared" si="9"/>
        <v>0</v>
      </c>
      <c r="AE38" s="23">
        <f t="shared" si="10"/>
        <v>0</v>
      </c>
      <c r="AF38" s="25">
        <f t="shared" si="11"/>
        <v>0</v>
      </c>
      <c r="AG38" s="230"/>
      <c r="AH38" s="25"/>
      <c r="AI38" s="23"/>
      <c r="AJ38" s="49">
        <f t="shared" si="12"/>
        <v>2</v>
      </c>
      <c r="AK38" s="181" t="s">
        <v>155</v>
      </c>
      <c r="AL38" s="182">
        <f t="shared" si="13"/>
        <v>3.3333333333333335E-3</v>
      </c>
      <c r="AM38" s="69" t="s">
        <v>156</v>
      </c>
      <c r="AN38" s="20" t="s">
        <v>157</v>
      </c>
      <c r="AO38" s="20" t="s">
        <v>149</v>
      </c>
      <c r="AP38" s="21"/>
      <c r="AQ38" s="122" t="s">
        <v>4</v>
      </c>
      <c r="AR38" s="185" t="str">
        <f>INDEX(Преподаватели!F$3:F$72,MATCH($AK38,Преподаватели!$E$3:$E$72,0),1)</f>
        <v>ст.викл.</v>
      </c>
      <c r="AS38" s="101" t="str">
        <f>INDEX(Преподаватели!G$3:G$72,MATCH($AK38,Преподаватели!$E$3:$E$72,0),1)</f>
        <v>сум.</v>
      </c>
      <c r="AT38" s="101" t="str">
        <f>INDEX(Преподаватели!H$3:H$72,MATCH($AK38,Преподаватели!$E$3:$E$72,0),1)</f>
        <v>б.с.</v>
      </c>
      <c r="AU38" s="186" t="str">
        <f>INDEX(Преподаватели!I$3:I$72,MATCH($AK38,Преподаватели!$E$3:$E$72,0),1)</f>
        <v>б.з.</v>
      </c>
      <c r="AV38" s="157"/>
      <c r="AW38" s="163"/>
      <c r="AX38" s="163"/>
      <c r="AY38" s="164"/>
      <c r="AZ38" s="165"/>
      <c r="BA38" s="165"/>
      <c r="BB38" s="1"/>
      <c r="BC38" s="1"/>
      <c r="BD38" s="1"/>
      <c r="BE38" s="1"/>
      <c r="BF38" s="1"/>
    </row>
    <row r="39" spans="1:58" s="1" customFormat="1" ht="25.5">
      <c r="A39" s="21" t="s">
        <v>153</v>
      </c>
      <c r="B39" s="145" t="s">
        <v>154</v>
      </c>
      <c r="C39" s="68" t="s">
        <v>191</v>
      </c>
      <c r="D39" s="21" t="s">
        <v>103</v>
      </c>
      <c r="E39" s="21" t="s">
        <v>192</v>
      </c>
      <c r="F39" s="21">
        <v>2</v>
      </c>
      <c r="G39" s="320" t="s">
        <v>193</v>
      </c>
      <c r="H39" s="21">
        <v>7</v>
      </c>
      <c r="I39" s="49">
        <v>1</v>
      </c>
      <c r="J39" s="37" t="s">
        <v>106</v>
      </c>
      <c r="K39" s="31"/>
      <c r="L39" s="31"/>
      <c r="M39" s="38"/>
      <c r="N39" s="193">
        <v>4</v>
      </c>
      <c r="O39" s="21">
        <v>120</v>
      </c>
      <c r="P39" s="21">
        <v>2</v>
      </c>
      <c r="Q39" s="21">
        <v>0</v>
      </c>
      <c r="R39" s="21">
        <v>0</v>
      </c>
      <c r="S39" s="21">
        <v>2</v>
      </c>
      <c r="T39" s="121">
        <v>104</v>
      </c>
      <c r="U39" s="50">
        <f t="shared" si="0"/>
        <v>0</v>
      </c>
      <c r="V39" s="29">
        <f t="shared" si="1"/>
        <v>0</v>
      </c>
      <c r="W39" s="29">
        <f t="shared" si="2"/>
        <v>2</v>
      </c>
      <c r="X39" s="57">
        <f t="shared" si="3"/>
        <v>0</v>
      </c>
      <c r="Y39" s="29">
        <f t="shared" si="4"/>
        <v>0</v>
      </c>
      <c r="Z39" s="20">
        <f t="shared" si="5"/>
        <v>0</v>
      </c>
      <c r="AA39" s="20">
        <v>0</v>
      </c>
      <c r="AB39" s="20">
        <f t="shared" si="7"/>
        <v>1.75</v>
      </c>
      <c r="AC39" s="20">
        <f t="shared" si="8"/>
        <v>0</v>
      </c>
      <c r="AD39" s="20">
        <f t="shared" si="9"/>
        <v>0</v>
      </c>
      <c r="AE39" s="23">
        <f t="shared" si="10"/>
        <v>0</v>
      </c>
      <c r="AF39" s="25">
        <f t="shared" si="11"/>
        <v>0</v>
      </c>
      <c r="AG39" s="230"/>
      <c r="AH39" s="25"/>
      <c r="AI39" s="23"/>
      <c r="AJ39" s="49">
        <f t="shared" si="12"/>
        <v>3.75</v>
      </c>
      <c r="AK39" s="181" t="s">
        <v>155</v>
      </c>
      <c r="AL39" s="182">
        <f t="shared" si="13"/>
        <v>6.2500000000000003E-3</v>
      </c>
      <c r="AM39" s="158" t="s">
        <v>156</v>
      </c>
      <c r="AN39" s="20" t="s">
        <v>157</v>
      </c>
      <c r="AO39" s="20" t="s">
        <v>149</v>
      </c>
      <c r="AP39" s="21"/>
      <c r="AQ39" s="122" t="s">
        <v>4</v>
      </c>
      <c r="AR39" s="185" t="str">
        <f>INDEX(Преподаватели!F$3:F$72,MATCH($AK39,Преподаватели!$E$3:$E$72,0),1)</f>
        <v>ст.викл.</v>
      </c>
      <c r="AS39" s="101" t="str">
        <f>INDEX(Преподаватели!G$3:G$72,MATCH($AK39,Преподаватели!$E$3:$E$72,0),1)</f>
        <v>сум.</v>
      </c>
      <c r="AT39" s="101" t="str">
        <f>INDEX(Преподаватели!H$3:H$72,MATCH($AK39,Преподаватели!$E$3:$E$72,0),1)</f>
        <v>б.с.</v>
      </c>
      <c r="AU39" s="186" t="str">
        <f>INDEX(Преподаватели!I$3:I$72,MATCH($AK39,Преподаватели!$E$3:$E$72,0),1)</f>
        <v>б.з.</v>
      </c>
      <c r="AV39" s="157"/>
      <c r="AW39" s="163"/>
      <c r="AX39" s="163"/>
      <c r="AY39" s="164"/>
      <c r="AZ39" s="165"/>
      <c r="BA39" s="165"/>
    </row>
    <row r="40" spans="1:58" s="1" customFormat="1" ht="25.5">
      <c r="A40" s="21" t="s">
        <v>196</v>
      </c>
      <c r="B40" s="145" t="s">
        <v>197</v>
      </c>
      <c r="C40" s="68" t="s">
        <v>198</v>
      </c>
      <c r="D40" s="21" t="s">
        <v>103</v>
      </c>
      <c r="E40" s="21" t="s">
        <v>192</v>
      </c>
      <c r="F40" s="21">
        <v>1</v>
      </c>
      <c r="G40" s="320" t="s">
        <v>199</v>
      </c>
      <c r="H40" s="21">
        <v>6</v>
      </c>
      <c r="I40" s="49">
        <v>1</v>
      </c>
      <c r="J40" s="37" t="s">
        <v>106</v>
      </c>
      <c r="K40" s="31"/>
      <c r="L40" s="31"/>
      <c r="M40" s="38"/>
      <c r="N40" s="193">
        <v>3</v>
      </c>
      <c r="O40" s="21">
        <v>90</v>
      </c>
      <c r="P40" s="21">
        <v>4</v>
      </c>
      <c r="Q40" s="21">
        <v>2</v>
      </c>
      <c r="R40" s="21">
        <v>0</v>
      </c>
      <c r="S40" s="21">
        <v>2</v>
      </c>
      <c r="T40" s="121">
        <v>82</v>
      </c>
      <c r="U40" s="50">
        <f t="shared" si="0"/>
        <v>2</v>
      </c>
      <c r="V40" s="29">
        <f t="shared" si="1"/>
        <v>0</v>
      </c>
      <c r="W40" s="29">
        <f t="shared" si="2"/>
        <v>2</v>
      </c>
      <c r="X40" s="57">
        <f t="shared" si="3"/>
        <v>0</v>
      </c>
      <c r="Y40" s="29">
        <f t="shared" si="4"/>
        <v>0</v>
      </c>
      <c r="Z40" s="20">
        <f t="shared" si="5"/>
        <v>0</v>
      </c>
      <c r="AA40" s="20">
        <v>0</v>
      </c>
      <c r="AB40" s="20">
        <f t="shared" si="7"/>
        <v>1.5</v>
      </c>
      <c r="AC40" s="20">
        <f t="shared" si="8"/>
        <v>0</v>
      </c>
      <c r="AD40" s="20">
        <f t="shared" si="9"/>
        <v>0</v>
      </c>
      <c r="AE40" s="23">
        <f t="shared" si="10"/>
        <v>0</v>
      </c>
      <c r="AF40" s="25">
        <f t="shared" si="11"/>
        <v>0</v>
      </c>
      <c r="AG40" s="230"/>
      <c r="AH40" s="25"/>
      <c r="AI40" s="23"/>
      <c r="AJ40" s="49">
        <f t="shared" si="12"/>
        <v>5.5</v>
      </c>
      <c r="AK40" s="181" t="s">
        <v>200</v>
      </c>
      <c r="AL40" s="182">
        <f t="shared" si="13"/>
        <v>9.1666666666666667E-3</v>
      </c>
      <c r="AM40" s="158" t="s">
        <v>201</v>
      </c>
      <c r="AN40" s="20" t="s">
        <v>148</v>
      </c>
      <c r="AO40" s="20" t="s">
        <v>149</v>
      </c>
      <c r="AP40" s="21"/>
      <c r="AQ40" s="122" t="s">
        <v>4</v>
      </c>
      <c r="AR40" s="185" t="str">
        <f>INDEX(Преподаватели!F$3:F$72,MATCH($AK40,Преподаватели!$E$3:$E$72,0),1)</f>
        <v>проф.</v>
      </c>
      <c r="AS40" s="101" t="str">
        <f>INDEX(Преподаватели!G$3:G$72,MATCH($AK40,Преподаватели!$E$3:$E$72,0),1)</f>
        <v>сум.</v>
      </c>
      <c r="AT40" s="101" t="str">
        <f>INDEX(Преподаватели!H$3:H$72,MATCH($AK40,Преподаватели!$E$3:$E$72,0),1)</f>
        <v>д.н.</v>
      </c>
      <c r="AU40" s="186" t="str">
        <f>INDEX(Преподаватели!I$3:I$72,MATCH($AK40,Преподаватели!$E$3:$E$72,0),1)</f>
        <v>проф.</v>
      </c>
      <c r="AV40" s="157"/>
      <c r="AW40" s="163"/>
      <c r="AX40" s="163"/>
      <c r="AY40" s="164"/>
      <c r="AZ40" s="165"/>
      <c r="BA40" s="165"/>
      <c r="BB40" s="4"/>
      <c r="BC40" s="4"/>
      <c r="BD40" s="4"/>
      <c r="BE40" s="4"/>
      <c r="BF40" s="4"/>
    </row>
    <row r="41" spans="1:58" s="1" customFormat="1">
      <c r="A41" s="21" t="s">
        <v>202</v>
      </c>
      <c r="B41" s="145" t="s">
        <v>203</v>
      </c>
      <c r="C41" s="68" t="s">
        <v>204</v>
      </c>
      <c r="D41" s="21" t="s">
        <v>103</v>
      </c>
      <c r="E41" s="21" t="s">
        <v>192</v>
      </c>
      <c r="F41" s="21">
        <v>1</v>
      </c>
      <c r="G41" s="20" t="s">
        <v>205</v>
      </c>
      <c r="H41" s="21">
        <v>5</v>
      </c>
      <c r="I41" s="49">
        <v>1</v>
      </c>
      <c r="J41" s="37" t="s">
        <v>106</v>
      </c>
      <c r="K41" s="31"/>
      <c r="L41" s="31"/>
      <c r="M41" s="38"/>
      <c r="N41" s="193">
        <v>3</v>
      </c>
      <c r="O41" s="21">
        <v>90</v>
      </c>
      <c r="P41" s="21">
        <v>4</v>
      </c>
      <c r="Q41" s="21">
        <v>2</v>
      </c>
      <c r="R41" s="21">
        <v>0</v>
      </c>
      <c r="S41" s="21">
        <v>2</v>
      </c>
      <c r="T41" s="121">
        <v>82</v>
      </c>
      <c r="U41" s="50">
        <f t="shared" si="0"/>
        <v>2</v>
      </c>
      <c r="V41" s="29">
        <f t="shared" si="1"/>
        <v>0</v>
      </c>
      <c r="W41" s="29">
        <f t="shared" si="2"/>
        <v>2</v>
      </c>
      <c r="X41" s="57">
        <f t="shared" si="3"/>
        <v>0</v>
      </c>
      <c r="Y41" s="29">
        <f t="shared" si="4"/>
        <v>0</v>
      </c>
      <c r="Z41" s="20">
        <f t="shared" si="5"/>
        <v>0</v>
      </c>
      <c r="AA41" s="20">
        <f t="shared" ref="AA41:AA72" si="14">IF(H41&lt;6,0,IF(AND(D41="Ден.",J41="+"),I41*2,IF(AND(D41="Ден.",J41="+п"),I41*2,0)))</f>
        <v>0</v>
      </c>
      <c r="AB41" s="20">
        <f t="shared" si="7"/>
        <v>1.25</v>
      </c>
      <c r="AC41" s="20">
        <f t="shared" si="8"/>
        <v>0</v>
      </c>
      <c r="AD41" s="20">
        <f t="shared" si="9"/>
        <v>0</v>
      </c>
      <c r="AE41" s="23">
        <f t="shared" si="10"/>
        <v>0</v>
      </c>
      <c r="AF41" s="25">
        <f t="shared" si="11"/>
        <v>0</v>
      </c>
      <c r="AG41" s="230"/>
      <c r="AH41" s="25"/>
      <c r="AI41" s="23"/>
      <c r="AJ41" s="49">
        <f t="shared" si="12"/>
        <v>5.25</v>
      </c>
      <c r="AK41" s="181" t="s">
        <v>152</v>
      </c>
      <c r="AL41" s="182">
        <f t="shared" si="13"/>
        <v>8.7500000000000008E-3</v>
      </c>
      <c r="AM41" s="158" t="s">
        <v>147</v>
      </c>
      <c r="AN41" s="20" t="s">
        <v>148</v>
      </c>
      <c r="AO41" s="20" t="s">
        <v>149</v>
      </c>
      <c r="AP41" s="21"/>
      <c r="AQ41" s="122" t="s">
        <v>4</v>
      </c>
      <c r="AR41" s="185" t="str">
        <f>INDEX(Преподаватели!F$3:F$72,MATCH($AK41,Преподаватели!$E$3:$E$72,0),1)</f>
        <v>ст.викл.</v>
      </c>
      <c r="AS41" s="101" t="str">
        <f>INDEX(Преподаватели!G$3:G$72,MATCH($AK41,Преподаватели!$E$3:$E$72,0),1)</f>
        <v>сум.</v>
      </c>
      <c r="AT41" s="101" t="str">
        <f>INDEX(Преподаватели!H$3:H$72,MATCH($AK41,Преподаватели!$E$3:$E$72,0),1)</f>
        <v>б.с.</v>
      </c>
      <c r="AU41" s="186" t="str">
        <f>INDEX(Преподаватели!I$3:I$72,MATCH($AK41,Преподаватели!$E$3:$E$72,0),1)</f>
        <v>б.з.</v>
      </c>
      <c r="AV41" s="157"/>
      <c r="AW41" s="163"/>
      <c r="AX41" s="163"/>
      <c r="AY41" s="164"/>
      <c r="AZ41" s="165"/>
      <c r="BA41" s="165"/>
    </row>
    <row r="42" spans="1:58" s="1" customFormat="1" ht="25.5">
      <c r="A42" s="21" t="s">
        <v>206</v>
      </c>
      <c r="B42" s="145" t="s">
        <v>207</v>
      </c>
      <c r="C42" s="68" t="s">
        <v>208</v>
      </c>
      <c r="D42" s="21" t="s">
        <v>103</v>
      </c>
      <c r="E42" s="21" t="s">
        <v>192</v>
      </c>
      <c r="F42" s="21">
        <v>1</v>
      </c>
      <c r="G42" s="320" t="s">
        <v>209</v>
      </c>
      <c r="H42" s="21">
        <v>5</v>
      </c>
      <c r="I42" s="49">
        <v>1</v>
      </c>
      <c r="J42" s="37" t="s">
        <v>106</v>
      </c>
      <c r="K42" s="31"/>
      <c r="L42" s="31"/>
      <c r="M42" s="38"/>
      <c r="N42" s="193">
        <v>5</v>
      </c>
      <c r="O42" s="21">
        <v>150</v>
      </c>
      <c r="P42" s="21">
        <v>4</v>
      </c>
      <c r="Q42" s="21">
        <v>2</v>
      </c>
      <c r="R42" s="21">
        <v>2</v>
      </c>
      <c r="S42" s="21">
        <v>0</v>
      </c>
      <c r="T42" s="121">
        <v>134</v>
      </c>
      <c r="U42" s="50">
        <f t="shared" si="0"/>
        <v>2</v>
      </c>
      <c r="V42" s="29">
        <f t="shared" si="1"/>
        <v>2</v>
      </c>
      <c r="W42" s="29">
        <f t="shared" si="2"/>
        <v>0</v>
      </c>
      <c r="X42" s="57">
        <f t="shared" si="3"/>
        <v>0</v>
      </c>
      <c r="Y42" s="29">
        <f t="shared" si="4"/>
        <v>0</v>
      </c>
      <c r="Z42" s="20">
        <f t="shared" si="5"/>
        <v>0</v>
      </c>
      <c r="AA42" s="20">
        <f t="shared" si="14"/>
        <v>0</v>
      </c>
      <c r="AB42" s="20">
        <f t="shared" si="7"/>
        <v>1.25</v>
      </c>
      <c r="AC42" s="20">
        <f t="shared" si="8"/>
        <v>0</v>
      </c>
      <c r="AD42" s="20">
        <f t="shared" si="9"/>
        <v>0</v>
      </c>
      <c r="AE42" s="23">
        <f t="shared" si="10"/>
        <v>0</v>
      </c>
      <c r="AF42" s="25">
        <f t="shared" si="11"/>
        <v>0</v>
      </c>
      <c r="AG42" s="230"/>
      <c r="AH42" s="25"/>
      <c r="AI42" s="23"/>
      <c r="AJ42" s="49">
        <f t="shared" si="12"/>
        <v>5.25</v>
      </c>
      <c r="AK42" s="181" t="s">
        <v>185</v>
      </c>
      <c r="AL42" s="182">
        <f t="shared" si="13"/>
        <v>8.7500000000000008E-3</v>
      </c>
      <c r="AM42" s="158" t="s">
        <v>161</v>
      </c>
      <c r="AN42" s="20" t="s">
        <v>149</v>
      </c>
      <c r="AO42" s="20" t="s">
        <v>149</v>
      </c>
      <c r="AP42" s="21"/>
      <c r="AQ42" s="122" t="s">
        <v>4</v>
      </c>
      <c r="AR42" s="185" t="str">
        <f>INDEX(Преподаватели!F$3:F$72,MATCH($AK42,Преподаватели!$E$3:$E$72,0),1)</f>
        <v>ст.викл.</v>
      </c>
      <c r="AS42" s="101" t="str">
        <f>INDEX(Преподаватели!G$3:G$72,MATCH($AK42,Преподаватели!$E$3:$E$72,0),1)</f>
        <v>шт.</v>
      </c>
      <c r="AT42" s="101" t="str">
        <f>INDEX(Преподаватели!H$3:H$72,MATCH($AK42,Преподаватели!$E$3:$E$72,0),1)</f>
        <v>б.с.</v>
      </c>
      <c r="AU42" s="186" t="str">
        <f>INDEX(Преподаватели!I$3:I$72,MATCH($AK42,Преподаватели!$E$3:$E$72,0),1)</f>
        <v>б.з.</v>
      </c>
      <c r="AV42" s="157"/>
      <c r="AW42" s="163"/>
      <c r="AX42" s="163"/>
      <c r="AY42" s="164"/>
      <c r="AZ42" s="165"/>
      <c r="BA42" s="165"/>
    </row>
    <row r="43" spans="1:58">
      <c r="A43" s="22" t="s">
        <v>210</v>
      </c>
      <c r="B43" s="145" t="s">
        <v>211</v>
      </c>
      <c r="C43" s="68" t="s">
        <v>143</v>
      </c>
      <c r="D43" s="21" t="s">
        <v>103</v>
      </c>
      <c r="E43" s="21" t="s">
        <v>192</v>
      </c>
      <c r="F43" s="21">
        <v>1</v>
      </c>
      <c r="G43" s="20" t="s">
        <v>212</v>
      </c>
      <c r="H43" s="21">
        <v>4</v>
      </c>
      <c r="I43" s="49">
        <v>1</v>
      </c>
      <c r="J43" s="37" t="s">
        <v>106</v>
      </c>
      <c r="K43" s="31"/>
      <c r="L43" s="31"/>
      <c r="M43" s="38"/>
      <c r="N43" s="193">
        <v>3</v>
      </c>
      <c r="O43" s="21">
        <v>90</v>
      </c>
      <c r="P43" s="21">
        <v>4</v>
      </c>
      <c r="Q43" s="21">
        <v>2</v>
      </c>
      <c r="R43" s="21">
        <v>0</v>
      </c>
      <c r="S43" s="21">
        <v>2</v>
      </c>
      <c r="T43" s="121">
        <v>74</v>
      </c>
      <c r="U43" s="50">
        <f t="shared" si="0"/>
        <v>2</v>
      </c>
      <c r="V43" s="29">
        <f t="shared" si="1"/>
        <v>0</v>
      </c>
      <c r="W43" s="29">
        <f t="shared" si="2"/>
        <v>2</v>
      </c>
      <c r="X43" s="57">
        <f t="shared" si="3"/>
        <v>0</v>
      </c>
      <c r="Y43" s="29">
        <f t="shared" si="4"/>
        <v>0</v>
      </c>
      <c r="Z43" s="20">
        <f t="shared" si="5"/>
        <v>0</v>
      </c>
      <c r="AA43" s="20">
        <f t="shared" si="14"/>
        <v>0</v>
      </c>
      <c r="AB43" s="20">
        <f t="shared" si="7"/>
        <v>1</v>
      </c>
      <c r="AC43" s="20">
        <f t="shared" si="8"/>
        <v>0</v>
      </c>
      <c r="AD43" s="20">
        <f t="shared" si="9"/>
        <v>0</v>
      </c>
      <c r="AE43" s="23">
        <f t="shared" si="10"/>
        <v>0</v>
      </c>
      <c r="AF43" s="25">
        <f t="shared" si="11"/>
        <v>0</v>
      </c>
      <c r="AG43" s="230"/>
      <c r="AH43" s="25"/>
      <c r="AI43" s="23"/>
      <c r="AJ43" s="49">
        <f t="shared" si="12"/>
        <v>5</v>
      </c>
      <c r="AK43" s="181" t="s">
        <v>169</v>
      </c>
      <c r="AL43" s="182">
        <f t="shared" si="13"/>
        <v>8.3333333333333332E-3</v>
      </c>
      <c r="AM43" s="69" t="s">
        <v>161</v>
      </c>
      <c r="AN43" s="20" t="s">
        <v>149</v>
      </c>
      <c r="AO43" s="20" t="s">
        <v>149</v>
      </c>
      <c r="AP43" s="21"/>
      <c r="AQ43" s="122" t="s">
        <v>4</v>
      </c>
      <c r="AR43" s="185" t="str">
        <f>INDEX(Преподаватели!F$3:F$72,MATCH($AK43,Преподаватели!$E$3:$E$72,0),1)</f>
        <v>ст.викл.</v>
      </c>
      <c r="AS43" s="101" t="str">
        <f>INDEX(Преподаватели!G$3:G$72,MATCH($AK43,Преподаватели!$E$3:$E$72,0),1)</f>
        <v>сум.</v>
      </c>
      <c r="AT43" s="101" t="str">
        <f>INDEX(Преподаватели!H$3:H$72,MATCH($AK43,Преподаватели!$E$3:$E$72,0),1)</f>
        <v>б.с.</v>
      </c>
      <c r="AU43" s="186" t="str">
        <f>INDEX(Преподаватели!I$3:I$72,MATCH($AK43,Преподаватели!$E$3:$E$72,0),1)</f>
        <v>б.з.</v>
      </c>
      <c r="AV43" s="157"/>
      <c r="AW43" s="163"/>
      <c r="AX43" s="163"/>
      <c r="AY43" s="164"/>
      <c r="AZ43" s="165"/>
      <c r="BA43" s="165"/>
      <c r="BB43" s="1"/>
      <c r="BC43" s="1"/>
      <c r="BD43" s="1"/>
      <c r="BE43" s="1"/>
      <c r="BF43" s="1"/>
    </row>
    <row r="44" spans="1:58" s="1" customFormat="1" ht="27" customHeight="1">
      <c r="A44" s="21" t="s">
        <v>213</v>
      </c>
      <c r="B44" s="145" t="s">
        <v>214</v>
      </c>
      <c r="C44" s="68" t="s">
        <v>208</v>
      </c>
      <c r="D44" s="21" t="s">
        <v>103</v>
      </c>
      <c r="E44" s="21" t="s">
        <v>192</v>
      </c>
      <c r="F44" s="21">
        <v>2</v>
      </c>
      <c r="G44" s="320" t="s">
        <v>209</v>
      </c>
      <c r="H44" s="21">
        <v>5</v>
      </c>
      <c r="I44" s="49">
        <v>1</v>
      </c>
      <c r="J44" s="37"/>
      <c r="K44" s="31" t="s">
        <v>106</v>
      </c>
      <c r="L44" s="31"/>
      <c r="M44" s="38"/>
      <c r="N44" s="193">
        <v>3</v>
      </c>
      <c r="O44" s="21">
        <v>90</v>
      </c>
      <c r="P44" s="21">
        <v>4</v>
      </c>
      <c r="Q44" s="21">
        <v>2</v>
      </c>
      <c r="R44" s="21">
        <v>2</v>
      </c>
      <c r="S44" s="21">
        <v>0</v>
      </c>
      <c r="T44" s="121">
        <v>74</v>
      </c>
      <c r="U44" s="50">
        <f t="shared" si="0"/>
        <v>2</v>
      </c>
      <c r="V44" s="29">
        <f t="shared" si="1"/>
        <v>2</v>
      </c>
      <c r="W44" s="29">
        <f t="shared" si="2"/>
        <v>0</v>
      </c>
      <c r="X44" s="57">
        <f t="shared" si="3"/>
        <v>0</v>
      </c>
      <c r="Y44" s="29">
        <f t="shared" si="4"/>
        <v>0</v>
      </c>
      <c r="Z44" s="20">
        <f t="shared" si="5"/>
        <v>0</v>
      </c>
      <c r="AA44" s="20">
        <f t="shared" si="14"/>
        <v>0</v>
      </c>
      <c r="AB44" s="20">
        <f t="shared" si="7"/>
        <v>0</v>
      </c>
      <c r="AC44" s="20">
        <f t="shared" si="8"/>
        <v>0</v>
      </c>
      <c r="AD44" s="20">
        <f t="shared" si="9"/>
        <v>0</v>
      </c>
      <c r="AE44" s="23">
        <f t="shared" si="10"/>
        <v>0</v>
      </c>
      <c r="AF44" s="25">
        <f t="shared" si="11"/>
        <v>0</v>
      </c>
      <c r="AG44" s="230"/>
      <c r="AH44" s="25"/>
      <c r="AI44" s="23"/>
      <c r="AJ44" s="49">
        <f t="shared" si="12"/>
        <v>4</v>
      </c>
      <c r="AK44" s="181" t="s">
        <v>215</v>
      </c>
      <c r="AL44" s="182">
        <f t="shared" si="13"/>
        <v>6.6666666666666671E-3</v>
      </c>
      <c r="AM44" s="158" t="s">
        <v>173</v>
      </c>
      <c r="AN44" s="20" t="s">
        <v>149</v>
      </c>
      <c r="AO44" s="20" t="s">
        <v>149</v>
      </c>
      <c r="AP44" s="21"/>
      <c r="AQ44" s="122" t="s">
        <v>4</v>
      </c>
      <c r="AR44" s="185" t="str">
        <f>INDEX(Преподаватели!F$3:F$72,MATCH($AK44,Преподаватели!$E$3:$E$72,0),1)</f>
        <v>ст.викл.</v>
      </c>
      <c r="AS44" s="101" t="str">
        <f>INDEX(Преподаватели!G$3:G$72,MATCH($AK44,Преподаватели!$E$3:$E$72,0),1)</f>
        <v>сум.</v>
      </c>
      <c r="AT44" s="101" t="str">
        <f>INDEX(Преподаватели!H$3:H$72,MATCH($AK44,Преподаватели!$E$3:$E$72,0),1)</f>
        <v>б.с.</v>
      </c>
      <c r="AU44" s="186" t="str">
        <f>INDEX(Преподаватели!I$3:I$72,MATCH($AK44,Преподаватели!$E$3:$E$72,0),1)</f>
        <v>б.з.</v>
      </c>
      <c r="AV44" s="157"/>
      <c r="AW44" s="163"/>
      <c r="AX44" s="163"/>
      <c r="AY44" s="164"/>
      <c r="AZ44" s="165"/>
      <c r="BA44" s="165"/>
      <c r="BB44" s="4"/>
      <c r="BC44" s="4"/>
      <c r="BD44" s="4"/>
      <c r="BE44" s="4"/>
      <c r="BF44" s="4"/>
    </row>
    <row r="45" spans="1:58" s="1" customFormat="1">
      <c r="A45" s="21" t="s">
        <v>216</v>
      </c>
      <c r="B45" s="145" t="s">
        <v>217</v>
      </c>
      <c r="C45" s="68" t="s">
        <v>143</v>
      </c>
      <c r="D45" s="21" t="s">
        <v>103</v>
      </c>
      <c r="E45" s="21" t="s">
        <v>192</v>
      </c>
      <c r="F45" s="21">
        <v>1</v>
      </c>
      <c r="G45" s="20" t="s">
        <v>212</v>
      </c>
      <c r="H45" s="21">
        <v>4</v>
      </c>
      <c r="I45" s="49">
        <v>1</v>
      </c>
      <c r="J45" s="37"/>
      <c r="K45" s="31" t="s">
        <v>106</v>
      </c>
      <c r="L45" s="31"/>
      <c r="M45" s="38"/>
      <c r="N45" s="193">
        <v>3</v>
      </c>
      <c r="O45" s="21">
        <v>90</v>
      </c>
      <c r="P45" s="21">
        <v>8</v>
      </c>
      <c r="Q45" s="21">
        <v>4</v>
      </c>
      <c r="R45" s="21">
        <v>0</v>
      </c>
      <c r="S45" s="21">
        <v>4</v>
      </c>
      <c r="T45" s="121">
        <v>78</v>
      </c>
      <c r="U45" s="50">
        <f t="shared" si="0"/>
        <v>4</v>
      </c>
      <c r="V45" s="29">
        <f t="shared" si="1"/>
        <v>0</v>
      </c>
      <c r="W45" s="29">
        <f t="shared" si="2"/>
        <v>4</v>
      </c>
      <c r="X45" s="57">
        <f t="shared" si="3"/>
        <v>0</v>
      </c>
      <c r="Y45" s="29">
        <f t="shared" si="4"/>
        <v>0</v>
      </c>
      <c r="Z45" s="20">
        <f t="shared" si="5"/>
        <v>0</v>
      </c>
      <c r="AA45" s="20">
        <f t="shared" si="14"/>
        <v>0</v>
      </c>
      <c r="AB45" s="20">
        <f t="shared" si="7"/>
        <v>0</v>
      </c>
      <c r="AC45" s="20">
        <f t="shared" si="8"/>
        <v>0</v>
      </c>
      <c r="AD45" s="20">
        <f t="shared" si="9"/>
        <v>0</v>
      </c>
      <c r="AE45" s="23">
        <f t="shared" si="10"/>
        <v>0</v>
      </c>
      <c r="AF45" s="25">
        <f t="shared" si="11"/>
        <v>0</v>
      </c>
      <c r="AG45" s="230"/>
      <c r="AH45" s="25"/>
      <c r="AI45" s="23"/>
      <c r="AJ45" s="49">
        <f t="shared" si="12"/>
        <v>8</v>
      </c>
      <c r="AK45" s="181" t="s">
        <v>164</v>
      </c>
      <c r="AL45" s="182">
        <f t="shared" si="13"/>
        <v>1.3333333333333334E-2</v>
      </c>
      <c r="AM45" s="158" t="s">
        <v>161</v>
      </c>
      <c r="AN45" s="20" t="s">
        <v>149</v>
      </c>
      <c r="AO45" s="20" t="s">
        <v>149</v>
      </c>
      <c r="AP45" s="21"/>
      <c r="AQ45" s="122" t="s">
        <v>4</v>
      </c>
      <c r="AR45" s="185" t="str">
        <f>INDEX(Преподаватели!F$3:F$72,MATCH($AK45,Преподаватели!$E$3:$E$72,0),1)</f>
        <v>ст.викл.</v>
      </c>
      <c r="AS45" s="101" t="str">
        <f>INDEX(Преподаватели!G$3:G$72,MATCH($AK45,Преподаватели!$E$3:$E$72,0),1)</f>
        <v>сум.</v>
      </c>
      <c r="AT45" s="101" t="str">
        <f>INDEX(Преподаватели!H$3:H$72,MATCH($AK45,Преподаватели!$E$3:$E$72,0),1)</f>
        <v>б.с.</v>
      </c>
      <c r="AU45" s="186" t="str">
        <f>INDEX(Преподаватели!I$3:I$72,MATCH($AK45,Преподаватели!$E$3:$E$72,0),1)</f>
        <v>б.з.</v>
      </c>
      <c r="AV45" s="157"/>
      <c r="AW45" s="163"/>
      <c r="AX45" s="163"/>
      <c r="AY45" s="164"/>
      <c r="AZ45" s="165"/>
      <c r="BA45" s="165"/>
    </row>
    <row r="46" spans="1:58" s="1" customFormat="1">
      <c r="A46" s="21" t="s">
        <v>218</v>
      </c>
      <c r="B46" s="145" t="s">
        <v>219</v>
      </c>
      <c r="C46" s="68" t="s">
        <v>143</v>
      </c>
      <c r="D46" s="21" t="s">
        <v>103</v>
      </c>
      <c r="E46" s="21" t="s">
        <v>192</v>
      </c>
      <c r="F46" s="21">
        <v>2</v>
      </c>
      <c r="G46" s="20" t="s">
        <v>212</v>
      </c>
      <c r="H46" s="21">
        <v>4</v>
      </c>
      <c r="I46" s="49">
        <v>1</v>
      </c>
      <c r="J46" s="37" t="s">
        <v>106</v>
      </c>
      <c r="K46" s="31"/>
      <c r="L46" s="31"/>
      <c r="M46" s="38"/>
      <c r="N46" s="193">
        <v>3</v>
      </c>
      <c r="O46" s="21">
        <v>90</v>
      </c>
      <c r="P46" s="21">
        <v>4</v>
      </c>
      <c r="Q46" s="21">
        <v>2</v>
      </c>
      <c r="R46" s="21">
        <v>0</v>
      </c>
      <c r="S46" s="21">
        <v>2</v>
      </c>
      <c r="T46" s="121">
        <v>78</v>
      </c>
      <c r="U46" s="50">
        <f t="shared" si="0"/>
        <v>2</v>
      </c>
      <c r="V46" s="29">
        <f t="shared" si="1"/>
        <v>0</v>
      </c>
      <c r="W46" s="29">
        <f t="shared" si="2"/>
        <v>2</v>
      </c>
      <c r="X46" s="57">
        <f t="shared" si="3"/>
        <v>0</v>
      </c>
      <c r="Y46" s="29">
        <f t="shared" si="4"/>
        <v>0</v>
      </c>
      <c r="Z46" s="20">
        <f t="shared" si="5"/>
        <v>0</v>
      </c>
      <c r="AA46" s="20">
        <f t="shared" si="14"/>
        <v>0</v>
      </c>
      <c r="AB46" s="20">
        <f t="shared" si="7"/>
        <v>1</v>
      </c>
      <c r="AC46" s="20">
        <f t="shared" si="8"/>
        <v>0</v>
      </c>
      <c r="AD46" s="20">
        <f t="shared" si="9"/>
        <v>0</v>
      </c>
      <c r="AE46" s="23">
        <f t="shared" si="10"/>
        <v>0</v>
      </c>
      <c r="AF46" s="25">
        <f t="shared" si="11"/>
        <v>0</v>
      </c>
      <c r="AG46" s="230"/>
      <c r="AH46" s="25"/>
      <c r="AI46" s="23"/>
      <c r="AJ46" s="49">
        <f t="shared" si="12"/>
        <v>5</v>
      </c>
      <c r="AK46" s="181" t="s">
        <v>185</v>
      </c>
      <c r="AL46" s="182">
        <f t="shared" si="13"/>
        <v>8.3333333333333332E-3</v>
      </c>
      <c r="AM46" s="158" t="s">
        <v>161</v>
      </c>
      <c r="AN46" s="20" t="s">
        <v>149</v>
      </c>
      <c r="AO46" s="20" t="s">
        <v>149</v>
      </c>
      <c r="AP46" s="21"/>
      <c r="AQ46" s="122" t="s">
        <v>4</v>
      </c>
      <c r="AR46" s="185" t="str">
        <f>INDEX(Преподаватели!F$3:F$72,MATCH($AK46,Преподаватели!$E$3:$E$72,0),1)</f>
        <v>ст.викл.</v>
      </c>
      <c r="AS46" s="101" t="str">
        <f>INDEX(Преподаватели!G$3:G$72,MATCH($AK46,Преподаватели!$E$3:$E$72,0),1)</f>
        <v>шт.</v>
      </c>
      <c r="AT46" s="101" t="str">
        <f>INDEX(Преподаватели!H$3:H$72,MATCH($AK46,Преподаватели!$E$3:$E$72,0),1)</f>
        <v>б.с.</v>
      </c>
      <c r="AU46" s="186" t="str">
        <f>INDEX(Преподаватели!I$3:I$72,MATCH($AK46,Преподаватели!$E$3:$E$72,0),1)</f>
        <v>б.з.</v>
      </c>
      <c r="AV46" s="157"/>
      <c r="AW46" s="163"/>
      <c r="AX46" s="163"/>
      <c r="AY46" s="164"/>
      <c r="AZ46" s="165"/>
      <c r="BA46" s="165"/>
      <c r="BB46" s="4"/>
      <c r="BC46" s="4"/>
      <c r="BD46" s="4"/>
      <c r="BE46" s="4"/>
      <c r="BF46" s="4"/>
    </row>
    <row r="47" spans="1:58">
      <c r="A47" s="22" t="s">
        <v>124</v>
      </c>
      <c r="B47" s="145" t="s">
        <v>220</v>
      </c>
      <c r="C47" s="68" t="s">
        <v>143</v>
      </c>
      <c r="D47" s="21" t="s">
        <v>103</v>
      </c>
      <c r="E47" s="21" t="s">
        <v>192</v>
      </c>
      <c r="F47" s="21">
        <v>2</v>
      </c>
      <c r="G47" s="20" t="s">
        <v>212</v>
      </c>
      <c r="H47" s="21">
        <v>4</v>
      </c>
      <c r="I47" s="49">
        <v>1</v>
      </c>
      <c r="J47" s="37"/>
      <c r="K47" s="31" t="s">
        <v>106</v>
      </c>
      <c r="L47" s="31"/>
      <c r="M47" s="38"/>
      <c r="N47" s="193">
        <v>4</v>
      </c>
      <c r="O47" s="21">
        <v>120</v>
      </c>
      <c r="P47" s="21">
        <v>4</v>
      </c>
      <c r="Q47" s="21">
        <v>2</v>
      </c>
      <c r="R47" s="21"/>
      <c r="S47" s="21">
        <v>2</v>
      </c>
      <c r="T47" s="121">
        <v>104</v>
      </c>
      <c r="U47" s="50">
        <f t="shared" si="0"/>
        <v>2</v>
      </c>
      <c r="V47" s="29">
        <f t="shared" si="1"/>
        <v>0</v>
      </c>
      <c r="W47" s="29">
        <f t="shared" si="2"/>
        <v>2</v>
      </c>
      <c r="X47" s="57">
        <f t="shared" si="3"/>
        <v>0</v>
      </c>
      <c r="Y47" s="29">
        <f t="shared" si="4"/>
        <v>0</v>
      </c>
      <c r="Z47" s="20">
        <f t="shared" si="5"/>
        <v>0</v>
      </c>
      <c r="AA47" s="20">
        <f t="shared" si="14"/>
        <v>0</v>
      </c>
      <c r="AB47" s="20">
        <f t="shared" si="7"/>
        <v>0</v>
      </c>
      <c r="AC47" s="20">
        <f t="shared" si="8"/>
        <v>0</v>
      </c>
      <c r="AD47" s="20">
        <f t="shared" si="9"/>
        <v>0</v>
      </c>
      <c r="AE47" s="23">
        <f t="shared" si="10"/>
        <v>0</v>
      </c>
      <c r="AF47" s="25">
        <f t="shared" si="11"/>
        <v>0</v>
      </c>
      <c r="AG47" s="230"/>
      <c r="AH47" s="25"/>
      <c r="AI47" s="23"/>
      <c r="AJ47" s="49">
        <f t="shared" si="12"/>
        <v>4</v>
      </c>
      <c r="AK47" s="181" t="s">
        <v>185</v>
      </c>
      <c r="AL47" s="182">
        <f t="shared" si="13"/>
        <v>6.6666666666666671E-3</v>
      </c>
      <c r="AM47" s="158" t="s">
        <v>161</v>
      </c>
      <c r="AN47" s="20" t="s">
        <v>149</v>
      </c>
      <c r="AO47" s="20" t="s">
        <v>149</v>
      </c>
      <c r="AP47" s="21"/>
      <c r="AQ47" s="122" t="s">
        <v>4</v>
      </c>
      <c r="AR47" s="185" t="str">
        <f>INDEX(Преподаватели!F$3:F$72,MATCH($AK47,Преподаватели!$E$3:$E$72,0),1)</f>
        <v>ст.викл.</v>
      </c>
      <c r="AS47" s="101" t="str">
        <f>INDEX(Преподаватели!G$3:G$72,MATCH($AK47,Преподаватели!$E$3:$E$72,0),1)</f>
        <v>шт.</v>
      </c>
      <c r="AT47" s="101" t="str">
        <f>INDEX(Преподаватели!H$3:H$72,MATCH($AK47,Преподаватели!$E$3:$E$72,0),1)</f>
        <v>б.с.</v>
      </c>
      <c r="AU47" s="186" t="str">
        <f>INDEX(Преподаватели!I$3:I$72,MATCH($AK47,Преподаватели!$E$3:$E$72,0),1)</f>
        <v>б.з.</v>
      </c>
      <c r="AV47" s="157"/>
      <c r="AW47" s="163"/>
      <c r="AX47" s="163"/>
      <c r="AY47" s="164"/>
      <c r="AZ47" s="165"/>
      <c r="BA47" s="165"/>
      <c r="BB47" s="1"/>
      <c r="BC47" s="1"/>
      <c r="BD47" s="1"/>
      <c r="BE47" s="1"/>
      <c r="BF47" s="1"/>
    </row>
    <row r="48" spans="1:58" s="1" customFormat="1">
      <c r="A48" s="21" t="s">
        <v>126</v>
      </c>
      <c r="B48" s="145" t="s">
        <v>221</v>
      </c>
      <c r="C48" s="68" t="s">
        <v>143</v>
      </c>
      <c r="D48" s="21" t="s">
        <v>103</v>
      </c>
      <c r="E48" s="21" t="s">
        <v>192</v>
      </c>
      <c r="F48" s="21">
        <v>2</v>
      </c>
      <c r="G48" s="20" t="s">
        <v>212</v>
      </c>
      <c r="H48" s="21">
        <v>4</v>
      </c>
      <c r="I48" s="49">
        <v>1</v>
      </c>
      <c r="J48" s="37" t="s">
        <v>106</v>
      </c>
      <c r="K48" s="31"/>
      <c r="L48" s="31"/>
      <c r="M48" s="38"/>
      <c r="N48" s="193">
        <v>8</v>
      </c>
      <c r="O48" s="21">
        <v>240</v>
      </c>
      <c r="P48" s="21">
        <v>8</v>
      </c>
      <c r="Q48" s="21">
        <v>4</v>
      </c>
      <c r="R48" s="21">
        <v>0</v>
      </c>
      <c r="S48" s="21">
        <v>4</v>
      </c>
      <c r="T48" s="121">
        <v>208</v>
      </c>
      <c r="U48" s="50">
        <f t="shared" si="0"/>
        <v>4</v>
      </c>
      <c r="V48" s="29">
        <f t="shared" si="1"/>
        <v>0</v>
      </c>
      <c r="W48" s="29">
        <f t="shared" si="2"/>
        <v>4</v>
      </c>
      <c r="X48" s="57">
        <f t="shared" si="3"/>
        <v>0</v>
      </c>
      <c r="Y48" s="29">
        <f t="shared" si="4"/>
        <v>0</v>
      </c>
      <c r="Z48" s="20">
        <f t="shared" si="5"/>
        <v>0</v>
      </c>
      <c r="AA48" s="20">
        <f t="shared" si="14"/>
        <v>0</v>
      </c>
      <c r="AB48" s="20">
        <f t="shared" si="7"/>
        <v>1</v>
      </c>
      <c r="AC48" s="20">
        <f t="shared" si="8"/>
        <v>0</v>
      </c>
      <c r="AD48" s="20">
        <f t="shared" si="9"/>
        <v>0</v>
      </c>
      <c r="AE48" s="23">
        <f t="shared" si="10"/>
        <v>0</v>
      </c>
      <c r="AF48" s="25">
        <f t="shared" si="11"/>
        <v>0</v>
      </c>
      <c r="AG48" s="230"/>
      <c r="AH48" s="25"/>
      <c r="AI48" s="23"/>
      <c r="AJ48" s="49">
        <f t="shared" si="12"/>
        <v>9</v>
      </c>
      <c r="AK48" s="181" t="s">
        <v>160</v>
      </c>
      <c r="AL48" s="182">
        <f t="shared" si="13"/>
        <v>1.4999999999999999E-2</v>
      </c>
      <c r="AM48" s="158" t="s">
        <v>161</v>
      </c>
      <c r="AN48" s="20" t="s">
        <v>149</v>
      </c>
      <c r="AO48" s="20" t="s">
        <v>149</v>
      </c>
      <c r="AP48" s="21"/>
      <c r="AQ48" s="122" t="s">
        <v>4</v>
      </c>
      <c r="AR48" s="185" t="str">
        <f>INDEX(Преподаватели!F$3:F$72,MATCH($AK48,Преподаватели!$E$3:$E$72,0),1)</f>
        <v>доц.</v>
      </c>
      <c r="AS48" s="101" t="str">
        <f>INDEX(Преподаватели!G$3:G$72,MATCH($AK48,Преподаватели!$E$3:$E$72,0),1)</f>
        <v>сум.</v>
      </c>
      <c r="AT48" s="101" t="str">
        <f>INDEX(Преподаватели!H$3:H$72,MATCH($AK48,Преподаватели!$E$3:$E$72,0),1)</f>
        <v>к.н.</v>
      </c>
      <c r="AU48" s="186" t="str">
        <f>INDEX(Преподаватели!I$3:I$72,MATCH($AK48,Преподаватели!$E$3:$E$72,0),1)</f>
        <v>доц.</v>
      </c>
      <c r="AV48" s="157"/>
      <c r="AW48" s="163"/>
      <c r="AX48" s="163"/>
      <c r="AY48" s="164"/>
      <c r="AZ48" s="165"/>
      <c r="BA48" s="165"/>
    </row>
    <row r="49" spans="1:58">
      <c r="A49" s="22" t="s">
        <v>222</v>
      </c>
      <c r="B49" s="145" t="s">
        <v>223</v>
      </c>
      <c r="C49" s="68" t="s">
        <v>143</v>
      </c>
      <c r="D49" s="21" t="s">
        <v>103</v>
      </c>
      <c r="E49" s="21" t="s">
        <v>192</v>
      </c>
      <c r="F49" s="21">
        <v>1</v>
      </c>
      <c r="G49" s="20" t="s">
        <v>212</v>
      </c>
      <c r="H49" s="21">
        <v>4</v>
      </c>
      <c r="I49" s="49">
        <v>1</v>
      </c>
      <c r="J49" s="37"/>
      <c r="K49" s="31" t="s">
        <v>106</v>
      </c>
      <c r="L49" s="31"/>
      <c r="M49" s="38"/>
      <c r="N49" s="193">
        <v>4</v>
      </c>
      <c r="O49" s="21">
        <v>120</v>
      </c>
      <c r="P49" s="21">
        <v>4</v>
      </c>
      <c r="Q49" s="21">
        <v>2</v>
      </c>
      <c r="R49" s="21">
        <v>0</v>
      </c>
      <c r="S49" s="21">
        <v>2</v>
      </c>
      <c r="T49" s="121">
        <v>104</v>
      </c>
      <c r="U49" s="50">
        <f t="shared" si="0"/>
        <v>2</v>
      </c>
      <c r="V49" s="29">
        <f t="shared" si="1"/>
        <v>0</v>
      </c>
      <c r="W49" s="29">
        <f t="shared" si="2"/>
        <v>2</v>
      </c>
      <c r="X49" s="57">
        <f t="shared" si="3"/>
        <v>0</v>
      </c>
      <c r="Y49" s="29">
        <f t="shared" si="4"/>
        <v>0</v>
      </c>
      <c r="Z49" s="20">
        <f t="shared" si="5"/>
        <v>0</v>
      </c>
      <c r="AA49" s="20">
        <f t="shared" si="14"/>
        <v>0</v>
      </c>
      <c r="AB49" s="20">
        <f t="shared" si="7"/>
        <v>0</v>
      </c>
      <c r="AC49" s="20">
        <f t="shared" si="8"/>
        <v>0</v>
      </c>
      <c r="AD49" s="20">
        <f t="shared" si="9"/>
        <v>0</v>
      </c>
      <c r="AE49" s="23">
        <f t="shared" si="10"/>
        <v>0</v>
      </c>
      <c r="AF49" s="25">
        <f t="shared" si="11"/>
        <v>0</v>
      </c>
      <c r="AG49" s="230"/>
      <c r="AH49" s="25"/>
      <c r="AI49" s="23"/>
      <c r="AJ49" s="49">
        <f t="shared" si="12"/>
        <v>4</v>
      </c>
      <c r="AK49" s="181" t="s">
        <v>169</v>
      </c>
      <c r="AL49" s="182">
        <f t="shared" si="13"/>
        <v>6.6666666666666671E-3</v>
      </c>
      <c r="AM49" s="69" t="s">
        <v>161</v>
      </c>
      <c r="AN49" s="20" t="s">
        <v>149</v>
      </c>
      <c r="AO49" s="20" t="s">
        <v>149</v>
      </c>
      <c r="AP49" s="21"/>
      <c r="AQ49" s="122" t="s">
        <v>4</v>
      </c>
      <c r="AR49" s="185" t="str">
        <f>INDEX(Преподаватели!F$3:F$72,MATCH($AK49,Преподаватели!$E$3:$E$72,0),1)</f>
        <v>ст.викл.</v>
      </c>
      <c r="AS49" s="101" t="str">
        <f>INDEX(Преподаватели!G$3:G$72,MATCH($AK49,Преподаватели!$E$3:$E$72,0),1)</f>
        <v>сум.</v>
      </c>
      <c r="AT49" s="101" t="str">
        <f>INDEX(Преподаватели!H$3:H$72,MATCH($AK49,Преподаватели!$E$3:$E$72,0),1)</f>
        <v>б.с.</v>
      </c>
      <c r="AU49" s="186" t="str">
        <f>INDEX(Преподаватели!I$3:I$72,MATCH($AK49,Преподаватели!$E$3:$E$72,0),1)</f>
        <v>б.з.</v>
      </c>
      <c r="AV49" s="157"/>
      <c r="AW49" s="163"/>
      <c r="AX49" s="163"/>
      <c r="AY49" s="164"/>
      <c r="AZ49" s="165"/>
      <c r="BA49" s="165"/>
    </row>
    <row r="50" spans="1:58" s="1" customFormat="1">
      <c r="A50" s="21" t="s">
        <v>222</v>
      </c>
      <c r="B50" s="145" t="s">
        <v>223</v>
      </c>
      <c r="C50" s="68" t="s">
        <v>143</v>
      </c>
      <c r="D50" s="21" t="s">
        <v>103</v>
      </c>
      <c r="E50" s="21" t="s">
        <v>192</v>
      </c>
      <c r="F50" s="21">
        <v>2</v>
      </c>
      <c r="G50" s="20" t="s">
        <v>212</v>
      </c>
      <c r="H50" s="21">
        <v>4</v>
      </c>
      <c r="I50" s="49">
        <v>1</v>
      </c>
      <c r="J50" s="37" t="s">
        <v>106</v>
      </c>
      <c r="K50" s="31"/>
      <c r="L50" s="31"/>
      <c r="M50" s="38"/>
      <c r="N50" s="193">
        <v>5</v>
      </c>
      <c r="O50" s="21">
        <v>150</v>
      </c>
      <c r="P50" s="21">
        <v>4</v>
      </c>
      <c r="Q50" s="21">
        <v>2</v>
      </c>
      <c r="R50" s="21">
        <v>0</v>
      </c>
      <c r="S50" s="21">
        <v>2</v>
      </c>
      <c r="T50" s="121">
        <v>134</v>
      </c>
      <c r="U50" s="50">
        <f t="shared" si="0"/>
        <v>2</v>
      </c>
      <c r="V50" s="29">
        <f t="shared" si="1"/>
        <v>0</v>
      </c>
      <c r="W50" s="29">
        <f t="shared" si="2"/>
        <v>2</v>
      </c>
      <c r="X50" s="57">
        <f t="shared" si="3"/>
        <v>0</v>
      </c>
      <c r="Y50" s="29">
        <f t="shared" si="4"/>
        <v>0</v>
      </c>
      <c r="Z50" s="20">
        <f t="shared" si="5"/>
        <v>0</v>
      </c>
      <c r="AA50" s="20">
        <f t="shared" si="14"/>
        <v>0</v>
      </c>
      <c r="AB50" s="20">
        <f t="shared" si="7"/>
        <v>1</v>
      </c>
      <c r="AC50" s="20">
        <f t="shared" si="8"/>
        <v>0</v>
      </c>
      <c r="AD50" s="20">
        <f t="shared" si="9"/>
        <v>0</v>
      </c>
      <c r="AE50" s="23">
        <f t="shared" si="10"/>
        <v>0</v>
      </c>
      <c r="AF50" s="25">
        <f t="shared" si="11"/>
        <v>0</v>
      </c>
      <c r="AG50" s="230"/>
      <c r="AH50" s="25"/>
      <c r="AI50" s="23"/>
      <c r="AJ50" s="49">
        <f t="shared" si="12"/>
        <v>5</v>
      </c>
      <c r="AK50" s="181" t="s">
        <v>169</v>
      </c>
      <c r="AL50" s="182">
        <f t="shared" si="13"/>
        <v>8.3333333333333332E-3</v>
      </c>
      <c r="AM50" s="158" t="s">
        <v>161</v>
      </c>
      <c r="AN50" s="20" t="s">
        <v>149</v>
      </c>
      <c r="AO50" s="20" t="s">
        <v>149</v>
      </c>
      <c r="AP50" s="21"/>
      <c r="AQ50" s="122" t="s">
        <v>4</v>
      </c>
      <c r="AR50" s="185" t="str">
        <f>INDEX(Преподаватели!F$3:F$72,MATCH($AK50,Преподаватели!$E$3:$E$72,0),1)</f>
        <v>ст.викл.</v>
      </c>
      <c r="AS50" s="101" t="str">
        <f>INDEX(Преподаватели!G$3:G$72,MATCH($AK50,Преподаватели!$E$3:$E$72,0),1)</f>
        <v>сум.</v>
      </c>
      <c r="AT50" s="101" t="str">
        <f>INDEX(Преподаватели!H$3:H$72,MATCH($AK50,Преподаватели!$E$3:$E$72,0),1)</f>
        <v>б.с.</v>
      </c>
      <c r="AU50" s="186" t="str">
        <f>INDEX(Преподаватели!I$3:I$72,MATCH($AK50,Преподаватели!$E$3:$E$72,0),1)</f>
        <v>б.з.</v>
      </c>
      <c r="AV50" s="157"/>
      <c r="AW50" s="163"/>
      <c r="AX50" s="163"/>
      <c r="AY50" s="164"/>
      <c r="AZ50" s="165"/>
      <c r="BA50" s="165"/>
    </row>
    <row r="51" spans="1:58" s="1" customFormat="1" ht="24.75" customHeight="1">
      <c r="A51" s="21" t="s">
        <v>224</v>
      </c>
      <c r="B51" s="145" t="s">
        <v>225</v>
      </c>
      <c r="C51" s="68" t="s">
        <v>143</v>
      </c>
      <c r="D51" s="21" t="s">
        <v>103</v>
      </c>
      <c r="E51" s="21" t="s">
        <v>192</v>
      </c>
      <c r="F51" s="21">
        <v>2</v>
      </c>
      <c r="G51" s="20" t="s">
        <v>212</v>
      </c>
      <c r="H51" s="21">
        <v>4</v>
      </c>
      <c r="I51" s="49">
        <v>1</v>
      </c>
      <c r="J51" s="37"/>
      <c r="K51" s="31" t="s">
        <v>106</v>
      </c>
      <c r="L51" s="31"/>
      <c r="M51" s="38"/>
      <c r="N51" s="193">
        <v>3</v>
      </c>
      <c r="O51" s="21">
        <v>90</v>
      </c>
      <c r="P51" s="21">
        <v>4</v>
      </c>
      <c r="Q51" s="21">
        <v>2</v>
      </c>
      <c r="R51" s="21">
        <v>0</v>
      </c>
      <c r="S51" s="21">
        <v>2</v>
      </c>
      <c r="T51" s="121">
        <v>74</v>
      </c>
      <c r="U51" s="50">
        <f t="shared" si="0"/>
        <v>2</v>
      </c>
      <c r="V51" s="29">
        <f t="shared" si="1"/>
        <v>0</v>
      </c>
      <c r="W51" s="29">
        <f t="shared" si="2"/>
        <v>2</v>
      </c>
      <c r="X51" s="57">
        <f t="shared" si="3"/>
        <v>0</v>
      </c>
      <c r="Y51" s="29">
        <f t="shared" si="4"/>
        <v>0</v>
      </c>
      <c r="Z51" s="20">
        <f t="shared" si="5"/>
        <v>0</v>
      </c>
      <c r="AA51" s="20">
        <f t="shared" si="14"/>
        <v>0</v>
      </c>
      <c r="AB51" s="20">
        <f t="shared" si="7"/>
        <v>0</v>
      </c>
      <c r="AC51" s="20">
        <f t="shared" si="8"/>
        <v>0</v>
      </c>
      <c r="AD51" s="20">
        <f t="shared" si="9"/>
        <v>0</v>
      </c>
      <c r="AE51" s="23">
        <f t="shared" si="10"/>
        <v>0</v>
      </c>
      <c r="AF51" s="25">
        <f t="shared" si="11"/>
        <v>0</v>
      </c>
      <c r="AG51" s="230"/>
      <c r="AH51" s="25"/>
      <c r="AI51" s="23"/>
      <c r="AJ51" s="49">
        <f t="shared" si="12"/>
        <v>4</v>
      </c>
      <c r="AK51" s="181" t="s">
        <v>169</v>
      </c>
      <c r="AL51" s="182">
        <f t="shared" si="13"/>
        <v>6.6666666666666671E-3</v>
      </c>
      <c r="AM51" s="158" t="s">
        <v>161</v>
      </c>
      <c r="AN51" s="20" t="s">
        <v>149</v>
      </c>
      <c r="AO51" s="20" t="s">
        <v>149</v>
      </c>
      <c r="AP51" s="21"/>
      <c r="AQ51" s="122" t="s">
        <v>4</v>
      </c>
      <c r="AR51" s="185" t="str">
        <f>INDEX(Преподаватели!F$3:F$72,MATCH($AK51,Преподаватели!$E$3:$E$72,0),1)</f>
        <v>ст.викл.</v>
      </c>
      <c r="AS51" s="101" t="str">
        <f>INDEX(Преподаватели!G$3:G$72,MATCH($AK51,Преподаватели!$E$3:$E$72,0),1)</f>
        <v>сум.</v>
      </c>
      <c r="AT51" s="101" t="str">
        <f>INDEX(Преподаватели!H$3:H$72,MATCH($AK51,Преподаватели!$E$3:$E$72,0),1)</f>
        <v>б.с.</v>
      </c>
      <c r="AU51" s="186" t="str">
        <f>INDEX(Преподаватели!I$3:I$72,MATCH($AK51,Преподаватели!$E$3:$E$72,0),1)</f>
        <v>б.з.</v>
      </c>
      <c r="AV51" s="157"/>
      <c r="AW51" s="163"/>
      <c r="AX51" s="163"/>
      <c r="AY51" s="164"/>
      <c r="AZ51" s="165"/>
      <c r="BA51" s="165"/>
    </row>
    <row r="52" spans="1:58" s="1" customFormat="1" ht="25.5">
      <c r="A52" s="21" t="s">
        <v>213</v>
      </c>
      <c r="B52" s="145" t="s">
        <v>226</v>
      </c>
      <c r="C52" s="68" t="s">
        <v>227</v>
      </c>
      <c r="D52" s="21" t="s">
        <v>103</v>
      </c>
      <c r="E52" s="21" t="s">
        <v>192</v>
      </c>
      <c r="F52" s="21">
        <v>1</v>
      </c>
      <c r="G52" s="20" t="s">
        <v>228</v>
      </c>
      <c r="H52" s="21">
        <v>1</v>
      </c>
      <c r="I52" s="49">
        <v>1</v>
      </c>
      <c r="J52" s="37"/>
      <c r="K52" s="31" t="s">
        <v>106</v>
      </c>
      <c r="L52" s="31"/>
      <c r="M52" s="38"/>
      <c r="N52" s="193">
        <v>3</v>
      </c>
      <c r="O52" s="21">
        <v>90</v>
      </c>
      <c r="P52" s="21">
        <v>4</v>
      </c>
      <c r="Q52" s="21">
        <v>2</v>
      </c>
      <c r="R52" s="21">
        <v>0</v>
      </c>
      <c r="S52" s="21">
        <v>2</v>
      </c>
      <c r="T52" s="121">
        <v>82</v>
      </c>
      <c r="U52" s="50">
        <f t="shared" si="0"/>
        <v>2</v>
      </c>
      <c r="V52" s="29">
        <f t="shared" si="1"/>
        <v>0</v>
      </c>
      <c r="W52" s="29">
        <f t="shared" si="2"/>
        <v>2</v>
      </c>
      <c r="X52" s="57">
        <f t="shared" si="3"/>
        <v>0</v>
      </c>
      <c r="Y52" s="29">
        <f t="shared" si="4"/>
        <v>0</v>
      </c>
      <c r="Z52" s="20">
        <f t="shared" si="5"/>
        <v>0</v>
      </c>
      <c r="AA52" s="20">
        <f t="shared" si="14"/>
        <v>0</v>
      </c>
      <c r="AB52" s="20">
        <f t="shared" si="7"/>
        <v>0</v>
      </c>
      <c r="AC52" s="20">
        <f t="shared" si="8"/>
        <v>0</v>
      </c>
      <c r="AD52" s="20">
        <f t="shared" si="9"/>
        <v>0</v>
      </c>
      <c r="AE52" s="23">
        <f t="shared" si="10"/>
        <v>0</v>
      </c>
      <c r="AF52" s="25">
        <f t="shared" si="11"/>
        <v>0</v>
      </c>
      <c r="AG52" s="230"/>
      <c r="AH52" s="25"/>
      <c r="AI52" s="23"/>
      <c r="AJ52" s="49">
        <f t="shared" si="12"/>
        <v>4</v>
      </c>
      <c r="AK52" s="365" t="s">
        <v>169</v>
      </c>
      <c r="AL52" s="182">
        <f t="shared" si="13"/>
        <v>6.6666666666666671E-3</v>
      </c>
      <c r="AM52" s="158" t="s">
        <v>161</v>
      </c>
      <c r="AN52" s="20" t="s">
        <v>149</v>
      </c>
      <c r="AO52" s="20" t="s">
        <v>149</v>
      </c>
      <c r="AP52" s="21"/>
      <c r="AQ52" s="122" t="s">
        <v>4</v>
      </c>
      <c r="AR52" s="185" t="str">
        <f>INDEX(Преподаватели!F$3:F$72,MATCH($AK52,Преподаватели!$E$3:$E$72,0),1)</f>
        <v>ст.викл.</v>
      </c>
      <c r="AS52" s="101" t="str">
        <f>INDEX(Преподаватели!G$3:G$72,MATCH($AK52,Преподаватели!$E$3:$E$72,0),1)</f>
        <v>сум.</v>
      </c>
      <c r="AT52" s="101" t="str">
        <f>INDEX(Преподаватели!H$3:H$72,MATCH($AK52,Преподаватели!$E$3:$E$72,0),1)</f>
        <v>б.с.</v>
      </c>
      <c r="AU52" s="186" t="str">
        <f>INDEX(Преподаватели!I$3:I$72,MATCH($AK52,Преподаватели!$E$3:$E$72,0),1)</f>
        <v>б.з.</v>
      </c>
      <c r="AV52" s="157"/>
      <c r="AW52" s="163"/>
      <c r="AX52" s="163"/>
      <c r="AY52" s="164"/>
      <c r="AZ52" s="165"/>
      <c r="BA52" s="165"/>
    </row>
    <row r="53" spans="1:58" ht="25.5">
      <c r="A53" s="21" t="s">
        <v>229</v>
      </c>
      <c r="B53" s="321" t="s">
        <v>230</v>
      </c>
      <c r="C53" s="68" t="s">
        <v>227</v>
      </c>
      <c r="D53" s="21" t="s">
        <v>103</v>
      </c>
      <c r="E53" s="21" t="s">
        <v>192</v>
      </c>
      <c r="F53" s="21">
        <v>1</v>
      </c>
      <c r="G53" s="20" t="s">
        <v>228</v>
      </c>
      <c r="H53" s="21">
        <v>1</v>
      </c>
      <c r="I53" s="49">
        <v>1</v>
      </c>
      <c r="J53" s="37" t="s">
        <v>106</v>
      </c>
      <c r="K53" s="31"/>
      <c r="L53" s="31"/>
      <c r="M53" s="38"/>
      <c r="N53" s="193">
        <v>8</v>
      </c>
      <c r="O53" s="21">
        <v>240</v>
      </c>
      <c r="P53" s="21"/>
      <c r="Q53" s="21"/>
      <c r="R53" s="21"/>
      <c r="S53" s="21"/>
      <c r="T53" s="121"/>
      <c r="U53" s="50">
        <f t="shared" si="0"/>
        <v>0</v>
      </c>
      <c r="V53" s="29">
        <f t="shared" si="1"/>
        <v>0</v>
      </c>
      <c r="W53" s="29">
        <f t="shared" si="2"/>
        <v>0</v>
      </c>
      <c r="X53" s="57">
        <f t="shared" si="3"/>
        <v>0</v>
      </c>
      <c r="Y53" s="29">
        <f t="shared" si="4"/>
        <v>0</v>
      </c>
      <c r="Z53" s="20">
        <f t="shared" si="5"/>
        <v>0</v>
      </c>
      <c r="AA53" s="20">
        <f t="shared" si="14"/>
        <v>0</v>
      </c>
      <c r="AB53" s="20">
        <f t="shared" si="7"/>
        <v>0.25</v>
      </c>
      <c r="AC53" s="20">
        <f t="shared" si="8"/>
        <v>0</v>
      </c>
      <c r="AD53" s="20">
        <f t="shared" si="9"/>
        <v>0</v>
      </c>
      <c r="AE53" s="23">
        <f t="shared" si="10"/>
        <v>0</v>
      </c>
      <c r="AF53" s="25">
        <f t="shared" si="11"/>
        <v>0</v>
      </c>
      <c r="AG53" s="230"/>
      <c r="AH53" s="25"/>
      <c r="AI53" s="23"/>
      <c r="AJ53" s="49">
        <f t="shared" si="12"/>
        <v>0.25</v>
      </c>
      <c r="AK53" s="365" t="s">
        <v>169</v>
      </c>
      <c r="AL53" s="182">
        <f t="shared" si="13"/>
        <v>4.1666666666666669E-4</v>
      </c>
      <c r="AM53" s="69" t="s">
        <v>173</v>
      </c>
      <c r="AN53" s="20" t="s">
        <v>149</v>
      </c>
      <c r="AO53" s="20" t="s">
        <v>149</v>
      </c>
      <c r="AP53" s="21"/>
      <c r="AQ53" s="122" t="s">
        <v>4</v>
      </c>
      <c r="AR53" s="185" t="str">
        <f>INDEX(Преподаватели!F$3:F$72,MATCH($AK53,Преподаватели!$E$3:$E$72,0),1)</f>
        <v>ст.викл.</v>
      </c>
      <c r="AS53" s="101" t="str">
        <f>INDEX(Преподаватели!G$3:G$72,MATCH($AK53,Преподаватели!$E$3:$E$72,0),1)</f>
        <v>сум.</v>
      </c>
      <c r="AT53" s="101" t="str">
        <f>INDEX(Преподаватели!H$3:H$72,MATCH($AK53,Преподаватели!$E$3:$E$72,0),1)</f>
        <v>б.с.</v>
      </c>
      <c r="AU53" s="186" t="str">
        <f>INDEX(Преподаватели!I$3:I$72,MATCH($AK53,Преподаватели!$E$3:$E$72,0),1)</f>
        <v>б.з.</v>
      </c>
      <c r="AV53" s="157"/>
      <c r="AW53" s="163"/>
      <c r="AX53" s="163"/>
      <c r="AY53" s="164"/>
      <c r="AZ53" s="165"/>
      <c r="BA53" s="165"/>
    </row>
    <row r="54" spans="1:58" s="1" customFormat="1" ht="35.25" customHeight="1">
      <c r="A54" s="21" t="s">
        <v>231</v>
      </c>
      <c r="B54" s="145" t="s">
        <v>232</v>
      </c>
      <c r="C54" s="68" t="s">
        <v>227</v>
      </c>
      <c r="D54" s="21" t="s">
        <v>103</v>
      </c>
      <c r="E54" s="21" t="s">
        <v>192</v>
      </c>
      <c r="F54" s="21">
        <v>1</v>
      </c>
      <c r="G54" s="20" t="s">
        <v>228</v>
      </c>
      <c r="H54" s="21">
        <v>1</v>
      </c>
      <c r="I54" s="49">
        <v>1</v>
      </c>
      <c r="J54" s="37"/>
      <c r="K54" s="31"/>
      <c r="L54" s="31"/>
      <c r="M54" s="38"/>
      <c r="N54" s="193">
        <v>2</v>
      </c>
      <c r="O54" s="21">
        <v>60</v>
      </c>
      <c r="P54" s="21">
        <v>2</v>
      </c>
      <c r="Q54" s="21"/>
      <c r="R54" s="21">
        <v>2</v>
      </c>
      <c r="S54" s="21">
        <v>0</v>
      </c>
      <c r="T54" s="121">
        <v>52</v>
      </c>
      <c r="U54" s="50">
        <f t="shared" si="0"/>
        <v>0</v>
      </c>
      <c r="V54" s="29">
        <f t="shared" si="1"/>
        <v>2</v>
      </c>
      <c r="W54" s="29">
        <f t="shared" si="2"/>
        <v>0</v>
      </c>
      <c r="X54" s="57">
        <f t="shared" si="3"/>
        <v>0</v>
      </c>
      <c r="Y54" s="29">
        <f t="shared" si="4"/>
        <v>0</v>
      </c>
      <c r="Z54" s="20">
        <f t="shared" si="5"/>
        <v>0</v>
      </c>
      <c r="AA54" s="20">
        <f t="shared" si="14"/>
        <v>0</v>
      </c>
      <c r="AB54" s="20">
        <f t="shared" si="7"/>
        <v>0</v>
      </c>
      <c r="AC54" s="20">
        <f t="shared" si="8"/>
        <v>0</v>
      </c>
      <c r="AD54" s="20">
        <f t="shared" si="9"/>
        <v>0</v>
      </c>
      <c r="AE54" s="23">
        <f t="shared" si="10"/>
        <v>0</v>
      </c>
      <c r="AF54" s="25">
        <f t="shared" si="11"/>
        <v>0</v>
      </c>
      <c r="AG54" s="230"/>
      <c r="AH54" s="25"/>
      <c r="AI54" s="23"/>
      <c r="AJ54" s="49">
        <f t="shared" si="12"/>
        <v>2</v>
      </c>
      <c r="AK54" s="365" t="s">
        <v>233</v>
      </c>
      <c r="AL54" s="182">
        <f t="shared" si="13"/>
        <v>3.3333333333333335E-3</v>
      </c>
      <c r="AM54" s="158" t="s">
        <v>173</v>
      </c>
      <c r="AN54" s="20" t="s">
        <v>149</v>
      </c>
      <c r="AO54" s="20" t="s">
        <v>149</v>
      </c>
      <c r="AP54" s="21"/>
      <c r="AQ54" s="122" t="s">
        <v>4</v>
      </c>
      <c r="AR54" s="185" t="str">
        <f>INDEX(Преподаватели!F$3:F$72,MATCH($AK54,Преподаватели!$E$3:$E$72,0),1)</f>
        <v>доц.</v>
      </c>
      <c r="AS54" s="101" t="str">
        <f>INDEX(Преподаватели!G$3:G$72,MATCH($AK54,Преподаватели!$E$3:$E$72,0),1)</f>
        <v>шт.</v>
      </c>
      <c r="AT54" s="101" t="str">
        <f>INDEX(Преподаватели!H$3:H$72,MATCH($AK54,Преподаватели!$E$3:$E$72,0),1)</f>
        <v>к.н.</v>
      </c>
      <c r="AU54" s="186" t="str">
        <f>INDEX(Преподаватели!I$3:I$72,MATCH($AK54,Преподаватели!$E$3:$E$72,0),1)</f>
        <v>б.з.</v>
      </c>
      <c r="AV54" s="157"/>
      <c r="AW54" s="163"/>
      <c r="AX54" s="163"/>
      <c r="AY54" s="164"/>
      <c r="AZ54" s="165"/>
      <c r="BA54" s="165"/>
    </row>
    <row r="55" spans="1:58" s="1" customFormat="1" ht="25.5">
      <c r="A55" s="21" t="s">
        <v>234</v>
      </c>
      <c r="B55" s="145" t="s">
        <v>235</v>
      </c>
      <c r="C55" s="68" t="s">
        <v>227</v>
      </c>
      <c r="D55" s="21" t="s">
        <v>103</v>
      </c>
      <c r="E55" s="21" t="s">
        <v>192</v>
      </c>
      <c r="F55" s="21">
        <v>1</v>
      </c>
      <c r="G55" s="20" t="s">
        <v>228</v>
      </c>
      <c r="H55" s="21">
        <v>1</v>
      </c>
      <c r="I55" s="49">
        <v>1</v>
      </c>
      <c r="J55" s="37"/>
      <c r="K55" s="31"/>
      <c r="L55" s="31"/>
      <c r="M55" s="38"/>
      <c r="N55" s="193">
        <v>2</v>
      </c>
      <c r="O55" s="21">
        <v>60</v>
      </c>
      <c r="P55" s="21">
        <v>2</v>
      </c>
      <c r="Q55" s="21"/>
      <c r="R55" s="21">
        <v>2</v>
      </c>
      <c r="S55" s="21">
        <v>0</v>
      </c>
      <c r="T55" s="121">
        <v>52</v>
      </c>
      <c r="U55" s="50">
        <f t="shared" si="0"/>
        <v>0</v>
      </c>
      <c r="V55" s="29">
        <f t="shared" si="1"/>
        <v>2</v>
      </c>
      <c r="W55" s="29">
        <f t="shared" si="2"/>
        <v>0</v>
      </c>
      <c r="X55" s="57">
        <f t="shared" si="3"/>
        <v>0</v>
      </c>
      <c r="Y55" s="29">
        <f t="shared" si="4"/>
        <v>0</v>
      </c>
      <c r="Z55" s="20">
        <f t="shared" si="5"/>
        <v>0</v>
      </c>
      <c r="AA55" s="20">
        <f t="shared" si="14"/>
        <v>0</v>
      </c>
      <c r="AB55" s="20">
        <f t="shared" si="7"/>
        <v>0</v>
      </c>
      <c r="AC55" s="20">
        <f t="shared" si="8"/>
        <v>0</v>
      </c>
      <c r="AD55" s="20">
        <f t="shared" si="9"/>
        <v>0</v>
      </c>
      <c r="AE55" s="23">
        <f t="shared" si="10"/>
        <v>0</v>
      </c>
      <c r="AF55" s="25">
        <f t="shared" si="11"/>
        <v>0</v>
      </c>
      <c r="AG55" s="230"/>
      <c r="AH55" s="25"/>
      <c r="AI55" s="23"/>
      <c r="AJ55" s="49">
        <f t="shared" si="12"/>
        <v>2</v>
      </c>
      <c r="AK55" s="365" t="s">
        <v>107</v>
      </c>
      <c r="AL55" s="182">
        <f t="shared" si="13"/>
        <v>3.3333333333333335E-3</v>
      </c>
      <c r="AM55" s="158" t="s">
        <v>173</v>
      </c>
      <c r="AN55" s="20" t="s">
        <v>149</v>
      </c>
      <c r="AO55" s="20" t="s">
        <v>149</v>
      </c>
      <c r="AP55" s="21"/>
      <c r="AQ55" s="122" t="s">
        <v>4</v>
      </c>
      <c r="AR55" s="185" t="str">
        <f>INDEX(Преподаватели!F$3:F$72,MATCH($AK55,Преподаватели!$E$3:$E$72,0),1)</f>
        <v>ст.викл.</v>
      </c>
      <c r="AS55" s="101" t="str">
        <f>INDEX(Преподаватели!G$3:G$72,MATCH($AK55,Преподаватели!$E$3:$E$72,0),1)</f>
        <v>шт.</v>
      </c>
      <c r="AT55" s="101" t="str">
        <f>INDEX(Преподаватели!H$3:H$72,MATCH($AK55,Преподаватели!$E$3:$E$72,0),1)</f>
        <v>б.с.</v>
      </c>
      <c r="AU55" s="186" t="str">
        <f>INDEX(Преподаватели!I$3:I$72,MATCH($AK55,Преподаватели!$E$3:$E$72,0),1)</f>
        <v>б.з.</v>
      </c>
      <c r="AV55" s="157"/>
      <c r="AW55" s="163"/>
      <c r="AX55" s="163"/>
      <c r="AY55" s="164"/>
      <c r="AZ55" s="165"/>
      <c r="BA55" s="165"/>
      <c r="BB55" s="4"/>
      <c r="BC55" s="4"/>
      <c r="BD55" s="4"/>
      <c r="BE55" s="4"/>
      <c r="BF55" s="4"/>
    </row>
    <row r="56" spans="1:58" s="1" customFormat="1" ht="25.5">
      <c r="A56" s="21" t="s">
        <v>236</v>
      </c>
      <c r="B56" s="145" t="s">
        <v>237</v>
      </c>
      <c r="C56" s="68" t="s">
        <v>227</v>
      </c>
      <c r="D56" s="21" t="s">
        <v>103</v>
      </c>
      <c r="E56" s="21" t="s">
        <v>192</v>
      </c>
      <c r="F56" s="21">
        <v>1</v>
      </c>
      <c r="G56" s="20" t="s">
        <v>228</v>
      </c>
      <c r="H56" s="21">
        <v>1</v>
      </c>
      <c r="I56" s="49">
        <v>1</v>
      </c>
      <c r="J56" s="37"/>
      <c r="K56" s="31"/>
      <c r="L56" s="31"/>
      <c r="M56" s="38"/>
      <c r="N56" s="193">
        <v>2</v>
      </c>
      <c r="O56" s="21">
        <v>60</v>
      </c>
      <c r="P56" s="21">
        <v>2</v>
      </c>
      <c r="Q56" s="21">
        <v>0</v>
      </c>
      <c r="R56" s="21">
        <v>2</v>
      </c>
      <c r="S56" s="21">
        <v>0</v>
      </c>
      <c r="T56" s="121">
        <v>52</v>
      </c>
      <c r="U56" s="50">
        <f t="shared" si="0"/>
        <v>0</v>
      </c>
      <c r="V56" s="29">
        <f t="shared" si="1"/>
        <v>2</v>
      </c>
      <c r="W56" s="29">
        <f t="shared" si="2"/>
        <v>0</v>
      </c>
      <c r="X56" s="57">
        <f t="shared" si="3"/>
        <v>0</v>
      </c>
      <c r="Y56" s="29">
        <f t="shared" si="4"/>
        <v>0</v>
      </c>
      <c r="Z56" s="20">
        <f t="shared" si="5"/>
        <v>0</v>
      </c>
      <c r="AA56" s="20">
        <f t="shared" si="14"/>
        <v>0</v>
      </c>
      <c r="AB56" s="20">
        <f t="shared" si="7"/>
        <v>0</v>
      </c>
      <c r="AC56" s="20">
        <f t="shared" si="8"/>
        <v>0</v>
      </c>
      <c r="AD56" s="20">
        <f t="shared" si="9"/>
        <v>0</v>
      </c>
      <c r="AE56" s="23">
        <f t="shared" si="10"/>
        <v>0</v>
      </c>
      <c r="AF56" s="25">
        <f t="shared" si="11"/>
        <v>0</v>
      </c>
      <c r="AG56" s="230"/>
      <c r="AH56" s="25"/>
      <c r="AI56" s="23"/>
      <c r="AJ56" s="49">
        <f t="shared" si="12"/>
        <v>2</v>
      </c>
      <c r="AK56" s="365" t="s">
        <v>238</v>
      </c>
      <c r="AL56" s="182">
        <f t="shared" si="13"/>
        <v>3.3333333333333335E-3</v>
      </c>
      <c r="AM56" s="158" t="s">
        <v>173</v>
      </c>
      <c r="AN56" s="20" t="s">
        <v>149</v>
      </c>
      <c r="AO56" s="20" t="s">
        <v>149</v>
      </c>
      <c r="AP56" s="21"/>
      <c r="AQ56" s="122" t="s">
        <v>4</v>
      </c>
      <c r="AR56" s="185" t="str">
        <f>INDEX(Преподаватели!F$3:F$72,MATCH($AK56,Преподаватели!$E$3:$E$72,0),1)</f>
        <v>доц.</v>
      </c>
      <c r="AS56" s="101" t="str">
        <f>INDEX(Преподаватели!G$3:G$72,MATCH($AK56,Преподаватели!$E$3:$E$72,0),1)</f>
        <v>шт.</v>
      </c>
      <c r="AT56" s="101" t="str">
        <f>INDEX(Преподаватели!H$3:H$72,MATCH($AK56,Преподаватели!$E$3:$E$72,0),1)</f>
        <v>к.н.</v>
      </c>
      <c r="AU56" s="186" t="str">
        <f>INDEX(Преподаватели!I$3:I$72,MATCH($AK56,Преподаватели!$E$3:$E$72,0),1)</f>
        <v>б.з.</v>
      </c>
      <c r="AV56" s="157"/>
      <c r="AW56" s="163"/>
      <c r="AX56" s="163"/>
      <c r="AY56" s="164"/>
      <c r="AZ56" s="165"/>
      <c r="BA56" s="165"/>
    </row>
    <row r="57" spans="1:58">
      <c r="A57" s="22" t="s">
        <v>239</v>
      </c>
      <c r="B57" s="145" t="s">
        <v>240</v>
      </c>
      <c r="C57" s="68" t="s">
        <v>227</v>
      </c>
      <c r="D57" s="21" t="s">
        <v>103</v>
      </c>
      <c r="E57" s="21" t="s">
        <v>192</v>
      </c>
      <c r="F57" s="21">
        <v>1</v>
      </c>
      <c r="G57" s="20" t="s">
        <v>228</v>
      </c>
      <c r="H57" s="21">
        <v>1</v>
      </c>
      <c r="I57" s="49">
        <v>1</v>
      </c>
      <c r="J57" s="37"/>
      <c r="K57" s="31"/>
      <c r="L57" s="31"/>
      <c r="M57" s="38"/>
      <c r="N57" s="193">
        <v>2</v>
      </c>
      <c r="O57" s="21">
        <v>60</v>
      </c>
      <c r="P57" s="21">
        <v>4</v>
      </c>
      <c r="Q57" s="21">
        <v>2</v>
      </c>
      <c r="R57" s="21">
        <v>0</v>
      </c>
      <c r="S57" s="21">
        <v>2</v>
      </c>
      <c r="T57" s="121">
        <v>52</v>
      </c>
      <c r="U57" s="50">
        <f t="shared" si="0"/>
        <v>2</v>
      </c>
      <c r="V57" s="29">
        <f t="shared" si="1"/>
        <v>0</v>
      </c>
      <c r="W57" s="29">
        <f t="shared" si="2"/>
        <v>2</v>
      </c>
      <c r="X57" s="57">
        <f t="shared" si="3"/>
        <v>0</v>
      </c>
      <c r="Y57" s="29">
        <f t="shared" si="4"/>
        <v>0</v>
      </c>
      <c r="Z57" s="20">
        <f t="shared" si="5"/>
        <v>0</v>
      </c>
      <c r="AA57" s="20">
        <f t="shared" si="14"/>
        <v>0</v>
      </c>
      <c r="AB57" s="20">
        <f t="shared" si="7"/>
        <v>0</v>
      </c>
      <c r="AC57" s="20">
        <f t="shared" si="8"/>
        <v>0</v>
      </c>
      <c r="AD57" s="20">
        <f t="shared" si="9"/>
        <v>0</v>
      </c>
      <c r="AE57" s="23">
        <f t="shared" si="10"/>
        <v>0</v>
      </c>
      <c r="AF57" s="25">
        <f t="shared" si="11"/>
        <v>0</v>
      </c>
      <c r="AG57" s="230"/>
      <c r="AH57" s="25"/>
      <c r="AI57" s="23"/>
      <c r="AJ57" s="49">
        <f t="shared" si="12"/>
        <v>4</v>
      </c>
      <c r="AK57" s="365" t="s">
        <v>185</v>
      </c>
      <c r="AL57" s="182">
        <f t="shared" si="13"/>
        <v>6.6666666666666671E-3</v>
      </c>
      <c r="AM57" s="69" t="s">
        <v>173</v>
      </c>
      <c r="AN57" s="20" t="s">
        <v>149</v>
      </c>
      <c r="AO57" s="20" t="s">
        <v>149</v>
      </c>
      <c r="AP57" s="21"/>
      <c r="AQ57" s="122" t="s">
        <v>4</v>
      </c>
      <c r="AR57" s="185" t="str">
        <f>INDEX(Преподаватели!F$3:F$72,MATCH($AK57,Преподаватели!$E$3:$E$72,0),1)</f>
        <v>ст.викл.</v>
      </c>
      <c r="AS57" s="101" t="str">
        <f>INDEX(Преподаватели!G$3:G$72,MATCH($AK57,Преподаватели!$E$3:$E$72,0),1)</f>
        <v>шт.</v>
      </c>
      <c r="AT57" s="101" t="str">
        <f>INDEX(Преподаватели!H$3:H$72,MATCH($AK57,Преподаватели!$E$3:$E$72,0),1)</f>
        <v>б.с.</v>
      </c>
      <c r="AU57" s="186" t="str">
        <f>INDEX(Преподаватели!I$3:I$72,MATCH($AK57,Преподаватели!$E$3:$E$72,0),1)</f>
        <v>б.з.</v>
      </c>
      <c r="AV57" s="157"/>
      <c r="AW57" s="163"/>
      <c r="AX57" s="163"/>
      <c r="AY57" s="164"/>
      <c r="AZ57" s="165"/>
      <c r="BA57" s="165"/>
      <c r="BB57" s="1"/>
      <c r="BC57" s="1"/>
      <c r="BD57" s="1"/>
      <c r="BE57" s="1"/>
      <c r="BF57" s="1"/>
    </row>
    <row r="58" spans="1:58" s="1" customFormat="1" ht="25.5">
      <c r="A58" s="21" t="s">
        <v>241</v>
      </c>
      <c r="B58" s="321" t="s">
        <v>230</v>
      </c>
      <c r="C58" s="68" t="s">
        <v>227</v>
      </c>
      <c r="D58" s="21" t="s">
        <v>103</v>
      </c>
      <c r="E58" s="21" t="s">
        <v>192</v>
      </c>
      <c r="F58" s="21">
        <v>2</v>
      </c>
      <c r="G58" s="20" t="s">
        <v>228</v>
      </c>
      <c r="H58" s="21">
        <v>1</v>
      </c>
      <c r="I58" s="49">
        <v>1</v>
      </c>
      <c r="J58" s="37" t="s">
        <v>106</v>
      </c>
      <c r="K58" s="31"/>
      <c r="L58" s="31"/>
      <c r="M58" s="38"/>
      <c r="N58" s="193">
        <v>7</v>
      </c>
      <c r="O58" s="21">
        <v>210</v>
      </c>
      <c r="P58" s="21"/>
      <c r="Q58" s="21"/>
      <c r="R58" s="21"/>
      <c r="S58" s="21"/>
      <c r="T58" s="121"/>
      <c r="U58" s="50">
        <f t="shared" si="0"/>
        <v>0</v>
      </c>
      <c r="V58" s="29">
        <f t="shared" si="1"/>
        <v>0</v>
      </c>
      <c r="W58" s="29">
        <f t="shared" si="2"/>
        <v>0</v>
      </c>
      <c r="X58" s="57">
        <f t="shared" si="3"/>
        <v>0</v>
      </c>
      <c r="Y58" s="29">
        <f t="shared" si="4"/>
        <v>0</v>
      </c>
      <c r="Z58" s="20">
        <f t="shared" si="5"/>
        <v>0</v>
      </c>
      <c r="AA58" s="20">
        <f t="shared" si="14"/>
        <v>0</v>
      </c>
      <c r="AB58" s="20">
        <f t="shared" si="7"/>
        <v>0.25</v>
      </c>
      <c r="AC58" s="20">
        <f t="shared" si="8"/>
        <v>0</v>
      </c>
      <c r="AD58" s="20">
        <f t="shared" si="9"/>
        <v>0</v>
      </c>
      <c r="AE58" s="23">
        <f t="shared" si="10"/>
        <v>0</v>
      </c>
      <c r="AF58" s="25">
        <f t="shared" si="11"/>
        <v>0</v>
      </c>
      <c r="AG58" s="230"/>
      <c r="AH58" s="25"/>
      <c r="AI58" s="23"/>
      <c r="AJ58" s="49">
        <f t="shared" si="12"/>
        <v>0.25</v>
      </c>
      <c r="AK58" s="365" t="s">
        <v>169</v>
      </c>
      <c r="AL58" s="182">
        <f t="shared" si="13"/>
        <v>4.1666666666666669E-4</v>
      </c>
      <c r="AM58" s="158" t="s">
        <v>173</v>
      </c>
      <c r="AN58" s="20" t="s">
        <v>149</v>
      </c>
      <c r="AO58" s="20" t="s">
        <v>149</v>
      </c>
      <c r="AP58" s="21"/>
      <c r="AQ58" s="122" t="s">
        <v>4</v>
      </c>
      <c r="AR58" s="185" t="str">
        <f>INDEX(Преподаватели!F$3:F$72,MATCH($AK58,Преподаватели!$E$3:$E$72,0),1)</f>
        <v>ст.викл.</v>
      </c>
      <c r="AS58" s="101" t="str">
        <f>INDEX(Преподаватели!G$3:G$72,MATCH($AK58,Преподаватели!$E$3:$E$72,0),1)</f>
        <v>сум.</v>
      </c>
      <c r="AT58" s="101" t="str">
        <f>INDEX(Преподаватели!H$3:H$72,MATCH($AK58,Преподаватели!$E$3:$E$72,0),1)</f>
        <v>б.с.</v>
      </c>
      <c r="AU58" s="186" t="str">
        <f>INDEX(Преподаватели!I$3:I$72,MATCH($AK58,Преподаватели!$E$3:$E$72,0),1)</f>
        <v>б.з.</v>
      </c>
      <c r="AV58" s="157"/>
      <c r="AW58" s="163"/>
      <c r="AX58" s="163"/>
      <c r="AY58" s="164"/>
      <c r="AZ58" s="165"/>
      <c r="BA58" s="165"/>
    </row>
    <row r="59" spans="1:58">
      <c r="A59" s="22" t="s">
        <v>242</v>
      </c>
      <c r="B59" s="145" t="s">
        <v>232</v>
      </c>
      <c r="C59" s="68" t="s">
        <v>227</v>
      </c>
      <c r="D59" s="21" t="s">
        <v>103</v>
      </c>
      <c r="E59" s="21" t="s">
        <v>192</v>
      </c>
      <c r="F59" s="21">
        <v>2</v>
      </c>
      <c r="G59" s="20" t="s">
        <v>228</v>
      </c>
      <c r="H59" s="21">
        <v>1</v>
      </c>
      <c r="I59" s="49">
        <v>1</v>
      </c>
      <c r="J59" s="37"/>
      <c r="K59" s="31"/>
      <c r="L59" s="31"/>
      <c r="M59" s="38"/>
      <c r="N59" s="193">
        <v>3</v>
      </c>
      <c r="O59" s="21">
        <v>90</v>
      </c>
      <c r="P59" s="21">
        <v>2</v>
      </c>
      <c r="Q59" s="21"/>
      <c r="R59" s="21">
        <v>2</v>
      </c>
      <c r="S59" s="21">
        <v>0</v>
      </c>
      <c r="T59" s="121">
        <v>82</v>
      </c>
      <c r="U59" s="50">
        <f t="shared" si="0"/>
        <v>0</v>
      </c>
      <c r="V59" s="29">
        <f t="shared" si="1"/>
        <v>2</v>
      </c>
      <c r="W59" s="29">
        <f t="shared" si="2"/>
        <v>0</v>
      </c>
      <c r="X59" s="57">
        <f t="shared" si="3"/>
        <v>0</v>
      </c>
      <c r="Y59" s="29">
        <f t="shared" si="4"/>
        <v>0</v>
      </c>
      <c r="Z59" s="20">
        <f t="shared" si="5"/>
        <v>0</v>
      </c>
      <c r="AA59" s="20">
        <f t="shared" si="14"/>
        <v>0</v>
      </c>
      <c r="AB59" s="20">
        <f t="shared" si="7"/>
        <v>0</v>
      </c>
      <c r="AC59" s="20">
        <f t="shared" si="8"/>
        <v>0</v>
      </c>
      <c r="AD59" s="20">
        <f t="shared" si="9"/>
        <v>0</v>
      </c>
      <c r="AE59" s="23">
        <f t="shared" si="10"/>
        <v>0</v>
      </c>
      <c r="AF59" s="25">
        <f t="shared" si="11"/>
        <v>0</v>
      </c>
      <c r="AG59" s="230"/>
      <c r="AH59" s="25"/>
      <c r="AI59" s="23"/>
      <c r="AJ59" s="49">
        <f t="shared" si="12"/>
        <v>2</v>
      </c>
      <c r="AK59" s="365" t="s">
        <v>169</v>
      </c>
      <c r="AL59" s="182">
        <f t="shared" si="13"/>
        <v>3.3333333333333335E-3</v>
      </c>
      <c r="AM59" s="69" t="s">
        <v>173</v>
      </c>
      <c r="AN59" s="20" t="s">
        <v>149</v>
      </c>
      <c r="AO59" s="20" t="s">
        <v>149</v>
      </c>
      <c r="AP59" s="21"/>
      <c r="AQ59" s="122" t="s">
        <v>4</v>
      </c>
      <c r="AR59" s="185" t="str">
        <f>INDEX(Преподаватели!F$3:F$72,MATCH($AK59,Преподаватели!$E$3:$E$72,0),1)</f>
        <v>ст.викл.</v>
      </c>
      <c r="AS59" s="101" t="str">
        <f>INDEX(Преподаватели!G$3:G$72,MATCH($AK59,Преподаватели!$E$3:$E$72,0),1)</f>
        <v>сум.</v>
      </c>
      <c r="AT59" s="101" t="str">
        <f>INDEX(Преподаватели!H$3:H$72,MATCH($AK59,Преподаватели!$E$3:$E$72,0),1)</f>
        <v>б.с.</v>
      </c>
      <c r="AU59" s="186" t="str">
        <f>INDEX(Преподаватели!I$3:I$72,MATCH($AK59,Преподаватели!$E$3:$E$72,0),1)</f>
        <v>б.з.</v>
      </c>
      <c r="AV59" s="157"/>
      <c r="AW59" s="163"/>
      <c r="AX59" s="163"/>
      <c r="AY59" s="164"/>
      <c r="AZ59" s="165"/>
      <c r="BA59" s="165"/>
    </row>
    <row r="60" spans="1:58" s="1" customFormat="1" ht="25.5">
      <c r="A60" s="21" t="s">
        <v>243</v>
      </c>
      <c r="B60" s="145" t="s">
        <v>235</v>
      </c>
      <c r="C60" s="68" t="s">
        <v>227</v>
      </c>
      <c r="D60" s="21" t="s">
        <v>103</v>
      </c>
      <c r="E60" s="21" t="s">
        <v>192</v>
      </c>
      <c r="F60" s="21">
        <v>2</v>
      </c>
      <c r="G60" s="20" t="s">
        <v>228</v>
      </c>
      <c r="H60" s="21">
        <v>1</v>
      </c>
      <c r="I60" s="49">
        <v>1</v>
      </c>
      <c r="J60" s="37"/>
      <c r="K60" s="31"/>
      <c r="L60" s="31"/>
      <c r="M60" s="38"/>
      <c r="N60" s="193">
        <v>2</v>
      </c>
      <c r="O60" s="21">
        <v>60</v>
      </c>
      <c r="P60" s="21">
        <v>2</v>
      </c>
      <c r="Q60" s="21"/>
      <c r="R60" s="21">
        <v>2</v>
      </c>
      <c r="S60" s="21">
        <v>0</v>
      </c>
      <c r="T60" s="121">
        <v>52</v>
      </c>
      <c r="U60" s="50">
        <f t="shared" si="0"/>
        <v>0</v>
      </c>
      <c r="V60" s="29">
        <f t="shared" si="1"/>
        <v>2</v>
      </c>
      <c r="W60" s="29">
        <f t="shared" si="2"/>
        <v>0</v>
      </c>
      <c r="X60" s="57">
        <f t="shared" si="3"/>
        <v>0</v>
      </c>
      <c r="Y60" s="29">
        <f t="shared" si="4"/>
        <v>0</v>
      </c>
      <c r="Z60" s="20">
        <f t="shared" si="5"/>
        <v>0</v>
      </c>
      <c r="AA60" s="20">
        <f t="shared" si="14"/>
        <v>0</v>
      </c>
      <c r="AB60" s="20">
        <f t="shared" si="7"/>
        <v>0</v>
      </c>
      <c r="AC60" s="20">
        <f t="shared" si="8"/>
        <v>0</v>
      </c>
      <c r="AD60" s="20">
        <f t="shared" si="9"/>
        <v>0</v>
      </c>
      <c r="AE60" s="23">
        <f t="shared" si="10"/>
        <v>0</v>
      </c>
      <c r="AF60" s="25">
        <f t="shared" si="11"/>
        <v>0</v>
      </c>
      <c r="AG60" s="230"/>
      <c r="AH60" s="25"/>
      <c r="AI60" s="23"/>
      <c r="AJ60" s="49">
        <f t="shared" si="12"/>
        <v>2</v>
      </c>
      <c r="AK60" s="365" t="s">
        <v>169</v>
      </c>
      <c r="AL60" s="182">
        <f t="shared" si="13"/>
        <v>3.3333333333333335E-3</v>
      </c>
      <c r="AM60" s="158" t="s">
        <v>173</v>
      </c>
      <c r="AN60" s="20" t="s">
        <v>149</v>
      </c>
      <c r="AO60" s="20" t="s">
        <v>149</v>
      </c>
      <c r="AP60" s="21"/>
      <c r="AQ60" s="122" t="s">
        <v>4</v>
      </c>
      <c r="AR60" s="185" t="str">
        <f>INDEX(Преподаватели!F$3:F$72,MATCH($AK60,Преподаватели!$E$3:$E$72,0),1)</f>
        <v>ст.викл.</v>
      </c>
      <c r="AS60" s="101" t="str">
        <f>INDEX(Преподаватели!G$3:G$72,MATCH($AK60,Преподаватели!$E$3:$E$72,0),1)</f>
        <v>сум.</v>
      </c>
      <c r="AT60" s="101" t="str">
        <f>INDEX(Преподаватели!H$3:H$72,MATCH($AK60,Преподаватели!$E$3:$E$72,0),1)</f>
        <v>б.с.</v>
      </c>
      <c r="AU60" s="186" t="str">
        <f>INDEX(Преподаватели!I$3:I$72,MATCH($AK60,Преподаватели!$E$3:$E$72,0),1)</f>
        <v>б.з.</v>
      </c>
      <c r="AV60" s="157"/>
      <c r="AW60" s="163"/>
      <c r="AX60" s="163"/>
      <c r="AY60" s="164"/>
      <c r="AZ60" s="165"/>
      <c r="BA60" s="165"/>
    </row>
    <row r="61" spans="1:58" s="1" customFormat="1" ht="25.5">
      <c r="A61" s="21" t="s">
        <v>244</v>
      </c>
      <c r="B61" s="145" t="s">
        <v>237</v>
      </c>
      <c r="C61" s="68" t="s">
        <v>227</v>
      </c>
      <c r="D61" s="21" t="s">
        <v>103</v>
      </c>
      <c r="E61" s="21" t="s">
        <v>192</v>
      </c>
      <c r="F61" s="21">
        <v>2</v>
      </c>
      <c r="G61" s="20" t="s">
        <v>228</v>
      </c>
      <c r="H61" s="21">
        <v>1</v>
      </c>
      <c r="I61" s="49">
        <v>1</v>
      </c>
      <c r="J61" s="37"/>
      <c r="K61" s="31"/>
      <c r="L61" s="31"/>
      <c r="M61" s="38"/>
      <c r="N61" s="193">
        <v>2</v>
      </c>
      <c r="O61" s="21">
        <v>60</v>
      </c>
      <c r="P61" s="21">
        <v>2</v>
      </c>
      <c r="Q61" s="21">
        <v>0</v>
      </c>
      <c r="R61" s="21">
        <v>2</v>
      </c>
      <c r="S61" s="21">
        <v>0</v>
      </c>
      <c r="T61" s="121">
        <v>52</v>
      </c>
      <c r="U61" s="50">
        <f t="shared" si="0"/>
        <v>0</v>
      </c>
      <c r="V61" s="29">
        <f t="shared" si="1"/>
        <v>2</v>
      </c>
      <c r="W61" s="29">
        <f t="shared" si="2"/>
        <v>0</v>
      </c>
      <c r="X61" s="57">
        <f t="shared" si="3"/>
        <v>0</v>
      </c>
      <c r="Y61" s="29">
        <f t="shared" si="4"/>
        <v>0</v>
      </c>
      <c r="Z61" s="20">
        <f t="shared" si="5"/>
        <v>0</v>
      </c>
      <c r="AA61" s="20">
        <f t="shared" si="14"/>
        <v>0</v>
      </c>
      <c r="AB61" s="20">
        <f t="shared" si="7"/>
        <v>0</v>
      </c>
      <c r="AC61" s="20">
        <f t="shared" si="8"/>
        <v>0</v>
      </c>
      <c r="AD61" s="20">
        <f t="shared" si="9"/>
        <v>0</v>
      </c>
      <c r="AE61" s="23">
        <f t="shared" si="10"/>
        <v>0</v>
      </c>
      <c r="AF61" s="25">
        <f t="shared" si="11"/>
        <v>0</v>
      </c>
      <c r="AG61" s="230"/>
      <c r="AH61" s="25"/>
      <c r="AI61" s="23"/>
      <c r="AJ61" s="49">
        <f t="shared" si="12"/>
        <v>2</v>
      </c>
      <c r="AK61" s="365" t="s">
        <v>169</v>
      </c>
      <c r="AL61" s="182">
        <f t="shared" si="13"/>
        <v>3.3333333333333335E-3</v>
      </c>
      <c r="AM61" s="158" t="s">
        <v>173</v>
      </c>
      <c r="AN61" s="20" t="s">
        <v>149</v>
      </c>
      <c r="AO61" s="20" t="s">
        <v>149</v>
      </c>
      <c r="AP61" s="21"/>
      <c r="AQ61" s="122" t="s">
        <v>4</v>
      </c>
      <c r="AR61" s="185" t="str">
        <f>INDEX(Преподаватели!F$3:F$72,MATCH($AK61,Преподаватели!$E$3:$E$72,0),1)</f>
        <v>ст.викл.</v>
      </c>
      <c r="AS61" s="101" t="str">
        <f>INDEX(Преподаватели!G$3:G$72,MATCH($AK61,Преподаватели!$E$3:$E$72,0),1)</f>
        <v>сум.</v>
      </c>
      <c r="AT61" s="101" t="str">
        <f>INDEX(Преподаватели!H$3:H$72,MATCH($AK61,Преподаватели!$E$3:$E$72,0),1)</f>
        <v>б.с.</v>
      </c>
      <c r="AU61" s="186" t="str">
        <f>INDEX(Преподаватели!I$3:I$72,MATCH($AK61,Преподаватели!$E$3:$E$72,0),1)</f>
        <v>б.з.</v>
      </c>
      <c r="AV61" s="157"/>
      <c r="AW61" s="163"/>
      <c r="AX61" s="163"/>
      <c r="AY61" s="164"/>
      <c r="AZ61" s="165"/>
      <c r="BA61" s="165"/>
    </row>
    <row r="62" spans="1:58" s="1" customFormat="1">
      <c r="A62" s="21" t="s">
        <v>245</v>
      </c>
      <c r="B62" s="145" t="s">
        <v>246</v>
      </c>
      <c r="C62" s="68" t="s">
        <v>227</v>
      </c>
      <c r="D62" s="21" t="s">
        <v>103</v>
      </c>
      <c r="E62" s="21" t="s">
        <v>192</v>
      </c>
      <c r="F62" s="21">
        <v>1</v>
      </c>
      <c r="G62" s="20" t="s">
        <v>228</v>
      </c>
      <c r="H62" s="21">
        <v>1</v>
      </c>
      <c r="I62" s="49">
        <v>1</v>
      </c>
      <c r="J62" s="37" t="s">
        <v>106</v>
      </c>
      <c r="K62" s="31"/>
      <c r="L62" s="31"/>
      <c r="M62" s="38"/>
      <c r="N62" s="193">
        <v>3</v>
      </c>
      <c r="O62" s="21">
        <v>90</v>
      </c>
      <c r="P62" s="21">
        <v>4</v>
      </c>
      <c r="Q62" s="21">
        <v>2</v>
      </c>
      <c r="R62" s="21">
        <v>0</v>
      </c>
      <c r="S62" s="21">
        <v>2</v>
      </c>
      <c r="T62" s="121">
        <v>82</v>
      </c>
      <c r="U62" s="50">
        <f t="shared" si="0"/>
        <v>2</v>
      </c>
      <c r="V62" s="29">
        <f t="shared" si="1"/>
        <v>0</v>
      </c>
      <c r="W62" s="29">
        <f t="shared" si="2"/>
        <v>2</v>
      </c>
      <c r="X62" s="57">
        <f t="shared" si="3"/>
        <v>0</v>
      </c>
      <c r="Y62" s="29">
        <f t="shared" si="4"/>
        <v>0</v>
      </c>
      <c r="Z62" s="20">
        <f t="shared" si="5"/>
        <v>0</v>
      </c>
      <c r="AA62" s="20">
        <f t="shared" si="14"/>
        <v>0</v>
      </c>
      <c r="AB62" s="20">
        <f t="shared" si="7"/>
        <v>0.25</v>
      </c>
      <c r="AC62" s="20">
        <f t="shared" si="8"/>
        <v>0</v>
      </c>
      <c r="AD62" s="20">
        <f t="shared" si="9"/>
        <v>0</v>
      </c>
      <c r="AE62" s="23">
        <f t="shared" si="10"/>
        <v>0</v>
      </c>
      <c r="AF62" s="25">
        <f t="shared" si="11"/>
        <v>0</v>
      </c>
      <c r="AG62" s="230"/>
      <c r="AH62" s="25"/>
      <c r="AI62" s="23"/>
      <c r="AJ62" s="49">
        <f t="shared" si="12"/>
        <v>4.25</v>
      </c>
      <c r="AK62" s="365" t="s">
        <v>169</v>
      </c>
      <c r="AL62" s="182">
        <f t="shared" si="13"/>
        <v>7.083333333333333E-3</v>
      </c>
      <c r="AM62" s="158" t="s">
        <v>173</v>
      </c>
      <c r="AN62" s="20" t="s">
        <v>149</v>
      </c>
      <c r="AO62" s="20" t="s">
        <v>149</v>
      </c>
      <c r="AP62" s="21"/>
      <c r="AQ62" s="122" t="s">
        <v>4</v>
      </c>
      <c r="AR62" s="185" t="str">
        <f>INDEX(Преподаватели!F$3:F$72,MATCH($AK62,Преподаватели!$E$3:$E$72,0),1)</f>
        <v>ст.викл.</v>
      </c>
      <c r="AS62" s="101" t="str">
        <f>INDEX(Преподаватели!G$3:G$72,MATCH($AK62,Преподаватели!$E$3:$E$72,0),1)</f>
        <v>сум.</v>
      </c>
      <c r="AT62" s="101" t="str">
        <f>INDEX(Преподаватели!H$3:H$72,MATCH($AK62,Преподаватели!$E$3:$E$72,0),1)</f>
        <v>б.с.</v>
      </c>
      <c r="AU62" s="186" t="str">
        <f>INDEX(Преподаватели!I$3:I$72,MATCH($AK62,Преподаватели!$E$3:$E$72,0),1)</f>
        <v>б.з.</v>
      </c>
      <c r="AV62" s="157"/>
      <c r="AW62" s="163"/>
      <c r="AX62" s="163"/>
      <c r="AY62" s="164"/>
      <c r="AZ62" s="165"/>
      <c r="BA62" s="165"/>
    </row>
    <row r="63" spans="1:58" s="1" customFormat="1">
      <c r="A63" s="21" t="s">
        <v>245</v>
      </c>
      <c r="B63" s="145" t="s">
        <v>246</v>
      </c>
      <c r="C63" s="68" t="s">
        <v>227</v>
      </c>
      <c r="D63" s="21" t="s">
        <v>103</v>
      </c>
      <c r="E63" s="21" t="s">
        <v>192</v>
      </c>
      <c r="F63" s="21">
        <v>2</v>
      </c>
      <c r="G63" s="20" t="s">
        <v>228</v>
      </c>
      <c r="H63" s="21">
        <v>1</v>
      </c>
      <c r="I63" s="49">
        <v>1</v>
      </c>
      <c r="J63" s="37"/>
      <c r="K63" s="31" t="s">
        <v>106</v>
      </c>
      <c r="L63" s="31"/>
      <c r="M63" s="38"/>
      <c r="N63" s="193">
        <v>3</v>
      </c>
      <c r="O63" s="21">
        <v>90</v>
      </c>
      <c r="P63" s="21">
        <v>4</v>
      </c>
      <c r="Q63" s="21">
        <v>2</v>
      </c>
      <c r="R63" s="21">
        <v>0</v>
      </c>
      <c r="S63" s="21">
        <v>2</v>
      </c>
      <c r="T63" s="121">
        <v>82</v>
      </c>
      <c r="U63" s="50">
        <f t="shared" si="0"/>
        <v>2</v>
      </c>
      <c r="V63" s="29">
        <f t="shared" si="1"/>
        <v>0</v>
      </c>
      <c r="W63" s="29">
        <f t="shared" si="2"/>
        <v>2</v>
      </c>
      <c r="X63" s="57">
        <f t="shared" si="3"/>
        <v>0</v>
      </c>
      <c r="Y63" s="29">
        <f t="shared" si="4"/>
        <v>0</v>
      </c>
      <c r="Z63" s="20">
        <f t="shared" si="5"/>
        <v>0</v>
      </c>
      <c r="AA63" s="20">
        <f t="shared" si="14"/>
        <v>0</v>
      </c>
      <c r="AB63" s="20">
        <f t="shared" si="7"/>
        <v>0</v>
      </c>
      <c r="AC63" s="20">
        <f t="shared" si="8"/>
        <v>0</v>
      </c>
      <c r="AD63" s="20">
        <f t="shared" si="9"/>
        <v>0</v>
      </c>
      <c r="AE63" s="23">
        <f t="shared" si="10"/>
        <v>0</v>
      </c>
      <c r="AF63" s="25">
        <f t="shared" si="11"/>
        <v>0</v>
      </c>
      <c r="AG63" s="230"/>
      <c r="AH63" s="25"/>
      <c r="AI63" s="23"/>
      <c r="AJ63" s="49">
        <f t="shared" si="12"/>
        <v>4</v>
      </c>
      <c r="AK63" s="365" t="s">
        <v>169</v>
      </c>
      <c r="AL63" s="182">
        <f t="shared" si="13"/>
        <v>6.6666666666666671E-3</v>
      </c>
      <c r="AM63" s="158" t="s">
        <v>173</v>
      </c>
      <c r="AN63" s="20" t="s">
        <v>149</v>
      </c>
      <c r="AO63" s="20" t="s">
        <v>149</v>
      </c>
      <c r="AP63" s="21"/>
      <c r="AQ63" s="122" t="s">
        <v>4</v>
      </c>
      <c r="AR63" s="185" t="str">
        <f>INDEX(Преподаватели!F$3:F$72,MATCH($AK63,Преподаватели!$E$3:$E$72,0),1)</f>
        <v>ст.викл.</v>
      </c>
      <c r="AS63" s="101" t="str">
        <f>INDEX(Преподаватели!G$3:G$72,MATCH($AK63,Преподаватели!$E$3:$E$72,0),1)</f>
        <v>сум.</v>
      </c>
      <c r="AT63" s="101" t="str">
        <f>INDEX(Преподаватели!H$3:H$72,MATCH($AK63,Преподаватели!$E$3:$E$72,0),1)</f>
        <v>б.с.</v>
      </c>
      <c r="AU63" s="186" t="str">
        <f>INDEX(Преподаватели!I$3:I$72,MATCH($AK63,Преподаватели!$E$3:$E$72,0),1)</f>
        <v>б.з.</v>
      </c>
      <c r="AV63" s="157"/>
      <c r="AW63" s="163"/>
      <c r="AX63" s="163"/>
      <c r="AY63" s="164"/>
      <c r="AZ63" s="165"/>
      <c r="BA63" s="165"/>
      <c r="BB63" s="4"/>
      <c r="BC63" s="4"/>
      <c r="BD63" s="4"/>
      <c r="BE63" s="4"/>
      <c r="BF63" s="4"/>
    </row>
    <row r="64" spans="1:58">
      <c r="A64" s="22" t="s">
        <v>222</v>
      </c>
      <c r="B64" s="145" t="s">
        <v>247</v>
      </c>
      <c r="C64" s="68" t="s">
        <v>227</v>
      </c>
      <c r="D64" s="21" t="s">
        <v>103</v>
      </c>
      <c r="E64" s="21" t="s">
        <v>192</v>
      </c>
      <c r="F64" s="21">
        <v>1</v>
      </c>
      <c r="G64" s="20" t="s">
        <v>228</v>
      </c>
      <c r="H64" s="21">
        <v>1</v>
      </c>
      <c r="I64" s="49">
        <v>1</v>
      </c>
      <c r="J64" s="37"/>
      <c r="K64" s="31" t="s">
        <v>106</v>
      </c>
      <c r="L64" s="31"/>
      <c r="M64" s="38"/>
      <c r="N64" s="193">
        <v>3</v>
      </c>
      <c r="O64" s="21">
        <v>90</v>
      </c>
      <c r="P64" s="21">
        <v>4</v>
      </c>
      <c r="Q64" s="21">
        <v>2</v>
      </c>
      <c r="R64" s="21"/>
      <c r="S64" s="21">
        <v>2</v>
      </c>
      <c r="T64" s="121">
        <v>82</v>
      </c>
      <c r="U64" s="50">
        <f t="shared" si="0"/>
        <v>2</v>
      </c>
      <c r="V64" s="29">
        <f t="shared" si="1"/>
        <v>0</v>
      </c>
      <c r="W64" s="29">
        <f t="shared" si="2"/>
        <v>2</v>
      </c>
      <c r="X64" s="57">
        <f t="shared" si="3"/>
        <v>0</v>
      </c>
      <c r="Y64" s="29">
        <f t="shared" si="4"/>
        <v>0</v>
      </c>
      <c r="Z64" s="20">
        <f t="shared" si="5"/>
        <v>0</v>
      </c>
      <c r="AA64" s="20">
        <f t="shared" si="14"/>
        <v>0</v>
      </c>
      <c r="AB64" s="20">
        <f t="shared" si="7"/>
        <v>0</v>
      </c>
      <c r="AC64" s="20">
        <f t="shared" si="8"/>
        <v>0</v>
      </c>
      <c r="AD64" s="20">
        <f t="shared" si="9"/>
        <v>0</v>
      </c>
      <c r="AE64" s="23">
        <f t="shared" si="10"/>
        <v>0</v>
      </c>
      <c r="AF64" s="25">
        <f t="shared" si="11"/>
        <v>0</v>
      </c>
      <c r="AG64" s="230"/>
      <c r="AH64" s="25"/>
      <c r="AI64" s="23"/>
      <c r="AJ64" s="49">
        <f t="shared" si="12"/>
        <v>4</v>
      </c>
      <c r="AK64" s="365" t="s">
        <v>233</v>
      </c>
      <c r="AL64" s="182">
        <f t="shared" si="13"/>
        <v>6.6666666666666671E-3</v>
      </c>
      <c r="AM64" s="69" t="s">
        <v>173</v>
      </c>
      <c r="AN64" s="20" t="s">
        <v>149</v>
      </c>
      <c r="AO64" s="20" t="s">
        <v>149</v>
      </c>
      <c r="AP64" s="21"/>
      <c r="AQ64" s="122" t="s">
        <v>4</v>
      </c>
      <c r="AR64" s="185" t="str">
        <f>INDEX(Преподаватели!F$3:F$72,MATCH($AK64,Преподаватели!$E$3:$E$72,0),1)</f>
        <v>доц.</v>
      </c>
      <c r="AS64" s="101" t="str">
        <f>INDEX(Преподаватели!G$3:G$72,MATCH($AK64,Преподаватели!$E$3:$E$72,0),1)</f>
        <v>шт.</v>
      </c>
      <c r="AT64" s="101" t="str">
        <f>INDEX(Преподаватели!H$3:H$72,MATCH($AK64,Преподаватели!$E$3:$E$72,0),1)</f>
        <v>к.н.</v>
      </c>
      <c r="AU64" s="186" t="str">
        <f>INDEX(Преподаватели!I$3:I$72,MATCH($AK64,Преподаватели!$E$3:$E$72,0),1)</f>
        <v>б.з.</v>
      </c>
      <c r="AV64" s="157"/>
      <c r="AW64" s="163"/>
      <c r="AX64" s="163"/>
      <c r="AY64" s="164"/>
      <c r="AZ64" s="165"/>
      <c r="BA64" s="165"/>
    </row>
    <row r="65" spans="1:58" s="1" customFormat="1">
      <c r="A65" s="21" t="s">
        <v>248</v>
      </c>
      <c r="B65" s="145" t="s">
        <v>249</v>
      </c>
      <c r="C65" s="68" t="s">
        <v>227</v>
      </c>
      <c r="D65" s="21" t="s">
        <v>103</v>
      </c>
      <c r="E65" s="21" t="s">
        <v>192</v>
      </c>
      <c r="F65" s="21">
        <v>1</v>
      </c>
      <c r="G65" s="20" t="s">
        <v>228</v>
      </c>
      <c r="H65" s="21">
        <v>1</v>
      </c>
      <c r="I65" s="49">
        <v>1</v>
      </c>
      <c r="J65" s="37"/>
      <c r="K65" s="31" t="s">
        <v>106</v>
      </c>
      <c r="L65" s="31"/>
      <c r="M65" s="38"/>
      <c r="N65" s="193">
        <v>3</v>
      </c>
      <c r="O65" s="21">
        <v>90</v>
      </c>
      <c r="P65" s="21">
        <v>4</v>
      </c>
      <c r="Q65" s="21">
        <v>2</v>
      </c>
      <c r="R65" s="21">
        <v>0</v>
      </c>
      <c r="S65" s="21">
        <v>2</v>
      </c>
      <c r="T65" s="121">
        <v>82</v>
      </c>
      <c r="U65" s="50">
        <f t="shared" si="0"/>
        <v>2</v>
      </c>
      <c r="V65" s="29">
        <f t="shared" si="1"/>
        <v>0</v>
      </c>
      <c r="W65" s="29">
        <f t="shared" si="2"/>
        <v>2</v>
      </c>
      <c r="X65" s="57">
        <f t="shared" si="3"/>
        <v>0</v>
      </c>
      <c r="Y65" s="29">
        <f t="shared" si="4"/>
        <v>0</v>
      </c>
      <c r="Z65" s="20">
        <f t="shared" si="5"/>
        <v>0</v>
      </c>
      <c r="AA65" s="20">
        <f t="shared" si="14"/>
        <v>0</v>
      </c>
      <c r="AB65" s="20">
        <f t="shared" si="7"/>
        <v>0</v>
      </c>
      <c r="AC65" s="20">
        <f t="shared" si="8"/>
        <v>0</v>
      </c>
      <c r="AD65" s="20">
        <f t="shared" si="9"/>
        <v>0</v>
      </c>
      <c r="AE65" s="23">
        <f t="shared" si="10"/>
        <v>0</v>
      </c>
      <c r="AF65" s="25">
        <f t="shared" si="11"/>
        <v>0</v>
      </c>
      <c r="AG65" s="230"/>
      <c r="AH65" s="25"/>
      <c r="AI65" s="23"/>
      <c r="AJ65" s="49">
        <f t="shared" si="12"/>
        <v>4</v>
      </c>
      <c r="AK65" s="365" t="s">
        <v>169</v>
      </c>
      <c r="AL65" s="182">
        <f t="shared" si="13"/>
        <v>6.6666666666666671E-3</v>
      </c>
      <c r="AM65" s="158" t="s">
        <v>173</v>
      </c>
      <c r="AN65" s="20" t="s">
        <v>149</v>
      </c>
      <c r="AO65" s="20" t="s">
        <v>149</v>
      </c>
      <c r="AP65" s="21"/>
      <c r="AQ65" s="122" t="s">
        <v>4</v>
      </c>
      <c r="AR65" s="185" t="str">
        <f>INDEX(Преподаватели!F$3:F$72,MATCH($AK65,Преподаватели!$E$3:$E$72,0),1)</f>
        <v>ст.викл.</v>
      </c>
      <c r="AS65" s="101" t="str">
        <f>INDEX(Преподаватели!G$3:G$72,MATCH($AK65,Преподаватели!$E$3:$E$72,0),1)</f>
        <v>сум.</v>
      </c>
      <c r="AT65" s="101" t="str">
        <f>INDEX(Преподаватели!H$3:H$72,MATCH($AK65,Преподаватели!$E$3:$E$72,0),1)</f>
        <v>б.с.</v>
      </c>
      <c r="AU65" s="186" t="str">
        <f>INDEX(Преподаватели!I$3:I$72,MATCH($AK65,Преподаватели!$E$3:$E$72,0),1)</f>
        <v>б.з.</v>
      </c>
      <c r="AV65" s="157"/>
      <c r="AW65" s="163"/>
      <c r="AX65" s="163"/>
      <c r="AY65" s="164"/>
      <c r="AZ65" s="165"/>
      <c r="BA65" s="165"/>
    </row>
    <row r="66" spans="1:58">
      <c r="A66" s="22" t="s">
        <v>248</v>
      </c>
      <c r="B66" s="145" t="s">
        <v>249</v>
      </c>
      <c r="C66" s="68" t="s">
        <v>227</v>
      </c>
      <c r="D66" s="21" t="s">
        <v>103</v>
      </c>
      <c r="E66" s="21" t="s">
        <v>192</v>
      </c>
      <c r="F66" s="21">
        <v>2</v>
      </c>
      <c r="G66" s="20" t="s">
        <v>228</v>
      </c>
      <c r="H66" s="21">
        <v>1</v>
      </c>
      <c r="I66" s="49">
        <v>1</v>
      </c>
      <c r="J66" s="37"/>
      <c r="K66" s="31" t="s">
        <v>106</v>
      </c>
      <c r="L66" s="31"/>
      <c r="M66" s="38"/>
      <c r="N66" s="193">
        <v>3</v>
      </c>
      <c r="O66" s="21">
        <v>90</v>
      </c>
      <c r="P66" s="21">
        <v>4</v>
      </c>
      <c r="Q66" s="21">
        <v>2</v>
      </c>
      <c r="R66" s="21">
        <v>0</v>
      </c>
      <c r="S66" s="21">
        <v>2</v>
      </c>
      <c r="T66" s="121">
        <v>82</v>
      </c>
      <c r="U66" s="50">
        <f t="shared" si="0"/>
        <v>2</v>
      </c>
      <c r="V66" s="29">
        <f t="shared" si="1"/>
        <v>0</v>
      </c>
      <c r="W66" s="29">
        <f t="shared" si="2"/>
        <v>2</v>
      </c>
      <c r="X66" s="57">
        <f t="shared" si="3"/>
        <v>0</v>
      </c>
      <c r="Y66" s="29">
        <f t="shared" si="4"/>
        <v>0</v>
      </c>
      <c r="Z66" s="20">
        <f t="shared" si="5"/>
        <v>0</v>
      </c>
      <c r="AA66" s="20">
        <f t="shared" si="14"/>
        <v>0</v>
      </c>
      <c r="AB66" s="20">
        <f t="shared" si="7"/>
        <v>0</v>
      </c>
      <c r="AC66" s="20">
        <f t="shared" si="8"/>
        <v>0</v>
      </c>
      <c r="AD66" s="20">
        <f t="shared" si="9"/>
        <v>0</v>
      </c>
      <c r="AE66" s="23">
        <f t="shared" si="10"/>
        <v>0</v>
      </c>
      <c r="AF66" s="25">
        <f t="shared" si="11"/>
        <v>0</v>
      </c>
      <c r="AG66" s="230"/>
      <c r="AH66" s="25"/>
      <c r="AI66" s="23"/>
      <c r="AJ66" s="49">
        <f t="shared" si="12"/>
        <v>4</v>
      </c>
      <c r="AK66" s="365" t="s">
        <v>169</v>
      </c>
      <c r="AL66" s="182">
        <f t="shared" si="13"/>
        <v>6.6666666666666671E-3</v>
      </c>
      <c r="AM66" s="69" t="s">
        <v>173</v>
      </c>
      <c r="AN66" s="20" t="s">
        <v>149</v>
      </c>
      <c r="AO66" s="20" t="s">
        <v>149</v>
      </c>
      <c r="AP66" s="21"/>
      <c r="AQ66" s="122" t="s">
        <v>4</v>
      </c>
      <c r="AR66" s="185" t="str">
        <f>INDEX(Преподаватели!F$3:F$72,MATCH($AK66,Преподаватели!$E$3:$E$72,0),1)</f>
        <v>ст.викл.</v>
      </c>
      <c r="AS66" s="101" t="str">
        <f>INDEX(Преподаватели!G$3:G$72,MATCH($AK66,Преподаватели!$E$3:$E$72,0),1)</f>
        <v>сум.</v>
      </c>
      <c r="AT66" s="101" t="str">
        <f>INDEX(Преподаватели!H$3:H$72,MATCH($AK66,Преподаватели!$E$3:$E$72,0),1)</f>
        <v>б.с.</v>
      </c>
      <c r="AU66" s="186" t="str">
        <f>INDEX(Преподаватели!I$3:I$72,MATCH($AK66,Преподаватели!$E$3:$E$72,0),1)</f>
        <v>б.з.</v>
      </c>
      <c r="AV66" s="157"/>
      <c r="AW66" s="163"/>
      <c r="AX66" s="163"/>
      <c r="AY66" s="164"/>
      <c r="AZ66" s="165"/>
      <c r="BA66" s="165"/>
      <c r="BB66" s="1"/>
      <c r="BC66" s="1"/>
      <c r="BD66" s="1"/>
      <c r="BE66" s="1"/>
      <c r="BF66" s="1"/>
    </row>
    <row r="67" spans="1:58" s="1" customFormat="1" ht="25.5">
      <c r="A67" s="21" t="s">
        <v>177</v>
      </c>
      <c r="B67" s="145" t="s">
        <v>250</v>
      </c>
      <c r="C67" s="68" t="s">
        <v>251</v>
      </c>
      <c r="D67" s="21" t="s">
        <v>103</v>
      </c>
      <c r="E67" s="21" t="s">
        <v>252</v>
      </c>
      <c r="F67" s="21">
        <v>1</v>
      </c>
      <c r="G67" s="320" t="s">
        <v>253</v>
      </c>
      <c r="H67" s="21">
        <v>2</v>
      </c>
      <c r="I67" s="49">
        <v>1</v>
      </c>
      <c r="J67" s="37" t="s">
        <v>106</v>
      </c>
      <c r="K67" s="31"/>
      <c r="L67" s="31"/>
      <c r="M67" s="38"/>
      <c r="N67" s="193">
        <v>3</v>
      </c>
      <c r="O67" s="21">
        <v>90</v>
      </c>
      <c r="P67" s="21">
        <v>4</v>
      </c>
      <c r="Q67" s="21">
        <v>2</v>
      </c>
      <c r="R67" s="21">
        <v>0</v>
      </c>
      <c r="S67" s="21">
        <v>2</v>
      </c>
      <c r="T67" s="121">
        <v>82</v>
      </c>
      <c r="U67" s="50">
        <f t="shared" si="0"/>
        <v>2</v>
      </c>
      <c r="V67" s="29">
        <f t="shared" si="1"/>
        <v>0</v>
      </c>
      <c r="W67" s="29">
        <f t="shared" si="2"/>
        <v>2</v>
      </c>
      <c r="X67" s="57">
        <f t="shared" si="3"/>
        <v>0</v>
      </c>
      <c r="Y67" s="29">
        <f t="shared" si="4"/>
        <v>0</v>
      </c>
      <c r="Z67" s="20">
        <f t="shared" si="5"/>
        <v>0</v>
      </c>
      <c r="AA67" s="20">
        <f t="shared" si="14"/>
        <v>0</v>
      </c>
      <c r="AB67" s="20">
        <f t="shared" si="7"/>
        <v>0.5</v>
      </c>
      <c r="AC67" s="20">
        <f t="shared" si="8"/>
        <v>0</v>
      </c>
      <c r="AD67" s="20">
        <f t="shared" si="9"/>
        <v>0</v>
      </c>
      <c r="AE67" s="23">
        <f t="shared" si="10"/>
        <v>0</v>
      </c>
      <c r="AF67" s="25">
        <f t="shared" si="11"/>
        <v>0</v>
      </c>
      <c r="AG67" s="230"/>
      <c r="AH67" s="25"/>
      <c r="AI67" s="23"/>
      <c r="AJ67" s="49">
        <f t="shared" si="12"/>
        <v>4.5</v>
      </c>
      <c r="AK67" s="365" t="s">
        <v>254</v>
      </c>
      <c r="AL67" s="182">
        <f t="shared" si="13"/>
        <v>7.4999999999999997E-3</v>
      </c>
      <c r="AM67" s="158" t="s">
        <v>173</v>
      </c>
      <c r="AN67" s="20" t="s">
        <v>149</v>
      </c>
      <c r="AO67" s="20" t="s">
        <v>149</v>
      </c>
      <c r="AP67" s="21"/>
      <c r="AQ67" s="122" t="s">
        <v>4</v>
      </c>
      <c r="AR67" s="185" t="str">
        <f>INDEX(Преподаватели!F$3:F$72,MATCH($AK67,Преподаватели!$E$3:$E$72,0),1)</f>
        <v>доц.</v>
      </c>
      <c r="AS67" s="101" t="str">
        <f>INDEX(Преподаватели!G$3:G$72,MATCH($AK67,Преподаватели!$E$3:$E$72,0),1)</f>
        <v>шт.сум.</v>
      </c>
      <c r="AT67" s="101" t="str">
        <f>INDEX(Преподаватели!H$3:H$72,MATCH($AK67,Преподаватели!$E$3:$E$72,0),1)</f>
        <v>к.н.</v>
      </c>
      <c r="AU67" s="186" t="str">
        <f>INDEX(Преподаватели!I$3:I$72,MATCH($AK67,Преподаватели!$E$3:$E$72,0),1)</f>
        <v>доц.</v>
      </c>
      <c r="AV67" s="157"/>
      <c r="AW67" s="163"/>
      <c r="AX67" s="163"/>
      <c r="AY67" s="164"/>
      <c r="AZ67" s="165"/>
      <c r="BA67" s="165"/>
    </row>
    <row r="68" spans="1:58" s="1" customFormat="1">
      <c r="A68" s="21" t="s">
        <v>255</v>
      </c>
      <c r="B68" s="145" t="s">
        <v>256</v>
      </c>
      <c r="C68" s="68" t="s">
        <v>251</v>
      </c>
      <c r="D68" s="21" t="s">
        <v>103</v>
      </c>
      <c r="E68" s="21" t="s">
        <v>252</v>
      </c>
      <c r="F68" s="21">
        <v>2</v>
      </c>
      <c r="G68" s="320" t="s">
        <v>253</v>
      </c>
      <c r="H68" s="21">
        <v>2</v>
      </c>
      <c r="I68" s="49">
        <v>1</v>
      </c>
      <c r="J68" s="37"/>
      <c r="K68" s="31" t="s">
        <v>106</v>
      </c>
      <c r="L68" s="31"/>
      <c r="M68" s="38"/>
      <c r="N68" s="193">
        <v>3</v>
      </c>
      <c r="O68" s="21">
        <v>90</v>
      </c>
      <c r="P68" s="21">
        <v>4</v>
      </c>
      <c r="Q68" s="21">
        <v>2</v>
      </c>
      <c r="R68" s="21"/>
      <c r="S68" s="21">
        <v>2</v>
      </c>
      <c r="T68" s="121">
        <v>82</v>
      </c>
      <c r="U68" s="50">
        <f t="shared" si="0"/>
        <v>2</v>
      </c>
      <c r="V68" s="29">
        <f t="shared" si="1"/>
        <v>0</v>
      </c>
      <c r="W68" s="29">
        <f t="shared" si="2"/>
        <v>2</v>
      </c>
      <c r="X68" s="57">
        <f t="shared" si="3"/>
        <v>0</v>
      </c>
      <c r="Y68" s="29">
        <f t="shared" si="4"/>
        <v>0</v>
      </c>
      <c r="Z68" s="20">
        <f t="shared" si="5"/>
        <v>0</v>
      </c>
      <c r="AA68" s="20">
        <f t="shared" si="14"/>
        <v>0</v>
      </c>
      <c r="AB68" s="20">
        <f t="shared" si="7"/>
        <v>0</v>
      </c>
      <c r="AC68" s="20">
        <f t="shared" si="8"/>
        <v>0</v>
      </c>
      <c r="AD68" s="20">
        <f t="shared" si="9"/>
        <v>0</v>
      </c>
      <c r="AE68" s="23">
        <f t="shared" si="10"/>
        <v>0</v>
      </c>
      <c r="AF68" s="25">
        <f t="shared" si="11"/>
        <v>0</v>
      </c>
      <c r="AG68" s="230"/>
      <c r="AH68" s="25"/>
      <c r="AI68" s="23"/>
      <c r="AJ68" s="49">
        <f t="shared" si="12"/>
        <v>4</v>
      </c>
      <c r="AK68" s="365" t="s">
        <v>238</v>
      </c>
      <c r="AL68" s="182">
        <f t="shared" si="13"/>
        <v>6.6666666666666671E-3</v>
      </c>
      <c r="AM68" s="158" t="s">
        <v>173</v>
      </c>
      <c r="AN68" s="20" t="s">
        <v>149</v>
      </c>
      <c r="AO68" s="20" t="s">
        <v>149</v>
      </c>
      <c r="AP68" s="21"/>
      <c r="AQ68" s="122" t="s">
        <v>4</v>
      </c>
      <c r="AR68" s="185" t="str">
        <f>INDEX(Преподаватели!F$3:F$72,MATCH($AK68,Преподаватели!$E$3:$E$72,0),1)</f>
        <v>доц.</v>
      </c>
      <c r="AS68" s="101" t="str">
        <f>INDEX(Преподаватели!G$3:G$72,MATCH($AK68,Преподаватели!$E$3:$E$72,0),1)</f>
        <v>шт.</v>
      </c>
      <c r="AT68" s="101" t="str">
        <f>INDEX(Преподаватели!H$3:H$72,MATCH($AK68,Преподаватели!$E$3:$E$72,0),1)</f>
        <v>к.н.</v>
      </c>
      <c r="AU68" s="186" t="str">
        <f>INDEX(Преподаватели!I$3:I$72,MATCH($AK68,Преподаватели!$E$3:$E$72,0),1)</f>
        <v>б.з.</v>
      </c>
      <c r="AV68" s="157"/>
      <c r="AW68" s="163"/>
      <c r="AX68" s="163"/>
      <c r="AY68" s="164"/>
      <c r="AZ68" s="165"/>
      <c r="BA68" s="165"/>
      <c r="BB68" s="4"/>
      <c r="BC68" s="4"/>
      <c r="BD68" s="4"/>
      <c r="BE68" s="4"/>
      <c r="BF68" s="4"/>
    </row>
    <row r="69" spans="1:58" s="1" customFormat="1" ht="25.5">
      <c r="A69" s="21" t="s">
        <v>257</v>
      </c>
      <c r="B69" s="145" t="s">
        <v>258</v>
      </c>
      <c r="C69" s="68" t="s">
        <v>259</v>
      </c>
      <c r="D69" s="21" t="s">
        <v>103</v>
      </c>
      <c r="E69" s="21" t="s">
        <v>252</v>
      </c>
      <c r="F69" s="21">
        <v>1</v>
      </c>
      <c r="G69" s="320" t="s">
        <v>260</v>
      </c>
      <c r="H69" s="21">
        <v>4</v>
      </c>
      <c r="I69" s="49">
        <v>1</v>
      </c>
      <c r="J69" s="37"/>
      <c r="K69" s="31" t="s">
        <v>106</v>
      </c>
      <c r="L69" s="31"/>
      <c r="M69" s="38"/>
      <c r="N69" s="193">
        <v>3</v>
      </c>
      <c r="O69" s="21">
        <v>90</v>
      </c>
      <c r="P69" s="21">
        <v>4</v>
      </c>
      <c r="Q69" s="21">
        <v>0</v>
      </c>
      <c r="R69" s="21">
        <v>4</v>
      </c>
      <c r="S69" s="21">
        <v>0</v>
      </c>
      <c r="T69" s="121">
        <v>78</v>
      </c>
      <c r="U69" s="50">
        <f t="shared" si="0"/>
        <v>0</v>
      </c>
      <c r="V69" s="29">
        <f t="shared" si="1"/>
        <v>4</v>
      </c>
      <c r="W69" s="29">
        <f t="shared" si="2"/>
        <v>0</v>
      </c>
      <c r="X69" s="57">
        <f t="shared" si="3"/>
        <v>0</v>
      </c>
      <c r="Y69" s="29">
        <f t="shared" si="4"/>
        <v>0</v>
      </c>
      <c r="Z69" s="20">
        <f t="shared" si="5"/>
        <v>0</v>
      </c>
      <c r="AA69" s="20">
        <f t="shared" si="14"/>
        <v>0</v>
      </c>
      <c r="AB69" s="20">
        <f t="shared" si="7"/>
        <v>0</v>
      </c>
      <c r="AC69" s="20">
        <f t="shared" si="8"/>
        <v>0</v>
      </c>
      <c r="AD69" s="20">
        <f t="shared" si="9"/>
        <v>0</v>
      </c>
      <c r="AE69" s="23">
        <f t="shared" si="10"/>
        <v>0</v>
      </c>
      <c r="AF69" s="25">
        <f t="shared" si="11"/>
        <v>0</v>
      </c>
      <c r="AG69" s="230"/>
      <c r="AH69" s="25"/>
      <c r="AI69" s="23"/>
      <c r="AJ69" s="49">
        <f t="shared" si="12"/>
        <v>4</v>
      </c>
      <c r="AK69" s="181" t="s">
        <v>169</v>
      </c>
      <c r="AL69" s="182">
        <f t="shared" si="13"/>
        <v>6.6666666666666671E-3</v>
      </c>
      <c r="AM69" s="158" t="s">
        <v>161</v>
      </c>
      <c r="AN69" s="20" t="s">
        <v>149</v>
      </c>
      <c r="AO69" s="20" t="s">
        <v>149</v>
      </c>
      <c r="AP69" s="21"/>
      <c r="AQ69" s="122" t="s">
        <v>4</v>
      </c>
      <c r="AR69" s="185" t="str">
        <f>INDEX(Преподаватели!F$3:F$72,MATCH($AK69,Преподаватели!$E$3:$E$72,0),1)</f>
        <v>ст.викл.</v>
      </c>
      <c r="AS69" s="101" t="str">
        <f>INDEX(Преподаватели!G$3:G$72,MATCH($AK69,Преподаватели!$E$3:$E$72,0),1)</f>
        <v>сум.</v>
      </c>
      <c r="AT69" s="101" t="str">
        <f>INDEX(Преподаватели!H$3:H$72,MATCH($AK69,Преподаватели!$E$3:$E$72,0),1)</f>
        <v>б.с.</v>
      </c>
      <c r="AU69" s="186" t="str">
        <f>INDEX(Преподаватели!I$3:I$72,MATCH($AK69,Преподаватели!$E$3:$E$72,0),1)</f>
        <v>б.з.</v>
      </c>
      <c r="AV69" s="157"/>
      <c r="AW69" s="163"/>
      <c r="AX69" s="163"/>
      <c r="AY69" s="164"/>
      <c r="AZ69" s="165"/>
      <c r="BA69" s="165"/>
    </row>
    <row r="70" spans="1:58" s="1" customFormat="1" ht="25.5">
      <c r="A70" s="21" t="s">
        <v>216</v>
      </c>
      <c r="B70" s="145" t="s">
        <v>261</v>
      </c>
      <c r="C70" s="68" t="s">
        <v>259</v>
      </c>
      <c r="D70" s="21" t="s">
        <v>103</v>
      </c>
      <c r="E70" s="21" t="s">
        <v>252</v>
      </c>
      <c r="F70" s="21">
        <v>1</v>
      </c>
      <c r="G70" s="320" t="s">
        <v>260</v>
      </c>
      <c r="H70" s="21">
        <v>4</v>
      </c>
      <c r="I70" s="49">
        <v>1</v>
      </c>
      <c r="J70" s="37" t="s">
        <v>106</v>
      </c>
      <c r="K70" s="31"/>
      <c r="L70" s="31"/>
      <c r="M70" s="38"/>
      <c r="N70" s="193">
        <v>3</v>
      </c>
      <c r="O70" s="21">
        <v>90</v>
      </c>
      <c r="P70" s="21">
        <v>4</v>
      </c>
      <c r="Q70" s="21">
        <v>2</v>
      </c>
      <c r="R70" s="21">
        <v>0</v>
      </c>
      <c r="S70" s="21">
        <v>2</v>
      </c>
      <c r="T70" s="121">
        <v>78</v>
      </c>
      <c r="U70" s="50">
        <f t="shared" si="0"/>
        <v>2</v>
      </c>
      <c r="V70" s="29">
        <f t="shared" si="1"/>
        <v>0</v>
      </c>
      <c r="W70" s="29">
        <f t="shared" si="2"/>
        <v>2</v>
      </c>
      <c r="X70" s="57">
        <f t="shared" si="3"/>
        <v>0</v>
      </c>
      <c r="Y70" s="29">
        <f t="shared" si="4"/>
        <v>0</v>
      </c>
      <c r="Z70" s="20">
        <f t="shared" si="5"/>
        <v>0</v>
      </c>
      <c r="AA70" s="20">
        <f t="shared" si="14"/>
        <v>0</v>
      </c>
      <c r="AB70" s="20">
        <f t="shared" si="7"/>
        <v>1</v>
      </c>
      <c r="AC70" s="20">
        <f t="shared" si="8"/>
        <v>0</v>
      </c>
      <c r="AD70" s="20">
        <f t="shared" si="9"/>
        <v>0</v>
      </c>
      <c r="AE70" s="23">
        <f t="shared" si="10"/>
        <v>0</v>
      </c>
      <c r="AF70" s="25">
        <f t="shared" si="11"/>
        <v>0</v>
      </c>
      <c r="AG70" s="230"/>
      <c r="AH70" s="25"/>
      <c r="AI70" s="23"/>
      <c r="AJ70" s="49">
        <f t="shared" si="12"/>
        <v>5</v>
      </c>
      <c r="AK70" s="181" t="s">
        <v>160</v>
      </c>
      <c r="AL70" s="182">
        <f t="shared" si="13"/>
        <v>8.3333333333333332E-3</v>
      </c>
      <c r="AM70" s="158" t="s">
        <v>173</v>
      </c>
      <c r="AN70" s="20" t="s">
        <v>149</v>
      </c>
      <c r="AO70" s="20" t="s">
        <v>149</v>
      </c>
      <c r="AP70" s="21"/>
      <c r="AQ70" s="122" t="s">
        <v>4</v>
      </c>
      <c r="AR70" s="185" t="str">
        <f>INDEX(Преподаватели!F$3:F$72,MATCH($AK70,Преподаватели!$E$3:$E$72,0),1)</f>
        <v>доц.</v>
      </c>
      <c r="AS70" s="101" t="str">
        <f>INDEX(Преподаватели!G$3:G$72,MATCH($AK70,Преподаватели!$E$3:$E$72,0),1)</f>
        <v>сум.</v>
      </c>
      <c r="AT70" s="101" t="str">
        <f>INDEX(Преподаватели!H$3:H$72,MATCH($AK70,Преподаватели!$E$3:$E$72,0),1)</f>
        <v>к.н.</v>
      </c>
      <c r="AU70" s="186" t="str">
        <f>INDEX(Преподаватели!I$3:I$72,MATCH($AK70,Преподаватели!$E$3:$E$72,0),1)</f>
        <v>доц.</v>
      </c>
      <c r="AV70" s="157"/>
      <c r="AW70" s="163"/>
      <c r="AX70" s="163"/>
      <c r="AY70" s="164"/>
      <c r="AZ70" s="165"/>
      <c r="BA70" s="165"/>
    </row>
    <row r="71" spans="1:58" ht="25.5">
      <c r="A71" s="22" t="s">
        <v>262</v>
      </c>
      <c r="B71" s="321" t="s">
        <v>230</v>
      </c>
      <c r="C71" s="68" t="s">
        <v>251</v>
      </c>
      <c r="D71" s="21" t="s">
        <v>103</v>
      </c>
      <c r="E71" s="21" t="s">
        <v>252</v>
      </c>
      <c r="F71" s="21">
        <v>1</v>
      </c>
      <c r="G71" s="320" t="s">
        <v>253</v>
      </c>
      <c r="H71" s="21">
        <v>2</v>
      </c>
      <c r="I71" s="49">
        <v>1</v>
      </c>
      <c r="J71" s="37" t="s">
        <v>106</v>
      </c>
      <c r="K71" s="31"/>
      <c r="L71" s="31"/>
      <c r="M71" s="38"/>
      <c r="N71" s="193">
        <v>6</v>
      </c>
      <c r="O71" s="21">
        <v>180</v>
      </c>
      <c r="P71" s="21"/>
      <c r="Q71" s="21"/>
      <c r="R71" s="21"/>
      <c r="S71" s="21"/>
      <c r="T71" s="121"/>
      <c r="U71" s="50">
        <f t="shared" si="0"/>
        <v>0</v>
      </c>
      <c r="V71" s="29">
        <f t="shared" si="1"/>
        <v>0</v>
      </c>
      <c r="W71" s="29">
        <f t="shared" si="2"/>
        <v>0</v>
      </c>
      <c r="X71" s="57">
        <f t="shared" si="3"/>
        <v>0</v>
      </c>
      <c r="Y71" s="29">
        <f t="shared" si="4"/>
        <v>0</v>
      </c>
      <c r="Z71" s="20">
        <f t="shared" si="5"/>
        <v>0</v>
      </c>
      <c r="AA71" s="20">
        <f t="shared" si="14"/>
        <v>0</v>
      </c>
      <c r="AB71" s="20">
        <f t="shared" si="7"/>
        <v>0.5</v>
      </c>
      <c r="AC71" s="20">
        <f t="shared" si="8"/>
        <v>0</v>
      </c>
      <c r="AD71" s="20">
        <f t="shared" si="9"/>
        <v>0</v>
      </c>
      <c r="AE71" s="23">
        <f t="shared" si="10"/>
        <v>0</v>
      </c>
      <c r="AF71" s="25">
        <f t="shared" si="11"/>
        <v>0</v>
      </c>
      <c r="AG71" s="230"/>
      <c r="AH71" s="25"/>
      <c r="AI71" s="23"/>
      <c r="AJ71" s="49">
        <f t="shared" si="12"/>
        <v>0.5</v>
      </c>
      <c r="AK71" s="365" t="s">
        <v>238</v>
      </c>
      <c r="AL71" s="182">
        <f t="shared" si="13"/>
        <v>8.3333333333333339E-4</v>
      </c>
      <c r="AM71" s="69" t="s">
        <v>173</v>
      </c>
      <c r="AN71" s="20" t="s">
        <v>149</v>
      </c>
      <c r="AO71" s="20" t="s">
        <v>149</v>
      </c>
      <c r="AP71" s="21"/>
      <c r="AQ71" s="122" t="s">
        <v>4</v>
      </c>
      <c r="AR71" s="185" t="str">
        <f>INDEX(Преподаватели!F$3:F$72,MATCH($AK71,Преподаватели!$E$3:$E$72,0),1)</f>
        <v>доц.</v>
      </c>
      <c r="AS71" s="101" t="str">
        <f>INDEX(Преподаватели!G$3:G$72,MATCH($AK71,Преподаватели!$E$3:$E$72,0),1)</f>
        <v>шт.</v>
      </c>
      <c r="AT71" s="101" t="str">
        <f>INDEX(Преподаватели!H$3:H$72,MATCH($AK71,Преподаватели!$E$3:$E$72,0),1)</f>
        <v>к.н.</v>
      </c>
      <c r="AU71" s="186" t="str">
        <f>INDEX(Преподаватели!I$3:I$72,MATCH($AK71,Преподаватели!$E$3:$E$72,0),1)</f>
        <v>б.з.</v>
      </c>
      <c r="AV71" s="157"/>
      <c r="AW71" s="163"/>
      <c r="AX71" s="163"/>
      <c r="AY71" s="164"/>
      <c r="AZ71" s="165"/>
      <c r="BA71" s="165"/>
      <c r="BB71" s="1"/>
      <c r="BC71" s="1"/>
      <c r="BD71" s="1"/>
      <c r="BE71" s="1"/>
      <c r="BF71" s="1"/>
    </row>
    <row r="72" spans="1:58" s="1" customFormat="1" ht="25.5">
      <c r="A72" s="21" t="s">
        <v>263</v>
      </c>
      <c r="B72" s="145" t="s">
        <v>264</v>
      </c>
      <c r="C72" s="68" t="s">
        <v>251</v>
      </c>
      <c r="D72" s="21" t="s">
        <v>103</v>
      </c>
      <c r="E72" s="21" t="s">
        <v>252</v>
      </c>
      <c r="F72" s="21">
        <v>1</v>
      </c>
      <c r="G72" s="320" t="s">
        <v>253</v>
      </c>
      <c r="H72" s="21">
        <v>2</v>
      </c>
      <c r="I72" s="49">
        <v>1</v>
      </c>
      <c r="J72" s="37"/>
      <c r="K72" s="31"/>
      <c r="L72" s="31"/>
      <c r="M72" s="38"/>
      <c r="N72" s="193">
        <v>2</v>
      </c>
      <c r="O72" s="21">
        <v>60</v>
      </c>
      <c r="P72" s="21">
        <v>2</v>
      </c>
      <c r="Q72" s="21"/>
      <c r="R72" s="21">
        <v>2</v>
      </c>
      <c r="S72" s="21">
        <v>0</v>
      </c>
      <c r="T72" s="121">
        <v>52</v>
      </c>
      <c r="U72" s="50">
        <f t="shared" si="0"/>
        <v>0</v>
      </c>
      <c r="V72" s="29">
        <f t="shared" si="1"/>
        <v>2</v>
      </c>
      <c r="W72" s="29">
        <f t="shared" si="2"/>
        <v>0</v>
      </c>
      <c r="X72" s="57">
        <f t="shared" si="3"/>
        <v>0</v>
      </c>
      <c r="Y72" s="29">
        <f t="shared" si="4"/>
        <v>0</v>
      </c>
      <c r="Z72" s="20">
        <f t="shared" si="5"/>
        <v>0</v>
      </c>
      <c r="AA72" s="20">
        <f t="shared" si="14"/>
        <v>0</v>
      </c>
      <c r="AB72" s="20">
        <f t="shared" si="7"/>
        <v>0</v>
      </c>
      <c r="AC72" s="20">
        <f t="shared" si="8"/>
        <v>0</v>
      </c>
      <c r="AD72" s="20">
        <f t="shared" si="9"/>
        <v>0</v>
      </c>
      <c r="AE72" s="23">
        <f t="shared" si="10"/>
        <v>0</v>
      </c>
      <c r="AF72" s="25">
        <f t="shared" si="11"/>
        <v>0</v>
      </c>
      <c r="AG72" s="230"/>
      <c r="AH72" s="25"/>
      <c r="AI72" s="23"/>
      <c r="AJ72" s="49">
        <f t="shared" si="12"/>
        <v>2</v>
      </c>
      <c r="AK72" s="365" t="s">
        <v>238</v>
      </c>
      <c r="AL72" s="182">
        <f t="shared" si="13"/>
        <v>3.3333333333333335E-3</v>
      </c>
      <c r="AM72" s="158" t="s">
        <v>173</v>
      </c>
      <c r="AN72" s="20" t="s">
        <v>149</v>
      </c>
      <c r="AO72" s="20" t="s">
        <v>149</v>
      </c>
      <c r="AP72" s="21"/>
      <c r="AQ72" s="122" t="s">
        <v>4</v>
      </c>
      <c r="AR72" s="185" t="str">
        <f>INDEX(Преподаватели!F$3:F$72,MATCH($AK72,Преподаватели!$E$3:$E$72,0),1)</f>
        <v>доц.</v>
      </c>
      <c r="AS72" s="101" t="str">
        <f>INDEX(Преподаватели!G$3:G$72,MATCH($AK72,Преподаватели!$E$3:$E$72,0),1)</f>
        <v>шт.</v>
      </c>
      <c r="AT72" s="101" t="str">
        <f>INDEX(Преподаватели!H$3:H$72,MATCH($AK72,Преподаватели!$E$3:$E$72,0),1)</f>
        <v>к.н.</v>
      </c>
      <c r="AU72" s="186" t="str">
        <f>INDEX(Преподаватели!I$3:I$72,MATCH($AK72,Преподаватели!$E$3:$E$72,0),1)</f>
        <v>б.з.</v>
      </c>
      <c r="AV72" s="157"/>
      <c r="AW72" s="163"/>
      <c r="AX72" s="163"/>
      <c r="AY72" s="164"/>
      <c r="AZ72" s="165"/>
      <c r="BA72" s="165"/>
      <c r="BB72" s="4"/>
      <c r="BC72" s="4"/>
      <c r="BD72" s="4"/>
      <c r="BE72" s="4"/>
      <c r="BF72" s="4"/>
    </row>
    <row r="73" spans="1:58">
      <c r="A73" s="22" t="s">
        <v>265</v>
      </c>
      <c r="B73" s="145" t="s">
        <v>266</v>
      </c>
      <c r="C73" s="68" t="s">
        <v>251</v>
      </c>
      <c r="D73" s="21" t="s">
        <v>103</v>
      </c>
      <c r="E73" s="21" t="s">
        <v>252</v>
      </c>
      <c r="F73" s="21">
        <v>1</v>
      </c>
      <c r="G73" s="320" t="s">
        <v>253</v>
      </c>
      <c r="H73" s="21">
        <v>2</v>
      </c>
      <c r="I73" s="49">
        <v>1</v>
      </c>
      <c r="J73" s="37"/>
      <c r="K73" s="31"/>
      <c r="L73" s="31"/>
      <c r="M73" s="38"/>
      <c r="N73" s="193">
        <v>2</v>
      </c>
      <c r="O73" s="21">
        <v>60</v>
      </c>
      <c r="P73" s="21">
        <v>4</v>
      </c>
      <c r="Q73" s="21">
        <v>2</v>
      </c>
      <c r="R73" s="21">
        <v>0</v>
      </c>
      <c r="S73" s="21">
        <v>2</v>
      </c>
      <c r="T73" s="121">
        <v>52</v>
      </c>
      <c r="U73" s="50">
        <f t="shared" ref="U73:U126" si="15">Q73</f>
        <v>2</v>
      </c>
      <c r="V73" s="29">
        <f t="shared" ref="V73:V126" si="16">R73*I73</f>
        <v>0</v>
      </c>
      <c r="W73" s="29">
        <f t="shared" ref="W73:W126" si="17">S73*I73</f>
        <v>2</v>
      </c>
      <c r="X73" s="57">
        <f t="shared" ref="X73:X126" si="18">IF(AF73&gt;0,0,IF(AND(D73="Заоч.(д)",M73="+"),N73*2*0.25*H73,IF(OR(M73="+",M73="+у"),H73*0.25,IF(OR(M73="к",M73="к/кмс"),H73*0.25,IF(OR(M73="кк",M73="кк/кмс"),H73*0.25*2,IF(OR(M73="рр",M73="рр/кмс"),H73*0.5,IF(OR(M73="кр",M73="кр/кмс"),H73*1,0)))))))</f>
        <v>0</v>
      </c>
      <c r="Y73" s="29">
        <f t="shared" ref="Y73:Y126" si="19">IF(L73="+",H73*3,IF(L73="+в",H73*3,0))</f>
        <v>0</v>
      </c>
      <c r="Z73" s="20">
        <f t="shared" ref="Z73:Z126" si="20">IF(AND(D73="Заоч.(д)",K73="+"),H73*0.1,IF(AF73&gt;0,0,IF(AND(K73="+",R73="",S73="",O73=Q73+T73),H73*0.1,0)))</f>
        <v>0</v>
      </c>
      <c r="AA73" s="20">
        <f t="shared" ref="AA73:AA104" si="21">IF(H73&lt;6,0,IF(AND(D73="Ден.",J73="+"),I73*2,IF(AND(D73="Ден.",J73="+п"),I73*2,0)))</f>
        <v>0</v>
      </c>
      <c r="AB73" s="20">
        <f t="shared" ref="AB73:AB126" si="22">IF(AND(J73="+",D73="Заоч.(д)"),H73*0.1,IF(J73="+",H73*0.25,0))</f>
        <v>0</v>
      </c>
      <c r="AC73" s="20">
        <f t="shared" ref="AC73:AC126" si="23">IF(B73="Керівництво бакалаврськими роботами",H73*10,IF(B73="Керівництво магістерськими роботами",H73*20,IF(B73="Рецензування бакалаврських робіт",H73*1,IF(B73="Рецензування магістерських робіт",H73*2,IF(B73="Нормоконтроль",H73*0.33,0)))))</f>
        <v>0</v>
      </c>
      <c r="AD73" s="20">
        <f t="shared" ref="AD73:AD126" si="24">IF(B73="Голова ЕК (екзамен)",H73*0.5,IF(B73="Голова ЕК (захист)",H73*0.5,IF(B73="Участь у ЕК (екзамен)",H73*0.33,IF(B73="Участь у ЕК (захист)",H73*0.33,0))))</f>
        <v>0</v>
      </c>
      <c r="AE73" s="23">
        <f t="shared" ref="AE73:AE126" si="25">IF(B73="Керівництво аспірантами (очна)",H73*25,IF(B73="Керівництво аспірантами (заочна)",H73*25,IF(B73="Рецензування рефератів (асп.)",H73*2,IF(B73="Кандидатські іспити",H73*0.5,IF(B73="Вступні іспити (асп.)",H73*0.5,IF(B73="Наукове консультування докторантів",H73*50,0))))))</f>
        <v>0</v>
      </c>
      <c r="AF73" s="25">
        <f t="shared" ref="AF73:AF126" si="26">IF(AND(A73="ПедПр",D73="Ден."),H73*N73/1.5,IF(AND(A73="ПедПр",D73="Заоч."),H73*0.5*N73/1.5,IF(AND(A73="ПедПр",D73="Заоч.(д)"),H73*0.5*N73/1.5,IF(AND(A73="Пр",D73="Ден."),H73*0.5,IF(AND(A73="Пр",D73="Заоч."),H73*0.1,IF(AND(A73="Пр",D73="Заоч.(д)"),H73*0.1,IF(AND(A73="НПрКПУ",D73="Ден.",H73&gt;=5),ROUND(H73/6,1)*N73/3*2*2,0)))))))</f>
        <v>0</v>
      </c>
      <c r="AG73" s="230"/>
      <c r="AH73" s="25"/>
      <c r="AI73" s="23"/>
      <c r="AJ73" s="49">
        <f t="shared" ref="AJ73:AJ126" si="27">SUM(U73:AI73)</f>
        <v>4</v>
      </c>
      <c r="AK73" s="365" t="s">
        <v>238</v>
      </c>
      <c r="AL73" s="182">
        <f t="shared" ref="AL73:AL126" si="28">IF(OR(AU73="проф.",AT73="д.н."),AJ73/600,AJ73/600)</f>
        <v>6.6666666666666671E-3</v>
      </c>
      <c r="AM73" s="69" t="s">
        <v>173</v>
      </c>
      <c r="AN73" s="20" t="s">
        <v>149</v>
      </c>
      <c r="AO73" s="20" t="s">
        <v>149</v>
      </c>
      <c r="AP73" s="21"/>
      <c r="AQ73" s="122" t="s">
        <v>4</v>
      </c>
      <c r="AR73" s="185" t="str">
        <f>INDEX(Преподаватели!F$3:F$72,MATCH($AK73,Преподаватели!$E$3:$E$72,0),1)</f>
        <v>доц.</v>
      </c>
      <c r="AS73" s="101" t="str">
        <f>INDEX(Преподаватели!G$3:G$72,MATCH($AK73,Преподаватели!$E$3:$E$72,0),1)</f>
        <v>шт.</v>
      </c>
      <c r="AT73" s="101" t="str">
        <f>INDEX(Преподаватели!H$3:H$72,MATCH($AK73,Преподаватели!$E$3:$E$72,0),1)</f>
        <v>к.н.</v>
      </c>
      <c r="AU73" s="186" t="str">
        <f>INDEX(Преподаватели!I$3:I$72,MATCH($AK73,Преподаватели!$E$3:$E$72,0),1)</f>
        <v>б.з.</v>
      </c>
      <c r="AV73" s="157"/>
      <c r="AW73" s="163"/>
      <c r="AX73" s="163"/>
      <c r="AY73" s="164"/>
      <c r="AZ73" s="165"/>
      <c r="BA73" s="165"/>
      <c r="BB73" s="1"/>
      <c r="BC73" s="1"/>
      <c r="BD73" s="1"/>
      <c r="BE73" s="1"/>
      <c r="BF73" s="1"/>
    </row>
    <row r="74" spans="1:58" s="1" customFormat="1" ht="25.5">
      <c r="A74" s="21" t="s">
        <v>267</v>
      </c>
      <c r="B74" s="145" t="s">
        <v>237</v>
      </c>
      <c r="C74" s="68" t="s">
        <v>251</v>
      </c>
      <c r="D74" s="21" t="s">
        <v>103</v>
      </c>
      <c r="E74" s="21" t="s">
        <v>252</v>
      </c>
      <c r="F74" s="21">
        <v>1</v>
      </c>
      <c r="G74" s="320" t="s">
        <v>253</v>
      </c>
      <c r="H74" s="21">
        <v>2</v>
      </c>
      <c r="I74" s="49">
        <v>1</v>
      </c>
      <c r="J74" s="37"/>
      <c r="K74" s="31"/>
      <c r="L74" s="31"/>
      <c r="M74" s="38"/>
      <c r="N74" s="193">
        <v>2</v>
      </c>
      <c r="O74" s="21">
        <v>60</v>
      </c>
      <c r="P74" s="21">
        <v>2</v>
      </c>
      <c r="Q74" s="21">
        <v>0</v>
      </c>
      <c r="R74" s="21">
        <v>2</v>
      </c>
      <c r="S74" s="21">
        <v>0</v>
      </c>
      <c r="T74" s="121">
        <v>52</v>
      </c>
      <c r="U74" s="50">
        <f t="shared" si="15"/>
        <v>0</v>
      </c>
      <c r="V74" s="29">
        <f t="shared" si="16"/>
        <v>2</v>
      </c>
      <c r="W74" s="29">
        <f t="shared" si="17"/>
        <v>0</v>
      </c>
      <c r="X74" s="57">
        <f t="shared" si="18"/>
        <v>0</v>
      </c>
      <c r="Y74" s="29">
        <f t="shared" si="19"/>
        <v>0</v>
      </c>
      <c r="Z74" s="20">
        <f t="shared" si="20"/>
        <v>0</v>
      </c>
      <c r="AA74" s="20">
        <f t="shared" si="21"/>
        <v>0</v>
      </c>
      <c r="AB74" s="20">
        <f t="shared" si="22"/>
        <v>0</v>
      </c>
      <c r="AC74" s="20">
        <f t="shared" si="23"/>
        <v>0</v>
      </c>
      <c r="AD74" s="20">
        <f t="shared" si="24"/>
        <v>0</v>
      </c>
      <c r="AE74" s="23">
        <f t="shared" si="25"/>
        <v>0</v>
      </c>
      <c r="AF74" s="25">
        <f t="shared" si="26"/>
        <v>0</v>
      </c>
      <c r="AG74" s="230"/>
      <c r="AH74" s="25"/>
      <c r="AI74" s="23"/>
      <c r="AJ74" s="49">
        <f t="shared" si="27"/>
        <v>2</v>
      </c>
      <c r="AK74" s="365" t="s">
        <v>238</v>
      </c>
      <c r="AL74" s="182">
        <f t="shared" si="28"/>
        <v>3.3333333333333335E-3</v>
      </c>
      <c r="AM74" s="158" t="s">
        <v>173</v>
      </c>
      <c r="AN74" s="20" t="s">
        <v>149</v>
      </c>
      <c r="AO74" s="20" t="s">
        <v>149</v>
      </c>
      <c r="AP74" s="21"/>
      <c r="AQ74" s="122" t="s">
        <v>4</v>
      </c>
      <c r="AR74" s="185" t="str">
        <f>INDEX(Преподаватели!F$3:F$72,MATCH($AK74,Преподаватели!$E$3:$E$72,0),1)</f>
        <v>доц.</v>
      </c>
      <c r="AS74" s="101" t="str">
        <f>INDEX(Преподаватели!G$3:G$72,MATCH($AK74,Преподаватели!$E$3:$E$72,0),1)</f>
        <v>шт.</v>
      </c>
      <c r="AT74" s="101" t="str">
        <f>INDEX(Преподаватели!H$3:H$72,MATCH($AK74,Преподаватели!$E$3:$E$72,0),1)</f>
        <v>к.н.</v>
      </c>
      <c r="AU74" s="186" t="str">
        <f>INDEX(Преподаватели!I$3:I$72,MATCH($AK74,Преподаватели!$E$3:$E$72,0),1)</f>
        <v>б.з.</v>
      </c>
      <c r="AV74" s="157"/>
      <c r="AW74" s="163"/>
      <c r="AX74" s="163"/>
      <c r="AY74" s="164"/>
      <c r="AZ74" s="165"/>
      <c r="BA74" s="165"/>
      <c r="BB74" s="4"/>
      <c r="BC74" s="4"/>
      <c r="BD74" s="4"/>
      <c r="BE74" s="4"/>
      <c r="BF74" s="4"/>
    </row>
    <row r="75" spans="1:58" s="1" customFormat="1" ht="25.5">
      <c r="A75" s="21" t="s">
        <v>268</v>
      </c>
      <c r="B75" s="321" t="s">
        <v>230</v>
      </c>
      <c r="C75" s="68" t="s">
        <v>251</v>
      </c>
      <c r="D75" s="21" t="s">
        <v>103</v>
      </c>
      <c r="E75" s="21" t="s">
        <v>252</v>
      </c>
      <c r="F75" s="21">
        <v>2</v>
      </c>
      <c r="G75" s="320" t="s">
        <v>253</v>
      </c>
      <c r="H75" s="21">
        <v>2</v>
      </c>
      <c r="I75" s="49">
        <v>1</v>
      </c>
      <c r="J75" s="37" t="s">
        <v>106</v>
      </c>
      <c r="K75" s="31"/>
      <c r="L75" s="31"/>
      <c r="M75" s="38"/>
      <c r="N75" s="193">
        <v>6</v>
      </c>
      <c r="O75" s="21">
        <v>180</v>
      </c>
      <c r="P75" s="21"/>
      <c r="Q75" s="21"/>
      <c r="R75" s="21"/>
      <c r="S75" s="21"/>
      <c r="T75" s="121"/>
      <c r="U75" s="50">
        <f t="shared" si="15"/>
        <v>0</v>
      </c>
      <c r="V75" s="29">
        <f t="shared" si="16"/>
        <v>0</v>
      </c>
      <c r="W75" s="29">
        <f t="shared" si="17"/>
        <v>0</v>
      </c>
      <c r="X75" s="57">
        <f t="shared" si="18"/>
        <v>0</v>
      </c>
      <c r="Y75" s="29">
        <f t="shared" si="19"/>
        <v>0</v>
      </c>
      <c r="Z75" s="20">
        <f t="shared" si="20"/>
        <v>0</v>
      </c>
      <c r="AA75" s="20">
        <f t="shared" si="21"/>
        <v>0</v>
      </c>
      <c r="AB75" s="20">
        <f t="shared" si="22"/>
        <v>0.5</v>
      </c>
      <c r="AC75" s="20">
        <f t="shared" si="23"/>
        <v>0</v>
      </c>
      <c r="AD75" s="20">
        <f t="shared" si="24"/>
        <v>0</v>
      </c>
      <c r="AE75" s="23">
        <f t="shared" si="25"/>
        <v>0</v>
      </c>
      <c r="AF75" s="25">
        <f t="shared" si="26"/>
        <v>0</v>
      </c>
      <c r="AG75" s="230"/>
      <c r="AH75" s="25"/>
      <c r="AI75" s="23"/>
      <c r="AJ75" s="49">
        <f t="shared" si="27"/>
        <v>0.5</v>
      </c>
      <c r="AK75" s="365" t="s">
        <v>169</v>
      </c>
      <c r="AL75" s="182">
        <f t="shared" si="28"/>
        <v>8.3333333333333339E-4</v>
      </c>
      <c r="AM75" s="158" t="s">
        <v>173</v>
      </c>
      <c r="AN75" s="20" t="s">
        <v>149</v>
      </c>
      <c r="AO75" s="20" t="s">
        <v>149</v>
      </c>
      <c r="AP75" s="21"/>
      <c r="AQ75" s="122" t="s">
        <v>4</v>
      </c>
      <c r="AR75" s="185" t="str">
        <f>INDEX(Преподаватели!F$3:F$72,MATCH($AK75,Преподаватели!$E$3:$E$72,0),1)</f>
        <v>ст.викл.</v>
      </c>
      <c r="AS75" s="101" t="str">
        <f>INDEX(Преподаватели!G$3:G$72,MATCH($AK75,Преподаватели!$E$3:$E$72,0),1)</f>
        <v>сум.</v>
      </c>
      <c r="AT75" s="101" t="str">
        <f>INDEX(Преподаватели!H$3:H$72,MATCH($AK75,Преподаватели!$E$3:$E$72,0),1)</f>
        <v>б.с.</v>
      </c>
      <c r="AU75" s="186" t="str">
        <f>INDEX(Преподаватели!I$3:I$72,MATCH($AK75,Преподаватели!$E$3:$E$72,0),1)</f>
        <v>б.з.</v>
      </c>
      <c r="AV75" s="157"/>
      <c r="AW75" s="163"/>
      <c r="AX75" s="163"/>
      <c r="AY75" s="164"/>
      <c r="AZ75" s="165"/>
      <c r="BA75" s="165"/>
    </row>
    <row r="76" spans="1:58" s="1" customFormat="1" ht="25.5">
      <c r="A76" s="21" t="s">
        <v>269</v>
      </c>
      <c r="B76" s="145" t="s">
        <v>270</v>
      </c>
      <c r="C76" s="68" t="s">
        <v>251</v>
      </c>
      <c r="D76" s="21" t="s">
        <v>103</v>
      </c>
      <c r="E76" s="21" t="s">
        <v>252</v>
      </c>
      <c r="F76" s="21">
        <v>2</v>
      </c>
      <c r="G76" s="320" t="s">
        <v>253</v>
      </c>
      <c r="H76" s="21">
        <v>2</v>
      </c>
      <c r="I76" s="49">
        <v>1</v>
      </c>
      <c r="J76" s="37"/>
      <c r="K76" s="31"/>
      <c r="L76" s="31"/>
      <c r="M76" s="38"/>
      <c r="N76" s="193">
        <v>2</v>
      </c>
      <c r="O76" s="21">
        <v>60</v>
      </c>
      <c r="P76" s="21">
        <v>2</v>
      </c>
      <c r="Q76" s="21"/>
      <c r="R76" s="21">
        <v>2</v>
      </c>
      <c r="S76" s="21">
        <v>0</v>
      </c>
      <c r="T76" s="121">
        <v>52</v>
      </c>
      <c r="U76" s="50">
        <f t="shared" si="15"/>
        <v>0</v>
      </c>
      <c r="V76" s="29">
        <f t="shared" si="16"/>
        <v>2</v>
      </c>
      <c r="W76" s="29">
        <f t="shared" si="17"/>
        <v>0</v>
      </c>
      <c r="X76" s="57">
        <f t="shared" si="18"/>
        <v>0</v>
      </c>
      <c r="Y76" s="29">
        <f t="shared" si="19"/>
        <v>0</v>
      </c>
      <c r="Z76" s="20">
        <f t="shared" si="20"/>
        <v>0</v>
      </c>
      <c r="AA76" s="20">
        <f t="shared" si="21"/>
        <v>0</v>
      </c>
      <c r="AB76" s="20">
        <f t="shared" si="22"/>
        <v>0</v>
      </c>
      <c r="AC76" s="20">
        <f t="shared" si="23"/>
        <v>0</v>
      </c>
      <c r="AD76" s="20">
        <f t="shared" si="24"/>
        <v>0</v>
      </c>
      <c r="AE76" s="23">
        <f t="shared" si="25"/>
        <v>0</v>
      </c>
      <c r="AF76" s="25">
        <f t="shared" si="26"/>
        <v>0</v>
      </c>
      <c r="AG76" s="230"/>
      <c r="AH76" s="25"/>
      <c r="AI76" s="23"/>
      <c r="AJ76" s="49">
        <f t="shared" si="27"/>
        <v>2</v>
      </c>
      <c r="AK76" s="365" t="s">
        <v>169</v>
      </c>
      <c r="AL76" s="182">
        <f t="shared" si="28"/>
        <v>3.3333333333333335E-3</v>
      </c>
      <c r="AM76" s="158" t="s">
        <v>173</v>
      </c>
      <c r="AN76" s="20" t="s">
        <v>149</v>
      </c>
      <c r="AO76" s="20" t="s">
        <v>149</v>
      </c>
      <c r="AP76" s="21"/>
      <c r="AQ76" s="122" t="s">
        <v>4</v>
      </c>
      <c r="AR76" s="185" t="str">
        <f>INDEX(Преподаватели!F$3:F$72,MATCH($AK76,Преподаватели!$E$3:$E$72,0),1)</f>
        <v>ст.викл.</v>
      </c>
      <c r="AS76" s="101" t="str">
        <f>INDEX(Преподаватели!G$3:G$72,MATCH($AK76,Преподаватели!$E$3:$E$72,0),1)</f>
        <v>сум.</v>
      </c>
      <c r="AT76" s="101" t="str">
        <f>INDEX(Преподаватели!H$3:H$72,MATCH($AK76,Преподаватели!$E$3:$E$72,0),1)</f>
        <v>б.с.</v>
      </c>
      <c r="AU76" s="186" t="str">
        <f>INDEX(Преподаватели!I$3:I$72,MATCH($AK76,Преподаватели!$E$3:$E$72,0),1)</f>
        <v>б.з.</v>
      </c>
      <c r="AV76" s="157"/>
      <c r="AW76" s="163"/>
      <c r="AX76" s="163"/>
      <c r="AY76" s="164"/>
      <c r="AZ76" s="165"/>
      <c r="BA76" s="165"/>
    </row>
    <row r="77" spans="1:58" s="1" customFormat="1" ht="30.75" customHeight="1">
      <c r="A77" s="21" t="s">
        <v>271</v>
      </c>
      <c r="B77" s="145" t="s">
        <v>272</v>
      </c>
      <c r="C77" s="68" t="s">
        <v>251</v>
      </c>
      <c r="D77" s="21" t="s">
        <v>103</v>
      </c>
      <c r="E77" s="21" t="s">
        <v>252</v>
      </c>
      <c r="F77" s="21">
        <v>2</v>
      </c>
      <c r="G77" s="320" t="s">
        <v>253</v>
      </c>
      <c r="H77" s="21">
        <v>2</v>
      </c>
      <c r="I77" s="49">
        <v>1</v>
      </c>
      <c r="J77" s="37"/>
      <c r="K77" s="31"/>
      <c r="L77" s="31"/>
      <c r="M77" s="38"/>
      <c r="N77" s="193">
        <v>2</v>
      </c>
      <c r="O77" s="21">
        <v>60</v>
      </c>
      <c r="P77" s="21">
        <v>2</v>
      </c>
      <c r="Q77" s="21"/>
      <c r="R77" s="21">
        <v>2</v>
      </c>
      <c r="S77" s="21">
        <v>0</v>
      </c>
      <c r="T77" s="121">
        <v>52</v>
      </c>
      <c r="U77" s="50">
        <f t="shared" si="15"/>
        <v>0</v>
      </c>
      <c r="V77" s="29">
        <f t="shared" si="16"/>
        <v>2</v>
      </c>
      <c r="W77" s="29">
        <f t="shared" si="17"/>
        <v>0</v>
      </c>
      <c r="X77" s="57">
        <f t="shared" si="18"/>
        <v>0</v>
      </c>
      <c r="Y77" s="29">
        <f t="shared" si="19"/>
        <v>0</v>
      </c>
      <c r="Z77" s="20">
        <f t="shared" si="20"/>
        <v>0</v>
      </c>
      <c r="AA77" s="20">
        <f t="shared" si="21"/>
        <v>0</v>
      </c>
      <c r="AB77" s="20">
        <f t="shared" si="22"/>
        <v>0</v>
      </c>
      <c r="AC77" s="20">
        <f t="shared" si="23"/>
        <v>0</v>
      </c>
      <c r="AD77" s="20">
        <f t="shared" si="24"/>
        <v>0</v>
      </c>
      <c r="AE77" s="23">
        <f t="shared" si="25"/>
        <v>0</v>
      </c>
      <c r="AF77" s="25">
        <f t="shared" si="26"/>
        <v>0</v>
      </c>
      <c r="AG77" s="230"/>
      <c r="AH77" s="25"/>
      <c r="AI77" s="23"/>
      <c r="AJ77" s="49">
        <f t="shared" si="27"/>
        <v>2</v>
      </c>
      <c r="AK77" s="365" t="s">
        <v>233</v>
      </c>
      <c r="AL77" s="182">
        <f t="shared" si="28"/>
        <v>3.3333333333333335E-3</v>
      </c>
      <c r="AM77" s="158" t="s">
        <v>173</v>
      </c>
      <c r="AN77" s="20" t="s">
        <v>149</v>
      </c>
      <c r="AO77" s="20" t="s">
        <v>149</v>
      </c>
      <c r="AP77" s="21"/>
      <c r="AQ77" s="122" t="s">
        <v>4</v>
      </c>
      <c r="AR77" s="185" t="str">
        <f>INDEX(Преподаватели!F$3:F$72,MATCH($AK77,Преподаватели!$E$3:$E$72,0),1)</f>
        <v>доц.</v>
      </c>
      <c r="AS77" s="101" t="str">
        <f>INDEX(Преподаватели!G$3:G$72,MATCH($AK77,Преподаватели!$E$3:$E$72,0),1)</f>
        <v>шт.</v>
      </c>
      <c r="AT77" s="101" t="str">
        <f>INDEX(Преподаватели!H$3:H$72,MATCH($AK77,Преподаватели!$E$3:$E$72,0),1)</f>
        <v>к.н.</v>
      </c>
      <c r="AU77" s="186" t="str">
        <f>INDEX(Преподаватели!I$3:I$72,MATCH($AK77,Преподаватели!$E$3:$E$72,0),1)</f>
        <v>б.з.</v>
      </c>
      <c r="AV77" s="157"/>
      <c r="AW77" s="163"/>
      <c r="AX77" s="163"/>
      <c r="AY77" s="164"/>
      <c r="AZ77" s="165"/>
      <c r="BA77" s="165"/>
    </row>
    <row r="78" spans="1:58" ht="25.5">
      <c r="A78" s="22" t="s">
        <v>273</v>
      </c>
      <c r="B78" s="145" t="s">
        <v>237</v>
      </c>
      <c r="C78" s="68" t="s">
        <v>251</v>
      </c>
      <c r="D78" s="21" t="s">
        <v>103</v>
      </c>
      <c r="E78" s="21" t="s">
        <v>252</v>
      </c>
      <c r="F78" s="21">
        <v>2</v>
      </c>
      <c r="G78" s="320" t="s">
        <v>253</v>
      </c>
      <c r="H78" s="21">
        <v>2</v>
      </c>
      <c r="I78" s="49">
        <v>1</v>
      </c>
      <c r="J78" s="37"/>
      <c r="K78" s="31"/>
      <c r="L78" s="31"/>
      <c r="M78" s="38"/>
      <c r="N78" s="193">
        <v>2</v>
      </c>
      <c r="O78" s="21">
        <v>60</v>
      </c>
      <c r="P78" s="21">
        <v>2</v>
      </c>
      <c r="Q78" s="21">
        <v>0</v>
      </c>
      <c r="R78" s="21">
        <v>2</v>
      </c>
      <c r="S78" s="21">
        <v>0</v>
      </c>
      <c r="T78" s="121">
        <v>52</v>
      </c>
      <c r="U78" s="50">
        <f t="shared" si="15"/>
        <v>0</v>
      </c>
      <c r="V78" s="29">
        <f t="shared" si="16"/>
        <v>2</v>
      </c>
      <c r="W78" s="29">
        <f t="shared" si="17"/>
        <v>0</v>
      </c>
      <c r="X78" s="57">
        <f t="shared" si="18"/>
        <v>0</v>
      </c>
      <c r="Y78" s="29">
        <f t="shared" si="19"/>
        <v>0</v>
      </c>
      <c r="Z78" s="20">
        <f t="shared" si="20"/>
        <v>0</v>
      </c>
      <c r="AA78" s="20">
        <f t="shared" si="21"/>
        <v>0</v>
      </c>
      <c r="AB78" s="20">
        <f t="shared" si="22"/>
        <v>0</v>
      </c>
      <c r="AC78" s="20">
        <f t="shared" si="23"/>
        <v>0</v>
      </c>
      <c r="AD78" s="20">
        <f t="shared" si="24"/>
        <v>0</v>
      </c>
      <c r="AE78" s="23">
        <f t="shared" si="25"/>
        <v>0</v>
      </c>
      <c r="AF78" s="25">
        <f t="shared" si="26"/>
        <v>0</v>
      </c>
      <c r="AG78" s="230"/>
      <c r="AH78" s="25"/>
      <c r="AI78" s="23"/>
      <c r="AJ78" s="49">
        <f t="shared" si="27"/>
        <v>2</v>
      </c>
      <c r="AK78" s="365" t="s">
        <v>238</v>
      </c>
      <c r="AL78" s="182">
        <f t="shared" si="28"/>
        <v>3.3333333333333335E-3</v>
      </c>
      <c r="AM78" s="69" t="s">
        <v>173</v>
      </c>
      <c r="AN78" s="20" t="s">
        <v>149</v>
      </c>
      <c r="AO78" s="20" t="s">
        <v>149</v>
      </c>
      <c r="AP78" s="21"/>
      <c r="AQ78" s="122" t="s">
        <v>4</v>
      </c>
      <c r="AR78" s="185" t="str">
        <f>INDEX(Преподаватели!F$3:F$72,MATCH($AK78,Преподаватели!$E$3:$E$72,0),1)</f>
        <v>доц.</v>
      </c>
      <c r="AS78" s="101" t="str">
        <f>INDEX(Преподаватели!G$3:G$72,MATCH($AK78,Преподаватели!$E$3:$E$72,0),1)</f>
        <v>шт.</v>
      </c>
      <c r="AT78" s="101" t="str">
        <f>INDEX(Преподаватели!H$3:H$72,MATCH($AK78,Преподаватели!$E$3:$E$72,0),1)</f>
        <v>к.н.</v>
      </c>
      <c r="AU78" s="186" t="str">
        <f>INDEX(Преподаватели!I$3:I$72,MATCH($AK78,Преподаватели!$E$3:$E$72,0),1)</f>
        <v>б.з.</v>
      </c>
      <c r="AV78" s="157"/>
      <c r="AW78" s="163"/>
      <c r="AX78" s="163"/>
      <c r="AY78" s="164"/>
      <c r="AZ78" s="165"/>
      <c r="BA78" s="165"/>
    </row>
    <row r="79" spans="1:58" s="1" customFormat="1" ht="26.25" customHeight="1">
      <c r="A79" s="21" t="s">
        <v>245</v>
      </c>
      <c r="B79" s="145" t="s">
        <v>246</v>
      </c>
      <c r="C79" s="68" t="s">
        <v>251</v>
      </c>
      <c r="D79" s="21" t="s">
        <v>103</v>
      </c>
      <c r="E79" s="21" t="s">
        <v>252</v>
      </c>
      <c r="F79" s="21">
        <v>1</v>
      </c>
      <c r="G79" s="320" t="s">
        <v>253</v>
      </c>
      <c r="H79" s="21">
        <v>2</v>
      </c>
      <c r="I79" s="49">
        <v>1</v>
      </c>
      <c r="J79" s="37"/>
      <c r="K79" s="31" t="s">
        <v>106</v>
      </c>
      <c r="L79" s="31"/>
      <c r="M79" s="38"/>
      <c r="N79" s="193">
        <v>3</v>
      </c>
      <c r="O79" s="21">
        <v>90</v>
      </c>
      <c r="P79" s="21">
        <v>4</v>
      </c>
      <c r="Q79" s="21">
        <v>2</v>
      </c>
      <c r="R79" s="21">
        <v>0</v>
      </c>
      <c r="S79" s="21">
        <v>2</v>
      </c>
      <c r="T79" s="121">
        <v>82</v>
      </c>
      <c r="U79" s="50">
        <f t="shared" si="15"/>
        <v>2</v>
      </c>
      <c r="V79" s="29">
        <f t="shared" si="16"/>
        <v>0</v>
      </c>
      <c r="W79" s="29">
        <f t="shared" si="17"/>
        <v>2</v>
      </c>
      <c r="X79" s="57">
        <f t="shared" si="18"/>
        <v>0</v>
      </c>
      <c r="Y79" s="29">
        <f t="shared" si="19"/>
        <v>0</v>
      </c>
      <c r="Z79" s="20">
        <f t="shared" si="20"/>
        <v>0</v>
      </c>
      <c r="AA79" s="20">
        <f t="shared" si="21"/>
        <v>0</v>
      </c>
      <c r="AB79" s="20">
        <f t="shared" si="22"/>
        <v>0</v>
      </c>
      <c r="AC79" s="20">
        <f t="shared" si="23"/>
        <v>0</v>
      </c>
      <c r="AD79" s="20">
        <f t="shared" si="24"/>
        <v>0</v>
      </c>
      <c r="AE79" s="23">
        <f t="shared" si="25"/>
        <v>0</v>
      </c>
      <c r="AF79" s="25">
        <f t="shared" si="26"/>
        <v>0</v>
      </c>
      <c r="AG79" s="230"/>
      <c r="AH79" s="25"/>
      <c r="AI79" s="23"/>
      <c r="AJ79" s="49">
        <f t="shared" si="27"/>
        <v>4</v>
      </c>
      <c r="AK79" s="365" t="s">
        <v>107</v>
      </c>
      <c r="AL79" s="182">
        <f t="shared" si="28"/>
        <v>6.6666666666666671E-3</v>
      </c>
      <c r="AM79" s="158" t="s">
        <v>173</v>
      </c>
      <c r="AN79" s="20" t="s">
        <v>149</v>
      </c>
      <c r="AO79" s="20" t="s">
        <v>149</v>
      </c>
      <c r="AP79" s="21"/>
      <c r="AQ79" s="122" t="s">
        <v>4</v>
      </c>
      <c r="AR79" s="185" t="str">
        <f>INDEX(Преподаватели!F$3:F$72,MATCH($AK79,Преподаватели!$E$3:$E$72,0),1)</f>
        <v>ст.викл.</v>
      </c>
      <c r="AS79" s="101" t="str">
        <f>INDEX(Преподаватели!G$3:G$72,MATCH($AK79,Преподаватели!$E$3:$E$72,0),1)</f>
        <v>шт.</v>
      </c>
      <c r="AT79" s="101" t="str">
        <f>INDEX(Преподаватели!H$3:H$72,MATCH($AK79,Преподаватели!$E$3:$E$72,0),1)</f>
        <v>б.с.</v>
      </c>
      <c r="AU79" s="186" t="str">
        <f>INDEX(Преподаватели!I$3:I$72,MATCH($AK79,Преподаватели!$E$3:$E$72,0),1)</f>
        <v>б.з.</v>
      </c>
      <c r="AV79" s="157"/>
      <c r="AW79" s="163"/>
      <c r="AX79" s="163"/>
      <c r="AY79" s="164"/>
      <c r="AZ79" s="165"/>
      <c r="BA79" s="165"/>
    </row>
    <row r="80" spans="1:58" ht="26.25" customHeight="1">
      <c r="A80" s="22" t="s">
        <v>245</v>
      </c>
      <c r="B80" s="145" t="s">
        <v>246</v>
      </c>
      <c r="C80" s="68" t="s">
        <v>251</v>
      </c>
      <c r="D80" s="21" t="s">
        <v>103</v>
      </c>
      <c r="E80" s="21" t="s">
        <v>252</v>
      </c>
      <c r="F80" s="21">
        <v>2</v>
      </c>
      <c r="G80" s="320" t="s">
        <v>253</v>
      </c>
      <c r="H80" s="21">
        <v>2</v>
      </c>
      <c r="I80" s="49">
        <v>1</v>
      </c>
      <c r="J80" s="37" t="s">
        <v>106</v>
      </c>
      <c r="K80" s="31"/>
      <c r="L80" s="31"/>
      <c r="M80" s="38"/>
      <c r="N80" s="193">
        <v>3</v>
      </c>
      <c r="O80" s="21">
        <v>90</v>
      </c>
      <c r="P80" s="21">
        <v>4</v>
      </c>
      <c r="Q80" s="21">
        <v>2</v>
      </c>
      <c r="R80" s="21">
        <v>0</v>
      </c>
      <c r="S80" s="21">
        <v>2</v>
      </c>
      <c r="T80" s="121">
        <v>82</v>
      </c>
      <c r="U80" s="50">
        <f t="shared" si="15"/>
        <v>2</v>
      </c>
      <c r="V80" s="29">
        <f t="shared" si="16"/>
        <v>0</v>
      </c>
      <c r="W80" s="29">
        <f t="shared" si="17"/>
        <v>2</v>
      </c>
      <c r="X80" s="57">
        <f t="shared" si="18"/>
        <v>0</v>
      </c>
      <c r="Y80" s="29">
        <f t="shared" si="19"/>
        <v>0</v>
      </c>
      <c r="Z80" s="20">
        <f t="shared" si="20"/>
        <v>0</v>
      </c>
      <c r="AA80" s="20">
        <f t="shared" si="21"/>
        <v>0</v>
      </c>
      <c r="AB80" s="20">
        <f t="shared" si="22"/>
        <v>0.5</v>
      </c>
      <c r="AC80" s="20">
        <f t="shared" si="23"/>
        <v>0</v>
      </c>
      <c r="AD80" s="20">
        <f t="shared" si="24"/>
        <v>0</v>
      </c>
      <c r="AE80" s="23">
        <f t="shared" si="25"/>
        <v>0</v>
      </c>
      <c r="AF80" s="25">
        <f t="shared" si="26"/>
        <v>0</v>
      </c>
      <c r="AG80" s="230"/>
      <c r="AH80" s="25"/>
      <c r="AI80" s="23"/>
      <c r="AJ80" s="49">
        <f t="shared" si="27"/>
        <v>4.5</v>
      </c>
      <c r="AK80" s="365" t="s">
        <v>238</v>
      </c>
      <c r="AL80" s="182">
        <f t="shared" si="28"/>
        <v>7.4999999999999997E-3</v>
      </c>
      <c r="AM80" s="69" t="s">
        <v>173</v>
      </c>
      <c r="AN80" s="20" t="s">
        <v>149</v>
      </c>
      <c r="AO80" s="20" t="s">
        <v>149</v>
      </c>
      <c r="AP80" s="21"/>
      <c r="AQ80" s="122" t="s">
        <v>4</v>
      </c>
      <c r="AR80" s="185" t="str">
        <f>INDEX(Преподаватели!F$3:F$72,MATCH($AK80,Преподаватели!$E$3:$E$72,0),1)</f>
        <v>доц.</v>
      </c>
      <c r="AS80" s="101" t="str">
        <f>INDEX(Преподаватели!G$3:G$72,MATCH($AK80,Преподаватели!$E$3:$E$72,0),1)</f>
        <v>шт.</v>
      </c>
      <c r="AT80" s="101" t="str">
        <f>INDEX(Преподаватели!H$3:H$72,MATCH($AK80,Преподаватели!$E$3:$E$72,0),1)</f>
        <v>к.н.</v>
      </c>
      <c r="AU80" s="186" t="str">
        <f>INDEX(Преподаватели!I$3:I$72,MATCH($AK80,Преподаватели!$E$3:$E$72,0),1)</f>
        <v>б.з.</v>
      </c>
      <c r="AV80" s="157"/>
      <c r="AW80" s="163"/>
      <c r="AX80" s="163"/>
      <c r="AY80" s="164"/>
      <c r="AZ80" s="165"/>
      <c r="BA80" s="165"/>
      <c r="BB80" s="1"/>
      <c r="BC80" s="1"/>
      <c r="BD80" s="1"/>
      <c r="BE80" s="1"/>
      <c r="BF80" s="1"/>
    </row>
    <row r="81" spans="1:58" s="1" customFormat="1" ht="25.5">
      <c r="A81" s="21" t="s">
        <v>274</v>
      </c>
      <c r="B81" s="145" t="s">
        <v>275</v>
      </c>
      <c r="C81" s="68" t="s">
        <v>259</v>
      </c>
      <c r="D81" s="21" t="s">
        <v>103</v>
      </c>
      <c r="E81" s="21" t="s">
        <v>252</v>
      </c>
      <c r="F81" s="21">
        <v>1</v>
      </c>
      <c r="G81" s="320" t="s">
        <v>260</v>
      </c>
      <c r="H81" s="21">
        <v>4</v>
      </c>
      <c r="I81" s="49">
        <v>1</v>
      </c>
      <c r="J81" s="37" t="s">
        <v>106</v>
      </c>
      <c r="K81" s="31"/>
      <c r="L81" s="31"/>
      <c r="M81" s="38"/>
      <c r="N81" s="193">
        <v>5</v>
      </c>
      <c r="O81" s="21">
        <v>150</v>
      </c>
      <c r="P81" s="21">
        <v>4</v>
      </c>
      <c r="Q81" s="21">
        <v>2</v>
      </c>
      <c r="R81" s="21">
        <v>0</v>
      </c>
      <c r="S81" s="21">
        <v>2</v>
      </c>
      <c r="T81" s="121">
        <v>138</v>
      </c>
      <c r="U81" s="50">
        <f t="shared" si="15"/>
        <v>2</v>
      </c>
      <c r="V81" s="29">
        <f t="shared" si="16"/>
        <v>0</v>
      </c>
      <c r="W81" s="29">
        <f t="shared" si="17"/>
        <v>2</v>
      </c>
      <c r="X81" s="57">
        <f t="shared" si="18"/>
        <v>0</v>
      </c>
      <c r="Y81" s="29">
        <f t="shared" si="19"/>
        <v>0</v>
      </c>
      <c r="Z81" s="20">
        <f t="shared" si="20"/>
        <v>0</v>
      </c>
      <c r="AA81" s="20">
        <f t="shared" si="21"/>
        <v>0</v>
      </c>
      <c r="AB81" s="20">
        <f t="shared" si="22"/>
        <v>1</v>
      </c>
      <c r="AC81" s="20">
        <f t="shared" si="23"/>
        <v>0</v>
      </c>
      <c r="AD81" s="20">
        <f t="shared" si="24"/>
        <v>0</v>
      </c>
      <c r="AE81" s="23">
        <f t="shared" si="25"/>
        <v>0</v>
      </c>
      <c r="AF81" s="25">
        <f t="shared" si="26"/>
        <v>0</v>
      </c>
      <c r="AG81" s="230"/>
      <c r="AH81" s="25"/>
      <c r="AI81" s="23"/>
      <c r="AJ81" s="49">
        <f t="shared" si="27"/>
        <v>5</v>
      </c>
      <c r="AK81" s="365" t="s">
        <v>169</v>
      </c>
      <c r="AL81" s="182">
        <f t="shared" si="28"/>
        <v>8.3333333333333332E-3</v>
      </c>
      <c r="AM81" s="158" t="s">
        <v>173</v>
      </c>
      <c r="AN81" s="20" t="s">
        <v>149</v>
      </c>
      <c r="AO81" s="20" t="s">
        <v>149</v>
      </c>
      <c r="AP81" s="21"/>
      <c r="AQ81" s="122" t="s">
        <v>4</v>
      </c>
      <c r="AR81" s="185" t="str">
        <f>INDEX(Преподаватели!F$3:F$72,MATCH($AK81,Преподаватели!$E$3:$E$72,0),1)</f>
        <v>ст.викл.</v>
      </c>
      <c r="AS81" s="101" t="str">
        <f>INDEX(Преподаватели!G$3:G$72,MATCH($AK81,Преподаватели!$E$3:$E$72,0),1)</f>
        <v>сум.</v>
      </c>
      <c r="AT81" s="101" t="str">
        <f>INDEX(Преподаватели!H$3:H$72,MATCH($AK81,Преподаватели!$E$3:$E$72,0),1)</f>
        <v>б.с.</v>
      </c>
      <c r="AU81" s="186" t="str">
        <f>INDEX(Преподаватели!I$3:I$72,MATCH($AK81,Преподаватели!$E$3:$E$72,0),1)</f>
        <v>б.з.</v>
      </c>
      <c r="AV81" s="157"/>
      <c r="AW81" s="163"/>
      <c r="AX81" s="163"/>
      <c r="AY81" s="164"/>
      <c r="AZ81" s="165"/>
      <c r="BA81" s="165"/>
    </row>
    <row r="82" spans="1:58" s="1" customFormat="1" ht="25.5">
      <c r="A82" s="21" t="s">
        <v>276</v>
      </c>
      <c r="B82" s="321" t="s">
        <v>277</v>
      </c>
      <c r="C82" s="68" t="s">
        <v>251</v>
      </c>
      <c r="D82" s="21" t="s">
        <v>103</v>
      </c>
      <c r="E82" s="21" t="s">
        <v>252</v>
      </c>
      <c r="F82" s="21">
        <v>2</v>
      </c>
      <c r="G82" s="320" t="s">
        <v>253</v>
      </c>
      <c r="H82" s="21">
        <v>2</v>
      </c>
      <c r="I82" s="49">
        <v>1</v>
      </c>
      <c r="J82" s="37" t="s">
        <v>106</v>
      </c>
      <c r="K82" s="31"/>
      <c r="L82" s="31"/>
      <c r="M82" s="38"/>
      <c r="N82" s="193">
        <v>4</v>
      </c>
      <c r="O82" s="21">
        <v>120</v>
      </c>
      <c r="P82" s="21"/>
      <c r="Q82" s="21"/>
      <c r="R82" s="21"/>
      <c r="S82" s="21"/>
      <c r="T82" s="121"/>
      <c r="U82" s="50">
        <f t="shared" si="15"/>
        <v>0</v>
      </c>
      <c r="V82" s="29">
        <f t="shared" si="16"/>
        <v>0</v>
      </c>
      <c r="W82" s="29">
        <f t="shared" si="17"/>
        <v>0</v>
      </c>
      <c r="X82" s="57">
        <f t="shared" si="18"/>
        <v>0</v>
      </c>
      <c r="Y82" s="29">
        <f t="shared" si="19"/>
        <v>0</v>
      </c>
      <c r="Z82" s="20">
        <f t="shared" si="20"/>
        <v>0</v>
      </c>
      <c r="AA82" s="20">
        <f t="shared" si="21"/>
        <v>0</v>
      </c>
      <c r="AB82" s="20">
        <f t="shared" si="22"/>
        <v>0.5</v>
      </c>
      <c r="AC82" s="20">
        <f t="shared" si="23"/>
        <v>0</v>
      </c>
      <c r="AD82" s="20">
        <f t="shared" si="24"/>
        <v>0</v>
      </c>
      <c r="AE82" s="23">
        <f t="shared" si="25"/>
        <v>0</v>
      </c>
      <c r="AF82" s="25">
        <f t="shared" si="26"/>
        <v>0</v>
      </c>
      <c r="AG82" s="230"/>
      <c r="AH82" s="25"/>
      <c r="AI82" s="23"/>
      <c r="AJ82" s="49">
        <f t="shared" si="27"/>
        <v>0.5</v>
      </c>
      <c r="AK82" s="365" t="s">
        <v>278</v>
      </c>
      <c r="AL82" s="182">
        <f t="shared" si="28"/>
        <v>8.3333333333333339E-4</v>
      </c>
      <c r="AM82" s="158" t="s">
        <v>173</v>
      </c>
      <c r="AN82" s="20" t="s">
        <v>149</v>
      </c>
      <c r="AO82" s="20" t="s">
        <v>149</v>
      </c>
      <c r="AP82" s="21"/>
      <c r="AQ82" s="122" t="s">
        <v>4</v>
      </c>
      <c r="AR82" s="185" t="str">
        <f>INDEX(Преподаватели!F$3:F$72,MATCH($AK82,Преподаватели!$E$3:$E$72,0),1)</f>
        <v>викл.</v>
      </c>
      <c r="AS82" s="101" t="str">
        <f>INDEX(Преподаватели!G$3:G$72,MATCH($AK82,Преподаватели!$E$3:$E$72,0),1)</f>
        <v>сум.</v>
      </c>
      <c r="AT82" s="101" t="str">
        <f>INDEX(Преподаватели!H$3:H$72,MATCH($AK82,Преподаватели!$E$3:$E$72,0),1)</f>
        <v>б.с.</v>
      </c>
      <c r="AU82" s="186" t="str">
        <f>INDEX(Преподаватели!I$3:I$72,MATCH($AK82,Преподаватели!$E$3:$E$72,0),1)</f>
        <v>б.з.</v>
      </c>
      <c r="AV82" s="157"/>
      <c r="AW82" s="163"/>
      <c r="AX82" s="163"/>
      <c r="AY82" s="164"/>
      <c r="AZ82" s="165"/>
      <c r="BA82" s="165"/>
    </row>
    <row r="83" spans="1:58" s="1" customFormat="1" ht="25.5">
      <c r="A83" s="21" t="s">
        <v>279</v>
      </c>
      <c r="B83" s="145" t="s">
        <v>280</v>
      </c>
      <c r="C83" s="68" t="s">
        <v>259</v>
      </c>
      <c r="D83" s="21" t="s">
        <v>103</v>
      </c>
      <c r="E83" s="21" t="s">
        <v>252</v>
      </c>
      <c r="F83" s="21">
        <v>2</v>
      </c>
      <c r="G83" s="320" t="s">
        <v>260</v>
      </c>
      <c r="H83" s="21">
        <v>4</v>
      </c>
      <c r="I83" s="49">
        <v>1</v>
      </c>
      <c r="J83" s="37"/>
      <c r="K83" s="31"/>
      <c r="L83" s="31"/>
      <c r="M83" s="38"/>
      <c r="N83" s="193">
        <v>2</v>
      </c>
      <c r="O83" s="21">
        <v>60</v>
      </c>
      <c r="P83" s="21">
        <v>4</v>
      </c>
      <c r="Q83" s="21">
        <v>2</v>
      </c>
      <c r="R83" s="21">
        <v>0</v>
      </c>
      <c r="S83" s="21">
        <v>2</v>
      </c>
      <c r="T83" s="121">
        <v>52</v>
      </c>
      <c r="U83" s="50">
        <f t="shared" si="15"/>
        <v>2</v>
      </c>
      <c r="V83" s="29">
        <f t="shared" si="16"/>
        <v>0</v>
      </c>
      <c r="W83" s="29">
        <f t="shared" si="17"/>
        <v>2</v>
      </c>
      <c r="X83" s="57">
        <f t="shared" si="18"/>
        <v>0</v>
      </c>
      <c r="Y83" s="29">
        <f t="shared" si="19"/>
        <v>0</v>
      </c>
      <c r="Z83" s="20">
        <f t="shared" si="20"/>
        <v>0</v>
      </c>
      <c r="AA83" s="20">
        <f t="shared" si="21"/>
        <v>0</v>
      </c>
      <c r="AB83" s="20">
        <f t="shared" si="22"/>
        <v>0</v>
      </c>
      <c r="AC83" s="20">
        <f t="shared" si="23"/>
        <v>0</v>
      </c>
      <c r="AD83" s="20">
        <f t="shared" si="24"/>
        <v>0</v>
      </c>
      <c r="AE83" s="23">
        <f t="shared" si="25"/>
        <v>0</v>
      </c>
      <c r="AF83" s="25">
        <f t="shared" si="26"/>
        <v>0</v>
      </c>
      <c r="AG83" s="230"/>
      <c r="AH83" s="25"/>
      <c r="AI83" s="23"/>
      <c r="AJ83" s="49">
        <f t="shared" si="27"/>
        <v>4</v>
      </c>
      <c r="AK83" s="365" t="s">
        <v>278</v>
      </c>
      <c r="AL83" s="182">
        <f t="shared" si="28"/>
        <v>6.6666666666666671E-3</v>
      </c>
      <c r="AM83" s="158" t="s">
        <v>173</v>
      </c>
      <c r="AN83" s="20" t="s">
        <v>149</v>
      </c>
      <c r="AO83" s="20" t="s">
        <v>149</v>
      </c>
      <c r="AP83" s="21"/>
      <c r="AQ83" s="122" t="s">
        <v>4</v>
      </c>
      <c r="AR83" s="185" t="str">
        <f>INDEX(Преподаватели!F$3:F$72,MATCH($AK83,Преподаватели!$E$3:$E$72,0),1)</f>
        <v>викл.</v>
      </c>
      <c r="AS83" s="101" t="str">
        <f>INDEX(Преподаватели!G$3:G$72,MATCH($AK83,Преподаватели!$E$3:$E$72,0),1)</f>
        <v>сум.</v>
      </c>
      <c r="AT83" s="101" t="str">
        <f>INDEX(Преподаватели!H$3:H$72,MATCH($AK83,Преподаватели!$E$3:$E$72,0),1)</f>
        <v>б.с.</v>
      </c>
      <c r="AU83" s="186" t="str">
        <f>INDEX(Преподаватели!I$3:I$72,MATCH($AK83,Преподаватели!$E$3:$E$72,0),1)</f>
        <v>б.з.</v>
      </c>
      <c r="AV83" s="157"/>
      <c r="AW83" s="163"/>
      <c r="AX83" s="163"/>
      <c r="AY83" s="164"/>
      <c r="AZ83" s="165"/>
      <c r="BA83" s="165"/>
      <c r="BB83" s="4"/>
      <c r="BC83" s="4"/>
      <c r="BD83" s="4"/>
      <c r="BE83" s="4"/>
      <c r="BF83" s="4"/>
    </row>
    <row r="84" spans="1:58" s="1" customFormat="1">
      <c r="A84" s="21" t="s">
        <v>281</v>
      </c>
      <c r="B84" s="145" t="s">
        <v>282</v>
      </c>
      <c r="C84" s="68" t="s">
        <v>251</v>
      </c>
      <c r="D84" s="21" t="s">
        <v>103</v>
      </c>
      <c r="E84" s="21" t="s">
        <v>252</v>
      </c>
      <c r="F84" s="21">
        <v>2</v>
      </c>
      <c r="G84" s="320" t="s">
        <v>253</v>
      </c>
      <c r="H84" s="21">
        <v>2</v>
      </c>
      <c r="I84" s="49">
        <v>1</v>
      </c>
      <c r="J84" s="37"/>
      <c r="K84" s="31"/>
      <c r="L84" s="31"/>
      <c r="M84" s="38"/>
      <c r="N84" s="193">
        <v>2</v>
      </c>
      <c r="O84" s="21">
        <v>60</v>
      </c>
      <c r="P84" s="21">
        <v>4</v>
      </c>
      <c r="Q84" s="21">
        <v>2</v>
      </c>
      <c r="R84" s="21">
        <v>0</v>
      </c>
      <c r="S84" s="21">
        <v>2</v>
      </c>
      <c r="T84" s="121">
        <v>52</v>
      </c>
      <c r="U84" s="50">
        <f t="shared" si="15"/>
        <v>2</v>
      </c>
      <c r="V84" s="29">
        <f t="shared" si="16"/>
        <v>0</v>
      </c>
      <c r="W84" s="29">
        <f t="shared" si="17"/>
        <v>2</v>
      </c>
      <c r="X84" s="57">
        <f t="shared" si="18"/>
        <v>0</v>
      </c>
      <c r="Y84" s="29">
        <f t="shared" si="19"/>
        <v>0</v>
      </c>
      <c r="Z84" s="20">
        <f t="shared" si="20"/>
        <v>0</v>
      </c>
      <c r="AA84" s="20">
        <f t="shared" si="21"/>
        <v>0</v>
      </c>
      <c r="AB84" s="20">
        <f t="shared" si="22"/>
        <v>0</v>
      </c>
      <c r="AC84" s="20">
        <f t="shared" si="23"/>
        <v>0</v>
      </c>
      <c r="AD84" s="20">
        <f t="shared" si="24"/>
        <v>0</v>
      </c>
      <c r="AE84" s="23">
        <f t="shared" si="25"/>
        <v>0</v>
      </c>
      <c r="AF84" s="25">
        <f t="shared" si="26"/>
        <v>0</v>
      </c>
      <c r="AG84" s="230"/>
      <c r="AH84" s="25"/>
      <c r="AI84" s="23"/>
      <c r="AJ84" s="49">
        <f t="shared" si="27"/>
        <v>4</v>
      </c>
      <c r="AK84" s="365" t="s">
        <v>278</v>
      </c>
      <c r="AL84" s="182">
        <f t="shared" si="28"/>
        <v>6.6666666666666671E-3</v>
      </c>
      <c r="AM84" s="158" t="s">
        <v>173</v>
      </c>
      <c r="AN84" s="20" t="s">
        <v>149</v>
      </c>
      <c r="AO84" s="20" t="s">
        <v>149</v>
      </c>
      <c r="AP84" s="21"/>
      <c r="AQ84" s="122" t="s">
        <v>4</v>
      </c>
      <c r="AR84" s="185" t="str">
        <f>INDEX(Преподаватели!F$3:F$72,MATCH($AK84,Преподаватели!$E$3:$E$72,0),1)</f>
        <v>викл.</v>
      </c>
      <c r="AS84" s="101" t="str">
        <f>INDEX(Преподаватели!G$3:G$72,MATCH($AK84,Преподаватели!$E$3:$E$72,0),1)</f>
        <v>сум.</v>
      </c>
      <c r="AT84" s="101" t="str">
        <f>INDEX(Преподаватели!H$3:H$72,MATCH($AK84,Преподаватели!$E$3:$E$72,0),1)</f>
        <v>б.с.</v>
      </c>
      <c r="AU84" s="186" t="str">
        <f>INDEX(Преподаватели!I$3:I$72,MATCH($AK84,Преподаватели!$E$3:$E$72,0),1)</f>
        <v>б.з.</v>
      </c>
      <c r="AV84" s="157"/>
      <c r="AW84" s="163"/>
      <c r="AX84" s="163"/>
      <c r="AY84" s="164"/>
      <c r="AZ84" s="165"/>
      <c r="BA84" s="165"/>
    </row>
    <row r="85" spans="1:58">
      <c r="A85" s="22" t="s">
        <v>224</v>
      </c>
      <c r="B85" s="145" t="s">
        <v>283</v>
      </c>
      <c r="C85" s="68" t="s">
        <v>251</v>
      </c>
      <c r="D85" s="21" t="s">
        <v>103</v>
      </c>
      <c r="E85" s="21" t="s">
        <v>252</v>
      </c>
      <c r="F85" s="21">
        <v>1</v>
      </c>
      <c r="G85" s="320" t="s">
        <v>253</v>
      </c>
      <c r="H85" s="21">
        <v>2</v>
      </c>
      <c r="I85" s="49">
        <v>1</v>
      </c>
      <c r="J85" s="37"/>
      <c r="K85" s="31" t="s">
        <v>106</v>
      </c>
      <c r="L85" s="31"/>
      <c r="M85" s="38"/>
      <c r="N85" s="193">
        <v>3</v>
      </c>
      <c r="O85" s="21">
        <v>90</v>
      </c>
      <c r="P85" s="21">
        <v>2</v>
      </c>
      <c r="Q85" s="21">
        <v>0</v>
      </c>
      <c r="R85" s="21">
        <v>0</v>
      </c>
      <c r="S85" s="21">
        <v>2</v>
      </c>
      <c r="T85" s="121">
        <v>82</v>
      </c>
      <c r="U85" s="50">
        <f t="shared" si="15"/>
        <v>0</v>
      </c>
      <c r="V85" s="29">
        <f t="shared" si="16"/>
        <v>0</v>
      </c>
      <c r="W85" s="29">
        <f t="shared" si="17"/>
        <v>2</v>
      </c>
      <c r="X85" s="57">
        <f t="shared" si="18"/>
        <v>0</v>
      </c>
      <c r="Y85" s="29">
        <f t="shared" si="19"/>
        <v>0</v>
      </c>
      <c r="Z85" s="20">
        <f t="shared" si="20"/>
        <v>0</v>
      </c>
      <c r="AA85" s="20">
        <f t="shared" si="21"/>
        <v>0</v>
      </c>
      <c r="AB85" s="20">
        <f t="shared" si="22"/>
        <v>0</v>
      </c>
      <c r="AC85" s="20">
        <f t="shared" si="23"/>
        <v>0</v>
      </c>
      <c r="AD85" s="20">
        <f t="shared" si="24"/>
        <v>0</v>
      </c>
      <c r="AE85" s="23">
        <f t="shared" si="25"/>
        <v>0</v>
      </c>
      <c r="AF85" s="25">
        <f t="shared" si="26"/>
        <v>0</v>
      </c>
      <c r="AG85" s="230"/>
      <c r="AH85" s="25"/>
      <c r="AI85" s="23"/>
      <c r="AJ85" s="49">
        <f t="shared" si="27"/>
        <v>2</v>
      </c>
      <c r="AK85" s="365" t="s">
        <v>278</v>
      </c>
      <c r="AL85" s="182">
        <f t="shared" si="28"/>
        <v>3.3333333333333335E-3</v>
      </c>
      <c r="AM85" s="69" t="s">
        <v>173</v>
      </c>
      <c r="AN85" s="20" t="s">
        <v>149</v>
      </c>
      <c r="AO85" s="20" t="s">
        <v>149</v>
      </c>
      <c r="AP85" s="21"/>
      <c r="AQ85" s="122" t="s">
        <v>4</v>
      </c>
      <c r="AR85" s="185" t="str">
        <f>INDEX(Преподаватели!F$3:F$72,MATCH($AK85,Преподаватели!$E$3:$E$72,0),1)</f>
        <v>викл.</v>
      </c>
      <c r="AS85" s="101" t="str">
        <f>INDEX(Преподаватели!G$3:G$72,MATCH($AK85,Преподаватели!$E$3:$E$72,0),1)</f>
        <v>сум.</v>
      </c>
      <c r="AT85" s="101" t="str">
        <f>INDEX(Преподаватели!H$3:H$72,MATCH($AK85,Преподаватели!$E$3:$E$72,0),1)</f>
        <v>б.с.</v>
      </c>
      <c r="AU85" s="186" t="str">
        <f>INDEX(Преподаватели!I$3:I$72,MATCH($AK85,Преподаватели!$E$3:$E$72,0),1)</f>
        <v>б.з.</v>
      </c>
      <c r="AV85" s="157"/>
      <c r="AW85" s="163"/>
      <c r="AX85" s="163"/>
      <c r="AY85" s="164"/>
      <c r="AZ85" s="165"/>
      <c r="BA85" s="165"/>
      <c r="BB85" s="1"/>
      <c r="BC85" s="1"/>
      <c r="BD85" s="1"/>
      <c r="BE85" s="1"/>
      <c r="BF85" s="1"/>
    </row>
    <row r="86" spans="1:58" s="1" customFormat="1" ht="25.5">
      <c r="A86" s="21" t="s">
        <v>284</v>
      </c>
      <c r="B86" s="145" t="s">
        <v>285</v>
      </c>
      <c r="C86" s="68" t="s">
        <v>251</v>
      </c>
      <c r="D86" s="21" t="s">
        <v>103</v>
      </c>
      <c r="E86" s="21" t="s">
        <v>252</v>
      </c>
      <c r="F86" s="21">
        <v>2</v>
      </c>
      <c r="G86" s="320" t="s">
        <v>253</v>
      </c>
      <c r="H86" s="21">
        <v>2</v>
      </c>
      <c r="I86" s="49">
        <v>1</v>
      </c>
      <c r="J86" s="37"/>
      <c r="K86" s="31" t="s">
        <v>106</v>
      </c>
      <c r="L86" s="31"/>
      <c r="M86" s="38"/>
      <c r="N86" s="193">
        <v>3</v>
      </c>
      <c r="O86" s="21">
        <v>90</v>
      </c>
      <c r="P86" s="21">
        <v>4</v>
      </c>
      <c r="Q86" s="21">
        <v>2</v>
      </c>
      <c r="R86" s="21"/>
      <c r="S86" s="21">
        <v>2</v>
      </c>
      <c r="T86" s="121">
        <v>82</v>
      </c>
      <c r="U86" s="50">
        <f t="shared" si="15"/>
        <v>2</v>
      </c>
      <c r="V86" s="29">
        <f t="shared" si="16"/>
        <v>0</v>
      </c>
      <c r="W86" s="29">
        <f t="shared" si="17"/>
        <v>2</v>
      </c>
      <c r="X86" s="57">
        <f t="shared" si="18"/>
        <v>0</v>
      </c>
      <c r="Y86" s="29">
        <f t="shared" si="19"/>
        <v>0</v>
      </c>
      <c r="Z86" s="20">
        <f t="shared" si="20"/>
        <v>0</v>
      </c>
      <c r="AA86" s="20">
        <f t="shared" si="21"/>
        <v>0</v>
      </c>
      <c r="AB86" s="20">
        <f t="shared" si="22"/>
        <v>0</v>
      </c>
      <c r="AC86" s="20">
        <f t="shared" si="23"/>
        <v>0</v>
      </c>
      <c r="AD86" s="20">
        <f t="shared" si="24"/>
        <v>0</v>
      </c>
      <c r="AE86" s="23">
        <f t="shared" si="25"/>
        <v>0</v>
      </c>
      <c r="AF86" s="25">
        <f t="shared" si="26"/>
        <v>0</v>
      </c>
      <c r="AG86" s="230"/>
      <c r="AH86" s="25"/>
      <c r="AI86" s="23"/>
      <c r="AJ86" s="49">
        <f t="shared" si="27"/>
        <v>4</v>
      </c>
      <c r="AK86" s="365" t="s">
        <v>107</v>
      </c>
      <c r="AL86" s="182">
        <f t="shared" si="28"/>
        <v>6.6666666666666671E-3</v>
      </c>
      <c r="AM86" s="158" t="s">
        <v>173</v>
      </c>
      <c r="AN86" s="20" t="s">
        <v>149</v>
      </c>
      <c r="AO86" s="20" t="s">
        <v>149</v>
      </c>
      <c r="AP86" s="21"/>
      <c r="AQ86" s="122" t="s">
        <v>4</v>
      </c>
      <c r="AR86" s="185" t="str">
        <f>INDEX(Преподаватели!F$3:F$72,MATCH($AK86,Преподаватели!$E$3:$E$72,0),1)</f>
        <v>ст.викл.</v>
      </c>
      <c r="AS86" s="101" t="str">
        <f>INDEX(Преподаватели!G$3:G$72,MATCH($AK86,Преподаватели!$E$3:$E$72,0),1)</f>
        <v>шт.</v>
      </c>
      <c r="AT86" s="101" t="str">
        <f>INDEX(Преподаватели!H$3:H$72,MATCH($AK86,Преподаватели!$E$3:$E$72,0),1)</f>
        <v>б.с.</v>
      </c>
      <c r="AU86" s="186" t="str">
        <f>INDEX(Преподаватели!I$3:I$72,MATCH($AK86,Преподаватели!$E$3:$E$72,0),1)</f>
        <v>б.з.</v>
      </c>
      <c r="AV86" s="157"/>
      <c r="AW86" s="163"/>
      <c r="AX86" s="163"/>
      <c r="AY86" s="164"/>
      <c r="AZ86" s="165"/>
      <c r="BA86" s="165"/>
      <c r="BB86" s="4"/>
      <c r="BC86" s="4"/>
      <c r="BD86" s="4"/>
      <c r="BE86" s="4"/>
      <c r="BF86" s="4"/>
    </row>
    <row r="87" spans="1:58">
      <c r="A87" s="22" t="s">
        <v>286</v>
      </c>
      <c r="B87" s="145" t="s">
        <v>287</v>
      </c>
      <c r="C87" s="68" t="s">
        <v>251</v>
      </c>
      <c r="D87" s="21" t="s">
        <v>103</v>
      </c>
      <c r="E87" s="21" t="s">
        <v>252</v>
      </c>
      <c r="F87" s="21">
        <v>2</v>
      </c>
      <c r="G87" s="320" t="s">
        <v>253</v>
      </c>
      <c r="H87" s="21">
        <v>2</v>
      </c>
      <c r="I87" s="49">
        <v>1</v>
      </c>
      <c r="J87" s="37"/>
      <c r="K87" s="31" t="s">
        <v>106</v>
      </c>
      <c r="L87" s="31"/>
      <c r="M87" s="38"/>
      <c r="N87" s="193">
        <v>3</v>
      </c>
      <c r="O87" s="21">
        <v>90</v>
      </c>
      <c r="P87" s="21">
        <v>4</v>
      </c>
      <c r="Q87" s="21">
        <v>2</v>
      </c>
      <c r="R87" s="21">
        <v>0</v>
      </c>
      <c r="S87" s="21">
        <v>2</v>
      </c>
      <c r="T87" s="121">
        <v>82</v>
      </c>
      <c r="U87" s="50">
        <f t="shared" si="15"/>
        <v>2</v>
      </c>
      <c r="V87" s="29">
        <f t="shared" si="16"/>
        <v>0</v>
      </c>
      <c r="W87" s="29">
        <f t="shared" si="17"/>
        <v>2</v>
      </c>
      <c r="X87" s="57">
        <f t="shared" si="18"/>
        <v>0</v>
      </c>
      <c r="Y87" s="29">
        <f t="shared" si="19"/>
        <v>0</v>
      </c>
      <c r="Z87" s="20">
        <f t="shared" si="20"/>
        <v>0</v>
      </c>
      <c r="AA87" s="20">
        <f t="shared" si="21"/>
        <v>0</v>
      </c>
      <c r="AB87" s="20">
        <f t="shared" si="22"/>
        <v>0</v>
      </c>
      <c r="AC87" s="20">
        <f t="shared" si="23"/>
        <v>0</v>
      </c>
      <c r="AD87" s="20">
        <f t="shared" si="24"/>
        <v>0</v>
      </c>
      <c r="AE87" s="23">
        <f t="shared" si="25"/>
        <v>0</v>
      </c>
      <c r="AF87" s="25">
        <f t="shared" si="26"/>
        <v>0</v>
      </c>
      <c r="AG87" s="230"/>
      <c r="AH87" s="25"/>
      <c r="AI87" s="23"/>
      <c r="AJ87" s="49">
        <f t="shared" si="27"/>
        <v>4</v>
      </c>
      <c r="AK87" s="365" t="s">
        <v>278</v>
      </c>
      <c r="AL87" s="182">
        <f t="shared" si="28"/>
        <v>6.6666666666666671E-3</v>
      </c>
      <c r="AM87" s="69" t="s">
        <v>173</v>
      </c>
      <c r="AN87" s="20" t="s">
        <v>149</v>
      </c>
      <c r="AO87" s="20" t="s">
        <v>149</v>
      </c>
      <c r="AP87" s="21"/>
      <c r="AQ87" s="122" t="s">
        <v>4</v>
      </c>
      <c r="AR87" s="185" t="str">
        <f>INDEX(Преподаватели!F$3:F$72,MATCH($AK87,Преподаватели!$E$3:$E$72,0),1)</f>
        <v>викл.</v>
      </c>
      <c r="AS87" s="101" t="str">
        <f>INDEX(Преподаватели!G$3:G$72,MATCH($AK87,Преподаватели!$E$3:$E$72,0),1)</f>
        <v>сум.</v>
      </c>
      <c r="AT87" s="101" t="str">
        <f>INDEX(Преподаватели!H$3:H$72,MATCH($AK87,Преподаватели!$E$3:$E$72,0),1)</f>
        <v>б.с.</v>
      </c>
      <c r="AU87" s="186" t="str">
        <f>INDEX(Преподаватели!I$3:I$72,MATCH($AK87,Преподаватели!$E$3:$E$72,0),1)</f>
        <v>б.з.</v>
      </c>
      <c r="AV87" s="157"/>
      <c r="AW87" s="163"/>
      <c r="AX87" s="163"/>
      <c r="AY87" s="164"/>
      <c r="AZ87" s="165"/>
      <c r="BA87" s="165"/>
      <c r="BB87" s="1"/>
      <c r="BC87" s="1"/>
      <c r="BD87" s="1"/>
      <c r="BE87" s="1"/>
      <c r="BF87" s="1"/>
    </row>
    <row r="88" spans="1:58" s="1" customFormat="1">
      <c r="A88" s="21" t="s">
        <v>248</v>
      </c>
      <c r="B88" s="145" t="s">
        <v>288</v>
      </c>
      <c r="C88" s="68" t="s">
        <v>251</v>
      </c>
      <c r="D88" s="21" t="s">
        <v>103</v>
      </c>
      <c r="E88" s="21" t="s">
        <v>252</v>
      </c>
      <c r="F88" s="21">
        <v>1</v>
      </c>
      <c r="G88" s="320" t="s">
        <v>253</v>
      </c>
      <c r="H88" s="21">
        <v>2</v>
      </c>
      <c r="I88" s="49">
        <v>1</v>
      </c>
      <c r="J88" s="37" t="s">
        <v>106</v>
      </c>
      <c r="K88" s="31"/>
      <c r="L88" s="31"/>
      <c r="M88" s="38"/>
      <c r="N88" s="193">
        <v>3</v>
      </c>
      <c r="O88" s="21">
        <v>90</v>
      </c>
      <c r="P88" s="21">
        <v>4</v>
      </c>
      <c r="Q88" s="21">
        <v>2</v>
      </c>
      <c r="R88" s="21">
        <v>0</v>
      </c>
      <c r="S88" s="21">
        <v>2</v>
      </c>
      <c r="T88" s="121">
        <v>82</v>
      </c>
      <c r="U88" s="50">
        <f t="shared" si="15"/>
        <v>2</v>
      </c>
      <c r="V88" s="29">
        <f t="shared" si="16"/>
        <v>0</v>
      </c>
      <c r="W88" s="29">
        <f t="shared" si="17"/>
        <v>2</v>
      </c>
      <c r="X88" s="57">
        <f t="shared" si="18"/>
        <v>0</v>
      </c>
      <c r="Y88" s="29">
        <f t="shared" si="19"/>
        <v>0</v>
      </c>
      <c r="Z88" s="20">
        <f t="shared" si="20"/>
        <v>0</v>
      </c>
      <c r="AA88" s="20">
        <f t="shared" si="21"/>
        <v>0</v>
      </c>
      <c r="AB88" s="20">
        <f t="shared" si="22"/>
        <v>0.5</v>
      </c>
      <c r="AC88" s="20">
        <f t="shared" si="23"/>
        <v>0</v>
      </c>
      <c r="AD88" s="20">
        <f t="shared" si="24"/>
        <v>0</v>
      </c>
      <c r="AE88" s="23">
        <f t="shared" si="25"/>
        <v>0</v>
      </c>
      <c r="AF88" s="25">
        <f t="shared" si="26"/>
        <v>0</v>
      </c>
      <c r="AG88" s="230"/>
      <c r="AH88" s="25"/>
      <c r="AI88" s="23"/>
      <c r="AJ88" s="49">
        <f t="shared" si="27"/>
        <v>4.5</v>
      </c>
      <c r="AK88" s="365" t="s">
        <v>185</v>
      </c>
      <c r="AL88" s="182">
        <f t="shared" si="28"/>
        <v>7.4999999999999997E-3</v>
      </c>
      <c r="AM88" s="158" t="s">
        <v>173</v>
      </c>
      <c r="AN88" s="20" t="s">
        <v>149</v>
      </c>
      <c r="AO88" s="20" t="s">
        <v>149</v>
      </c>
      <c r="AP88" s="21"/>
      <c r="AQ88" s="122" t="s">
        <v>4</v>
      </c>
      <c r="AR88" s="185" t="str">
        <f>INDEX(Преподаватели!F$3:F$72,MATCH($AK88,Преподаватели!$E$3:$E$72,0),1)</f>
        <v>ст.викл.</v>
      </c>
      <c r="AS88" s="101" t="str">
        <f>INDEX(Преподаватели!G$3:G$72,MATCH($AK88,Преподаватели!$E$3:$E$72,0),1)</f>
        <v>шт.</v>
      </c>
      <c r="AT88" s="101" t="str">
        <f>INDEX(Преподаватели!H$3:H$72,MATCH($AK88,Преподаватели!$E$3:$E$72,0),1)</f>
        <v>б.с.</v>
      </c>
      <c r="AU88" s="186" t="str">
        <f>INDEX(Преподаватели!I$3:I$72,MATCH($AK88,Преподаватели!$E$3:$E$72,0),1)</f>
        <v>б.з.</v>
      </c>
      <c r="AV88" s="157"/>
      <c r="AW88" s="163"/>
      <c r="AX88" s="163"/>
      <c r="AY88" s="164"/>
      <c r="AZ88" s="165"/>
      <c r="BA88" s="165"/>
    </row>
    <row r="89" spans="1:58" s="1" customFormat="1">
      <c r="A89" s="21" t="s">
        <v>248</v>
      </c>
      <c r="B89" s="145" t="s">
        <v>249</v>
      </c>
      <c r="C89" s="68" t="s">
        <v>251</v>
      </c>
      <c r="D89" s="21" t="s">
        <v>103</v>
      </c>
      <c r="E89" s="21" t="s">
        <v>252</v>
      </c>
      <c r="F89" s="21">
        <v>2</v>
      </c>
      <c r="G89" s="320" t="s">
        <v>253</v>
      </c>
      <c r="H89" s="21">
        <v>2</v>
      </c>
      <c r="I89" s="49">
        <v>1</v>
      </c>
      <c r="J89" s="37"/>
      <c r="K89" s="31" t="s">
        <v>106</v>
      </c>
      <c r="L89" s="31"/>
      <c r="M89" s="38"/>
      <c r="N89" s="193">
        <v>3</v>
      </c>
      <c r="O89" s="21">
        <v>90</v>
      </c>
      <c r="P89" s="21">
        <v>4</v>
      </c>
      <c r="Q89" s="21">
        <v>2</v>
      </c>
      <c r="R89" s="21">
        <v>0</v>
      </c>
      <c r="S89" s="21">
        <v>2</v>
      </c>
      <c r="T89" s="121">
        <v>82</v>
      </c>
      <c r="U89" s="50">
        <f t="shared" si="15"/>
        <v>2</v>
      </c>
      <c r="V89" s="29">
        <f t="shared" si="16"/>
        <v>0</v>
      </c>
      <c r="W89" s="29">
        <f t="shared" si="17"/>
        <v>2</v>
      </c>
      <c r="X89" s="57">
        <f t="shared" si="18"/>
        <v>0</v>
      </c>
      <c r="Y89" s="29">
        <f t="shared" si="19"/>
        <v>0</v>
      </c>
      <c r="Z89" s="20">
        <f t="shared" si="20"/>
        <v>0</v>
      </c>
      <c r="AA89" s="20">
        <f t="shared" si="21"/>
        <v>0</v>
      </c>
      <c r="AB89" s="20">
        <f t="shared" si="22"/>
        <v>0</v>
      </c>
      <c r="AC89" s="20">
        <f t="shared" si="23"/>
        <v>0</v>
      </c>
      <c r="AD89" s="20">
        <f t="shared" si="24"/>
        <v>0</v>
      </c>
      <c r="AE89" s="23">
        <f t="shared" si="25"/>
        <v>0</v>
      </c>
      <c r="AF89" s="25">
        <f t="shared" si="26"/>
        <v>0</v>
      </c>
      <c r="AG89" s="230"/>
      <c r="AH89" s="25"/>
      <c r="AI89" s="23"/>
      <c r="AJ89" s="49">
        <f t="shared" si="27"/>
        <v>4</v>
      </c>
      <c r="AK89" s="365" t="s">
        <v>185</v>
      </c>
      <c r="AL89" s="182">
        <f t="shared" si="28"/>
        <v>6.6666666666666671E-3</v>
      </c>
      <c r="AM89" s="158" t="s">
        <v>173</v>
      </c>
      <c r="AN89" s="20" t="s">
        <v>149</v>
      </c>
      <c r="AO89" s="20" t="s">
        <v>149</v>
      </c>
      <c r="AP89" s="21"/>
      <c r="AQ89" s="122" t="s">
        <v>4</v>
      </c>
      <c r="AR89" s="185" t="str">
        <f>INDEX(Преподаватели!F$3:F$72,MATCH($AK89,Преподаватели!$E$3:$E$72,0),1)</f>
        <v>ст.викл.</v>
      </c>
      <c r="AS89" s="101" t="str">
        <f>INDEX(Преподаватели!G$3:G$72,MATCH($AK89,Преподаватели!$E$3:$E$72,0),1)</f>
        <v>шт.</v>
      </c>
      <c r="AT89" s="101" t="str">
        <f>INDEX(Преподаватели!H$3:H$72,MATCH($AK89,Преподаватели!$E$3:$E$72,0),1)</f>
        <v>б.с.</v>
      </c>
      <c r="AU89" s="186" t="str">
        <f>INDEX(Преподаватели!I$3:I$72,MATCH($AK89,Преподаватели!$E$3:$E$72,0),1)</f>
        <v>б.з.</v>
      </c>
      <c r="AV89" s="157"/>
      <c r="AW89" s="163"/>
      <c r="AX89" s="163"/>
      <c r="AY89" s="164"/>
      <c r="AZ89" s="165"/>
      <c r="BA89" s="165"/>
    </row>
    <row r="90" spans="1:58" s="1" customFormat="1">
      <c r="A90" s="21" t="s">
        <v>257</v>
      </c>
      <c r="B90" s="145" t="s">
        <v>289</v>
      </c>
      <c r="C90" s="68" t="s">
        <v>143</v>
      </c>
      <c r="D90" s="21" t="s">
        <v>103</v>
      </c>
      <c r="E90" s="21" t="s">
        <v>252</v>
      </c>
      <c r="F90" s="21">
        <v>1</v>
      </c>
      <c r="G90" s="20" t="s">
        <v>290</v>
      </c>
      <c r="H90" s="21">
        <v>4</v>
      </c>
      <c r="I90" s="49">
        <v>1</v>
      </c>
      <c r="J90" s="37" t="s">
        <v>106</v>
      </c>
      <c r="K90" s="31"/>
      <c r="L90" s="31"/>
      <c r="M90" s="38"/>
      <c r="N90" s="193">
        <v>4</v>
      </c>
      <c r="O90" s="21">
        <v>120</v>
      </c>
      <c r="P90" s="21">
        <v>4</v>
      </c>
      <c r="Q90" s="21">
        <v>2</v>
      </c>
      <c r="R90" s="21">
        <v>0</v>
      </c>
      <c r="S90" s="21">
        <v>2</v>
      </c>
      <c r="T90" s="121">
        <v>112</v>
      </c>
      <c r="U90" s="50">
        <f t="shared" si="15"/>
        <v>2</v>
      </c>
      <c r="V90" s="29">
        <f t="shared" si="16"/>
        <v>0</v>
      </c>
      <c r="W90" s="29">
        <f t="shared" si="17"/>
        <v>2</v>
      </c>
      <c r="X90" s="57">
        <f t="shared" si="18"/>
        <v>0</v>
      </c>
      <c r="Y90" s="29">
        <f t="shared" si="19"/>
        <v>0</v>
      </c>
      <c r="Z90" s="20">
        <f t="shared" si="20"/>
        <v>0</v>
      </c>
      <c r="AA90" s="20">
        <f t="shared" si="21"/>
        <v>0</v>
      </c>
      <c r="AB90" s="20">
        <f t="shared" si="22"/>
        <v>1</v>
      </c>
      <c r="AC90" s="20">
        <f t="shared" si="23"/>
        <v>0</v>
      </c>
      <c r="AD90" s="20">
        <f t="shared" si="24"/>
        <v>0</v>
      </c>
      <c r="AE90" s="23">
        <f t="shared" si="25"/>
        <v>0</v>
      </c>
      <c r="AF90" s="25">
        <f t="shared" si="26"/>
        <v>0</v>
      </c>
      <c r="AG90" s="230"/>
      <c r="AH90" s="25"/>
      <c r="AI90" s="23"/>
      <c r="AJ90" s="49">
        <f t="shared" si="27"/>
        <v>5</v>
      </c>
      <c r="AK90" s="181" t="s">
        <v>164</v>
      </c>
      <c r="AL90" s="182">
        <f t="shared" si="28"/>
        <v>8.3333333333333332E-3</v>
      </c>
      <c r="AM90" s="158" t="s">
        <v>161</v>
      </c>
      <c r="AN90" s="20" t="s">
        <v>149</v>
      </c>
      <c r="AO90" s="20" t="s">
        <v>149</v>
      </c>
      <c r="AP90" s="21"/>
      <c r="AQ90" s="122" t="s">
        <v>4</v>
      </c>
      <c r="AR90" s="185" t="str">
        <f>INDEX(Преподаватели!F$3:F$72,MATCH($AK90,Преподаватели!$E$3:$E$72,0),1)</f>
        <v>ст.викл.</v>
      </c>
      <c r="AS90" s="101" t="str">
        <f>INDEX(Преподаватели!G$3:G$72,MATCH($AK90,Преподаватели!$E$3:$E$72,0),1)</f>
        <v>сум.</v>
      </c>
      <c r="AT90" s="101" t="str">
        <f>INDEX(Преподаватели!H$3:H$72,MATCH($AK90,Преподаватели!$E$3:$E$72,0),1)</f>
        <v>б.с.</v>
      </c>
      <c r="AU90" s="186" t="str">
        <f>INDEX(Преподаватели!I$3:I$72,MATCH($AK90,Преподаватели!$E$3:$E$72,0),1)</f>
        <v>б.з.</v>
      </c>
      <c r="AV90" s="157"/>
      <c r="AW90" s="163"/>
      <c r="AX90" s="163"/>
      <c r="AY90" s="164"/>
      <c r="AZ90" s="165"/>
      <c r="BA90" s="165"/>
      <c r="BB90" s="4"/>
      <c r="BC90" s="4"/>
      <c r="BD90" s="4"/>
      <c r="BE90" s="4"/>
      <c r="BF90" s="4"/>
    </row>
    <row r="91" spans="1:58" s="1" customFormat="1" ht="25.5">
      <c r="A91" s="21" t="s">
        <v>274</v>
      </c>
      <c r="B91" s="145" t="s">
        <v>291</v>
      </c>
      <c r="C91" s="68" t="s">
        <v>143</v>
      </c>
      <c r="D91" s="21" t="s">
        <v>103</v>
      </c>
      <c r="E91" s="21" t="s">
        <v>252</v>
      </c>
      <c r="F91" s="21">
        <v>2</v>
      </c>
      <c r="G91" s="20" t="s">
        <v>290</v>
      </c>
      <c r="H91" s="21">
        <v>4</v>
      </c>
      <c r="I91" s="49">
        <v>1</v>
      </c>
      <c r="J91" s="37" t="s">
        <v>106</v>
      </c>
      <c r="K91" s="31"/>
      <c r="L91" s="31"/>
      <c r="M91" s="38"/>
      <c r="N91" s="193">
        <v>6</v>
      </c>
      <c r="O91" s="21">
        <v>180</v>
      </c>
      <c r="P91" s="21">
        <v>6</v>
      </c>
      <c r="Q91" s="21">
        <v>4</v>
      </c>
      <c r="R91" s="21">
        <v>2</v>
      </c>
      <c r="S91" s="21">
        <v>0</v>
      </c>
      <c r="T91" s="121">
        <v>166</v>
      </c>
      <c r="U91" s="50">
        <f t="shared" si="15"/>
        <v>4</v>
      </c>
      <c r="V91" s="29">
        <f t="shared" si="16"/>
        <v>2</v>
      </c>
      <c r="W91" s="29">
        <f t="shared" si="17"/>
        <v>0</v>
      </c>
      <c r="X91" s="57">
        <f t="shared" si="18"/>
        <v>0</v>
      </c>
      <c r="Y91" s="29">
        <f t="shared" si="19"/>
        <v>0</v>
      </c>
      <c r="Z91" s="20">
        <f t="shared" si="20"/>
        <v>0</v>
      </c>
      <c r="AA91" s="20">
        <f t="shared" si="21"/>
        <v>0</v>
      </c>
      <c r="AB91" s="20">
        <f t="shared" si="22"/>
        <v>1</v>
      </c>
      <c r="AC91" s="20">
        <f t="shared" si="23"/>
        <v>0</v>
      </c>
      <c r="AD91" s="20">
        <f t="shared" si="24"/>
        <v>0</v>
      </c>
      <c r="AE91" s="23">
        <f t="shared" si="25"/>
        <v>0</v>
      </c>
      <c r="AF91" s="25">
        <f t="shared" si="26"/>
        <v>0</v>
      </c>
      <c r="AG91" s="230"/>
      <c r="AH91" s="25"/>
      <c r="AI91" s="23"/>
      <c r="AJ91" s="49">
        <f t="shared" si="27"/>
        <v>7</v>
      </c>
      <c r="AK91" s="181" t="s">
        <v>164</v>
      </c>
      <c r="AL91" s="182">
        <f t="shared" si="28"/>
        <v>1.1666666666666667E-2</v>
      </c>
      <c r="AM91" s="158" t="s">
        <v>161</v>
      </c>
      <c r="AN91" s="20" t="s">
        <v>149</v>
      </c>
      <c r="AO91" s="20" t="s">
        <v>149</v>
      </c>
      <c r="AP91" s="21"/>
      <c r="AQ91" s="122" t="s">
        <v>4</v>
      </c>
      <c r="AR91" s="185" t="str">
        <f>INDEX(Преподаватели!F$3:F$72,MATCH($AK91,Преподаватели!$E$3:$E$72,0),1)</f>
        <v>ст.викл.</v>
      </c>
      <c r="AS91" s="101" t="str">
        <f>INDEX(Преподаватели!G$3:G$72,MATCH($AK91,Преподаватели!$E$3:$E$72,0),1)</f>
        <v>сум.</v>
      </c>
      <c r="AT91" s="101" t="str">
        <f>INDEX(Преподаватели!H$3:H$72,MATCH($AK91,Преподаватели!$E$3:$E$72,0),1)</f>
        <v>б.с.</v>
      </c>
      <c r="AU91" s="186" t="str">
        <f>INDEX(Преподаватели!I$3:I$72,MATCH($AK91,Преподаватели!$E$3:$E$72,0),1)</f>
        <v>б.з.</v>
      </c>
      <c r="AV91" s="157"/>
      <c r="AW91" s="163"/>
      <c r="AX91" s="163"/>
      <c r="AY91" s="164"/>
      <c r="AZ91" s="165"/>
      <c r="BA91" s="165"/>
    </row>
    <row r="92" spans="1:58" ht="25.5">
      <c r="A92" s="22" t="s">
        <v>276</v>
      </c>
      <c r="B92" s="145" t="s">
        <v>292</v>
      </c>
      <c r="C92" s="68" t="s">
        <v>143</v>
      </c>
      <c r="D92" s="21" t="s">
        <v>103</v>
      </c>
      <c r="E92" s="21" t="s">
        <v>252</v>
      </c>
      <c r="F92" s="21">
        <v>2</v>
      </c>
      <c r="G92" s="20" t="s">
        <v>290</v>
      </c>
      <c r="H92" s="21">
        <v>4</v>
      </c>
      <c r="I92" s="49">
        <v>1</v>
      </c>
      <c r="J92" s="37" t="s">
        <v>106</v>
      </c>
      <c r="K92" s="31"/>
      <c r="L92" s="31"/>
      <c r="M92" s="38"/>
      <c r="N92" s="193">
        <v>5</v>
      </c>
      <c r="O92" s="21">
        <v>150</v>
      </c>
      <c r="P92" s="21">
        <v>4</v>
      </c>
      <c r="Q92" s="21">
        <v>2</v>
      </c>
      <c r="R92" s="21"/>
      <c r="S92" s="21">
        <v>2</v>
      </c>
      <c r="T92" s="121">
        <v>136</v>
      </c>
      <c r="U92" s="50">
        <f t="shared" si="15"/>
        <v>2</v>
      </c>
      <c r="V92" s="29">
        <f t="shared" si="16"/>
        <v>0</v>
      </c>
      <c r="W92" s="29">
        <f t="shared" si="17"/>
        <v>2</v>
      </c>
      <c r="X92" s="57">
        <f t="shared" si="18"/>
        <v>0</v>
      </c>
      <c r="Y92" s="29">
        <f t="shared" si="19"/>
        <v>0</v>
      </c>
      <c r="Z92" s="20">
        <f t="shared" si="20"/>
        <v>0</v>
      </c>
      <c r="AA92" s="20">
        <f t="shared" si="21"/>
        <v>0</v>
      </c>
      <c r="AB92" s="20">
        <f t="shared" si="22"/>
        <v>1</v>
      </c>
      <c r="AC92" s="20">
        <f t="shared" si="23"/>
        <v>0</v>
      </c>
      <c r="AD92" s="20">
        <f t="shared" si="24"/>
        <v>0</v>
      </c>
      <c r="AE92" s="23">
        <f t="shared" si="25"/>
        <v>0</v>
      </c>
      <c r="AF92" s="25">
        <f t="shared" si="26"/>
        <v>0</v>
      </c>
      <c r="AG92" s="230"/>
      <c r="AH92" s="25"/>
      <c r="AI92" s="23"/>
      <c r="AJ92" s="49">
        <f t="shared" si="27"/>
        <v>5</v>
      </c>
      <c r="AK92" s="181" t="s">
        <v>185</v>
      </c>
      <c r="AL92" s="182">
        <f t="shared" si="28"/>
        <v>8.3333333333333332E-3</v>
      </c>
      <c r="AM92" s="69" t="s">
        <v>161</v>
      </c>
      <c r="AN92" s="20" t="s">
        <v>149</v>
      </c>
      <c r="AO92" s="20" t="s">
        <v>149</v>
      </c>
      <c r="AP92" s="21"/>
      <c r="AQ92" s="122" t="s">
        <v>4</v>
      </c>
      <c r="AR92" s="185" t="str">
        <f>INDEX(Преподаватели!F$3:F$72,MATCH($AK92,Преподаватели!$E$3:$E$72,0),1)</f>
        <v>ст.викл.</v>
      </c>
      <c r="AS92" s="101" t="str">
        <f>INDEX(Преподаватели!G$3:G$72,MATCH($AK92,Преподаватели!$E$3:$E$72,0),1)</f>
        <v>шт.</v>
      </c>
      <c r="AT92" s="101" t="str">
        <f>INDEX(Преподаватели!H$3:H$72,MATCH($AK92,Преподаватели!$E$3:$E$72,0),1)</f>
        <v>б.с.</v>
      </c>
      <c r="AU92" s="186" t="str">
        <f>INDEX(Преподаватели!I$3:I$72,MATCH($AK92,Преподаватели!$E$3:$E$72,0),1)</f>
        <v>б.з.</v>
      </c>
      <c r="AV92" s="157"/>
      <c r="AW92" s="163"/>
      <c r="AX92" s="163"/>
      <c r="AY92" s="164"/>
      <c r="AZ92" s="165"/>
      <c r="BA92" s="165"/>
    </row>
    <row r="93" spans="1:58" s="1" customFormat="1">
      <c r="A93" s="21" t="s">
        <v>120</v>
      </c>
      <c r="B93" s="145" t="s">
        <v>293</v>
      </c>
      <c r="C93" s="68" t="s">
        <v>143</v>
      </c>
      <c r="D93" s="21" t="s">
        <v>103</v>
      </c>
      <c r="E93" s="21" t="s">
        <v>252</v>
      </c>
      <c r="F93" s="21">
        <v>1</v>
      </c>
      <c r="G93" s="20" t="s">
        <v>290</v>
      </c>
      <c r="H93" s="21">
        <v>4</v>
      </c>
      <c r="I93" s="49">
        <v>1</v>
      </c>
      <c r="J93" s="37"/>
      <c r="K93" s="31" t="s">
        <v>106</v>
      </c>
      <c r="L93" s="31"/>
      <c r="M93" s="38"/>
      <c r="N93" s="193">
        <v>3</v>
      </c>
      <c r="O93" s="21">
        <v>90</v>
      </c>
      <c r="P93" s="21">
        <v>4</v>
      </c>
      <c r="Q93" s="21">
        <v>2</v>
      </c>
      <c r="R93" s="21"/>
      <c r="S93" s="21">
        <v>2</v>
      </c>
      <c r="T93" s="121">
        <v>82</v>
      </c>
      <c r="U93" s="50">
        <f t="shared" si="15"/>
        <v>2</v>
      </c>
      <c r="V93" s="29">
        <f t="shared" si="16"/>
        <v>0</v>
      </c>
      <c r="W93" s="29">
        <f t="shared" si="17"/>
        <v>2</v>
      </c>
      <c r="X93" s="57">
        <f t="shared" si="18"/>
        <v>0</v>
      </c>
      <c r="Y93" s="29">
        <f t="shared" si="19"/>
        <v>0</v>
      </c>
      <c r="Z93" s="20">
        <f t="shared" si="20"/>
        <v>0</v>
      </c>
      <c r="AA93" s="20">
        <f t="shared" si="21"/>
        <v>0</v>
      </c>
      <c r="AB93" s="20">
        <f t="shared" si="22"/>
        <v>0</v>
      </c>
      <c r="AC93" s="20">
        <f t="shared" si="23"/>
        <v>0</v>
      </c>
      <c r="AD93" s="20">
        <f t="shared" si="24"/>
        <v>0</v>
      </c>
      <c r="AE93" s="23">
        <f t="shared" si="25"/>
        <v>0</v>
      </c>
      <c r="AF93" s="25">
        <f t="shared" si="26"/>
        <v>0</v>
      </c>
      <c r="AG93" s="230"/>
      <c r="AH93" s="25"/>
      <c r="AI93" s="23"/>
      <c r="AJ93" s="49">
        <f t="shared" si="27"/>
        <v>4</v>
      </c>
      <c r="AK93" s="181" t="s">
        <v>185</v>
      </c>
      <c r="AL93" s="182">
        <f t="shared" si="28"/>
        <v>6.6666666666666671E-3</v>
      </c>
      <c r="AM93" s="158" t="s">
        <v>161</v>
      </c>
      <c r="AN93" s="20" t="s">
        <v>149</v>
      </c>
      <c r="AO93" s="20" t="s">
        <v>149</v>
      </c>
      <c r="AP93" s="21"/>
      <c r="AQ93" s="122" t="s">
        <v>4</v>
      </c>
      <c r="AR93" s="185" t="str">
        <f>INDEX(Преподаватели!F$3:F$72,MATCH($AK93,Преподаватели!$E$3:$E$72,0),1)</f>
        <v>ст.викл.</v>
      </c>
      <c r="AS93" s="101" t="str">
        <f>INDEX(Преподаватели!G$3:G$72,MATCH($AK93,Преподаватели!$E$3:$E$72,0),1)</f>
        <v>шт.</v>
      </c>
      <c r="AT93" s="101" t="str">
        <f>INDEX(Преподаватели!H$3:H$72,MATCH($AK93,Преподаватели!$E$3:$E$72,0),1)</f>
        <v>б.с.</v>
      </c>
      <c r="AU93" s="186" t="str">
        <f>INDEX(Преподаватели!I$3:I$72,MATCH($AK93,Преподаватели!$E$3:$E$72,0),1)</f>
        <v>б.з.</v>
      </c>
      <c r="AV93" s="157"/>
      <c r="AW93" s="163"/>
      <c r="AX93" s="163"/>
      <c r="AY93" s="164"/>
      <c r="AZ93" s="165"/>
      <c r="BA93" s="165"/>
    </row>
    <row r="94" spans="1:58" ht="25.5">
      <c r="A94" s="21" t="s">
        <v>128</v>
      </c>
      <c r="B94" s="145" t="s">
        <v>294</v>
      </c>
      <c r="C94" s="68" t="s">
        <v>143</v>
      </c>
      <c r="D94" s="21" t="s">
        <v>103</v>
      </c>
      <c r="E94" s="21" t="s">
        <v>252</v>
      </c>
      <c r="F94" s="21">
        <v>2</v>
      </c>
      <c r="G94" s="20" t="s">
        <v>290</v>
      </c>
      <c r="H94" s="21">
        <v>4</v>
      </c>
      <c r="I94" s="49">
        <v>1</v>
      </c>
      <c r="J94" s="37" t="s">
        <v>106</v>
      </c>
      <c r="K94" s="31"/>
      <c r="L94" s="31"/>
      <c r="M94" s="38"/>
      <c r="N94" s="193">
        <v>4</v>
      </c>
      <c r="O94" s="21">
        <v>120</v>
      </c>
      <c r="P94" s="21">
        <v>4</v>
      </c>
      <c r="Q94" s="21">
        <v>2</v>
      </c>
      <c r="R94" s="21"/>
      <c r="S94" s="21">
        <v>2</v>
      </c>
      <c r="T94" s="121">
        <v>112</v>
      </c>
      <c r="U94" s="50">
        <f t="shared" si="15"/>
        <v>2</v>
      </c>
      <c r="V94" s="29">
        <f t="shared" si="16"/>
        <v>0</v>
      </c>
      <c r="W94" s="29">
        <f t="shared" si="17"/>
        <v>2</v>
      </c>
      <c r="X94" s="57">
        <f t="shared" si="18"/>
        <v>0</v>
      </c>
      <c r="Y94" s="29">
        <f t="shared" si="19"/>
        <v>0</v>
      </c>
      <c r="Z94" s="20">
        <f t="shared" si="20"/>
        <v>0</v>
      </c>
      <c r="AA94" s="20">
        <f t="shared" si="21"/>
        <v>0</v>
      </c>
      <c r="AB94" s="20">
        <f t="shared" si="22"/>
        <v>1</v>
      </c>
      <c r="AC94" s="20">
        <f t="shared" si="23"/>
        <v>0</v>
      </c>
      <c r="AD94" s="20">
        <f t="shared" si="24"/>
        <v>0</v>
      </c>
      <c r="AE94" s="23">
        <f t="shared" si="25"/>
        <v>0</v>
      </c>
      <c r="AF94" s="25">
        <f t="shared" si="26"/>
        <v>0</v>
      </c>
      <c r="AG94" s="230"/>
      <c r="AH94" s="25"/>
      <c r="AI94" s="23"/>
      <c r="AJ94" s="49">
        <f t="shared" si="27"/>
        <v>5</v>
      </c>
      <c r="AK94" s="181" t="s">
        <v>185</v>
      </c>
      <c r="AL94" s="182">
        <f t="shared" si="28"/>
        <v>8.3333333333333332E-3</v>
      </c>
      <c r="AM94" s="69" t="s">
        <v>161</v>
      </c>
      <c r="AN94" s="20" t="s">
        <v>149</v>
      </c>
      <c r="AO94" s="20" t="s">
        <v>149</v>
      </c>
      <c r="AP94" s="21"/>
      <c r="AQ94" s="122" t="s">
        <v>4</v>
      </c>
      <c r="AR94" s="185" t="str">
        <f>INDEX(Преподаватели!F$3:F$72,MATCH($AK94,Преподаватели!$E$3:$E$72,0),1)</f>
        <v>ст.викл.</v>
      </c>
      <c r="AS94" s="101" t="str">
        <f>INDEX(Преподаватели!G$3:G$72,MATCH($AK94,Преподаватели!$E$3:$E$72,0),1)</f>
        <v>шт.</v>
      </c>
      <c r="AT94" s="101" t="str">
        <f>INDEX(Преподаватели!H$3:H$72,MATCH($AK94,Преподаватели!$E$3:$E$72,0),1)</f>
        <v>б.с.</v>
      </c>
      <c r="AU94" s="186" t="str">
        <f>INDEX(Преподаватели!I$3:I$72,MATCH($AK94,Преподаватели!$E$3:$E$72,0),1)</f>
        <v>б.з.</v>
      </c>
      <c r="AV94" s="157"/>
      <c r="AW94" s="163"/>
      <c r="AX94" s="163"/>
      <c r="AY94" s="164"/>
      <c r="AZ94" s="165"/>
      <c r="BA94" s="165"/>
      <c r="BB94" s="1"/>
      <c r="BC94" s="1"/>
      <c r="BD94" s="1"/>
      <c r="BE94" s="1"/>
      <c r="BF94" s="1"/>
    </row>
    <row r="95" spans="1:58" s="1" customFormat="1" ht="25.5">
      <c r="A95" s="21" t="s">
        <v>295</v>
      </c>
      <c r="B95" s="145" t="s">
        <v>296</v>
      </c>
      <c r="C95" s="68" t="s">
        <v>143</v>
      </c>
      <c r="D95" s="21" t="s">
        <v>103</v>
      </c>
      <c r="E95" s="21" t="s">
        <v>252</v>
      </c>
      <c r="F95" s="21">
        <v>2</v>
      </c>
      <c r="G95" s="20" t="s">
        <v>290</v>
      </c>
      <c r="H95" s="21">
        <v>4</v>
      </c>
      <c r="I95" s="49">
        <v>1</v>
      </c>
      <c r="J95" s="37" t="s">
        <v>106</v>
      </c>
      <c r="K95" s="31"/>
      <c r="L95" s="31"/>
      <c r="M95" s="38"/>
      <c r="N95" s="193">
        <v>3</v>
      </c>
      <c r="O95" s="21">
        <v>90</v>
      </c>
      <c r="P95" s="21">
        <v>4</v>
      </c>
      <c r="Q95" s="21">
        <v>2</v>
      </c>
      <c r="R95" s="21">
        <v>0</v>
      </c>
      <c r="S95" s="21">
        <v>2</v>
      </c>
      <c r="T95" s="121">
        <v>82</v>
      </c>
      <c r="U95" s="50">
        <f t="shared" si="15"/>
        <v>2</v>
      </c>
      <c r="V95" s="29">
        <f t="shared" si="16"/>
        <v>0</v>
      </c>
      <c r="W95" s="29">
        <f t="shared" si="17"/>
        <v>2</v>
      </c>
      <c r="X95" s="57">
        <f t="shared" si="18"/>
        <v>0</v>
      </c>
      <c r="Y95" s="29">
        <f t="shared" si="19"/>
        <v>0</v>
      </c>
      <c r="Z95" s="20">
        <f t="shared" si="20"/>
        <v>0</v>
      </c>
      <c r="AA95" s="20">
        <f t="shared" si="21"/>
        <v>0</v>
      </c>
      <c r="AB95" s="20">
        <f t="shared" si="22"/>
        <v>1</v>
      </c>
      <c r="AC95" s="20">
        <f t="shared" si="23"/>
        <v>0</v>
      </c>
      <c r="AD95" s="20">
        <f t="shared" si="24"/>
        <v>0</v>
      </c>
      <c r="AE95" s="23">
        <f t="shared" si="25"/>
        <v>0</v>
      </c>
      <c r="AF95" s="25">
        <f t="shared" si="26"/>
        <v>0</v>
      </c>
      <c r="AG95" s="230"/>
      <c r="AH95" s="25"/>
      <c r="AI95" s="23"/>
      <c r="AJ95" s="49">
        <f t="shared" si="27"/>
        <v>5</v>
      </c>
      <c r="AK95" s="181" t="s">
        <v>160</v>
      </c>
      <c r="AL95" s="182">
        <f t="shared" si="28"/>
        <v>8.3333333333333332E-3</v>
      </c>
      <c r="AM95" s="158" t="s">
        <v>161</v>
      </c>
      <c r="AN95" s="20" t="s">
        <v>149</v>
      </c>
      <c r="AO95" s="20" t="s">
        <v>149</v>
      </c>
      <c r="AP95" s="21"/>
      <c r="AQ95" s="122" t="s">
        <v>4</v>
      </c>
      <c r="AR95" s="185" t="str">
        <f>INDEX(Преподаватели!F$3:F$72,MATCH($AK95,Преподаватели!$E$3:$E$72,0),1)</f>
        <v>доц.</v>
      </c>
      <c r="AS95" s="101" t="str">
        <f>INDEX(Преподаватели!G$3:G$72,MATCH($AK95,Преподаватели!$E$3:$E$72,0),1)</f>
        <v>сум.</v>
      </c>
      <c r="AT95" s="101" t="str">
        <f>INDEX(Преподаватели!H$3:H$72,MATCH($AK95,Преподаватели!$E$3:$E$72,0),1)</f>
        <v>к.н.</v>
      </c>
      <c r="AU95" s="186" t="str">
        <f>INDEX(Преподаватели!I$3:I$72,MATCH($AK95,Преподаватели!$E$3:$E$72,0),1)</f>
        <v>доц.</v>
      </c>
      <c r="AV95" s="157"/>
      <c r="AW95" s="163"/>
      <c r="AX95" s="163"/>
      <c r="AY95" s="164"/>
      <c r="AZ95" s="165"/>
      <c r="BA95" s="165"/>
      <c r="BB95" s="4"/>
      <c r="BC95" s="4"/>
      <c r="BD95" s="4"/>
      <c r="BE95" s="4"/>
      <c r="BF95" s="4"/>
    </row>
    <row r="96" spans="1:58" s="1" customFormat="1">
      <c r="A96" s="21" t="s">
        <v>297</v>
      </c>
      <c r="B96" s="145" t="s">
        <v>298</v>
      </c>
      <c r="C96" s="68" t="s">
        <v>143</v>
      </c>
      <c r="D96" s="21" t="s">
        <v>103</v>
      </c>
      <c r="E96" s="21" t="s">
        <v>252</v>
      </c>
      <c r="F96" s="21">
        <v>1</v>
      </c>
      <c r="G96" s="20" t="s">
        <v>290</v>
      </c>
      <c r="H96" s="21">
        <v>4</v>
      </c>
      <c r="I96" s="49">
        <v>1</v>
      </c>
      <c r="J96" s="37"/>
      <c r="K96" s="31" t="s">
        <v>106</v>
      </c>
      <c r="L96" s="31"/>
      <c r="M96" s="38"/>
      <c r="N96" s="193">
        <v>3</v>
      </c>
      <c r="O96" s="21">
        <v>90</v>
      </c>
      <c r="P96" s="21">
        <v>4</v>
      </c>
      <c r="Q96" s="21">
        <v>2</v>
      </c>
      <c r="R96" s="21">
        <v>2</v>
      </c>
      <c r="S96" s="21">
        <v>0</v>
      </c>
      <c r="T96" s="121">
        <v>82</v>
      </c>
      <c r="U96" s="50">
        <f t="shared" si="15"/>
        <v>2</v>
      </c>
      <c r="V96" s="29">
        <f t="shared" si="16"/>
        <v>2</v>
      </c>
      <c r="W96" s="29">
        <f t="shared" si="17"/>
        <v>0</v>
      </c>
      <c r="X96" s="57">
        <f t="shared" si="18"/>
        <v>0</v>
      </c>
      <c r="Y96" s="29">
        <f t="shared" si="19"/>
        <v>0</v>
      </c>
      <c r="Z96" s="20">
        <f t="shared" si="20"/>
        <v>0</v>
      </c>
      <c r="AA96" s="20">
        <f t="shared" si="21"/>
        <v>0</v>
      </c>
      <c r="AB96" s="20">
        <f t="shared" si="22"/>
        <v>0</v>
      </c>
      <c r="AC96" s="20">
        <f t="shared" si="23"/>
        <v>0</v>
      </c>
      <c r="AD96" s="20">
        <f t="shared" si="24"/>
        <v>0</v>
      </c>
      <c r="AE96" s="23">
        <f t="shared" si="25"/>
        <v>0</v>
      </c>
      <c r="AF96" s="25">
        <f t="shared" si="26"/>
        <v>0</v>
      </c>
      <c r="AG96" s="230"/>
      <c r="AH96" s="25"/>
      <c r="AI96" s="23"/>
      <c r="AJ96" s="49">
        <f t="shared" si="27"/>
        <v>4</v>
      </c>
      <c r="AK96" s="181" t="s">
        <v>164</v>
      </c>
      <c r="AL96" s="182">
        <f t="shared" si="28"/>
        <v>6.6666666666666671E-3</v>
      </c>
      <c r="AM96" s="158" t="s">
        <v>161</v>
      </c>
      <c r="AN96" s="20" t="s">
        <v>149</v>
      </c>
      <c r="AO96" s="20" t="s">
        <v>149</v>
      </c>
      <c r="AP96" s="21"/>
      <c r="AQ96" s="122" t="s">
        <v>4</v>
      </c>
      <c r="AR96" s="185" t="str">
        <f>INDEX(Преподаватели!F$3:F$72,MATCH($AK96,Преподаватели!$E$3:$E$72,0),1)</f>
        <v>ст.викл.</v>
      </c>
      <c r="AS96" s="101" t="str">
        <f>INDEX(Преподаватели!G$3:G$72,MATCH($AK96,Преподаватели!$E$3:$E$72,0),1)</f>
        <v>сум.</v>
      </c>
      <c r="AT96" s="101" t="str">
        <f>INDEX(Преподаватели!H$3:H$72,MATCH($AK96,Преподаватели!$E$3:$E$72,0),1)</f>
        <v>б.с.</v>
      </c>
      <c r="AU96" s="186" t="str">
        <f>INDEX(Преподаватели!I$3:I$72,MATCH($AK96,Преподаватели!$E$3:$E$72,0),1)</f>
        <v>б.з.</v>
      </c>
      <c r="AV96" s="157"/>
      <c r="AW96" s="163"/>
      <c r="AX96" s="163"/>
      <c r="AY96" s="164"/>
      <c r="AZ96" s="165"/>
      <c r="BA96" s="165"/>
    </row>
    <row r="97" spans="1:58" s="1" customFormat="1">
      <c r="A97" s="21" t="s">
        <v>299</v>
      </c>
      <c r="B97" s="145" t="s">
        <v>300</v>
      </c>
      <c r="C97" s="68" t="s">
        <v>143</v>
      </c>
      <c r="D97" s="21" t="s">
        <v>103</v>
      </c>
      <c r="E97" s="21" t="s">
        <v>252</v>
      </c>
      <c r="F97" s="21">
        <v>1</v>
      </c>
      <c r="G97" s="20" t="s">
        <v>290</v>
      </c>
      <c r="H97" s="21">
        <v>4</v>
      </c>
      <c r="I97" s="49">
        <v>1</v>
      </c>
      <c r="J97" s="37"/>
      <c r="K97" s="31" t="s">
        <v>106</v>
      </c>
      <c r="L97" s="31"/>
      <c r="M97" s="38"/>
      <c r="N97" s="193">
        <v>3</v>
      </c>
      <c r="O97" s="21">
        <v>90</v>
      </c>
      <c r="P97" s="21">
        <v>4</v>
      </c>
      <c r="Q97" s="21">
        <v>2</v>
      </c>
      <c r="R97" s="21">
        <v>0</v>
      </c>
      <c r="S97" s="21">
        <v>2</v>
      </c>
      <c r="T97" s="121">
        <v>82</v>
      </c>
      <c r="U97" s="50">
        <f t="shared" si="15"/>
        <v>2</v>
      </c>
      <c r="V97" s="29">
        <f t="shared" si="16"/>
        <v>0</v>
      </c>
      <c r="W97" s="29">
        <f t="shared" si="17"/>
        <v>2</v>
      </c>
      <c r="X97" s="57">
        <f t="shared" si="18"/>
        <v>0</v>
      </c>
      <c r="Y97" s="29">
        <f t="shared" si="19"/>
        <v>0</v>
      </c>
      <c r="Z97" s="20">
        <f t="shared" si="20"/>
        <v>0</v>
      </c>
      <c r="AA97" s="20">
        <f t="shared" si="21"/>
        <v>0</v>
      </c>
      <c r="AB97" s="20">
        <f t="shared" si="22"/>
        <v>0</v>
      </c>
      <c r="AC97" s="20">
        <f t="shared" si="23"/>
        <v>0</v>
      </c>
      <c r="AD97" s="20">
        <f t="shared" si="24"/>
        <v>0</v>
      </c>
      <c r="AE97" s="23">
        <f t="shared" si="25"/>
        <v>0</v>
      </c>
      <c r="AF97" s="25">
        <f t="shared" si="26"/>
        <v>0</v>
      </c>
      <c r="AG97" s="230"/>
      <c r="AH97" s="25"/>
      <c r="AI97" s="23"/>
      <c r="AJ97" s="49">
        <f t="shared" si="27"/>
        <v>4</v>
      </c>
      <c r="AK97" s="181" t="s">
        <v>164</v>
      </c>
      <c r="AL97" s="182">
        <f t="shared" si="28"/>
        <v>6.6666666666666671E-3</v>
      </c>
      <c r="AM97" s="158" t="s">
        <v>161</v>
      </c>
      <c r="AN97" s="20" t="s">
        <v>149</v>
      </c>
      <c r="AO97" s="20" t="s">
        <v>149</v>
      </c>
      <c r="AP97" s="21"/>
      <c r="AQ97" s="122" t="s">
        <v>4</v>
      </c>
      <c r="AR97" s="185" t="str">
        <f>INDEX(Преподаватели!F$3:F$72,MATCH($AK97,Преподаватели!$E$3:$E$72,0),1)</f>
        <v>ст.викл.</v>
      </c>
      <c r="AS97" s="101" t="str">
        <f>INDEX(Преподаватели!G$3:G$72,MATCH($AK97,Преподаватели!$E$3:$E$72,0),1)</f>
        <v>сум.</v>
      </c>
      <c r="AT97" s="101" t="str">
        <f>INDEX(Преподаватели!H$3:H$72,MATCH($AK97,Преподаватели!$E$3:$E$72,0),1)</f>
        <v>б.с.</v>
      </c>
      <c r="AU97" s="186" t="str">
        <f>INDEX(Преподаватели!I$3:I$72,MATCH($AK97,Преподаватели!$E$3:$E$72,0),1)</f>
        <v>б.з.</v>
      </c>
      <c r="AV97" s="157"/>
      <c r="AW97" s="163"/>
      <c r="AX97" s="163"/>
      <c r="AY97" s="164"/>
      <c r="AZ97" s="165"/>
      <c r="BA97" s="165"/>
    </row>
    <row r="98" spans="1:58" s="1" customFormat="1">
      <c r="A98" s="21" t="s">
        <v>286</v>
      </c>
      <c r="B98" s="145" t="s">
        <v>301</v>
      </c>
      <c r="C98" s="68" t="s">
        <v>143</v>
      </c>
      <c r="D98" s="21" t="s">
        <v>103</v>
      </c>
      <c r="E98" s="21" t="s">
        <v>252</v>
      </c>
      <c r="F98" s="21">
        <v>1</v>
      </c>
      <c r="G98" s="20" t="s">
        <v>290</v>
      </c>
      <c r="H98" s="21">
        <v>4</v>
      </c>
      <c r="I98" s="49">
        <v>1</v>
      </c>
      <c r="J98" s="37"/>
      <c r="K98" s="31" t="s">
        <v>106</v>
      </c>
      <c r="L98" s="31"/>
      <c r="M98" s="38"/>
      <c r="N98" s="193">
        <v>3</v>
      </c>
      <c r="O98" s="21">
        <v>90</v>
      </c>
      <c r="P98" s="21">
        <v>4</v>
      </c>
      <c r="Q98" s="21">
        <v>2</v>
      </c>
      <c r="R98" s="21">
        <v>2</v>
      </c>
      <c r="S98" s="21">
        <v>0</v>
      </c>
      <c r="T98" s="121">
        <v>82</v>
      </c>
      <c r="U98" s="50">
        <f t="shared" si="15"/>
        <v>2</v>
      </c>
      <c r="V98" s="29">
        <f t="shared" si="16"/>
        <v>2</v>
      </c>
      <c r="W98" s="29">
        <f t="shared" si="17"/>
        <v>0</v>
      </c>
      <c r="X98" s="57">
        <f t="shared" si="18"/>
        <v>0</v>
      </c>
      <c r="Y98" s="29">
        <f t="shared" si="19"/>
        <v>0</v>
      </c>
      <c r="Z98" s="20">
        <f t="shared" si="20"/>
        <v>0</v>
      </c>
      <c r="AA98" s="20">
        <f t="shared" si="21"/>
        <v>0</v>
      </c>
      <c r="AB98" s="20">
        <f t="shared" si="22"/>
        <v>0</v>
      </c>
      <c r="AC98" s="20">
        <f t="shared" si="23"/>
        <v>0</v>
      </c>
      <c r="AD98" s="20">
        <f t="shared" si="24"/>
        <v>0</v>
      </c>
      <c r="AE98" s="23">
        <f t="shared" si="25"/>
        <v>0</v>
      </c>
      <c r="AF98" s="25">
        <f t="shared" si="26"/>
        <v>0</v>
      </c>
      <c r="AG98" s="230"/>
      <c r="AH98" s="25"/>
      <c r="AI98" s="23"/>
      <c r="AJ98" s="49">
        <f t="shared" si="27"/>
        <v>4</v>
      </c>
      <c r="AK98" s="181" t="s">
        <v>164</v>
      </c>
      <c r="AL98" s="182">
        <f t="shared" si="28"/>
        <v>6.6666666666666671E-3</v>
      </c>
      <c r="AM98" s="158" t="s">
        <v>161</v>
      </c>
      <c r="AN98" s="20" t="s">
        <v>149</v>
      </c>
      <c r="AO98" s="20" t="s">
        <v>149</v>
      </c>
      <c r="AP98" s="21"/>
      <c r="AQ98" s="122" t="s">
        <v>4</v>
      </c>
      <c r="AR98" s="185" t="str">
        <f>INDEX(Преподаватели!F$3:F$72,MATCH($AK98,Преподаватели!$E$3:$E$72,0),1)</f>
        <v>ст.викл.</v>
      </c>
      <c r="AS98" s="101" t="str">
        <f>INDEX(Преподаватели!G$3:G$72,MATCH($AK98,Преподаватели!$E$3:$E$72,0),1)</f>
        <v>сум.</v>
      </c>
      <c r="AT98" s="101" t="str">
        <f>INDEX(Преподаватели!H$3:H$72,MATCH($AK98,Преподаватели!$E$3:$E$72,0),1)</f>
        <v>б.с.</v>
      </c>
      <c r="AU98" s="186" t="str">
        <f>INDEX(Преподаватели!I$3:I$72,MATCH($AK98,Преподаватели!$E$3:$E$72,0),1)</f>
        <v>б.з.</v>
      </c>
      <c r="AV98" s="157"/>
      <c r="AW98" s="163"/>
      <c r="AX98" s="163"/>
      <c r="AY98" s="164"/>
      <c r="AZ98" s="165"/>
      <c r="BA98" s="165"/>
      <c r="BB98" s="4"/>
      <c r="BC98" s="4"/>
      <c r="BD98" s="4"/>
      <c r="BE98" s="4"/>
      <c r="BF98" s="4"/>
    </row>
    <row r="99" spans="1:58">
      <c r="A99" s="22" t="s">
        <v>302</v>
      </c>
      <c r="B99" s="145" t="s">
        <v>303</v>
      </c>
      <c r="C99" s="68" t="s">
        <v>143</v>
      </c>
      <c r="D99" s="21" t="s">
        <v>103</v>
      </c>
      <c r="E99" s="21" t="s">
        <v>252</v>
      </c>
      <c r="F99" s="21">
        <v>2</v>
      </c>
      <c r="G99" s="20" t="s">
        <v>290</v>
      </c>
      <c r="H99" s="21">
        <v>4</v>
      </c>
      <c r="I99" s="49">
        <v>1</v>
      </c>
      <c r="J99" s="37"/>
      <c r="K99" s="31" t="s">
        <v>106</v>
      </c>
      <c r="L99" s="31"/>
      <c r="M99" s="38"/>
      <c r="N99" s="193">
        <v>3</v>
      </c>
      <c r="O99" s="21">
        <v>90</v>
      </c>
      <c r="P99" s="21">
        <v>4</v>
      </c>
      <c r="Q99" s="21">
        <v>2</v>
      </c>
      <c r="R99" s="21">
        <v>0</v>
      </c>
      <c r="S99" s="21">
        <v>2</v>
      </c>
      <c r="T99" s="121">
        <v>82</v>
      </c>
      <c r="U99" s="50">
        <f t="shared" si="15"/>
        <v>2</v>
      </c>
      <c r="V99" s="29">
        <f t="shared" si="16"/>
        <v>0</v>
      </c>
      <c r="W99" s="29">
        <f t="shared" si="17"/>
        <v>2</v>
      </c>
      <c r="X99" s="57">
        <f t="shared" si="18"/>
        <v>0</v>
      </c>
      <c r="Y99" s="29">
        <f t="shared" si="19"/>
        <v>0</v>
      </c>
      <c r="Z99" s="20">
        <f t="shared" si="20"/>
        <v>0</v>
      </c>
      <c r="AA99" s="20">
        <f t="shared" si="21"/>
        <v>0</v>
      </c>
      <c r="AB99" s="20">
        <f t="shared" si="22"/>
        <v>0</v>
      </c>
      <c r="AC99" s="20">
        <f t="shared" si="23"/>
        <v>0</v>
      </c>
      <c r="AD99" s="20">
        <f t="shared" si="24"/>
        <v>0</v>
      </c>
      <c r="AE99" s="23">
        <f t="shared" si="25"/>
        <v>0</v>
      </c>
      <c r="AF99" s="25">
        <f t="shared" si="26"/>
        <v>0</v>
      </c>
      <c r="AG99" s="230"/>
      <c r="AH99" s="25"/>
      <c r="AI99" s="23"/>
      <c r="AJ99" s="49">
        <f t="shared" si="27"/>
        <v>4</v>
      </c>
      <c r="AK99" s="181" t="s">
        <v>164</v>
      </c>
      <c r="AL99" s="182">
        <f t="shared" si="28"/>
        <v>6.6666666666666671E-3</v>
      </c>
      <c r="AM99" s="69" t="s">
        <v>161</v>
      </c>
      <c r="AN99" s="20" t="s">
        <v>149</v>
      </c>
      <c r="AO99" s="20" t="s">
        <v>149</v>
      </c>
      <c r="AP99" s="21"/>
      <c r="AQ99" s="122" t="s">
        <v>4</v>
      </c>
      <c r="AR99" s="185" t="str">
        <f>INDEX(Преподаватели!F$3:F$72,MATCH($AK99,Преподаватели!$E$3:$E$72,0),1)</f>
        <v>ст.викл.</v>
      </c>
      <c r="AS99" s="101" t="str">
        <f>INDEX(Преподаватели!G$3:G$72,MATCH($AK99,Преподаватели!$E$3:$E$72,0),1)</f>
        <v>сум.</v>
      </c>
      <c r="AT99" s="101" t="str">
        <f>INDEX(Преподаватели!H$3:H$72,MATCH($AK99,Преподаватели!$E$3:$E$72,0),1)</f>
        <v>б.с.</v>
      </c>
      <c r="AU99" s="186" t="str">
        <f>INDEX(Преподаватели!I$3:I$72,MATCH($AK99,Преподаватели!$E$3:$E$72,0),1)</f>
        <v>б.з.</v>
      </c>
      <c r="AV99" s="157"/>
      <c r="AW99" s="163"/>
      <c r="AX99" s="163"/>
      <c r="AY99" s="164"/>
      <c r="AZ99" s="165"/>
      <c r="BA99" s="165"/>
      <c r="BB99" s="1"/>
      <c r="BC99" s="1"/>
      <c r="BD99" s="1"/>
      <c r="BE99" s="1"/>
      <c r="BF99" s="1"/>
    </row>
    <row r="100" spans="1:58" s="1" customFormat="1">
      <c r="A100" s="21" t="s">
        <v>304</v>
      </c>
      <c r="B100" s="145" t="s">
        <v>305</v>
      </c>
      <c r="C100" s="68" t="s">
        <v>143</v>
      </c>
      <c r="D100" s="21" t="s">
        <v>103</v>
      </c>
      <c r="E100" s="21" t="s">
        <v>252</v>
      </c>
      <c r="F100" s="21">
        <v>2</v>
      </c>
      <c r="G100" s="20" t="s">
        <v>290</v>
      </c>
      <c r="H100" s="21">
        <v>4</v>
      </c>
      <c r="I100" s="49">
        <v>1</v>
      </c>
      <c r="J100" s="37"/>
      <c r="K100" s="31" t="s">
        <v>106</v>
      </c>
      <c r="L100" s="31"/>
      <c r="M100" s="38"/>
      <c r="N100" s="193">
        <v>3</v>
      </c>
      <c r="O100" s="21">
        <v>90</v>
      </c>
      <c r="P100" s="21">
        <v>4</v>
      </c>
      <c r="Q100" s="21">
        <v>2</v>
      </c>
      <c r="R100" s="21">
        <v>0</v>
      </c>
      <c r="S100" s="21">
        <v>2</v>
      </c>
      <c r="T100" s="121">
        <v>82</v>
      </c>
      <c r="U100" s="50">
        <f t="shared" si="15"/>
        <v>2</v>
      </c>
      <c r="V100" s="29">
        <f t="shared" si="16"/>
        <v>0</v>
      </c>
      <c r="W100" s="29">
        <f t="shared" si="17"/>
        <v>2</v>
      </c>
      <c r="X100" s="57">
        <f t="shared" si="18"/>
        <v>0</v>
      </c>
      <c r="Y100" s="29">
        <f t="shared" si="19"/>
        <v>0</v>
      </c>
      <c r="Z100" s="20">
        <f t="shared" si="20"/>
        <v>0</v>
      </c>
      <c r="AA100" s="20">
        <f t="shared" si="21"/>
        <v>0</v>
      </c>
      <c r="AB100" s="20">
        <f t="shared" si="22"/>
        <v>0</v>
      </c>
      <c r="AC100" s="20">
        <f t="shared" si="23"/>
        <v>0</v>
      </c>
      <c r="AD100" s="20">
        <f t="shared" si="24"/>
        <v>0</v>
      </c>
      <c r="AE100" s="23">
        <f t="shared" si="25"/>
        <v>0</v>
      </c>
      <c r="AF100" s="25">
        <f t="shared" si="26"/>
        <v>0</v>
      </c>
      <c r="AG100" s="230"/>
      <c r="AH100" s="25"/>
      <c r="AI100" s="23"/>
      <c r="AJ100" s="49">
        <f t="shared" si="27"/>
        <v>4</v>
      </c>
      <c r="AK100" s="181" t="s">
        <v>278</v>
      </c>
      <c r="AL100" s="182">
        <f t="shared" si="28"/>
        <v>6.6666666666666671E-3</v>
      </c>
      <c r="AM100" s="158" t="s">
        <v>161</v>
      </c>
      <c r="AN100" s="20" t="s">
        <v>149</v>
      </c>
      <c r="AO100" s="20" t="s">
        <v>149</v>
      </c>
      <c r="AP100" s="21"/>
      <c r="AQ100" s="122" t="s">
        <v>4</v>
      </c>
      <c r="AR100" s="185" t="str">
        <f>INDEX(Преподаватели!F$3:F$72,MATCH($AK100,Преподаватели!$E$3:$E$72,0),1)</f>
        <v>викл.</v>
      </c>
      <c r="AS100" s="101" t="str">
        <f>INDEX(Преподаватели!G$3:G$72,MATCH($AK100,Преподаватели!$E$3:$E$72,0),1)</f>
        <v>сум.</v>
      </c>
      <c r="AT100" s="101" t="str">
        <f>INDEX(Преподаватели!H$3:H$72,MATCH($AK100,Преподаватели!$E$3:$E$72,0),1)</f>
        <v>б.с.</v>
      </c>
      <c r="AU100" s="186" t="str">
        <f>INDEX(Преподаватели!I$3:I$72,MATCH($AK100,Преподаватели!$E$3:$E$72,0),1)</f>
        <v>б.з.</v>
      </c>
      <c r="AV100" s="157"/>
      <c r="AW100" s="163"/>
      <c r="AX100" s="163"/>
      <c r="AY100" s="164"/>
      <c r="AZ100" s="165"/>
      <c r="BA100" s="165"/>
      <c r="BB100" s="4"/>
      <c r="BC100" s="4"/>
      <c r="BD100" s="4"/>
      <c r="BE100" s="4"/>
      <c r="BF100" s="4"/>
    </row>
    <row r="101" spans="1:58">
      <c r="A101" s="22" t="s">
        <v>306</v>
      </c>
      <c r="B101" s="145" t="s">
        <v>307</v>
      </c>
      <c r="C101" s="68" t="s">
        <v>208</v>
      </c>
      <c r="D101" s="21" t="s">
        <v>103</v>
      </c>
      <c r="E101" s="21" t="s">
        <v>104</v>
      </c>
      <c r="F101" s="21">
        <v>2</v>
      </c>
      <c r="G101" s="20" t="s">
        <v>308</v>
      </c>
      <c r="H101" s="21">
        <v>4</v>
      </c>
      <c r="I101" s="49">
        <v>1</v>
      </c>
      <c r="J101" s="37"/>
      <c r="K101" s="31" t="s">
        <v>106</v>
      </c>
      <c r="L101" s="31"/>
      <c r="M101" s="38"/>
      <c r="N101" s="193">
        <v>3</v>
      </c>
      <c r="O101" s="21">
        <v>90</v>
      </c>
      <c r="P101" s="21">
        <v>2</v>
      </c>
      <c r="Q101" s="21">
        <v>2</v>
      </c>
      <c r="R101" s="21"/>
      <c r="S101" s="21">
        <v>0</v>
      </c>
      <c r="T101" s="121">
        <v>78</v>
      </c>
      <c r="U101" s="50">
        <f t="shared" si="15"/>
        <v>2</v>
      </c>
      <c r="V101" s="29">
        <f t="shared" si="16"/>
        <v>0</v>
      </c>
      <c r="W101" s="29">
        <f t="shared" si="17"/>
        <v>0</v>
      </c>
      <c r="X101" s="57">
        <f t="shared" si="18"/>
        <v>0</v>
      </c>
      <c r="Y101" s="29">
        <f t="shared" si="19"/>
        <v>0</v>
      </c>
      <c r="Z101" s="20">
        <f t="shared" si="20"/>
        <v>0</v>
      </c>
      <c r="AA101" s="20">
        <f t="shared" si="21"/>
        <v>0</v>
      </c>
      <c r="AB101" s="20">
        <f t="shared" si="22"/>
        <v>0</v>
      </c>
      <c r="AC101" s="20">
        <f t="shared" si="23"/>
        <v>0</v>
      </c>
      <c r="AD101" s="20">
        <f t="shared" si="24"/>
        <v>0</v>
      </c>
      <c r="AE101" s="23">
        <f t="shared" si="25"/>
        <v>0</v>
      </c>
      <c r="AF101" s="25">
        <f t="shared" si="26"/>
        <v>0</v>
      </c>
      <c r="AG101" s="230"/>
      <c r="AH101" s="25"/>
      <c r="AI101" s="23"/>
      <c r="AJ101" s="49">
        <f t="shared" si="27"/>
        <v>2</v>
      </c>
      <c r="AK101" s="181" t="s">
        <v>169</v>
      </c>
      <c r="AL101" s="182">
        <f t="shared" si="28"/>
        <v>3.3333333333333335E-3</v>
      </c>
      <c r="AM101" s="69" t="s">
        <v>161</v>
      </c>
      <c r="AN101" s="20" t="s">
        <v>149</v>
      </c>
      <c r="AO101" s="20" t="s">
        <v>149</v>
      </c>
      <c r="AP101" s="21"/>
      <c r="AQ101" s="122" t="s">
        <v>4</v>
      </c>
      <c r="AR101" s="185" t="str">
        <f>INDEX(Преподаватели!F$3:F$72,MATCH($AK101,Преподаватели!$E$3:$E$72,0),1)</f>
        <v>ст.викл.</v>
      </c>
      <c r="AS101" s="101" t="str">
        <f>INDEX(Преподаватели!G$3:G$72,MATCH($AK101,Преподаватели!$E$3:$E$72,0),1)</f>
        <v>сум.</v>
      </c>
      <c r="AT101" s="101" t="str">
        <f>INDEX(Преподаватели!H$3:H$72,MATCH($AK101,Преподаватели!$E$3:$E$72,0),1)</f>
        <v>б.с.</v>
      </c>
      <c r="AU101" s="186" t="str">
        <f>INDEX(Преподаватели!I$3:I$72,MATCH($AK101,Преподаватели!$E$3:$E$72,0),1)</f>
        <v>б.з.</v>
      </c>
      <c r="AV101" s="157"/>
      <c r="AW101" s="163"/>
      <c r="AX101" s="163"/>
      <c r="AY101" s="164"/>
      <c r="AZ101" s="165"/>
      <c r="BA101" s="165"/>
      <c r="BB101" s="1"/>
      <c r="BC101" s="1"/>
      <c r="BD101" s="1"/>
      <c r="BE101" s="1"/>
      <c r="BF101" s="1"/>
    </row>
    <row r="102" spans="1:58" s="1" customFormat="1" ht="25.5">
      <c r="A102" s="21" t="s">
        <v>309</v>
      </c>
      <c r="B102" s="321" t="s">
        <v>310</v>
      </c>
      <c r="C102" s="68" t="s">
        <v>227</v>
      </c>
      <c r="D102" s="21" t="s">
        <v>103</v>
      </c>
      <c r="E102" s="21" t="s">
        <v>104</v>
      </c>
      <c r="F102" s="21">
        <v>2</v>
      </c>
      <c r="G102" s="20" t="s">
        <v>308</v>
      </c>
      <c r="H102" s="21">
        <v>4</v>
      </c>
      <c r="I102" s="49">
        <v>1</v>
      </c>
      <c r="J102" s="37"/>
      <c r="K102" s="31" t="s">
        <v>106</v>
      </c>
      <c r="L102" s="31"/>
      <c r="M102" s="38"/>
      <c r="N102" s="193">
        <v>3</v>
      </c>
      <c r="O102" s="21">
        <v>90</v>
      </c>
      <c r="P102" s="21"/>
      <c r="Q102" s="21"/>
      <c r="R102" s="21"/>
      <c r="S102" s="21"/>
      <c r="T102" s="121"/>
      <c r="U102" s="50">
        <f t="shared" si="15"/>
        <v>0</v>
      </c>
      <c r="V102" s="29">
        <f t="shared" si="16"/>
        <v>0</v>
      </c>
      <c r="W102" s="29">
        <f t="shared" si="17"/>
        <v>0</v>
      </c>
      <c r="X102" s="57">
        <f t="shared" si="18"/>
        <v>0</v>
      </c>
      <c r="Y102" s="29">
        <f t="shared" si="19"/>
        <v>0</v>
      </c>
      <c r="Z102" s="20">
        <f t="shared" si="20"/>
        <v>0</v>
      </c>
      <c r="AA102" s="20">
        <f t="shared" si="21"/>
        <v>0</v>
      </c>
      <c r="AB102" s="20">
        <f t="shared" si="22"/>
        <v>0</v>
      </c>
      <c r="AC102" s="20">
        <f t="shared" si="23"/>
        <v>0</v>
      </c>
      <c r="AD102" s="20">
        <f t="shared" si="24"/>
        <v>0</v>
      </c>
      <c r="AE102" s="23">
        <f t="shared" si="25"/>
        <v>0</v>
      </c>
      <c r="AF102" s="25">
        <f t="shared" si="26"/>
        <v>0</v>
      </c>
      <c r="AG102" s="230">
        <f>IF(OR(L102="+",A102="Пр",A102="ПедПр",A102="НПрКПУ"),0,IF(OR(D102="Ден.(д)",D102="Заоч.(д)"),N102*0.5*H102,IF((V102+W102)&gt;0,N102*H102*0.08,0)))</f>
        <v>0</v>
      </c>
      <c r="AH102" s="25">
        <f>IF(AF102&gt;0,0,IF(D102="Заоч.",0,IF(OR(D102="Ден.(д)",D102="Заоч.(д)"),0,IF(Q102&gt;0,N102*H102*0.02,0))))</f>
        <v>0</v>
      </c>
      <c r="AI102" s="23"/>
      <c r="AJ102" s="49">
        <f t="shared" si="27"/>
        <v>0</v>
      </c>
      <c r="AK102" s="365" t="s">
        <v>200</v>
      </c>
      <c r="AL102" s="182">
        <f t="shared" si="28"/>
        <v>0</v>
      </c>
      <c r="AM102" s="158" t="s">
        <v>173</v>
      </c>
      <c r="AN102" s="20" t="s">
        <v>149</v>
      </c>
      <c r="AO102" s="20" t="s">
        <v>149</v>
      </c>
      <c r="AP102" s="21"/>
      <c r="AQ102" s="122" t="s">
        <v>4</v>
      </c>
      <c r="AR102" s="185" t="str">
        <f>INDEX(Преподаватели!F$3:F$72,MATCH($AK102,Преподаватели!$E$3:$E$72,0),1)</f>
        <v>проф.</v>
      </c>
      <c r="AS102" s="101" t="str">
        <f>INDEX(Преподаватели!G$3:G$72,MATCH($AK102,Преподаватели!$E$3:$E$72,0),1)</f>
        <v>сум.</v>
      </c>
      <c r="AT102" s="101" t="str">
        <f>INDEX(Преподаватели!H$3:H$72,MATCH($AK102,Преподаватели!$E$3:$E$72,0),1)</f>
        <v>д.н.</v>
      </c>
      <c r="AU102" s="186" t="str">
        <f>INDEX(Преподаватели!I$3:I$72,MATCH($AK102,Преподаватели!$E$3:$E$72,0),1)</f>
        <v>проф.</v>
      </c>
      <c r="AV102" s="157"/>
      <c r="AW102" s="163"/>
      <c r="AX102" s="163"/>
      <c r="AY102" s="164"/>
      <c r="AZ102" s="165"/>
      <c r="BA102" s="165"/>
    </row>
    <row r="103" spans="1:58" s="1" customFormat="1">
      <c r="A103" s="21" t="s">
        <v>311</v>
      </c>
      <c r="B103" s="145" t="s">
        <v>312</v>
      </c>
      <c r="C103" s="68" t="s">
        <v>227</v>
      </c>
      <c r="D103" s="21" t="s">
        <v>103</v>
      </c>
      <c r="E103" s="21" t="s">
        <v>104</v>
      </c>
      <c r="F103" s="21">
        <v>2</v>
      </c>
      <c r="G103" s="20" t="s">
        <v>308</v>
      </c>
      <c r="H103" s="21">
        <v>4</v>
      </c>
      <c r="I103" s="49">
        <v>1</v>
      </c>
      <c r="J103" s="37"/>
      <c r="K103" s="31"/>
      <c r="L103" s="31"/>
      <c r="M103" s="38"/>
      <c r="N103" s="193">
        <v>1</v>
      </c>
      <c r="O103" s="21">
        <v>30</v>
      </c>
      <c r="P103" s="21">
        <v>4</v>
      </c>
      <c r="Q103" s="21">
        <v>2</v>
      </c>
      <c r="R103" s="21">
        <v>0</v>
      </c>
      <c r="S103" s="21">
        <v>2</v>
      </c>
      <c r="T103" s="121">
        <v>22</v>
      </c>
      <c r="U103" s="50">
        <f t="shared" si="15"/>
        <v>2</v>
      </c>
      <c r="V103" s="29">
        <f t="shared" si="16"/>
        <v>0</v>
      </c>
      <c r="W103" s="29">
        <f t="shared" si="17"/>
        <v>2</v>
      </c>
      <c r="X103" s="57">
        <f t="shared" si="18"/>
        <v>0</v>
      </c>
      <c r="Y103" s="29">
        <f t="shared" si="19"/>
        <v>0</v>
      </c>
      <c r="Z103" s="20">
        <f t="shared" si="20"/>
        <v>0</v>
      </c>
      <c r="AA103" s="20">
        <f t="shared" si="21"/>
        <v>0</v>
      </c>
      <c r="AB103" s="20">
        <f t="shared" si="22"/>
        <v>0</v>
      </c>
      <c r="AC103" s="20">
        <f t="shared" si="23"/>
        <v>0</v>
      </c>
      <c r="AD103" s="20">
        <f t="shared" si="24"/>
        <v>0</v>
      </c>
      <c r="AE103" s="23">
        <f t="shared" si="25"/>
        <v>0</v>
      </c>
      <c r="AF103" s="25">
        <f t="shared" si="26"/>
        <v>0</v>
      </c>
      <c r="AG103" s="230"/>
      <c r="AH103" s="25"/>
      <c r="AI103" s="23"/>
      <c r="AJ103" s="49">
        <f t="shared" si="27"/>
        <v>4</v>
      </c>
      <c r="AK103" s="365" t="s">
        <v>313</v>
      </c>
      <c r="AL103" s="182">
        <f t="shared" si="28"/>
        <v>6.6666666666666671E-3</v>
      </c>
      <c r="AM103" s="158" t="s">
        <v>173</v>
      </c>
      <c r="AN103" s="20" t="s">
        <v>149</v>
      </c>
      <c r="AO103" s="20" t="s">
        <v>149</v>
      </c>
      <c r="AP103" s="21"/>
      <c r="AQ103" s="122" t="s">
        <v>4</v>
      </c>
      <c r="AR103" s="185" t="str">
        <f>INDEX(Преподаватели!F$3:F$72,MATCH($AK103,Преподаватели!$E$3:$E$72,0),1)</f>
        <v>доц.</v>
      </c>
      <c r="AS103" s="101" t="str">
        <f>INDEX(Преподаватели!G$3:G$72,MATCH($AK103,Преподаватели!$E$3:$E$72,0),1)</f>
        <v>шт.</v>
      </c>
      <c r="AT103" s="101" t="str">
        <f>INDEX(Преподаватели!H$3:H$72,MATCH($AK103,Преподаватели!$E$3:$E$72,0),1)</f>
        <v>к.н.</v>
      </c>
      <c r="AU103" s="186" t="str">
        <f>INDEX(Преподаватели!I$3:I$72,MATCH($AK103,Преподаватели!$E$3:$E$72,0),1)</f>
        <v>б.з.</v>
      </c>
      <c r="AV103" s="157"/>
      <c r="AW103" s="163"/>
      <c r="AX103" s="163"/>
      <c r="AY103" s="164"/>
      <c r="AZ103" s="165"/>
      <c r="BA103" s="165"/>
    </row>
    <row r="104" spans="1:58" s="1" customFormat="1" ht="25.5">
      <c r="A104" s="21" t="s">
        <v>314</v>
      </c>
      <c r="B104" s="145" t="s">
        <v>310</v>
      </c>
      <c r="C104" s="68" t="s">
        <v>227</v>
      </c>
      <c r="D104" s="21" t="s">
        <v>103</v>
      </c>
      <c r="E104" s="21" t="s">
        <v>104</v>
      </c>
      <c r="F104" s="21">
        <v>2</v>
      </c>
      <c r="G104" s="20" t="s">
        <v>308</v>
      </c>
      <c r="H104" s="21">
        <v>4</v>
      </c>
      <c r="I104" s="49">
        <v>1</v>
      </c>
      <c r="J104" s="37"/>
      <c r="K104" s="31"/>
      <c r="L104" s="31"/>
      <c r="M104" s="38"/>
      <c r="N104" s="193">
        <v>2</v>
      </c>
      <c r="O104" s="21">
        <v>60</v>
      </c>
      <c r="P104" s="21">
        <v>4</v>
      </c>
      <c r="Q104" s="21">
        <v>2</v>
      </c>
      <c r="R104" s="21">
        <v>0</v>
      </c>
      <c r="S104" s="21">
        <v>2</v>
      </c>
      <c r="T104" s="121">
        <v>52</v>
      </c>
      <c r="U104" s="50">
        <f t="shared" si="15"/>
        <v>2</v>
      </c>
      <c r="V104" s="29">
        <f t="shared" si="16"/>
        <v>0</v>
      </c>
      <c r="W104" s="29">
        <f t="shared" si="17"/>
        <v>2</v>
      </c>
      <c r="X104" s="57">
        <f t="shared" si="18"/>
        <v>0</v>
      </c>
      <c r="Y104" s="29">
        <f t="shared" si="19"/>
        <v>0</v>
      </c>
      <c r="Z104" s="20">
        <f t="shared" si="20"/>
        <v>0</v>
      </c>
      <c r="AA104" s="20">
        <f t="shared" si="21"/>
        <v>0</v>
      </c>
      <c r="AB104" s="20">
        <f t="shared" si="22"/>
        <v>0</v>
      </c>
      <c r="AC104" s="20">
        <f t="shared" si="23"/>
        <v>0</v>
      </c>
      <c r="AD104" s="20">
        <f t="shared" si="24"/>
        <v>0</v>
      </c>
      <c r="AE104" s="23">
        <f t="shared" si="25"/>
        <v>0</v>
      </c>
      <c r="AF104" s="25">
        <f t="shared" si="26"/>
        <v>0</v>
      </c>
      <c r="AG104" s="230"/>
      <c r="AH104" s="25"/>
      <c r="AI104" s="23"/>
      <c r="AJ104" s="49">
        <f t="shared" si="27"/>
        <v>4</v>
      </c>
      <c r="AK104" s="365" t="s">
        <v>200</v>
      </c>
      <c r="AL104" s="182">
        <f t="shared" si="28"/>
        <v>6.6666666666666671E-3</v>
      </c>
      <c r="AM104" s="158" t="s">
        <v>173</v>
      </c>
      <c r="AN104" s="20" t="s">
        <v>149</v>
      </c>
      <c r="AO104" s="20" t="s">
        <v>149</v>
      </c>
      <c r="AP104" s="21"/>
      <c r="AQ104" s="122" t="s">
        <v>4</v>
      </c>
      <c r="AR104" s="185" t="str">
        <f>INDEX(Преподаватели!F$3:F$72,MATCH($AK104,Преподаватели!$E$3:$E$72,0),1)</f>
        <v>проф.</v>
      </c>
      <c r="AS104" s="101" t="str">
        <f>INDEX(Преподаватели!G$3:G$72,MATCH($AK104,Преподаватели!$E$3:$E$72,0),1)</f>
        <v>сум.</v>
      </c>
      <c r="AT104" s="101" t="str">
        <f>INDEX(Преподаватели!H$3:H$72,MATCH($AK104,Преподаватели!$E$3:$E$72,0),1)</f>
        <v>д.н.</v>
      </c>
      <c r="AU104" s="186" t="str">
        <f>INDEX(Преподаватели!I$3:I$72,MATCH($AK104,Преподаватели!$E$3:$E$72,0),1)</f>
        <v>проф.</v>
      </c>
      <c r="AV104" s="157"/>
      <c r="AW104" s="163"/>
      <c r="AX104" s="163"/>
      <c r="AY104" s="164"/>
      <c r="AZ104" s="165"/>
      <c r="BA104" s="165"/>
      <c r="BB104" s="4"/>
      <c r="BC104" s="4"/>
      <c r="BD104" s="4"/>
      <c r="BE104" s="4"/>
      <c r="BF104" s="4"/>
    </row>
    <row r="105" spans="1:58" s="1" customFormat="1" ht="25.5">
      <c r="A105" s="21" t="s">
        <v>315</v>
      </c>
      <c r="B105" s="321" t="s">
        <v>230</v>
      </c>
      <c r="C105" s="68" t="s">
        <v>227</v>
      </c>
      <c r="D105" s="21" t="s">
        <v>103</v>
      </c>
      <c r="E105" s="21" t="s">
        <v>104</v>
      </c>
      <c r="F105" s="21">
        <v>1</v>
      </c>
      <c r="G105" s="20" t="s">
        <v>308</v>
      </c>
      <c r="H105" s="21">
        <v>4</v>
      </c>
      <c r="I105" s="49">
        <v>1</v>
      </c>
      <c r="J105" s="37" t="s">
        <v>106</v>
      </c>
      <c r="K105" s="31"/>
      <c r="L105" s="31"/>
      <c r="M105" s="38"/>
      <c r="N105" s="193">
        <v>6</v>
      </c>
      <c r="O105" s="21">
        <v>180</v>
      </c>
      <c r="P105" s="21"/>
      <c r="Q105" s="21"/>
      <c r="R105" s="21"/>
      <c r="S105" s="21"/>
      <c r="T105" s="121"/>
      <c r="U105" s="50">
        <f t="shared" si="15"/>
        <v>0</v>
      </c>
      <c r="V105" s="29">
        <f t="shared" si="16"/>
        <v>0</v>
      </c>
      <c r="W105" s="29">
        <f t="shared" si="17"/>
        <v>0</v>
      </c>
      <c r="X105" s="57">
        <f t="shared" si="18"/>
        <v>0</v>
      </c>
      <c r="Y105" s="29">
        <f t="shared" si="19"/>
        <v>0</v>
      </c>
      <c r="Z105" s="20">
        <f t="shared" si="20"/>
        <v>0</v>
      </c>
      <c r="AA105" s="20">
        <f t="shared" ref="AA105:AA126" si="29">IF(H105&lt;6,0,IF(AND(D105="Ден.",J105="+"),I105*2,IF(AND(D105="Ден.",J105="+п"),I105*2,0)))</f>
        <v>0</v>
      </c>
      <c r="AB105" s="20">
        <f t="shared" si="22"/>
        <v>1</v>
      </c>
      <c r="AC105" s="20">
        <f t="shared" si="23"/>
        <v>0</v>
      </c>
      <c r="AD105" s="20">
        <f t="shared" si="24"/>
        <v>0</v>
      </c>
      <c r="AE105" s="23">
        <f t="shared" si="25"/>
        <v>0</v>
      </c>
      <c r="AF105" s="25">
        <f t="shared" si="26"/>
        <v>0</v>
      </c>
      <c r="AG105" s="230"/>
      <c r="AH105" s="25"/>
      <c r="AI105" s="23"/>
      <c r="AJ105" s="49">
        <f t="shared" si="27"/>
        <v>1</v>
      </c>
      <c r="AK105" s="365" t="s">
        <v>169</v>
      </c>
      <c r="AL105" s="182">
        <f t="shared" si="28"/>
        <v>1.6666666666666668E-3</v>
      </c>
      <c r="AM105" s="158" t="s">
        <v>173</v>
      </c>
      <c r="AN105" s="20" t="s">
        <v>149</v>
      </c>
      <c r="AO105" s="20" t="s">
        <v>149</v>
      </c>
      <c r="AP105" s="21"/>
      <c r="AQ105" s="122" t="s">
        <v>4</v>
      </c>
      <c r="AR105" s="185" t="str">
        <f>INDEX(Преподаватели!F$3:F$72,MATCH($AK105,Преподаватели!$E$3:$E$72,0),1)</f>
        <v>ст.викл.</v>
      </c>
      <c r="AS105" s="101" t="str">
        <f>INDEX(Преподаватели!G$3:G$72,MATCH($AK105,Преподаватели!$E$3:$E$72,0),1)</f>
        <v>сум.</v>
      </c>
      <c r="AT105" s="101" t="str">
        <f>INDEX(Преподаватели!H$3:H$72,MATCH($AK105,Преподаватели!$E$3:$E$72,0),1)</f>
        <v>б.с.</v>
      </c>
      <c r="AU105" s="186" t="str">
        <f>INDEX(Преподаватели!I$3:I$72,MATCH($AK105,Преподаватели!$E$3:$E$72,0),1)</f>
        <v>б.з.</v>
      </c>
      <c r="AV105" s="157"/>
      <c r="AW105" s="163"/>
      <c r="AX105" s="163"/>
      <c r="AY105" s="164"/>
      <c r="AZ105" s="165"/>
      <c r="BA105" s="165"/>
    </row>
    <row r="106" spans="1:58" ht="25.5">
      <c r="A106" s="22" t="s">
        <v>316</v>
      </c>
      <c r="B106" s="145" t="s">
        <v>317</v>
      </c>
      <c r="C106" s="68" t="s">
        <v>227</v>
      </c>
      <c r="D106" s="21" t="s">
        <v>103</v>
      </c>
      <c r="E106" s="21" t="s">
        <v>104</v>
      </c>
      <c r="F106" s="21">
        <v>1</v>
      </c>
      <c r="G106" s="20" t="s">
        <v>308</v>
      </c>
      <c r="H106" s="21">
        <v>4</v>
      </c>
      <c r="I106" s="49">
        <v>1</v>
      </c>
      <c r="J106" s="37"/>
      <c r="K106" s="31"/>
      <c r="L106" s="31"/>
      <c r="M106" s="38"/>
      <c r="N106" s="193">
        <v>2</v>
      </c>
      <c r="O106" s="21">
        <v>60</v>
      </c>
      <c r="P106" s="21">
        <v>2</v>
      </c>
      <c r="Q106" s="21"/>
      <c r="R106" s="21">
        <v>2</v>
      </c>
      <c r="S106" s="21">
        <v>0</v>
      </c>
      <c r="T106" s="121">
        <v>52</v>
      </c>
      <c r="U106" s="50">
        <f t="shared" si="15"/>
        <v>0</v>
      </c>
      <c r="V106" s="29">
        <f t="shared" si="16"/>
        <v>2</v>
      </c>
      <c r="W106" s="29">
        <f t="shared" si="17"/>
        <v>0</v>
      </c>
      <c r="X106" s="57">
        <f t="shared" si="18"/>
        <v>0</v>
      </c>
      <c r="Y106" s="29">
        <f t="shared" si="19"/>
        <v>0</v>
      </c>
      <c r="Z106" s="20">
        <f t="shared" si="20"/>
        <v>0</v>
      </c>
      <c r="AA106" s="20">
        <f t="shared" si="29"/>
        <v>0</v>
      </c>
      <c r="AB106" s="20">
        <f t="shared" si="22"/>
        <v>0</v>
      </c>
      <c r="AC106" s="20">
        <f t="shared" si="23"/>
        <v>0</v>
      </c>
      <c r="AD106" s="20">
        <f t="shared" si="24"/>
        <v>0</v>
      </c>
      <c r="AE106" s="23">
        <f t="shared" si="25"/>
        <v>0</v>
      </c>
      <c r="AF106" s="25">
        <f t="shared" si="26"/>
        <v>0</v>
      </c>
      <c r="AG106" s="230"/>
      <c r="AH106" s="25"/>
      <c r="AI106" s="23"/>
      <c r="AJ106" s="49">
        <f t="shared" si="27"/>
        <v>2</v>
      </c>
      <c r="AK106" s="365" t="s">
        <v>169</v>
      </c>
      <c r="AL106" s="182">
        <f t="shared" si="28"/>
        <v>3.3333333333333335E-3</v>
      </c>
      <c r="AM106" s="69" t="s">
        <v>173</v>
      </c>
      <c r="AN106" s="20" t="s">
        <v>149</v>
      </c>
      <c r="AO106" s="20" t="s">
        <v>149</v>
      </c>
      <c r="AP106" s="21"/>
      <c r="AQ106" s="122" t="s">
        <v>4</v>
      </c>
      <c r="AR106" s="185" t="str">
        <f>INDEX(Преподаватели!F$3:F$72,MATCH($AK106,Преподаватели!$E$3:$E$72,0),1)</f>
        <v>ст.викл.</v>
      </c>
      <c r="AS106" s="101" t="str">
        <f>INDEX(Преподаватели!G$3:G$72,MATCH($AK106,Преподаватели!$E$3:$E$72,0),1)</f>
        <v>сум.</v>
      </c>
      <c r="AT106" s="101" t="str">
        <f>INDEX(Преподаватели!H$3:H$72,MATCH($AK106,Преподаватели!$E$3:$E$72,0),1)</f>
        <v>б.с.</v>
      </c>
      <c r="AU106" s="186" t="str">
        <f>INDEX(Преподаватели!I$3:I$72,MATCH($AK106,Преподаватели!$E$3:$E$72,0),1)</f>
        <v>б.з.</v>
      </c>
      <c r="AV106" s="157"/>
      <c r="AW106" s="163"/>
      <c r="AX106" s="163"/>
      <c r="AY106" s="164"/>
      <c r="AZ106" s="165"/>
      <c r="BA106" s="165"/>
      <c r="BB106" s="1"/>
      <c r="BC106" s="1"/>
      <c r="BD106" s="1"/>
      <c r="BE106" s="1"/>
      <c r="BF106" s="1"/>
    </row>
    <row r="107" spans="1:58" s="1" customFormat="1" ht="27" customHeight="1">
      <c r="A107" s="21" t="s">
        <v>318</v>
      </c>
      <c r="B107" s="145" t="s">
        <v>272</v>
      </c>
      <c r="C107" s="68" t="s">
        <v>227</v>
      </c>
      <c r="D107" s="21" t="s">
        <v>103</v>
      </c>
      <c r="E107" s="21" t="s">
        <v>104</v>
      </c>
      <c r="F107" s="21">
        <v>1</v>
      </c>
      <c r="G107" s="20" t="s">
        <v>308</v>
      </c>
      <c r="H107" s="21">
        <v>4</v>
      </c>
      <c r="I107" s="49">
        <v>1</v>
      </c>
      <c r="J107" s="37"/>
      <c r="K107" s="31"/>
      <c r="L107" s="31"/>
      <c r="M107" s="38"/>
      <c r="N107" s="193">
        <v>2</v>
      </c>
      <c r="O107" s="21">
        <v>60</v>
      </c>
      <c r="P107" s="21">
        <v>2</v>
      </c>
      <c r="Q107" s="21"/>
      <c r="R107" s="21">
        <v>2</v>
      </c>
      <c r="S107" s="21">
        <v>0</v>
      </c>
      <c r="T107" s="121">
        <v>52</v>
      </c>
      <c r="U107" s="50">
        <f t="shared" si="15"/>
        <v>0</v>
      </c>
      <c r="V107" s="29">
        <f t="shared" si="16"/>
        <v>2</v>
      </c>
      <c r="W107" s="29">
        <f t="shared" si="17"/>
        <v>0</v>
      </c>
      <c r="X107" s="57">
        <f t="shared" si="18"/>
        <v>0</v>
      </c>
      <c r="Y107" s="29">
        <f t="shared" si="19"/>
        <v>0</v>
      </c>
      <c r="Z107" s="20">
        <f t="shared" si="20"/>
        <v>0</v>
      </c>
      <c r="AA107" s="20">
        <f t="shared" si="29"/>
        <v>0</v>
      </c>
      <c r="AB107" s="20">
        <f t="shared" si="22"/>
        <v>0</v>
      </c>
      <c r="AC107" s="20">
        <f t="shared" si="23"/>
        <v>0</v>
      </c>
      <c r="AD107" s="20">
        <f t="shared" si="24"/>
        <v>0</v>
      </c>
      <c r="AE107" s="23">
        <f t="shared" si="25"/>
        <v>0</v>
      </c>
      <c r="AF107" s="25">
        <f t="shared" si="26"/>
        <v>0</v>
      </c>
      <c r="AG107" s="230"/>
      <c r="AH107" s="25"/>
      <c r="AI107" s="23"/>
      <c r="AJ107" s="49">
        <f t="shared" si="27"/>
        <v>2</v>
      </c>
      <c r="AK107" s="365" t="s">
        <v>169</v>
      </c>
      <c r="AL107" s="182">
        <f t="shared" si="28"/>
        <v>3.3333333333333335E-3</v>
      </c>
      <c r="AM107" s="158" t="s">
        <v>173</v>
      </c>
      <c r="AN107" s="20" t="s">
        <v>149</v>
      </c>
      <c r="AO107" s="20" t="s">
        <v>149</v>
      </c>
      <c r="AP107" s="21"/>
      <c r="AQ107" s="122" t="s">
        <v>4</v>
      </c>
      <c r="AR107" s="185" t="str">
        <f>INDEX(Преподаватели!F$3:F$72,MATCH($AK107,Преподаватели!$E$3:$E$72,0),1)</f>
        <v>ст.викл.</v>
      </c>
      <c r="AS107" s="101" t="str">
        <f>INDEX(Преподаватели!G$3:G$72,MATCH($AK107,Преподаватели!$E$3:$E$72,0),1)</f>
        <v>сум.</v>
      </c>
      <c r="AT107" s="101" t="str">
        <f>INDEX(Преподаватели!H$3:H$72,MATCH($AK107,Преподаватели!$E$3:$E$72,0),1)</f>
        <v>б.с.</v>
      </c>
      <c r="AU107" s="186" t="str">
        <f>INDEX(Преподаватели!I$3:I$72,MATCH($AK107,Преподаватели!$E$3:$E$72,0),1)</f>
        <v>б.з.</v>
      </c>
      <c r="AV107" s="157"/>
      <c r="AW107" s="163"/>
      <c r="AX107" s="163"/>
      <c r="AY107" s="164"/>
      <c r="AZ107" s="165"/>
      <c r="BA107" s="165"/>
    </row>
    <row r="108" spans="1:58" s="1" customFormat="1" ht="25.5">
      <c r="A108" s="21" t="s">
        <v>319</v>
      </c>
      <c r="B108" s="145" t="s">
        <v>237</v>
      </c>
      <c r="C108" s="68" t="s">
        <v>227</v>
      </c>
      <c r="D108" s="21" t="s">
        <v>103</v>
      </c>
      <c r="E108" s="21" t="s">
        <v>104</v>
      </c>
      <c r="F108" s="21">
        <v>1</v>
      </c>
      <c r="G108" s="20" t="s">
        <v>308</v>
      </c>
      <c r="H108" s="21">
        <v>4</v>
      </c>
      <c r="I108" s="49">
        <v>1</v>
      </c>
      <c r="J108" s="37"/>
      <c r="K108" s="31"/>
      <c r="L108" s="31"/>
      <c r="M108" s="38"/>
      <c r="N108" s="193">
        <v>2</v>
      </c>
      <c r="O108" s="21">
        <v>60</v>
      </c>
      <c r="P108" s="21">
        <v>2</v>
      </c>
      <c r="Q108" s="21">
        <v>0</v>
      </c>
      <c r="R108" s="21">
        <v>2</v>
      </c>
      <c r="S108" s="21">
        <v>0</v>
      </c>
      <c r="T108" s="121">
        <v>52</v>
      </c>
      <c r="U108" s="50">
        <f t="shared" si="15"/>
        <v>0</v>
      </c>
      <c r="V108" s="29">
        <f t="shared" si="16"/>
        <v>2</v>
      </c>
      <c r="W108" s="29">
        <f t="shared" si="17"/>
        <v>0</v>
      </c>
      <c r="X108" s="57">
        <f t="shared" si="18"/>
        <v>0</v>
      </c>
      <c r="Y108" s="29">
        <f t="shared" si="19"/>
        <v>0</v>
      </c>
      <c r="Z108" s="20">
        <f t="shared" si="20"/>
        <v>0</v>
      </c>
      <c r="AA108" s="20">
        <f t="shared" si="29"/>
        <v>0</v>
      </c>
      <c r="AB108" s="20">
        <f t="shared" si="22"/>
        <v>0</v>
      </c>
      <c r="AC108" s="20">
        <f t="shared" si="23"/>
        <v>0</v>
      </c>
      <c r="AD108" s="20">
        <f t="shared" si="24"/>
        <v>0</v>
      </c>
      <c r="AE108" s="23">
        <f t="shared" si="25"/>
        <v>0</v>
      </c>
      <c r="AF108" s="25">
        <f t="shared" si="26"/>
        <v>0</v>
      </c>
      <c r="AG108" s="230"/>
      <c r="AH108" s="25"/>
      <c r="AI108" s="23"/>
      <c r="AJ108" s="49">
        <f t="shared" si="27"/>
        <v>2</v>
      </c>
      <c r="AK108" s="365" t="s">
        <v>169</v>
      </c>
      <c r="AL108" s="182">
        <f t="shared" si="28"/>
        <v>3.3333333333333335E-3</v>
      </c>
      <c r="AM108" s="158" t="s">
        <v>173</v>
      </c>
      <c r="AN108" s="20" t="s">
        <v>149</v>
      </c>
      <c r="AO108" s="20" t="s">
        <v>149</v>
      </c>
      <c r="AP108" s="21"/>
      <c r="AQ108" s="122" t="s">
        <v>4</v>
      </c>
      <c r="AR108" s="185" t="str">
        <f>INDEX(Преподаватели!F$3:F$72,MATCH($AK108,Преподаватели!$E$3:$E$72,0),1)</f>
        <v>ст.викл.</v>
      </c>
      <c r="AS108" s="101" t="str">
        <f>INDEX(Преподаватели!G$3:G$72,MATCH($AK108,Преподаватели!$E$3:$E$72,0),1)</f>
        <v>сум.</v>
      </c>
      <c r="AT108" s="101" t="str">
        <f>INDEX(Преподаватели!H$3:H$72,MATCH($AK108,Преподаватели!$E$3:$E$72,0),1)</f>
        <v>б.с.</v>
      </c>
      <c r="AU108" s="186" t="str">
        <f>INDEX(Преподаватели!I$3:I$72,MATCH($AK108,Преподаватели!$E$3:$E$72,0),1)</f>
        <v>б.з.</v>
      </c>
      <c r="AV108" s="157"/>
      <c r="AW108" s="163"/>
      <c r="AX108" s="163"/>
      <c r="AY108" s="164"/>
      <c r="AZ108" s="165"/>
      <c r="BA108" s="165"/>
      <c r="BB108" s="4"/>
      <c r="BC108" s="4"/>
      <c r="BD108" s="4"/>
      <c r="BE108" s="4"/>
      <c r="BF108" s="4"/>
    </row>
    <row r="109" spans="1:58" s="1" customFormat="1" ht="25.5">
      <c r="A109" s="21" t="s">
        <v>320</v>
      </c>
      <c r="B109" s="321" t="s">
        <v>230</v>
      </c>
      <c r="C109" s="68" t="s">
        <v>227</v>
      </c>
      <c r="D109" s="21" t="s">
        <v>103</v>
      </c>
      <c r="E109" s="21" t="s">
        <v>104</v>
      </c>
      <c r="F109" s="21">
        <v>2</v>
      </c>
      <c r="G109" s="20" t="s">
        <v>308</v>
      </c>
      <c r="H109" s="21">
        <v>4</v>
      </c>
      <c r="I109" s="49">
        <v>1</v>
      </c>
      <c r="J109" s="37" t="s">
        <v>106</v>
      </c>
      <c r="K109" s="31"/>
      <c r="L109" s="31"/>
      <c r="M109" s="38"/>
      <c r="N109" s="193">
        <v>6</v>
      </c>
      <c r="O109" s="21">
        <v>180</v>
      </c>
      <c r="P109" s="21"/>
      <c r="Q109" s="21"/>
      <c r="R109" s="21"/>
      <c r="S109" s="21"/>
      <c r="T109" s="121"/>
      <c r="U109" s="50">
        <f t="shared" si="15"/>
        <v>0</v>
      </c>
      <c r="V109" s="29">
        <f t="shared" si="16"/>
        <v>0</v>
      </c>
      <c r="W109" s="29">
        <f t="shared" si="17"/>
        <v>0</v>
      </c>
      <c r="X109" s="57">
        <f t="shared" si="18"/>
        <v>0</v>
      </c>
      <c r="Y109" s="29">
        <f t="shared" si="19"/>
        <v>0</v>
      </c>
      <c r="Z109" s="20">
        <f t="shared" si="20"/>
        <v>0</v>
      </c>
      <c r="AA109" s="20">
        <f t="shared" si="29"/>
        <v>0</v>
      </c>
      <c r="AB109" s="20">
        <f t="shared" si="22"/>
        <v>1</v>
      </c>
      <c r="AC109" s="20">
        <f t="shared" si="23"/>
        <v>0</v>
      </c>
      <c r="AD109" s="20">
        <f t="shared" si="24"/>
        <v>0</v>
      </c>
      <c r="AE109" s="23">
        <f t="shared" si="25"/>
        <v>0</v>
      </c>
      <c r="AF109" s="25">
        <f t="shared" si="26"/>
        <v>0</v>
      </c>
      <c r="AG109" s="230"/>
      <c r="AH109" s="25"/>
      <c r="AI109" s="23"/>
      <c r="AJ109" s="49">
        <f t="shared" si="27"/>
        <v>1</v>
      </c>
      <c r="AK109" s="365" t="s">
        <v>185</v>
      </c>
      <c r="AL109" s="182">
        <f t="shared" si="28"/>
        <v>1.6666666666666668E-3</v>
      </c>
      <c r="AM109" s="158" t="s">
        <v>173</v>
      </c>
      <c r="AN109" s="20" t="s">
        <v>149</v>
      </c>
      <c r="AO109" s="20" t="s">
        <v>149</v>
      </c>
      <c r="AP109" s="21"/>
      <c r="AQ109" s="122" t="s">
        <v>4</v>
      </c>
      <c r="AR109" s="185" t="str">
        <f>INDEX(Преподаватели!F$3:F$72,MATCH($AK109,Преподаватели!$E$3:$E$72,0),1)</f>
        <v>ст.викл.</v>
      </c>
      <c r="AS109" s="101" t="str">
        <f>INDEX(Преподаватели!G$3:G$72,MATCH($AK109,Преподаватели!$E$3:$E$72,0),1)</f>
        <v>шт.</v>
      </c>
      <c r="AT109" s="101" t="str">
        <f>INDEX(Преподаватели!H$3:H$72,MATCH($AK109,Преподаватели!$E$3:$E$72,0),1)</f>
        <v>б.с.</v>
      </c>
      <c r="AU109" s="186" t="str">
        <f>INDEX(Преподаватели!I$3:I$72,MATCH($AK109,Преподаватели!$E$3:$E$72,0),1)</f>
        <v>б.з.</v>
      </c>
      <c r="AV109" s="157"/>
      <c r="AW109" s="163"/>
      <c r="AX109" s="163"/>
      <c r="AY109" s="164"/>
      <c r="AZ109" s="165"/>
      <c r="BA109" s="165"/>
    </row>
    <row r="110" spans="1:58" ht="25.5">
      <c r="A110" s="22" t="s">
        <v>321</v>
      </c>
      <c r="B110" s="145" t="s">
        <v>322</v>
      </c>
      <c r="C110" s="68" t="s">
        <v>227</v>
      </c>
      <c r="D110" s="21" t="s">
        <v>103</v>
      </c>
      <c r="E110" s="21" t="s">
        <v>104</v>
      </c>
      <c r="F110" s="21">
        <v>2</v>
      </c>
      <c r="G110" s="20" t="s">
        <v>308</v>
      </c>
      <c r="H110" s="21">
        <v>4</v>
      </c>
      <c r="I110" s="49">
        <v>1</v>
      </c>
      <c r="J110" s="37"/>
      <c r="K110" s="31"/>
      <c r="L110" s="31"/>
      <c r="M110" s="38"/>
      <c r="N110" s="193">
        <v>2</v>
      </c>
      <c r="O110" s="21">
        <v>60</v>
      </c>
      <c r="P110" s="21">
        <v>2</v>
      </c>
      <c r="Q110" s="21"/>
      <c r="R110" s="21">
        <v>2</v>
      </c>
      <c r="S110" s="21">
        <v>0</v>
      </c>
      <c r="T110" s="121">
        <v>52</v>
      </c>
      <c r="U110" s="50">
        <f t="shared" si="15"/>
        <v>0</v>
      </c>
      <c r="V110" s="29">
        <f t="shared" si="16"/>
        <v>2</v>
      </c>
      <c r="W110" s="29">
        <f t="shared" si="17"/>
        <v>0</v>
      </c>
      <c r="X110" s="57">
        <f t="shared" si="18"/>
        <v>0</v>
      </c>
      <c r="Y110" s="29">
        <f t="shared" si="19"/>
        <v>0</v>
      </c>
      <c r="Z110" s="20">
        <f t="shared" si="20"/>
        <v>0</v>
      </c>
      <c r="AA110" s="20">
        <f t="shared" si="29"/>
        <v>0</v>
      </c>
      <c r="AB110" s="20">
        <f t="shared" si="22"/>
        <v>0</v>
      </c>
      <c r="AC110" s="20">
        <f t="shared" si="23"/>
        <v>0</v>
      </c>
      <c r="AD110" s="20">
        <f t="shared" si="24"/>
        <v>0</v>
      </c>
      <c r="AE110" s="23">
        <f t="shared" si="25"/>
        <v>0</v>
      </c>
      <c r="AF110" s="25">
        <f t="shared" si="26"/>
        <v>0</v>
      </c>
      <c r="AG110" s="230"/>
      <c r="AH110" s="25"/>
      <c r="AI110" s="23"/>
      <c r="AJ110" s="49">
        <f t="shared" si="27"/>
        <v>2</v>
      </c>
      <c r="AK110" s="365" t="s">
        <v>185</v>
      </c>
      <c r="AL110" s="182">
        <f t="shared" si="28"/>
        <v>3.3333333333333335E-3</v>
      </c>
      <c r="AM110" s="69" t="s">
        <v>173</v>
      </c>
      <c r="AN110" s="20" t="s">
        <v>149</v>
      </c>
      <c r="AO110" s="20" t="s">
        <v>149</v>
      </c>
      <c r="AP110" s="21"/>
      <c r="AQ110" s="122" t="s">
        <v>4</v>
      </c>
      <c r="AR110" s="185" t="str">
        <f>INDEX(Преподаватели!F$3:F$72,MATCH($AK110,Преподаватели!$E$3:$E$72,0),1)</f>
        <v>ст.викл.</v>
      </c>
      <c r="AS110" s="101" t="str">
        <f>INDEX(Преподаватели!G$3:G$72,MATCH($AK110,Преподаватели!$E$3:$E$72,0),1)</f>
        <v>шт.</v>
      </c>
      <c r="AT110" s="101" t="str">
        <f>INDEX(Преподаватели!H$3:H$72,MATCH($AK110,Преподаватели!$E$3:$E$72,0),1)</f>
        <v>б.с.</v>
      </c>
      <c r="AU110" s="186" t="str">
        <f>INDEX(Преподаватели!I$3:I$72,MATCH($AK110,Преподаватели!$E$3:$E$72,0),1)</f>
        <v>б.з.</v>
      </c>
      <c r="AV110" s="157"/>
      <c r="AW110" s="163"/>
      <c r="AX110" s="163"/>
      <c r="AY110" s="164"/>
      <c r="AZ110" s="165"/>
      <c r="BA110" s="165"/>
    </row>
    <row r="111" spans="1:58" s="1" customFormat="1" ht="28.5" customHeight="1">
      <c r="A111" s="21" t="s">
        <v>323</v>
      </c>
      <c r="B111" s="145" t="s">
        <v>272</v>
      </c>
      <c r="C111" s="68" t="s">
        <v>227</v>
      </c>
      <c r="D111" s="21" t="s">
        <v>103</v>
      </c>
      <c r="E111" s="21" t="s">
        <v>104</v>
      </c>
      <c r="F111" s="21">
        <v>2</v>
      </c>
      <c r="G111" s="20" t="s">
        <v>308</v>
      </c>
      <c r="H111" s="21">
        <v>4</v>
      </c>
      <c r="I111" s="49">
        <v>1</v>
      </c>
      <c r="J111" s="37"/>
      <c r="K111" s="31"/>
      <c r="L111" s="31"/>
      <c r="M111" s="38"/>
      <c r="N111" s="193">
        <v>2</v>
      </c>
      <c r="O111" s="21">
        <v>60</v>
      </c>
      <c r="P111" s="21">
        <v>2</v>
      </c>
      <c r="Q111" s="21"/>
      <c r="R111" s="21">
        <v>2</v>
      </c>
      <c r="S111" s="21">
        <v>0</v>
      </c>
      <c r="T111" s="121">
        <v>52</v>
      </c>
      <c r="U111" s="50">
        <f t="shared" si="15"/>
        <v>0</v>
      </c>
      <c r="V111" s="29">
        <f t="shared" si="16"/>
        <v>2</v>
      </c>
      <c r="W111" s="29">
        <f t="shared" si="17"/>
        <v>0</v>
      </c>
      <c r="X111" s="57">
        <f t="shared" si="18"/>
        <v>0</v>
      </c>
      <c r="Y111" s="29">
        <f t="shared" si="19"/>
        <v>0</v>
      </c>
      <c r="Z111" s="20">
        <f t="shared" si="20"/>
        <v>0</v>
      </c>
      <c r="AA111" s="20">
        <f t="shared" si="29"/>
        <v>0</v>
      </c>
      <c r="AB111" s="20">
        <f t="shared" si="22"/>
        <v>0</v>
      </c>
      <c r="AC111" s="20">
        <f t="shared" si="23"/>
        <v>0</v>
      </c>
      <c r="AD111" s="20">
        <f t="shared" si="24"/>
        <v>0</v>
      </c>
      <c r="AE111" s="23">
        <f t="shared" si="25"/>
        <v>0</v>
      </c>
      <c r="AF111" s="25">
        <f t="shared" si="26"/>
        <v>0</v>
      </c>
      <c r="AG111" s="230"/>
      <c r="AH111" s="25"/>
      <c r="AI111" s="23"/>
      <c r="AJ111" s="49">
        <f t="shared" si="27"/>
        <v>2</v>
      </c>
      <c r="AK111" s="365" t="s">
        <v>185</v>
      </c>
      <c r="AL111" s="182">
        <f t="shared" si="28"/>
        <v>3.3333333333333335E-3</v>
      </c>
      <c r="AM111" s="158" t="s">
        <v>173</v>
      </c>
      <c r="AN111" s="20" t="s">
        <v>149</v>
      </c>
      <c r="AO111" s="20" t="s">
        <v>149</v>
      </c>
      <c r="AP111" s="21"/>
      <c r="AQ111" s="122" t="s">
        <v>4</v>
      </c>
      <c r="AR111" s="185" t="str">
        <f>INDEX(Преподаватели!F$3:F$72,MATCH($AK111,Преподаватели!$E$3:$E$72,0),1)</f>
        <v>ст.викл.</v>
      </c>
      <c r="AS111" s="101" t="str">
        <f>INDEX(Преподаватели!G$3:G$72,MATCH($AK111,Преподаватели!$E$3:$E$72,0),1)</f>
        <v>шт.</v>
      </c>
      <c r="AT111" s="101" t="str">
        <f>INDEX(Преподаватели!H$3:H$72,MATCH($AK111,Преподаватели!$E$3:$E$72,0),1)</f>
        <v>б.с.</v>
      </c>
      <c r="AU111" s="186" t="str">
        <f>INDEX(Преподаватели!I$3:I$72,MATCH($AK111,Преподаватели!$E$3:$E$72,0),1)</f>
        <v>б.з.</v>
      </c>
      <c r="AV111" s="157"/>
      <c r="AW111" s="163"/>
      <c r="AX111" s="163"/>
      <c r="AY111" s="164"/>
      <c r="AZ111" s="165"/>
      <c r="BA111" s="165"/>
    </row>
    <row r="112" spans="1:58" s="1" customFormat="1" ht="25.5">
      <c r="A112" s="21" t="s">
        <v>324</v>
      </c>
      <c r="B112" s="145" t="s">
        <v>237</v>
      </c>
      <c r="C112" s="68" t="s">
        <v>227</v>
      </c>
      <c r="D112" s="21" t="s">
        <v>103</v>
      </c>
      <c r="E112" s="21" t="s">
        <v>104</v>
      </c>
      <c r="F112" s="21">
        <v>2</v>
      </c>
      <c r="G112" s="20" t="s">
        <v>308</v>
      </c>
      <c r="H112" s="21">
        <v>4</v>
      </c>
      <c r="I112" s="49">
        <v>1</v>
      </c>
      <c r="J112" s="37"/>
      <c r="K112" s="31"/>
      <c r="L112" s="31"/>
      <c r="M112" s="38"/>
      <c r="N112" s="193">
        <v>2</v>
      </c>
      <c r="O112" s="21">
        <v>60</v>
      </c>
      <c r="P112" s="21">
        <v>2</v>
      </c>
      <c r="Q112" s="21">
        <v>0</v>
      </c>
      <c r="R112" s="21">
        <v>2</v>
      </c>
      <c r="S112" s="21">
        <v>0</v>
      </c>
      <c r="T112" s="121">
        <v>52</v>
      </c>
      <c r="U112" s="50">
        <f t="shared" si="15"/>
        <v>0</v>
      </c>
      <c r="V112" s="29">
        <f t="shared" si="16"/>
        <v>2</v>
      </c>
      <c r="W112" s="29">
        <f t="shared" si="17"/>
        <v>0</v>
      </c>
      <c r="X112" s="57">
        <f t="shared" si="18"/>
        <v>0</v>
      </c>
      <c r="Y112" s="29">
        <f t="shared" si="19"/>
        <v>0</v>
      </c>
      <c r="Z112" s="20">
        <f t="shared" si="20"/>
        <v>0</v>
      </c>
      <c r="AA112" s="20">
        <f t="shared" si="29"/>
        <v>0</v>
      </c>
      <c r="AB112" s="20">
        <f t="shared" si="22"/>
        <v>0</v>
      </c>
      <c r="AC112" s="20">
        <f t="shared" si="23"/>
        <v>0</v>
      </c>
      <c r="AD112" s="20">
        <f t="shared" si="24"/>
        <v>0</v>
      </c>
      <c r="AE112" s="23">
        <f t="shared" si="25"/>
        <v>0</v>
      </c>
      <c r="AF112" s="25">
        <f t="shared" si="26"/>
        <v>0</v>
      </c>
      <c r="AG112" s="230"/>
      <c r="AH112" s="25"/>
      <c r="AI112" s="23"/>
      <c r="AJ112" s="49">
        <f t="shared" si="27"/>
        <v>2</v>
      </c>
      <c r="AK112" s="365" t="s">
        <v>185</v>
      </c>
      <c r="AL112" s="182">
        <f t="shared" si="28"/>
        <v>3.3333333333333335E-3</v>
      </c>
      <c r="AM112" s="158" t="s">
        <v>173</v>
      </c>
      <c r="AN112" s="20" t="s">
        <v>149</v>
      </c>
      <c r="AO112" s="20" t="s">
        <v>149</v>
      </c>
      <c r="AP112" s="21"/>
      <c r="AQ112" s="122" t="s">
        <v>4</v>
      </c>
      <c r="AR112" s="185" t="str">
        <f>INDEX(Преподаватели!F$3:F$72,MATCH($AK112,Преподаватели!$E$3:$E$72,0),1)</f>
        <v>ст.викл.</v>
      </c>
      <c r="AS112" s="101" t="str">
        <f>INDEX(Преподаватели!G$3:G$72,MATCH($AK112,Преподаватели!$E$3:$E$72,0),1)</f>
        <v>шт.</v>
      </c>
      <c r="AT112" s="101" t="str">
        <f>INDEX(Преподаватели!H$3:H$72,MATCH($AK112,Преподаватели!$E$3:$E$72,0),1)</f>
        <v>б.с.</v>
      </c>
      <c r="AU112" s="186" t="str">
        <f>INDEX(Преподаватели!I$3:I$72,MATCH($AK112,Преподаватели!$E$3:$E$72,0),1)</f>
        <v>б.з.</v>
      </c>
      <c r="AV112" s="157"/>
      <c r="AW112" s="163"/>
      <c r="AX112" s="163"/>
      <c r="AY112" s="164"/>
      <c r="AZ112" s="165"/>
      <c r="BA112" s="165"/>
    </row>
    <row r="113" spans="1:58" s="1" customFormat="1">
      <c r="A113" s="21" t="s">
        <v>325</v>
      </c>
      <c r="B113" s="321" t="s">
        <v>326</v>
      </c>
      <c r="C113" s="68" t="s">
        <v>227</v>
      </c>
      <c r="D113" s="21" t="s">
        <v>103</v>
      </c>
      <c r="E113" s="21" t="s">
        <v>104</v>
      </c>
      <c r="F113" s="21">
        <v>2</v>
      </c>
      <c r="G113" s="20" t="s">
        <v>308</v>
      </c>
      <c r="H113" s="21">
        <v>4</v>
      </c>
      <c r="I113" s="49">
        <v>1</v>
      </c>
      <c r="J113" s="37" t="s">
        <v>106</v>
      </c>
      <c r="K113" s="31"/>
      <c r="L113" s="31"/>
      <c r="M113" s="38"/>
      <c r="N113" s="193">
        <v>4</v>
      </c>
      <c r="O113" s="21">
        <v>120</v>
      </c>
      <c r="P113" s="21"/>
      <c r="Q113" s="21"/>
      <c r="R113" s="21"/>
      <c r="S113" s="21"/>
      <c r="T113" s="121"/>
      <c r="U113" s="50">
        <f t="shared" si="15"/>
        <v>0</v>
      </c>
      <c r="V113" s="29">
        <f t="shared" si="16"/>
        <v>0</v>
      </c>
      <c r="W113" s="29">
        <f t="shared" si="17"/>
        <v>0</v>
      </c>
      <c r="X113" s="57">
        <f t="shared" si="18"/>
        <v>0</v>
      </c>
      <c r="Y113" s="29">
        <f t="shared" si="19"/>
        <v>0</v>
      </c>
      <c r="Z113" s="20">
        <f t="shared" si="20"/>
        <v>0</v>
      </c>
      <c r="AA113" s="20">
        <f t="shared" si="29"/>
        <v>0</v>
      </c>
      <c r="AB113" s="20">
        <f t="shared" si="22"/>
        <v>1</v>
      </c>
      <c r="AC113" s="20">
        <f t="shared" si="23"/>
        <v>0</v>
      </c>
      <c r="AD113" s="20">
        <f t="shared" si="24"/>
        <v>0</v>
      </c>
      <c r="AE113" s="23">
        <f t="shared" si="25"/>
        <v>0</v>
      </c>
      <c r="AF113" s="25">
        <f t="shared" si="26"/>
        <v>0</v>
      </c>
      <c r="AG113" s="230"/>
      <c r="AH113" s="25"/>
      <c r="AI113" s="23"/>
      <c r="AJ113" s="49">
        <f t="shared" si="27"/>
        <v>1</v>
      </c>
      <c r="AK113" s="365" t="s">
        <v>278</v>
      </c>
      <c r="AL113" s="182">
        <f t="shared" si="28"/>
        <v>1.6666666666666668E-3</v>
      </c>
      <c r="AM113" s="158" t="s">
        <v>173</v>
      </c>
      <c r="AN113" s="20" t="s">
        <v>149</v>
      </c>
      <c r="AO113" s="20" t="s">
        <v>149</v>
      </c>
      <c r="AP113" s="21"/>
      <c r="AQ113" s="122" t="s">
        <v>4</v>
      </c>
      <c r="AR113" s="185" t="str">
        <f>INDEX(Преподаватели!F$3:F$72,MATCH($AK113,Преподаватели!$E$3:$E$72,0),1)</f>
        <v>викл.</v>
      </c>
      <c r="AS113" s="101" t="str">
        <f>INDEX(Преподаватели!G$3:G$72,MATCH($AK113,Преподаватели!$E$3:$E$72,0),1)</f>
        <v>сум.</v>
      </c>
      <c r="AT113" s="101" t="str">
        <f>INDEX(Преподаватели!H$3:H$72,MATCH($AK113,Преподаватели!$E$3:$E$72,0),1)</f>
        <v>б.с.</v>
      </c>
      <c r="AU113" s="186" t="str">
        <f>INDEX(Преподаватели!I$3:I$72,MATCH($AK113,Преподаватели!$E$3:$E$72,0),1)</f>
        <v>б.з.</v>
      </c>
      <c r="AV113" s="157"/>
      <c r="AW113" s="163"/>
      <c r="AX113" s="163"/>
      <c r="AY113" s="164"/>
      <c r="AZ113" s="165"/>
      <c r="BA113" s="165"/>
    </row>
    <row r="114" spans="1:58" s="1" customFormat="1">
      <c r="A114" s="21" t="s">
        <v>327</v>
      </c>
      <c r="B114" s="145" t="s">
        <v>328</v>
      </c>
      <c r="C114" s="68" t="s">
        <v>227</v>
      </c>
      <c r="D114" s="21" t="s">
        <v>103</v>
      </c>
      <c r="E114" s="21" t="s">
        <v>104</v>
      </c>
      <c r="F114" s="21">
        <v>2</v>
      </c>
      <c r="G114" s="20" t="s">
        <v>308</v>
      </c>
      <c r="H114" s="21">
        <v>4</v>
      </c>
      <c r="I114" s="49">
        <v>1</v>
      </c>
      <c r="J114" s="37"/>
      <c r="K114" s="31"/>
      <c r="L114" s="31"/>
      <c r="M114" s="38"/>
      <c r="N114" s="193">
        <v>2</v>
      </c>
      <c r="O114" s="21">
        <v>60</v>
      </c>
      <c r="P114" s="21">
        <v>2</v>
      </c>
      <c r="Q114" s="21"/>
      <c r="R114" s="21">
        <v>2</v>
      </c>
      <c r="S114" s="21">
        <v>0</v>
      </c>
      <c r="T114" s="121">
        <v>52</v>
      </c>
      <c r="U114" s="50">
        <f t="shared" si="15"/>
        <v>0</v>
      </c>
      <c r="V114" s="29">
        <f t="shared" si="16"/>
        <v>2</v>
      </c>
      <c r="W114" s="29">
        <f t="shared" si="17"/>
        <v>0</v>
      </c>
      <c r="X114" s="57">
        <f t="shared" si="18"/>
        <v>0</v>
      </c>
      <c r="Y114" s="29">
        <f t="shared" si="19"/>
        <v>0</v>
      </c>
      <c r="Z114" s="20">
        <f t="shared" si="20"/>
        <v>0</v>
      </c>
      <c r="AA114" s="20">
        <f t="shared" si="29"/>
        <v>0</v>
      </c>
      <c r="AB114" s="20">
        <f t="shared" si="22"/>
        <v>0</v>
      </c>
      <c r="AC114" s="20">
        <f t="shared" si="23"/>
        <v>0</v>
      </c>
      <c r="AD114" s="20">
        <f t="shared" si="24"/>
        <v>0</v>
      </c>
      <c r="AE114" s="23">
        <f t="shared" si="25"/>
        <v>0</v>
      </c>
      <c r="AF114" s="25">
        <f t="shared" si="26"/>
        <v>0</v>
      </c>
      <c r="AG114" s="230"/>
      <c r="AH114" s="25"/>
      <c r="AI114" s="23"/>
      <c r="AJ114" s="49">
        <f t="shared" si="27"/>
        <v>2</v>
      </c>
      <c r="AK114" s="365" t="s">
        <v>278</v>
      </c>
      <c r="AL114" s="182">
        <f t="shared" si="28"/>
        <v>3.3333333333333335E-3</v>
      </c>
      <c r="AM114" s="158" t="s">
        <v>173</v>
      </c>
      <c r="AN114" s="20" t="s">
        <v>149</v>
      </c>
      <c r="AO114" s="20" t="s">
        <v>149</v>
      </c>
      <c r="AP114" s="21"/>
      <c r="AQ114" s="122" t="s">
        <v>4</v>
      </c>
      <c r="AR114" s="185" t="str">
        <f>INDEX(Преподаватели!F$3:F$72,MATCH($AK114,Преподаватели!$E$3:$E$72,0),1)</f>
        <v>викл.</v>
      </c>
      <c r="AS114" s="101" t="str">
        <f>INDEX(Преподаватели!G$3:G$72,MATCH($AK114,Преподаватели!$E$3:$E$72,0),1)</f>
        <v>сум.</v>
      </c>
      <c r="AT114" s="101" t="str">
        <f>INDEX(Преподаватели!H$3:H$72,MATCH($AK114,Преподаватели!$E$3:$E$72,0),1)</f>
        <v>б.с.</v>
      </c>
      <c r="AU114" s="186" t="str">
        <f>INDEX(Преподаватели!I$3:I$72,MATCH($AK114,Преподаватели!$E$3:$E$72,0),1)</f>
        <v>б.з.</v>
      </c>
      <c r="AV114" s="157"/>
      <c r="AW114" s="163"/>
      <c r="AX114" s="163"/>
      <c r="AY114" s="164"/>
      <c r="AZ114" s="165"/>
      <c r="BA114" s="165"/>
      <c r="BB114" s="4"/>
      <c r="BC114" s="4"/>
      <c r="BD114" s="4"/>
      <c r="BE114" s="4"/>
      <c r="BF114" s="4"/>
    </row>
    <row r="115" spans="1:58">
      <c r="A115" s="22" t="s">
        <v>329</v>
      </c>
      <c r="B115" s="145" t="s">
        <v>330</v>
      </c>
      <c r="C115" s="68" t="s">
        <v>227</v>
      </c>
      <c r="D115" s="21" t="s">
        <v>103</v>
      </c>
      <c r="E115" s="21" t="s">
        <v>104</v>
      </c>
      <c r="F115" s="21">
        <v>2</v>
      </c>
      <c r="G115" s="20" t="s">
        <v>308</v>
      </c>
      <c r="H115" s="21">
        <v>4</v>
      </c>
      <c r="I115" s="49">
        <v>1</v>
      </c>
      <c r="J115" s="37"/>
      <c r="K115" s="31"/>
      <c r="L115" s="31"/>
      <c r="M115" s="38"/>
      <c r="N115" s="193">
        <v>2</v>
      </c>
      <c r="O115" s="21">
        <v>60</v>
      </c>
      <c r="P115" s="21">
        <v>2</v>
      </c>
      <c r="Q115" s="21"/>
      <c r="R115" s="21">
        <v>2</v>
      </c>
      <c r="S115" s="21">
        <v>0</v>
      </c>
      <c r="T115" s="121">
        <v>52</v>
      </c>
      <c r="U115" s="50">
        <f t="shared" si="15"/>
        <v>0</v>
      </c>
      <c r="V115" s="29">
        <f t="shared" si="16"/>
        <v>2</v>
      </c>
      <c r="W115" s="29">
        <f t="shared" si="17"/>
        <v>0</v>
      </c>
      <c r="X115" s="57">
        <f t="shared" si="18"/>
        <v>0</v>
      </c>
      <c r="Y115" s="29">
        <f t="shared" si="19"/>
        <v>0</v>
      </c>
      <c r="Z115" s="20">
        <f t="shared" si="20"/>
        <v>0</v>
      </c>
      <c r="AA115" s="20">
        <f t="shared" si="29"/>
        <v>0</v>
      </c>
      <c r="AB115" s="20">
        <f t="shared" si="22"/>
        <v>0</v>
      </c>
      <c r="AC115" s="20">
        <f t="shared" si="23"/>
        <v>0</v>
      </c>
      <c r="AD115" s="20">
        <f t="shared" si="24"/>
        <v>0</v>
      </c>
      <c r="AE115" s="23">
        <f t="shared" si="25"/>
        <v>0</v>
      </c>
      <c r="AF115" s="25">
        <f t="shared" si="26"/>
        <v>0</v>
      </c>
      <c r="AG115" s="230"/>
      <c r="AH115" s="25"/>
      <c r="AI115" s="23"/>
      <c r="AJ115" s="49">
        <f t="shared" si="27"/>
        <v>2</v>
      </c>
      <c r="AK115" s="365" t="s">
        <v>278</v>
      </c>
      <c r="AL115" s="182">
        <f t="shared" si="28"/>
        <v>3.3333333333333335E-3</v>
      </c>
      <c r="AM115" s="69" t="s">
        <v>173</v>
      </c>
      <c r="AN115" s="20" t="s">
        <v>149</v>
      </c>
      <c r="AO115" s="20" t="s">
        <v>149</v>
      </c>
      <c r="AP115" s="21"/>
      <c r="AQ115" s="122" t="s">
        <v>4</v>
      </c>
      <c r="AR115" s="185" t="str">
        <f>INDEX(Преподаватели!F$3:F$72,MATCH($AK115,Преподаватели!$E$3:$E$72,0),1)</f>
        <v>викл.</v>
      </c>
      <c r="AS115" s="101" t="str">
        <f>INDEX(Преподаватели!G$3:G$72,MATCH($AK115,Преподаватели!$E$3:$E$72,0),1)</f>
        <v>сум.</v>
      </c>
      <c r="AT115" s="101" t="str">
        <f>INDEX(Преподаватели!H$3:H$72,MATCH($AK115,Преподаватели!$E$3:$E$72,0),1)</f>
        <v>б.с.</v>
      </c>
      <c r="AU115" s="186" t="str">
        <f>INDEX(Преподаватели!I$3:I$72,MATCH($AK115,Преподаватели!$E$3:$E$72,0),1)</f>
        <v>б.з.</v>
      </c>
      <c r="AV115" s="157"/>
      <c r="AW115" s="163"/>
      <c r="AX115" s="163"/>
      <c r="AY115" s="164"/>
      <c r="AZ115" s="165"/>
      <c r="BA115" s="165"/>
      <c r="BB115" s="1"/>
      <c r="BC115" s="1"/>
      <c r="BD115" s="1"/>
      <c r="BE115" s="1"/>
      <c r="BF115" s="1"/>
    </row>
    <row r="116" spans="1:58" s="1" customFormat="1" ht="25.5">
      <c r="A116" s="21" t="s">
        <v>111</v>
      </c>
      <c r="B116" s="321" t="s">
        <v>331</v>
      </c>
      <c r="C116" s="68" t="s">
        <v>208</v>
      </c>
      <c r="D116" s="21" t="s">
        <v>103</v>
      </c>
      <c r="E116" s="21" t="s">
        <v>104</v>
      </c>
      <c r="F116" s="21">
        <v>1</v>
      </c>
      <c r="G116" s="20" t="s">
        <v>308</v>
      </c>
      <c r="H116" s="21">
        <v>4</v>
      </c>
      <c r="I116" s="49">
        <v>1</v>
      </c>
      <c r="J116" s="37" t="s">
        <v>106</v>
      </c>
      <c r="K116" s="31"/>
      <c r="L116" s="31"/>
      <c r="M116" s="38"/>
      <c r="N116" s="193">
        <v>5</v>
      </c>
      <c r="O116" s="21">
        <v>150</v>
      </c>
      <c r="P116" s="21"/>
      <c r="Q116" s="21"/>
      <c r="R116" s="21"/>
      <c r="S116" s="21"/>
      <c r="T116" s="121"/>
      <c r="U116" s="50">
        <f t="shared" si="15"/>
        <v>0</v>
      </c>
      <c r="V116" s="29">
        <f t="shared" si="16"/>
        <v>0</v>
      </c>
      <c r="W116" s="29">
        <f t="shared" si="17"/>
        <v>0</v>
      </c>
      <c r="X116" s="57">
        <f t="shared" si="18"/>
        <v>0</v>
      </c>
      <c r="Y116" s="29">
        <f t="shared" si="19"/>
        <v>0</v>
      </c>
      <c r="Z116" s="20">
        <f t="shared" si="20"/>
        <v>0</v>
      </c>
      <c r="AA116" s="20">
        <f t="shared" si="29"/>
        <v>0</v>
      </c>
      <c r="AB116" s="20">
        <f t="shared" si="22"/>
        <v>1</v>
      </c>
      <c r="AC116" s="20">
        <f t="shared" si="23"/>
        <v>0</v>
      </c>
      <c r="AD116" s="20">
        <f t="shared" si="24"/>
        <v>0</v>
      </c>
      <c r="AE116" s="23">
        <f t="shared" si="25"/>
        <v>0</v>
      </c>
      <c r="AF116" s="25">
        <f t="shared" si="26"/>
        <v>0</v>
      </c>
      <c r="AG116" s="230"/>
      <c r="AH116" s="25"/>
      <c r="AI116" s="23"/>
      <c r="AJ116" s="49">
        <f t="shared" si="27"/>
        <v>1</v>
      </c>
      <c r="AK116" s="181" t="s">
        <v>332</v>
      </c>
      <c r="AL116" s="182">
        <f t="shared" si="28"/>
        <v>1.6666666666666668E-3</v>
      </c>
      <c r="AM116" s="158" t="s">
        <v>173</v>
      </c>
      <c r="AN116" s="20" t="s">
        <v>149</v>
      </c>
      <c r="AO116" s="20" t="s">
        <v>149</v>
      </c>
      <c r="AP116" s="21"/>
      <c r="AQ116" s="122" t="s">
        <v>4</v>
      </c>
      <c r="AR116" s="185" t="str">
        <f>INDEX(Преподаватели!F$3:F$72,MATCH($AK116,Преподаватели!$E$3:$E$72,0),1)</f>
        <v>ст.викл.</v>
      </c>
      <c r="AS116" s="101" t="str">
        <f>INDEX(Преподаватели!G$3:G$72,MATCH($AK116,Преподаватели!$E$3:$E$72,0),1)</f>
        <v>сум.</v>
      </c>
      <c r="AT116" s="101" t="str">
        <f>INDEX(Преподаватели!H$3:H$72,MATCH($AK116,Преподаватели!$E$3:$E$72,0),1)</f>
        <v>б.с.</v>
      </c>
      <c r="AU116" s="186" t="str">
        <f>INDEX(Преподаватели!I$3:I$72,MATCH($AK116,Преподаватели!$E$3:$E$72,0),1)</f>
        <v>б.з.</v>
      </c>
      <c r="AV116" s="157"/>
      <c r="AW116" s="163"/>
      <c r="AX116" s="163"/>
      <c r="AY116" s="164"/>
      <c r="AZ116" s="165"/>
      <c r="BA116" s="165"/>
    </row>
    <row r="117" spans="1:58">
      <c r="A117" s="22" t="s">
        <v>333</v>
      </c>
      <c r="B117" s="145" t="s">
        <v>334</v>
      </c>
      <c r="C117" s="68" t="s">
        <v>208</v>
      </c>
      <c r="D117" s="21" t="s">
        <v>103</v>
      </c>
      <c r="E117" s="21" t="s">
        <v>104</v>
      </c>
      <c r="F117" s="21">
        <v>1</v>
      </c>
      <c r="G117" s="20" t="s">
        <v>308</v>
      </c>
      <c r="H117" s="21">
        <v>4</v>
      </c>
      <c r="I117" s="49">
        <v>1</v>
      </c>
      <c r="J117" s="37"/>
      <c r="K117" s="31"/>
      <c r="L117" s="31"/>
      <c r="M117" s="38"/>
      <c r="N117" s="193">
        <v>3</v>
      </c>
      <c r="O117" s="21">
        <v>90</v>
      </c>
      <c r="P117" s="21">
        <v>2</v>
      </c>
      <c r="Q117" s="21"/>
      <c r="R117" s="21">
        <v>0</v>
      </c>
      <c r="S117" s="21">
        <v>2</v>
      </c>
      <c r="T117" s="121">
        <v>82</v>
      </c>
      <c r="U117" s="50">
        <f t="shared" si="15"/>
        <v>0</v>
      </c>
      <c r="V117" s="29">
        <f t="shared" si="16"/>
        <v>0</v>
      </c>
      <c r="W117" s="29">
        <f t="shared" si="17"/>
        <v>2</v>
      </c>
      <c r="X117" s="57">
        <f t="shared" si="18"/>
        <v>0</v>
      </c>
      <c r="Y117" s="29">
        <f t="shared" si="19"/>
        <v>0</v>
      </c>
      <c r="Z117" s="20">
        <f t="shared" si="20"/>
        <v>0</v>
      </c>
      <c r="AA117" s="20">
        <f t="shared" si="29"/>
        <v>0</v>
      </c>
      <c r="AB117" s="20">
        <f t="shared" si="22"/>
        <v>0</v>
      </c>
      <c r="AC117" s="20">
        <f t="shared" si="23"/>
        <v>0</v>
      </c>
      <c r="AD117" s="20">
        <f t="shared" si="24"/>
        <v>0</v>
      </c>
      <c r="AE117" s="23">
        <f t="shared" si="25"/>
        <v>0</v>
      </c>
      <c r="AF117" s="25">
        <f t="shared" si="26"/>
        <v>0</v>
      </c>
      <c r="AG117" s="230"/>
      <c r="AH117" s="25"/>
      <c r="AI117" s="23"/>
      <c r="AJ117" s="49">
        <f t="shared" si="27"/>
        <v>2</v>
      </c>
      <c r="AK117" s="181" t="s">
        <v>185</v>
      </c>
      <c r="AL117" s="182">
        <f t="shared" si="28"/>
        <v>3.3333333333333335E-3</v>
      </c>
      <c r="AM117" s="69" t="s">
        <v>173</v>
      </c>
      <c r="AN117" s="20" t="s">
        <v>149</v>
      </c>
      <c r="AO117" s="20" t="s">
        <v>149</v>
      </c>
      <c r="AP117" s="21"/>
      <c r="AQ117" s="122" t="s">
        <v>4</v>
      </c>
      <c r="AR117" s="185" t="str">
        <f>INDEX(Преподаватели!F$3:F$72,MATCH($AK117,Преподаватели!$E$3:$E$72,0),1)</f>
        <v>ст.викл.</v>
      </c>
      <c r="AS117" s="101" t="str">
        <f>INDEX(Преподаватели!G$3:G$72,MATCH($AK117,Преподаватели!$E$3:$E$72,0),1)</f>
        <v>шт.</v>
      </c>
      <c r="AT117" s="101" t="str">
        <f>INDEX(Преподаватели!H$3:H$72,MATCH($AK117,Преподаватели!$E$3:$E$72,0),1)</f>
        <v>б.с.</v>
      </c>
      <c r="AU117" s="186" t="str">
        <f>INDEX(Преподаватели!I$3:I$72,MATCH($AK117,Преподаватели!$E$3:$E$72,0),1)</f>
        <v>б.з.</v>
      </c>
      <c r="AV117" s="157"/>
      <c r="AW117" s="163"/>
      <c r="AX117" s="163"/>
      <c r="AY117" s="164"/>
      <c r="AZ117" s="165"/>
      <c r="BA117" s="165"/>
      <c r="BB117" s="1"/>
      <c r="BC117" s="1"/>
      <c r="BD117" s="1"/>
      <c r="BE117" s="1"/>
      <c r="BF117" s="1"/>
    </row>
    <row r="118" spans="1:58" s="1" customFormat="1">
      <c r="A118" s="21" t="s">
        <v>335</v>
      </c>
      <c r="B118" s="145" t="s">
        <v>336</v>
      </c>
      <c r="C118" s="68" t="s">
        <v>208</v>
      </c>
      <c r="D118" s="21" t="s">
        <v>103</v>
      </c>
      <c r="E118" s="21" t="s">
        <v>104</v>
      </c>
      <c r="F118" s="21">
        <v>1</v>
      </c>
      <c r="G118" s="20" t="s">
        <v>308</v>
      </c>
      <c r="H118" s="21">
        <v>4</v>
      </c>
      <c r="I118" s="49">
        <v>1</v>
      </c>
      <c r="J118" s="37"/>
      <c r="K118" s="31"/>
      <c r="L118" s="31"/>
      <c r="M118" s="38"/>
      <c r="N118" s="193">
        <v>2</v>
      </c>
      <c r="O118" s="21">
        <v>60</v>
      </c>
      <c r="P118" s="21">
        <v>2</v>
      </c>
      <c r="Q118" s="21"/>
      <c r="R118" s="21">
        <v>0</v>
      </c>
      <c r="S118" s="21">
        <v>2</v>
      </c>
      <c r="T118" s="121">
        <v>52</v>
      </c>
      <c r="U118" s="50">
        <f t="shared" si="15"/>
        <v>0</v>
      </c>
      <c r="V118" s="29">
        <f t="shared" si="16"/>
        <v>0</v>
      </c>
      <c r="W118" s="29">
        <f t="shared" si="17"/>
        <v>2</v>
      </c>
      <c r="X118" s="57">
        <f t="shared" si="18"/>
        <v>0</v>
      </c>
      <c r="Y118" s="29">
        <f t="shared" si="19"/>
        <v>0</v>
      </c>
      <c r="Z118" s="20">
        <f t="shared" si="20"/>
        <v>0</v>
      </c>
      <c r="AA118" s="20">
        <f t="shared" si="29"/>
        <v>0</v>
      </c>
      <c r="AB118" s="20">
        <f t="shared" si="22"/>
        <v>0</v>
      </c>
      <c r="AC118" s="20">
        <f t="shared" si="23"/>
        <v>0</v>
      </c>
      <c r="AD118" s="20">
        <f t="shared" si="24"/>
        <v>0</v>
      </c>
      <c r="AE118" s="23">
        <f t="shared" si="25"/>
        <v>0</v>
      </c>
      <c r="AF118" s="25">
        <f t="shared" si="26"/>
        <v>0</v>
      </c>
      <c r="AG118" s="230"/>
      <c r="AH118" s="25"/>
      <c r="AI118" s="23"/>
      <c r="AJ118" s="49">
        <f t="shared" si="27"/>
        <v>2</v>
      </c>
      <c r="AK118" s="181" t="s">
        <v>332</v>
      </c>
      <c r="AL118" s="182">
        <f t="shared" si="28"/>
        <v>3.3333333333333335E-3</v>
      </c>
      <c r="AM118" s="158" t="s">
        <v>173</v>
      </c>
      <c r="AN118" s="20" t="s">
        <v>149</v>
      </c>
      <c r="AO118" s="20" t="s">
        <v>149</v>
      </c>
      <c r="AP118" s="21"/>
      <c r="AQ118" s="122" t="s">
        <v>4</v>
      </c>
      <c r="AR118" s="185" t="str">
        <f>INDEX(Преподаватели!F$3:F$72,MATCH($AK118,Преподаватели!$E$3:$E$72,0),1)</f>
        <v>ст.викл.</v>
      </c>
      <c r="AS118" s="101" t="str">
        <f>INDEX(Преподаватели!G$3:G$72,MATCH($AK118,Преподаватели!$E$3:$E$72,0),1)</f>
        <v>сум.</v>
      </c>
      <c r="AT118" s="101" t="str">
        <f>INDEX(Преподаватели!H$3:H$72,MATCH($AK118,Преподаватели!$E$3:$E$72,0),1)</f>
        <v>б.с.</v>
      </c>
      <c r="AU118" s="186" t="str">
        <f>INDEX(Преподаватели!I$3:I$72,MATCH($AK118,Преподаватели!$E$3:$E$72,0),1)</f>
        <v>б.з.</v>
      </c>
      <c r="AV118" s="157"/>
      <c r="AW118" s="163"/>
      <c r="AX118" s="163"/>
      <c r="AY118" s="164"/>
      <c r="AZ118" s="165"/>
      <c r="BA118" s="165"/>
      <c r="BB118" s="4"/>
      <c r="BC118" s="4"/>
      <c r="BD118" s="4"/>
      <c r="BE118" s="4"/>
      <c r="BF118" s="4"/>
    </row>
    <row r="119" spans="1:58" s="1" customFormat="1" ht="25.5">
      <c r="A119" s="21" t="s">
        <v>117</v>
      </c>
      <c r="B119" s="145" t="s">
        <v>337</v>
      </c>
      <c r="C119" s="68" t="s">
        <v>227</v>
      </c>
      <c r="D119" s="21" t="s">
        <v>103</v>
      </c>
      <c r="E119" s="21" t="s">
        <v>104</v>
      </c>
      <c r="F119" s="21">
        <v>2</v>
      </c>
      <c r="G119" s="20" t="s">
        <v>308</v>
      </c>
      <c r="H119" s="21">
        <v>4</v>
      </c>
      <c r="I119" s="49">
        <v>1</v>
      </c>
      <c r="J119" s="37"/>
      <c r="K119" s="31" t="s">
        <v>106</v>
      </c>
      <c r="L119" s="31"/>
      <c r="M119" s="38"/>
      <c r="N119" s="193">
        <v>3</v>
      </c>
      <c r="O119" s="21">
        <v>90</v>
      </c>
      <c r="P119" s="21">
        <v>2</v>
      </c>
      <c r="Q119" s="21"/>
      <c r="R119" s="21">
        <v>0</v>
      </c>
      <c r="S119" s="21">
        <v>2</v>
      </c>
      <c r="T119" s="121">
        <v>82</v>
      </c>
      <c r="U119" s="50">
        <f t="shared" si="15"/>
        <v>0</v>
      </c>
      <c r="V119" s="29">
        <f t="shared" si="16"/>
        <v>0</v>
      </c>
      <c r="W119" s="29">
        <f t="shared" si="17"/>
        <v>2</v>
      </c>
      <c r="X119" s="57">
        <f t="shared" si="18"/>
        <v>0</v>
      </c>
      <c r="Y119" s="29">
        <f t="shared" si="19"/>
        <v>0</v>
      </c>
      <c r="Z119" s="20">
        <f t="shared" si="20"/>
        <v>0</v>
      </c>
      <c r="AA119" s="20">
        <f t="shared" si="29"/>
        <v>0</v>
      </c>
      <c r="AB119" s="20">
        <f t="shared" si="22"/>
        <v>0</v>
      </c>
      <c r="AC119" s="20">
        <f t="shared" si="23"/>
        <v>0</v>
      </c>
      <c r="AD119" s="20">
        <f t="shared" si="24"/>
        <v>0</v>
      </c>
      <c r="AE119" s="23">
        <f t="shared" si="25"/>
        <v>0</v>
      </c>
      <c r="AF119" s="25">
        <f t="shared" si="26"/>
        <v>0</v>
      </c>
      <c r="AG119" s="230"/>
      <c r="AH119" s="25"/>
      <c r="AI119" s="23"/>
      <c r="AJ119" s="49">
        <f t="shared" si="27"/>
        <v>2</v>
      </c>
      <c r="AK119" s="365" t="s">
        <v>278</v>
      </c>
      <c r="AL119" s="182">
        <f t="shared" si="28"/>
        <v>3.3333333333333335E-3</v>
      </c>
      <c r="AM119" s="158" t="s">
        <v>173</v>
      </c>
      <c r="AN119" s="20" t="s">
        <v>149</v>
      </c>
      <c r="AO119" s="20" t="s">
        <v>149</v>
      </c>
      <c r="AP119" s="21"/>
      <c r="AQ119" s="122" t="s">
        <v>4</v>
      </c>
      <c r="AR119" s="185" t="str">
        <f>INDEX(Преподаватели!F$3:F$72,MATCH($AK119,Преподаватели!$E$3:$E$72,0),1)</f>
        <v>викл.</v>
      </c>
      <c r="AS119" s="101" t="str">
        <f>INDEX(Преподаватели!G$3:G$72,MATCH($AK119,Преподаватели!$E$3:$E$72,0),1)</f>
        <v>сум.</v>
      </c>
      <c r="AT119" s="101" t="str">
        <f>INDEX(Преподаватели!H$3:H$72,MATCH($AK119,Преподаватели!$E$3:$E$72,0),1)</f>
        <v>б.с.</v>
      </c>
      <c r="AU119" s="186" t="str">
        <f>INDEX(Преподаватели!I$3:I$72,MATCH($AK119,Преподаватели!$E$3:$E$72,0),1)</f>
        <v>б.з.</v>
      </c>
      <c r="AV119" s="157"/>
      <c r="AW119" s="163"/>
      <c r="AX119" s="163"/>
      <c r="AY119" s="164"/>
      <c r="AZ119" s="165"/>
      <c r="BA119" s="165"/>
    </row>
    <row r="120" spans="1:58" s="1" customFormat="1" ht="25.5">
      <c r="A120" s="21" t="s">
        <v>120</v>
      </c>
      <c r="B120" s="321" t="s">
        <v>338</v>
      </c>
      <c r="C120" s="68" t="s">
        <v>227</v>
      </c>
      <c r="D120" s="21" t="s">
        <v>103</v>
      </c>
      <c r="E120" s="21" t="s">
        <v>104</v>
      </c>
      <c r="F120" s="21">
        <v>1</v>
      </c>
      <c r="G120" s="20" t="s">
        <v>308</v>
      </c>
      <c r="H120" s="21">
        <v>4</v>
      </c>
      <c r="I120" s="49">
        <v>1</v>
      </c>
      <c r="J120" s="37" t="s">
        <v>106</v>
      </c>
      <c r="K120" s="31"/>
      <c r="L120" s="31"/>
      <c r="M120" s="38"/>
      <c r="N120" s="193">
        <v>5</v>
      </c>
      <c r="O120" s="21">
        <v>150</v>
      </c>
      <c r="P120" s="21"/>
      <c r="Q120" s="21"/>
      <c r="R120" s="21"/>
      <c r="S120" s="21"/>
      <c r="T120" s="121"/>
      <c r="U120" s="50">
        <f t="shared" si="15"/>
        <v>0</v>
      </c>
      <c r="V120" s="29">
        <f t="shared" si="16"/>
        <v>0</v>
      </c>
      <c r="W120" s="29">
        <f t="shared" si="17"/>
        <v>0</v>
      </c>
      <c r="X120" s="57">
        <f t="shared" si="18"/>
        <v>0</v>
      </c>
      <c r="Y120" s="29">
        <f t="shared" si="19"/>
        <v>0</v>
      </c>
      <c r="Z120" s="20">
        <f t="shared" si="20"/>
        <v>0</v>
      </c>
      <c r="AA120" s="20">
        <f t="shared" si="29"/>
        <v>0</v>
      </c>
      <c r="AB120" s="20">
        <f t="shared" si="22"/>
        <v>1</v>
      </c>
      <c r="AC120" s="20">
        <f t="shared" si="23"/>
        <v>0</v>
      </c>
      <c r="AD120" s="20">
        <f t="shared" si="24"/>
        <v>0</v>
      </c>
      <c r="AE120" s="23">
        <f t="shared" si="25"/>
        <v>0</v>
      </c>
      <c r="AF120" s="25">
        <f t="shared" si="26"/>
        <v>0</v>
      </c>
      <c r="AG120" s="230"/>
      <c r="AH120" s="25"/>
      <c r="AI120" s="23"/>
      <c r="AJ120" s="49">
        <f t="shared" si="27"/>
        <v>1</v>
      </c>
      <c r="AK120" s="365" t="s">
        <v>200</v>
      </c>
      <c r="AL120" s="182">
        <f t="shared" si="28"/>
        <v>1.6666666666666668E-3</v>
      </c>
      <c r="AM120" s="158" t="s">
        <v>173</v>
      </c>
      <c r="AN120" s="20" t="s">
        <v>149</v>
      </c>
      <c r="AO120" s="20" t="s">
        <v>149</v>
      </c>
      <c r="AP120" s="21"/>
      <c r="AQ120" s="122" t="s">
        <v>4</v>
      </c>
      <c r="AR120" s="185" t="str">
        <f>INDEX(Преподаватели!F$3:F$72,MATCH($AK120,Преподаватели!$E$3:$E$72,0),1)</f>
        <v>проф.</v>
      </c>
      <c r="AS120" s="101" t="str">
        <f>INDEX(Преподаватели!G$3:G$72,MATCH($AK120,Преподаватели!$E$3:$E$72,0),1)</f>
        <v>сум.</v>
      </c>
      <c r="AT120" s="101" t="str">
        <f>INDEX(Преподаватели!H$3:H$72,MATCH($AK120,Преподаватели!$E$3:$E$72,0),1)</f>
        <v>д.н.</v>
      </c>
      <c r="AU120" s="186" t="str">
        <f>INDEX(Преподаватели!I$3:I$72,MATCH($AK120,Преподаватели!$E$3:$E$72,0),1)</f>
        <v>проф.</v>
      </c>
      <c r="AV120" s="157"/>
      <c r="AW120" s="163"/>
      <c r="AX120" s="163"/>
      <c r="AY120" s="164"/>
      <c r="AZ120" s="165"/>
      <c r="BA120" s="165"/>
      <c r="BB120" s="4"/>
      <c r="BC120" s="4"/>
      <c r="BD120" s="4"/>
      <c r="BE120" s="4"/>
      <c r="BF120" s="4"/>
    </row>
    <row r="121" spans="1:58" s="1" customFormat="1" ht="25.5">
      <c r="A121" s="21" t="s">
        <v>339</v>
      </c>
      <c r="B121" s="145" t="s">
        <v>340</v>
      </c>
      <c r="C121" s="68" t="s">
        <v>227</v>
      </c>
      <c r="D121" s="21" t="s">
        <v>103</v>
      </c>
      <c r="E121" s="21" t="s">
        <v>104</v>
      </c>
      <c r="F121" s="21">
        <v>1</v>
      </c>
      <c r="G121" s="20" t="s">
        <v>308</v>
      </c>
      <c r="H121" s="21">
        <v>4</v>
      </c>
      <c r="I121" s="49">
        <v>1</v>
      </c>
      <c r="J121" s="37"/>
      <c r="K121" s="31"/>
      <c r="L121" s="31"/>
      <c r="M121" s="38"/>
      <c r="N121" s="193">
        <v>2.5</v>
      </c>
      <c r="O121" s="21">
        <v>75</v>
      </c>
      <c r="P121" s="21">
        <v>2</v>
      </c>
      <c r="Q121" s="21"/>
      <c r="R121" s="21">
        <v>0</v>
      </c>
      <c r="S121" s="21">
        <v>2</v>
      </c>
      <c r="T121" s="121">
        <v>67</v>
      </c>
      <c r="U121" s="50">
        <f t="shared" si="15"/>
        <v>0</v>
      </c>
      <c r="V121" s="29">
        <f t="shared" si="16"/>
        <v>0</v>
      </c>
      <c r="W121" s="29">
        <f t="shared" si="17"/>
        <v>2</v>
      </c>
      <c r="X121" s="57">
        <f t="shared" si="18"/>
        <v>0</v>
      </c>
      <c r="Y121" s="29">
        <f t="shared" si="19"/>
        <v>0</v>
      </c>
      <c r="Z121" s="20">
        <f t="shared" si="20"/>
        <v>0</v>
      </c>
      <c r="AA121" s="20">
        <f t="shared" si="29"/>
        <v>0</v>
      </c>
      <c r="AB121" s="20">
        <f t="shared" si="22"/>
        <v>0</v>
      </c>
      <c r="AC121" s="20">
        <f t="shared" si="23"/>
        <v>0</v>
      </c>
      <c r="AD121" s="20">
        <f t="shared" si="24"/>
        <v>0</v>
      </c>
      <c r="AE121" s="23">
        <f t="shared" si="25"/>
        <v>0</v>
      </c>
      <c r="AF121" s="25">
        <f t="shared" si="26"/>
        <v>0</v>
      </c>
      <c r="AG121" s="230"/>
      <c r="AH121" s="25"/>
      <c r="AI121" s="23"/>
      <c r="AJ121" s="49">
        <f t="shared" si="27"/>
        <v>2</v>
      </c>
      <c r="AK121" s="365" t="s">
        <v>200</v>
      </c>
      <c r="AL121" s="182">
        <f t="shared" si="28"/>
        <v>3.3333333333333335E-3</v>
      </c>
      <c r="AM121" s="158" t="s">
        <v>173</v>
      </c>
      <c r="AN121" s="20" t="s">
        <v>149</v>
      </c>
      <c r="AO121" s="20" t="s">
        <v>149</v>
      </c>
      <c r="AP121" s="21"/>
      <c r="AQ121" s="122" t="s">
        <v>4</v>
      </c>
      <c r="AR121" s="185" t="str">
        <f>INDEX(Преподаватели!F$3:F$72,MATCH($AK121,Преподаватели!$E$3:$E$72,0),1)</f>
        <v>проф.</v>
      </c>
      <c r="AS121" s="101" t="str">
        <f>INDEX(Преподаватели!G$3:G$72,MATCH($AK121,Преподаватели!$E$3:$E$72,0),1)</f>
        <v>сум.</v>
      </c>
      <c r="AT121" s="101" t="str">
        <f>INDEX(Преподаватели!H$3:H$72,MATCH($AK121,Преподаватели!$E$3:$E$72,0),1)</f>
        <v>д.н.</v>
      </c>
      <c r="AU121" s="186" t="str">
        <f>INDEX(Преподаватели!I$3:I$72,MATCH($AK121,Преподаватели!$E$3:$E$72,0),1)</f>
        <v>проф.</v>
      </c>
      <c r="AV121" s="157"/>
      <c r="AW121" s="163"/>
      <c r="AX121" s="163"/>
      <c r="AY121" s="164"/>
      <c r="AZ121" s="165"/>
      <c r="BA121" s="165"/>
    </row>
    <row r="122" spans="1:58" ht="25.5">
      <c r="A122" s="22" t="s">
        <v>341</v>
      </c>
      <c r="B122" s="145" t="s">
        <v>342</v>
      </c>
      <c r="C122" s="68" t="s">
        <v>227</v>
      </c>
      <c r="D122" s="21" t="s">
        <v>103</v>
      </c>
      <c r="E122" s="21" t="s">
        <v>104</v>
      </c>
      <c r="F122" s="21">
        <v>1</v>
      </c>
      <c r="G122" s="20" t="s">
        <v>308</v>
      </c>
      <c r="H122" s="21">
        <v>4</v>
      </c>
      <c r="I122" s="49">
        <v>1</v>
      </c>
      <c r="J122" s="37"/>
      <c r="K122" s="31"/>
      <c r="L122" s="31"/>
      <c r="M122" s="38"/>
      <c r="N122" s="193">
        <v>2.5</v>
      </c>
      <c r="O122" s="21">
        <v>75</v>
      </c>
      <c r="P122" s="21">
        <v>2</v>
      </c>
      <c r="Q122" s="21"/>
      <c r="R122" s="21">
        <v>0</v>
      </c>
      <c r="S122" s="21">
        <v>2</v>
      </c>
      <c r="T122" s="121">
        <v>67</v>
      </c>
      <c r="U122" s="50">
        <f t="shared" si="15"/>
        <v>0</v>
      </c>
      <c r="V122" s="29">
        <f t="shared" si="16"/>
        <v>0</v>
      </c>
      <c r="W122" s="29">
        <f t="shared" si="17"/>
        <v>2</v>
      </c>
      <c r="X122" s="57">
        <f t="shared" si="18"/>
        <v>0</v>
      </c>
      <c r="Y122" s="29">
        <f t="shared" si="19"/>
        <v>0</v>
      </c>
      <c r="Z122" s="20">
        <f t="shared" si="20"/>
        <v>0</v>
      </c>
      <c r="AA122" s="20">
        <f t="shared" si="29"/>
        <v>0</v>
      </c>
      <c r="AB122" s="20">
        <f t="shared" si="22"/>
        <v>0</v>
      </c>
      <c r="AC122" s="20">
        <f t="shared" si="23"/>
        <v>0</v>
      </c>
      <c r="AD122" s="20">
        <f t="shared" si="24"/>
        <v>0</v>
      </c>
      <c r="AE122" s="23">
        <f t="shared" si="25"/>
        <v>0</v>
      </c>
      <c r="AF122" s="25">
        <f t="shared" si="26"/>
        <v>0</v>
      </c>
      <c r="AG122" s="230"/>
      <c r="AH122" s="25"/>
      <c r="AI122" s="23"/>
      <c r="AJ122" s="49">
        <f t="shared" si="27"/>
        <v>2</v>
      </c>
      <c r="AK122" s="365" t="s">
        <v>200</v>
      </c>
      <c r="AL122" s="182">
        <f t="shared" si="28"/>
        <v>3.3333333333333335E-3</v>
      </c>
      <c r="AM122" s="69" t="s">
        <v>173</v>
      </c>
      <c r="AN122" s="20" t="s">
        <v>149</v>
      </c>
      <c r="AO122" s="20" t="s">
        <v>149</v>
      </c>
      <c r="AP122" s="21"/>
      <c r="AQ122" s="122" t="s">
        <v>4</v>
      </c>
      <c r="AR122" s="185" t="str">
        <f>INDEX(Преподаватели!F$3:F$72,MATCH($AK122,Преподаватели!$E$3:$E$72,0),1)</f>
        <v>проф.</v>
      </c>
      <c r="AS122" s="101" t="str">
        <f>INDEX(Преподаватели!G$3:G$72,MATCH($AK122,Преподаватели!$E$3:$E$72,0),1)</f>
        <v>сум.</v>
      </c>
      <c r="AT122" s="101" t="str">
        <f>INDEX(Преподаватели!H$3:H$72,MATCH($AK122,Преподаватели!$E$3:$E$72,0),1)</f>
        <v>д.н.</v>
      </c>
      <c r="AU122" s="186" t="str">
        <f>INDEX(Преподаватели!I$3:I$72,MATCH($AK122,Преподаватели!$E$3:$E$72,0),1)</f>
        <v>проф.</v>
      </c>
      <c r="AV122" s="157"/>
      <c r="AW122" s="163"/>
      <c r="AX122" s="163"/>
      <c r="AY122" s="164"/>
      <c r="AZ122" s="165"/>
      <c r="BA122" s="165"/>
      <c r="BB122" s="1"/>
      <c r="BC122" s="1"/>
      <c r="BD122" s="1"/>
      <c r="BE122" s="1"/>
      <c r="BF122" s="1"/>
    </row>
    <row r="123" spans="1:58" s="1" customFormat="1">
      <c r="A123" s="21" t="s">
        <v>222</v>
      </c>
      <c r="B123" s="145" t="s">
        <v>343</v>
      </c>
      <c r="C123" s="68" t="s">
        <v>227</v>
      </c>
      <c r="D123" s="21" t="s">
        <v>103</v>
      </c>
      <c r="E123" s="21" t="s">
        <v>104</v>
      </c>
      <c r="F123" s="21">
        <v>1</v>
      </c>
      <c r="G123" s="20" t="s">
        <v>308</v>
      </c>
      <c r="H123" s="21">
        <v>4</v>
      </c>
      <c r="I123" s="49">
        <v>1</v>
      </c>
      <c r="J123" s="37"/>
      <c r="K123" s="31" t="s">
        <v>106</v>
      </c>
      <c r="L123" s="31"/>
      <c r="M123" s="38"/>
      <c r="N123" s="193">
        <v>3</v>
      </c>
      <c r="O123" s="21">
        <v>90</v>
      </c>
      <c r="P123" s="21">
        <v>2</v>
      </c>
      <c r="Q123" s="21"/>
      <c r="R123" s="21">
        <v>0</v>
      </c>
      <c r="S123" s="21">
        <v>2</v>
      </c>
      <c r="T123" s="121">
        <v>82</v>
      </c>
      <c r="U123" s="50">
        <f t="shared" si="15"/>
        <v>0</v>
      </c>
      <c r="V123" s="29">
        <f t="shared" si="16"/>
        <v>0</v>
      </c>
      <c r="W123" s="29">
        <f t="shared" si="17"/>
        <v>2</v>
      </c>
      <c r="X123" s="57">
        <f t="shared" si="18"/>
        <v>0</v>
      </c>
      <c r="Y123" s="29">
        <f t="shared" si="19"/>
        <v>0</v>
      </c>
      <c r="Z123" s="20">
        <f t="shared" si="20"/>
        <v>0</v>
      </c>
      <c r="AA123" s="20">
        <f t="shared" si="29"/>
        <v>0</v>
      </c>
      <c r="AB123" s="20">
        <f t="shared" si="22"/>
        <v>0</v>
      </c>
      <c r="AC123" s="20">
        <f t="shared" si="23"/>
        <v>0</v>
      </c>
      <c r="AD123" s="20">
        <f t="shared" si="24"/>
        <v>0</v>
      </c>
      <c r="AE123" s="23">
        <f t="shared" si="25"/>
        <v>0</v>
      </c>
      <c r="AF123" s="25">
        <f t="shared" si="26"/>
        <v>0</v>
      </c>
      <c r="AG123" s="230"/>
      <c r="AH123" s="25"/>
      <c r="AI123" s="23"/>
      <c r="AJ123" s="49">
        <f t="shared" si="27"/>
        <v>2</v>
      </c>
      <c r="AK123" s="365" t="s">
        <v>278</v>
      </c>
      <c r="AL123" s="182">
        <f t="shared" si="28"/>
        <v>3.3333333333333335E-3</v>
      </c>
      <c r="AM123" s="158" t="s">
        <v>173</v>
      </c>
      <c r="AN123" s="20" t="s">
        <v>149</v>
      </c>
      <c r="AO123" s="20" t="s">
        <v>149</v>
      </c>
      <c r="AP123" s="21"/>
      <c r="AQ123" s="122" t="s">
        <v>4</v>
      </c>
      <c r="AR123" s="185" t="str">
        <f>INDEX(Преподаватели!F$3:F$72,MATCH($AK123,Преподаватели!$E$3:$E$72,0),1)</f>
        <v>викл.</v>
      </c>
      <c r="AS123" s="101" t="str">
        <f>INDEX(Преподаватели!G$3:G$72,MATCH($AK123,Преподаватели!$E$3:$E$72,0),1)</f>
        <v>сум.</v>
      </c>
      <c r="AT123" s="101" t="str">
        <f>INDEX(Преподаватели!H$3:H$72,MATCH($AK123,Преподаватели!$E$3:$E$72,0),1)</f>
        <v>б.с.</v>
      </c>
      <c r="AU123" s="186" t="str">
        <f>INDEX(Преподаватели!I$3:I$72,MATCH($AK123,Преподаватели!$E$3:$E$72,0),1)</f>
        <v>б.з.</v>
      </c>
      <c r="AV123" s="157"/>
      <c r="AW123" s="163"/>
      <c r="AX123" s="163"/>
      <c r="AY123" s="164"/>
      <c r="AZ123" s="165"/>
      <c r="BA123" s="165"/>
    </row>
    <row r="124" spans="1:58">
      <c r="A124" s="21" t="s">
        <v>344</v>
      </c>
      <c r="B124" s="145" t="s">
        <v>345</v>
      </c>
      <c r="C124" s="68" t="s">
        <v>227</v>
      </c>
      <c r="D124" s="21" t="s">
        <v>103</v>
      </c>
      <c r="E124" s="21" t="s">
        <v>104</v>
      </c>
      <c r="F124" s="21">
        <v>2</v>
      </c>
      <c r="G124" s="20" t="s">
        <v>308</v>
      </c>
      <c r="H124" s="21">
        <v>4</v>
      </c>
      <c r="I124" s="49">
        <v>1</v>
      </c>
      <c r="J124" s="37" t="s">
        <v>106</v>
      </c>
      <c r="K124" s="31"/>
      <c r="L124" s="31" t="s">
        <v>133</v>
      </c>
      <c r="M124" s="38"/>
      <c r="N124" s="193">
        <v>5</v>
      </c>
      <c r="O124" s="21">
        <v>150</v>
      </c>
      <c r="P124" s="21">
        <v>2</v>
      </c>
      <c r="Q124" s="21"/>
      <c r="R124" s="21">
        <v>0</v>
      </c>
      <c r="S124" s="21">
        <v>2</v>
      </c>
      <c r="T124" s="121">
        <v>136</v>
      </c>
      <c r="U124" s="50">
        <f t="shared" si="15"/>
        <v>0</v>
      </c>
      <c r="V124" s="29">
        <f t="shared" si="16"/>
        <v>0</v>
      </c>
      <c r="W124" s="29">
        <f t="shared" si="17"/>
        <v>2</v>
      </c>
      <c r="X124" s="57">
        <f t="shared" si="18"/>
        <v>0</v>
      </c>
      <c r="Y124" s="29">
        <f t="shared" si="19"/>
        <v>0</v>
      </c>
      <c r="Z124" s="20">
        <f t="shared" si="20"/>
        <v>0</v>
      </c>
      <c r="AA124" s="20">
        <f t="shared" si="29"/>
        <v>0</v>
      </c>
      <c r="AB124" s="20">
        <f t="shared" si="22"/>
        <v>1</v>
      </c>
      <c r="AC124" s="20">
        <f t="shared" si="23"/>
        <v>0</v>
      </c>
      <c r="AD124" s="20">
        <f t="shared" si="24"/>
        <v>0</v>
      </c>
      <c r="AE124" s="23">
        <f t="shared" si="25"/>
        <v>0</v>
      </c>
      <c r="AF124" s="25">
        <f t="shared" si="26"/>
        <v>0</v>
      </c>
      <c r="AG124" s="230"/>
      <c r="AH124" s="25"/>
      <c r="AI124" s="23"/>
      <c r="AJ124" s="49">
        <f t="shared" si="27"/>
        <v>3</v>
      </c>
      <c r="AK124" s="365" t="s">
        <v>238</v>
      </c>
      <c r="AL124" s="182">
        <f t="shared" si="28"/>
        <v>5.0000000000000001E-3</v>
      </c>
      <c r="AM124" s="69" t="s">
        <v>173</v>
      </c>
      <c r="AN124" s="20" t="s">
        <v>149</v>
      </c>
      <c r="AO124" s="20" t="s">
        <v>149</v>
      </c>
      <c r="AP124" s="21"/>
      <c r="AQ124" s="122" t="s">
        <v>4</v>
      </c>
      <c r="AR124" s="185" t="str">
        <f>INDEX(Преподаватели!F$3:F$72,MATCH($AK124,Преподаватели!$E$3:$E$72,0),1)</f>
        <v>доц.</v>
      </c>
      <c r="AS124" s="101" t="str">
        <f>INDEX(Преподаватели!G$3:G$72,MATCH($AK124,Преподаватели!$E$3:$E$72,0),1)</f>
        <v>шт.</v>
      </c>
      <c r="AT124" s="101" t="str">
        <f>INDEX(Преподаватели!H$3:H$72,MATCH($AK124,Преподаватели!$E$3:$E$72,0),1)</f>
        <v>к.н.</v>
      </c>
      <c r="AU124" s="186" t="str">
        <f>INDEX(Преподаватели!I$3:I$72,MATCH($AK124,Преподаватели!$E$3:$E$72,0),1)</f>
        <v>б.з.</v>
      </c>
      <c r="AV124" s="157"/>
      <c r="AW124" s="163"/>
      <c r="AX124" s="163"/>
      <c r="AY124" s="164"/>
      <c r="AZ124" s="165"/>
      <c r="BA124" s="165"/>
      <c r="BB124" s="1"/>
      <c r="BC124" s="1"/>
      <c r="BD124" s="1"/>
      <c r="BE124" s="1"/>
      <c r="BF124" s="1"/>
    </row>
    <row r="125" spans="1:58" s="1" customFormat="1" ht="25.5">
      <c r="A125" s="21" t="s">
        <v>346</v>
      </c>
      <c r="B125" s="145" t="s">
        <v>347</v>
      </c>
      <c r="C125" s="68" t="s">
        <v>227</v>
      </c>
      <c r="D125" s="21" t="s">
        <v>103</v>
      </c>
      <c r="E125" s="21" t="s">
        <v>104</v>
      </c>
      <c r="F125" s="21">
        <v>1</v>
      </c>
      <c r="G125" s="20" t="s">
        <v>308</v>
      </c>
      <c r="H125" s="21">
        <v>4</v>
      </c>
      <c r="I125" s="49">
        <v>1</v>
      </c>
      <c r="J125" s="37"/>
      <c r="K125" s="31" t="s">
        <v>106</v>
      </c>
      <c r="L125" s="31"/>
      <c r="M125" s="38"/>
      <c r="N125" s="193">
        <v>3</v>
      </c>
      <c r="O125" s="21">
        <v>90</v>
      </c>
      <c r="P125" s="21">
        <v>2</v>
      </c>
      <c r="Q125" s="21"/>
      <c r="R125" s="21">
        <v>0</v>
      </c>
      <c r="S125" s="21">
        <v>2</v>
      </c>
      <c r="T125" s="121">
        <v>82</v>
      </c>
      <c r="U125" s="50">
        <f t="shared" si="15"/>
        <v>0</v>
      </c>
      <c r="V125" s="29">
        <f t="shared" si="16"/>
        <v>0</v>
      </c>
      <c r="W125" s="29">
        <f t="shared" si="17"/>
        <v>2</v>
      </c>
      <c r="X125" s="57">
        <f t="shared" si="18"/>
        <v>0</v>
      </c>
      <c r="Y125" s="29">
        <f t="shared" si="19"/>
        <v>0</v>
      </c>
      <c r="Z125" s="20">
        <f t="shared" si="20"/>
        <v>0</v>
      </c>
      <c r="AA125" s="20">
        <f t="shared" si="29"/>
        <v>0</v>
      </c>
      <c r="AB125" s="20">
        <f t="shared" si="22"/>
        <v>0</v>
      </c>
      <c r="AC125" s="20">
        <f t="shared" si="23"/>
        <v>0</v>
      </c>
      <c r="AD125" s="20">
        <f t="shared" si="24"/>
        <v>0</v>
      </c>
      <c r="AE125" s="23">
        <f t="shared" si="25"/>
        <v>0</v>
      </c>
      <c r="AF125" s="25">
        <f t="shared" si="26"/>
        <v>0</v>
      </c>
      <c r="AG125" s="230"/>
      <c r="AH125" s="25"/>
      <c r="AI125" s="23"/>
      <c r="AJ125" s="49">
        <f t="shared" si="27"/>
        <v>2</v>
      </c>
      <c r="AK125" s="365" t="s">
        <v>278</v>
      </c>
      <c r="AL125" s="182">
        <f t="shared" si="28"/>
        <v>3.3333333333333335E-3</v>
      </c>
      <c r="AM125" s="158" t="s">
        <v>173</v>
      </c>
      <c r="AN125" s="20" t="s">
        <v>149</v>
      </c>
      <c r="AO125" s="20" t="s">
        <v>149</v>
      </c>
      <c r="AP125" s="21"/>
      <c r="AQ125" s="122" t="s">
        <v>4</v>
      </c>
      <c r="AR125" s="185" t="str">
        <f>INDEX(Преподаватели!F$3:F$72,MATCH($AK125,Преподаватели!$E$3:$E$72,0),1)</f>
        <v>викл.</v>
      </c>
      <c r="AS125" s="101" t="str">
        <f>INDEX(Преподаватели!G$3:G$72,MATCH($AK125,Преподаватели!$E$3:$E$72,0),1)</f>
        <v>сум.</v>
      </c>
      <c r="AT125" s="101" t="str">
        <f>INDEX(Преподаватели!H$3:H$72,MATCH($AK125,Преподаватели!$E$3:$E$72,0),1)</f>
        <v>б.с.</v>
      </c>
      <c r="AU125" s="186" t="str">
        <f>INDEX(Преподаватели!I$3:I$72,MATCH($AK125,Преподаватели!$E$3:$E$72,0),1)</f>
        <v>б.з.</v>
      </c>
      <c r="AV125" s="157"/>
      <c r="AW125" s="163"/>
      <c r="AX125" s="163"/>
      <c r="AY125" s="164"/>
      <c r="AZ125" s="165"/>
      <c r="BA125" s="165"/>
    </row>
    <row r="126" spans="1:58" s="1" customFormat="1">
      <c r="A126" s="21" t="s">
        <v>346</v>
      </c>
      <c r="B126" s="145" t="s">
        <v>288</v>
      </c>
      <c r="C126" s="68" t="s">
        <v>227</v>
      </c>
      <c r="D126" s="21" t="s">
        <v>103</v>
      </c>
      <c r="E126" s="21" t="s">
        <v>104</v>
      </c>
      <c r="F126" s="21">
        <v>2</v>
      </c>
      <c r="G126" s="20" t="s">
        <v>308</v>
      </c>
      <c r="H126" s="21">
        <v>4</v>
      </c>
      <c r="I126" s="49">
        <v>1</v>
      </c>
      <c r="J126" s="37" t="s">
        <v>106</v>
      </c>
      <c r="K126" s="31"/>
      <c r="L126" s="31"/>
      <c r="M126" s="38"/>
      <c r="N126" s="193">
        <v>3</v>
      </c>
      <c r="O126" s="21">
        <v>90</v>
      </c>
      <c r="P126" s="21">
        <v>2</v>
      </c>
      <c r="Q126" s="21"/>
      <c r="R126" s="21">
        <v>0</v>
      </c>
      <c r="S126" s="21">
        <v>2</v>
      </c>
      <c r="T126" s="121">
        <v>82</v>
      </c>
      <c r="U126" s="50">
        <f t="shared" si="15"/>
        <v>0</v>
      </c>
      <c r="V126" s="29">
        <f t="shared" si="16"/>
        <v>0</v>
      </c>
      <c r="W126" s="29">
        <f t="shared" si="17"/>
        <v>2</v>
      </c>
      <c r="X126" s="57">
        <f t="shared" si="18"/>
        <v>0</v>
      </c>
      <c r="Y126" s="29">
        <f t="shared" si="19"/>
        <v>0</v>
      </c>
      <c r="Z126" s="20">
        <f t="shared" si="20"/>
        <v>0</v>
      </c>
      <c r="AA126" s="20">
        <f t="shared" si="29"/>
        <v>0</v>
      </c>
      <c r="AB126" s="20">
        <f t="shared" si="22"/>
        <v>1</v>
      </c>
      <c r="AC126" s="20">
        <f t="shared" si="23"/>
        <v>0</v>
      </c>
      <c r="AD126" s="20">
        <f t="shared" si="24"/>
        <v>0</v>
      </c>
      <c r="AE126" s="23">
        <f t="shared" si="25"/>
        <v>0</v>
      </c>
      <c r="AF126" s="25">
        <f t="shared" si="26"/>
        <v>0</v>
      </c>
      <c r="AG126" s="230"/>
      <c r="AH126" s="25"/>
      <c r="AI126" s="23"/>
      <c r="AJ126" s="49">
        <f t="shared" si="27"/>
        <v>3</v>
      </c>
      <c r="AK126" s="365" t="s">
        <v>278</v>
      </c>
      <c r="AL126" s="182">
        <f t="shared" si="28"/>
        <v>5.0000000000000001E-3</v>
      </c>
      <c r="AM126" s="158" t="s">
        <v>173</v>
      </c>
      <c r="AN126" s="20" t="s">
        <v>149</v>
      </c>
      <c r="AO126" s="20" t="s">
        <v>149</v>
      </c>
      <c r="AP126" s="21"/>
      <c r="AQ126" s="122" t="s">
        <v>4</v>
      </c>
      <c r="AR126" s="185" t="str">
        <f>INDEX(Преподаватели!F$3:F$72,MATCH($AK126,Преподаватели!$E$3:$E$72,0),1)</f>
        <v>викл.</v>
      </c>
      <c r="AS126" s="101" t="str">
        <f>INDEX(Преподаватели!G$3:G$72,MATCH($AK126,Преподаватели!$E$3:$E$72,0),1)</f>
        <v>сум.</v>
      </c>
      <c r="AT126" s="101" t="str">
        <f>INDEX(Преподаватели!H$3:H$72,MATCH($AK126,Преподаватели!$E$3:$E$72,0),1)</f>
        <v>б.с.</v>
      </c>
      <c r="AU126" s="186" t="str">
        <f>INDEX(Преподаватели!I$3:I$72,MATCH($AK126,Преподаватели!$E$3:$E$72,0),1)</f>
        <v>б.з.</v>
      </c>
      <c r="AV126" s="157"/>
      <c r="AW126" s="163"/>
      <c r="AX126" s="163"/>
      <c r="AY126" s="164"/>
      <c r="AZ126" s="165"/>
      <c r="BA126" s="165"/>
      <c r="BB126" s="4"/>
      <c r="BC126" s="4"/>
      <c r="BD126" s="4"/>
      <c r="BE126" s="4"/>
      <c r="BF126" s="4"/>
    </row>
    <row r="127" spans="1:58" s="1" customFormat="1">
      <c r="A127" s="21" t="s">
        <v>202</v>
      </c>
      <c r="B127" s="145" t="s">
        <v>348</v>
      </c>
      <c r="C127" s="68" t="s">
        <v>349</v>
      </c>
      <c r="D127" s="21" t="s">
        <v>103</v>
      </c>
      <c r="E127" s="21" t="s">
        <v>192</v>
      </c>
      <c r="F127" s="21">
        <v>2</v>
      </c>
      <c r="G127" s="20" t="s">
        <v>350</v>
      </c>
      <c r="H127" s="21">
        <v>1</v>
      </c>
      <c r="I127" s="49">
        <v>1</v>
      </c>
      <c r="J127" s="37" t="s">
        <v>106</v>
      </c>
      <c r="K127" s="31"/>
      <c r="L127" s="31"/>
      <c r="M127" s="38"/>
      <c r="N127" s="193">
        <v>4</v>
      </c>
      <c r="O127" s="21">
        <v>120</v>
      </c>
      <c r="P127" s="21">
        <v>8</v>
      </c>
      <c r="Q127" s="21">
        <v>4</v>
      </c>
      <c r="R127" s="21">
        <v>0</v>
      </c>
      <c r="S127" s="21">
        <v>4</v>
      </c>
      <c r="T127" s="121">
        <v>112</v>
      </c>
      <c r="U127" s="50">
        <f t="shared" ref="U127:U190" si="30">Q127</f>
        <v>4</v>
      </c>
      <c r="V127" s="29">
        <f t="shared" ref="V127:V190" si="31">R127*I127</f>
        <v>0</v>
      </c>
      <c r="W127" s="29">
        <f t="shared" ref="W127:W190" si="32">S127*I127</f>
        <v>4</v>
      </c>
      <c r="X127" s="57">
        <f t="shared" ref="X127:X190" si="33">IF(AF127&gt;0,0,IF(AND(D127="Заоч.(д)",M127="+"),N127*2*0.25*H127,IF(OR(M127="+",M127="+у"),H127*0.25,IF(OR(M127="к",M127="к/кмс"),H127*0.25,IF(OR(M127="кк",M127="кк/кмс"),H127*0.25*2,IF(OR(M127="рр",M127="рр/кмс"),H127*0.5,IF(OR(M127="кр",M127="кр/кмс"),H127*1,0)))))))</f>
        <v>0</v>
      </c>
      <c r="Y127" s="29">
        <f t="shared" ref="Y127:Y190" si="34">IF(L127="+",H127*3,IF(L127="+в",H127*3,0))</f>
        <v>0</v>
      </c>
      <c r="Z127" s="20">
        <f t="shared" ref="Z127:Z190" si="35">IF(AND(D127="Заоч.(д)",K127="+"),H127*0.1,IF(AF127&gt;0,0,IF(AND(K127="+",R127="",S127="",O127=Q127+T127),H127*0.1,0)))</f>
        <v>0</v>
      </c>
      <c r="AA127" s="20">
        <f t="shared" ref="AA127:AA148" si="36">IF(H127&lt;6,0,IF(AND(D127="Ден.",J127="+"),I127*2,IF(AND(D127="Ден.",J127="+п"),I127*2,0)))</f>
        <v>0</v>
      </c>
      <c r="AB127" s="20">
        <f t="shared" ref="AB127:AB190" si="37">IF(AND(J127="+",D127="Заоч.(д)"),H127*0.1,IF(J127="+",H127*0.25,0))</f>
        <v>0.25</v>
      </c>
      <c r="AC127" s="20">
        <f t="shared" ref="AC127:AC190" si="38">IF(B127="Керівництво бакалаврськими роботами",H127*10,IF(B127="Керівництво магістерськими роботами",H127*20,IF(B127="Рецензування бакалаврських робіт",H127*1,IF(B127="Рецензування магістерських робіт",H127*2,IF(B127="Нормоконтроль",H127*0.33,0)))))</f>
        <v>0</v>
      </c>
      <c r="AD127" s="20">
        <f t="shared" ref="AD127:AD190" si="39">IF(B127="Голова ЕК (екзамен)",H127*0.5,IF(B127="Голова ЕК (захист)",H127*0.5,IF(B127="Участь у ЕК (екзамен)",H127*0.33,IF(B127="Участь у ЕК (захист)",H127*0.33,0))))</f>
        <v>0</v>
      </c>
      <c r="AE127" s="23">
        <f t="shared" ref="AE127:AE190" si="40">IF(B127="Керівництво аспірантами (очна)",H127*25,IF(B127="Керівництво аспірантами (заочна)",H127*25,IF(B127="Рецензування рефератів (асп.)",H127*2,IF(B127="Кандидатські іспити",H127*0.5,IF(B127="Вступні іспити (асп.)",H127*0.5,IF(B127="Наукове консультування докторантів",H127*50,0))))))</f>
        <v>0</v>
      </c>
      <c r="AF127" s="25">
        <f t="shared" ref="AF127:AF190" si="41">IF(AND(A127="ПедПр",D127="Ден."),H127*N127/1.5,IF(AND(A127="ПедПр",D127="Заоч."),H127*0.5*N127/1.5,IF(AND(A127="ПедПр",D127="Заоч.(д)"),H127*0.5*N127/1.5,IF(AND(A127="Пр",D127="Ден."),H127*0.5,IF(AND(A127="Пр",D127="Заоч."),H127*0.1,IF(AND(A127="Пр",D127="Заоч.(д)"),H127*0.1,IF(AND(A127="НПрКПУ",D127="Ден.",H127&gt;=5),ROUND(H127/6,1)*N127/3*2*2,0)))))))</f>
        <v>0</v>
      </c>
      <c r="AG127" s="230"/>
      <c r="AH127" s="25"/>
      <c r="AI127" s="23"/>
      <c r="AJ127" s="49">
        <f t="shared" ref="AJ127:AJ190" si="42">SUM(U127:AI127)</f>
        <v>8.25</v>
      </c>
      <c r="AK127" s="181" t="s">
        <v>152</v>
      </c>
      <c r="AL127" s="182">
        <f t="shared" ref="AL127:AL190" si="43">IF(OR(AU127="проф.",AT127="д.н."),AJ127/600,AJ127/600)</f>
        <v>1.375E-2</v>
      </c>
      <c r="AM127" s="158" t="s">
        <v>176</v>
      </c>
      <c r="AN127" s="20" t="s">
        <v>109</v>
      </c>
      <c r="AO127" s="20" t="s">
        <v>109</v>
      </c>
      <c r="AP127" s="21"/>
      <c r="AQ127" s="122" t="s">
        <v>4</v>
      </c>
      <c r="AR127" s="185" t="str">
        <f>INDEX(Преподаватели!F$3:F$72,MATCH($AK127,Преподаватели!$E$3:$E$72,0),1)</f>
        <v>ст.викл.</v>
      </c>
      <c r="AS127" s="101" t="str">
        <f>INDEX(Преподаватели!G$3:G$72,MATCH($AK127,Преподаватели!$E$3:$E$72,0),1)</f>
        <v>сум.</v>
      </c>
      <c r="AT127" s="101" t="str">
        <f>INDEX(Преподаватели!H$3:H$72,MATCH($AK127,Преподаватели!$E$3:$E$72,0),1)</f>
        <v>б.с.</v>
      </c>
      <c r="AU127" s="186" t="str">
        <f>INDEX(Преподаватели!I$3:I$72,MATCH($AK127,Преподаватели!$E$3:$E$72,0),1)</f>
        <v>б.з.</v>
      </c>
      <c r="AV127" s="157"/>
      <c r="AW127" s="163"/>
      <c r="AX127" s="163"/>
      <c r="AY127" s="164"/>
      <c r="AZ127" s="165"/>
      <c r="BA127" s="165"/>
    </row>
    <row r="128" spans="1:58">
      <c r="A128" s="21" t="s">
        <v>306</v>
      </c>
      <c r="B128" s="145" t="s">
        <v>351</v>
      </c>
      <c r="C128" s="68" t="s">
        <v>349</v>
      </c>
      <c r="D128" s="21" t="s">
        <v>103</v>
      </c>
      <c r="E128" s="21" t="s">
        <v>192</v>
      </c>
      <c r="F128" s="21">
        <v>1</v>
      </c>
      <c r="G128" s="20" t="s">
        <v>350</v>
      </c>
      <c r="H128" s="21">
        <v>1</v>
      </c>
      <c r="I128" s="49">
        <v>1</v>
      </c>
      <c r="J128" s="37" t="s">
        <v>106</v>
      </c>
      <c r="K128" s="31"/>
      <c r="L128" s="31"/>
      <c r="M128" s="38"/>
      <c r="N128" s="193">
        <v>4</v>
      </c>
      <c r="O128" s="21">
        <v>120</v>
      </c>
      <c r="P128" s="21">
        <v>8</v>
      </c>
      <c r="Q128" s="21">
        <v>4</v>
      </c>
      <c r="R128" s="21">
        <v>0</v>
      </c>
      <c r="S128" s="21">
        <v>4</v>
      </c>
      <c r="T128" s="121">
        <v>112</v>
      </c>
      <c r="U128" s="50">
        <f t="shared" si="30"/>
        <v>4</v>
      </c>
      <c r="V128" s="29">
        <f t="shared" si="31"/>
        <v>0</v>
      </c>
      <c r="W128" s="29">
        <f t="shared" si="32"/>
        <v>4</v>
      </c>
      <c r="X128" s="57">
        <f t="shared" si="33"/>
        <v>0</v>
      </c>
      <c r="Y128" s="29">
        <f t="shared" si="34"/>
        <v>0</v>
      </c>
      <c r="Z128" s="20">
        <f t="shared" si="35"/>
        <v>0</v>
      </c>
      <c r="AA128" s="20">
        <f t="shared" si="36"/>
        <v>0</v>
      </c>
      <c r="AB128" s="20">
        <f t="shared" si="37"/>
        <v>0.25</v>
      </c>
      <c r="AC128" s="20">
        <f t="shared" si="38"/>
        <v>0</v>
      </c>
      <c r="AD128" s="20">
        <f t="shared" si="39"/>
        <v>0</v>
      </c>
      <c r="AE128" s="23">
        <f t="shared" si="40"/>
        <v>0</v>
      </c>
      <c r="AF128" s="25">
        <f t="shared" si="41"/>
        <v>0</v>
      </c>
      <c r="AG128" s="230"/>
      <c r="AH128" s="25"/>
      <c r="AI128" s="23"/>
      <c r="AJ128" s="49">
        <f t="shared" si="42"/>
        <v>8.25</v>
      </c>
      <c r="AK128" s="181" t="s">
        <v>152</v>
      </c>
      <c r="AL128" s="182">
        <f t="shared" si="43"/>
        <v>1.375E-2</v>
      </c>
      <c r="AM128" s="69" t="s">
        <v>176</v>
      </c>
      <c r="AN128" s="20" t="s">
        <v>109</v>
      </c>
      <c r="AO128" s="20" t="s">
        <v>109</v>
      </c>
      <c r="AP128" s="21"/>
      <c r="AQ128" s="122" t="s">
        <v>4</v>
      </c>
      <c r="AR128" s="185" t="str">
        <f>INDEX(Преподаватели!F$3:F$72,MATCH($AK128,Преподаватели!$E$3:$E$72,0),1)</f>
        <v>ст.викл.</v>
      </c>
      <c r="AS128" s="101" t="str">
        <f>INDEX(Преподаватели!G$3:G$72,MATCH($AK128,Преподаватели!$E$3:$E$72,0),1)</f>
        <v>сум.</v>
      </c>
      <c r="AT128" s="101" t="str">
        <f>INDEX(Преподаватели!H$3:H$72,MATCH($AK128,Преподаватели!$E$3:$E$72,0),1)</f>
        <v>б.с.</v>
      </c>
      <c r="AU128" s="186" t="str">
        <f>INDEX(Преподаватели!I$3:I$72,MATCH($AK128,Преподаватели!$E$3:$E$72,0),1)</f>
        <v>б.з.</v>
      </c>
      <c r="AV128" s="157"/>
      <c r="AW128" s="163"/>
      <c r="AX128" s="163"/>
      <c r="AY128" s="164"/>
      <c r="AZ128" s="165"/>
      <c r="BA128" s="165"/>
      <c r="BB128" s="1"/>
      <c r="BC128" s="1"/>
      <c r="BD128" s="1"/>
      <c r="BE128" s="1"/>
      <c r="BF128" s="1"/>
    </row>
    <row r="129" spans="1:58" s="1" customFormat="1">
      <c r="A129" s="21" t="s">
        <v>257</v>
      </c>
      <c r="B129" s="145" t="s">
        <v>352</v>
      </c>
      <c r="C129" s="68" t="s">
        <v>349</v>
      </c>
      <c r="D129" s="21" t="s">
        <v>103</v>
      </c>
      <c r="E129" s="21" t="s">
        <v>192</v>
      </c>
      <c r="F129" s="21">
        <v>1</v>
      </c>
      <c r="G129" s="20" t="s">
        <v>350</v>
      </c>
      <c r="H129" s="21">
        <v>1</v>
      </c>
      <c r="I129" s="49">
        <v>1</v>
      </c>
      <c r="J129" s="37"/>
      <c r="K129" s="31" t="s">
        <v>106</v>
      </c>
      <c r="L129" s="31"/>
      <c r="M129" s="38"/>
      <c r="N129" s="193">
        <v>3</v>
      </c>
      <c r="O129" s="21">
        <v>90</v>
      </c>
      <c r="P129" s="21">
        <v>8</v>
      </c>
      <c r="Q129" s="21">
        <v>4</v>
      </c>
      <c r="R129" s="21">
        <v>0</v>
      </c>
      <c r="S129" s="21">
        <v>4</v>
      </c>
      <c r="T129" s="121">
        <v>82</v>
      </c>
      <c r="U129" s="50">
        <f t="shared" si="30"/>
        <v>4</v>
      </c>
      <c r="V129" s="29">
        <f t="shared" si="31"/>
        <v>0</v>
      </c>
      <c r="W129" s="29">
        <f t="shared" si="32"/>
        <v>4</v>
      </c>
      <c r="X129" s="57">
        <f t="shared" si="33"/>
        <v>0</v>
      </c>
      <c r="Y129" s="29">
        <f t="shared" si="34"/>
        <v>0</v>
      </c>
      <c r="Z129" s="20">
        <f t="shared" si="35"/>
        <v>0</v>
      </c>
      <c r="AA129" s="20">
        <f t="shared" si="36"/>
        <v>0</v>
      </c>
      <c r="AB129" s="20">
        <f t="shared" si="37"/>
        <v>0</v>
      </c>
      <c r="AC129" s="20">
        <f t="shared" si="38"/>
        <v>0</v>
      </c>
      <c r="AD129" s="20">
        <f t="shared" si="39"/>
        <v>0</v>
      </c>
      <c r="AE129" s="23">
        <f t="shared" si="40"/>
        <v>0</v>
      </c>
      <c r="AF129" s="25">
        <f t="shared" si="41"/>
        <v>0</v>
      </c>
      <c r="AG129" s="230"/>
      <c r="AH129" s="25"/>
      <c r="AI129" s="23"/>
      <c r="AJ129" s="49">
        <f t="shared" si="42"/>
        <v>8</v>
      </c>
      <c r="AK129" s="181" t="s">
        <v>353</v>
      </c>
      <c r="AL129" s="182">
        <f t="shared" si="43"/>
        <v>1.3333333333333334E-2</v>
      </c>
      <c r="AM129" s="158" t="s">
        <v>354</v>
      </c>
      <c r="AN129" s="20" t="s">
        <v>109</v>
      </c>
      <c r="AO129" s="20" t="s">
        <v>109</v>
      </c>
      <c r="AP129" s="21"/>
      <c r="AQ129" s="122" t="s">
        <v>4</v>
      </c>
      <c r="AR129" s="185" t="str">
        <f>INDEX(Преподаватели!F$3:F$72,MATCH($AK129,Преподаватели!$E$3:$E$72,0),1)</f>
        <v>доц.</v>
      </c>
      <c r="AS129" s="101" t="str">
        <f>INDEX(Преподаватели!G$3:G$72,MATCH($AK129,Преподаватели!$E$3:$E$72,0),1)</f>
        <v>сум.</v>
      </c>
      <c r="AT129" s="101" t="str">
        <f>INDEX(Преподаватели!H$3:H$72,MATCH($AK129,Преподаватели!$E$3:$E$72,0),1)</f>
        <v>к.н.</v>
      </c>
      <c r="AU129" s="186" t="str">
        <f>INDEX(Преподаватели!I$3:I$72,MATCH($AK129,Преподаватели!$E$3:$E$72,0),1)</f>
        <v>доц.</v>
      </c>
      <c r="AV129" s="157"/>
      <c r="AW129" s="163"/>
      <c r="AX129" s="163"/>
      <c r="AY129" s="164"/>
      <c r="AZ129" s="165"/>
      <c r="BA129" s="165"/>
    </row>
    <row r="130" spans="1:58">
      <c r="A130" s="22" t="s">
        <v>257</v>
      </c>
      <c r="B130" s="145" t="s">
        <v>352</v>
      </c>
      <c r="C130" s="68" t="s">
        <v>349</v>
      </c>
      <c r="D130" s="21" t="s">
        <v>103</v>
      </c>
      <c r="E130" s="21" t="s">
        <v>192</v>
      </c>
      <c r="F130" s="21">
        <v>2</v>
      </c>
      <c r="G130" s="20" t="s">
        <v>350</v>
      </c>
      <c r="H130" s="21">
        <v>1</v>
      </c>
      <c r="I130" s="49">
        <v>1</v>
      </c>
      <c r="J130" s="37" t="s">
        <v>106</v>
      </c>
      <c r="K130" s="31"/>
      <c r="L130" s="31"/>
      <c r="M130" s="38"/>
      <c r="N130" s="193">
        <v>3</v>
      </c>
      <c r="O130" s="21">
        <v>90</v>
      </c>
      <c r="P130" s="21">
        <v>8</v>
      </c>
      <c r="Q130" s="21">
        <v>4</v>
      </c>
      <c r="R130" s="21">
        <v>0</v>
      </c>
      <c r="S130" s="21">
        <v>4</v>
      </c>
      <c r="T130" s="121">
        <v>82</v>
      </c>
      <c r="U130" s="50">
        <f t="shared" si="30"/>
        <v>4</v>
      </c>
      <c r="V130" s="29">
        <f t="shared" si="31"/>
        <v>0</v>
      </c>
      <c r="W130" s="29">
        <f t="shared" si="32"/>
        <v>4</v>
      </c>
      <c r="X130" s="57">
        <f t="shared" si="33"/>
        <v>0</v>
      </c>
      <c r="Y130" s="29">
        <f t="shared" si="34"/>
        <v>0</v>
      </c>
      <c r="Z130" s="20">
        <f t="shared" si="35"/>
        <v>0</v>
      </c>
      <c r="AA130" s="20">
        <f t="shared" si="36"/>
        <v>0</v>
      </c>
      <c r="AB130" s="20">
        <f t="shared" si="37"/>
        <v>0.25</v>
      </c>
      <c r="AC130" s="20">
        <f t="shared" si="38"/>
        <v>0</v>
      </c>
      <c r="AD130" s="20">
        <f t="shared" si="39"/>
        <v>0</v>
      </c>
      <c r="AE130" s="23">
        <f t="shared" si="40"/>
        <v>0</v>
      </c>
      <c r="AF130" s="25">
        <f t="shared" si="41"/>
        <v>0</v>
      </c>
      <c r="AG130" s="230"/>
      <c r="AH130" s="25"/>
      <c r="AI130" s="23"/>
      <c r="AJ130" s="49">
        <f t="shared" si="42"/>
        <v>8.25</v>
      </c>
      <c r="AK130" s="181" t="s">
        <v>353</v>
      </c>
      <c r="AL130" s="182">
        <f t="shared" si="43"/>
        <v>1.375E-2</v>
      </c>
      <c r="AM130" s="69" t="s">
        <v>354</v>
      </c>
      <c r="AN130" s="20" t="s">
        <v>109</v>
      </c>
      <c r="AO130" s="20" t="s">
        <v>109</v>
      </c>
      <c r="AP130" s="21"/>
      <c r="AQ130" s="122" t="s">
        <v>4</v>
      </c>
      <c r="AR130" s="185" t="str">
        <f>INDEX(Преподаватели!F$3:F$72,MATCH($AK130,Преподаватели!$E$3:$E$72,0),1)</f>
        <v>доц.</v>
      </c>
      <c r="AS130" s="101" t="str">
        <f>INDEX(Преподаватели!G$3:G$72,MATCH($AK130,Преподаватели!$E$3:$E$72,0),1)</f>
        <v>сум.</v>
      </c>
      <c r="AT130" s="101" t="str">
        <f>INDEX(Преподаватели!H$3:H$72,MATCH($AK130,Преподаватели!$E$3:$E$72,0),1)</f>
        <v>к.н.</v>
      </c>
      <c r="AU130" s="186" t="str">
        <f>INDEX(Преподаватели!I$3:I$72,MATCH($AK130,Преподаватели!$E$3:$E$72,0),1)</f>
        <v>доц.</v>
      </c>
      <c r="AV130" s="157"/>
      <c r="AW130" s="163"/>
      <c r="AX130" s="163"/>
      <c r="AY130" s="164"/>
      <c r="AZ130" s="165"/>
      <c r="BA130" s="165"/>
    </row>
    <row r="131" spans="1:58" s="1" customFormat="1">
      <c r="A131" s="21" t="s">
        <v>355</v>
      </c>
      <c r="B131" s="145" t="s">
        <v>356</v>
      </c>
      <c r="C131" s="68" t="s">
        <v>349</v>
      </c>
      <c r="D131" s="21" t="s">
        <v>103</v>
      </c>
      <c r="E131" s="21" t="s">
        <v>192</v>
      </c>
      <c r="F131" s="21">
        <v>1</v>
      </c>
      <c r="G131" s="20" t="s">
        <v>350</v>
      </c>
      <c r="H131" s="21">
        <v>1</v>
      </c>
      <c r="I131" s="49">
        <v>1</v>
      </c>
      <c r="J131" s="37"/>
      <c r="K131" s="31" t="s">
        <v>106</v>
      </c>
      <c r="L131" s="31"/>
      <c r="M131" s="38"/>
      <c r="N131" s="193">
        <v>4</v>
      </c>
      <c r="O131" s="21">
        <v>120</v>
      </c>
      <c r="P131" s="21">
        <v>16</v>
      </c>
      <c r="Q131" s="21">
        <v>8</v>
      </c>
      <c r="R131" s="21">
        <v>0</v>
      </c>
      <c r="S131" s="21">
        <v>8</v>
      </c>
      <c r="T131" s="121">
        <v>104</v>
      </c>
      <c r="U131" s="50">
        <f t="shared" si="30"/>
        <v>8</v>
      </c>
      <c r="V131" s="29">
        <f t="shared" si="31"/>
        <v>0</v>
      </c>
      <c r="W131" s="29">
        <f t="shared" si="32"/>
        <v>8</v>
      </c>
      <c r="X131" s="57">
        <f t="shared" si="33"/>
        <v>0</v>
      </c>
      <c r="Y131" s="29">
        <f t="shared" si="34"/>
        <v>0</v>
      </c>
      <c r="Z131" s="20">
        <f t="shared" si="35"/>
        <v>0</v>
      </c>
      <c r="AA131" s="20">
        <f t="shared" si="36"/>
        <v>0</v>
      </c>
      <c r="AB131" s="20">
        <f t="shared" si="37"/>
        <v>0</v>
      </c>
      <c r="AC131" s="20">
        <f t="shared" si="38"/>
        <v>0</v>
      </c>
      <c r="AD131" s="20">
        <f t="shared" si="39"/>
        <v>0</v>
      </c>
      <c r="AE131" s="23">
        <f t="shared" si="40"/>
        <v>0</v>
      </c>
      <c r="AF131" s="25">
        <f t="shared" si="41"/>
        <v>0</v>
      </c>
      <c r="AG131" s="230"/>
      <c r="AH131" s="25"/>
      <c r="AI131" s="23"/>
      <c r="AJ131" s="49">
        <f t="shared" si="42"/>
        <v>16</v>
      </c>
      <c r="AK131" s="181" t="s">
        <v>130</v>
      </c>
      <c r="AL131" s="182">
        <f t="shared" si="43"/>
        <v>2.6666666666666668E-2</v>
      </c>
      <c r="AM131" s="158" t="s">
        <v>354</v>
      </c>
      <c r="AN131" s="20" t="s">
        <v>109</v>
      </c>
      <c r="AO131" s="20" t="s">
        <v>109</v>
      </c>
      <c r="AP131" s="21"/>
      <c r="AQ131" s="122" t="s">
        <v>4</v>
      </c>
      <c r="AR131" s="185" t="str">
        <f>INDEX(Преподаватели!F$3:F$72,MATCH($AK131,Преподаватели!$E$3:$E$72,0),1)</f>
        <v>доц.</v>
      </c>
      <c r="AS131" s="101" t="str">
        <f>INDEX(Преподаватели!G$3:G$72,MATCH($AK131,Преподаватели!$E$3:$E$72,0),1)</f>
        <v>сум.</v>
      </c>
      <c r="AT131" s="101" t="str">
        <f>INDEX(Преподаватели!H$3:H$72,MATCH($AK131,Преподаватели!$E$3:$E$72,0),1)</f>
        <v>к.н.</v>
      </c>
      <c r="AU131" s="186" t="str">
        <f>INDEX(Преподаватели!I$3:I$72,MATCH($AK131,Преподаватели!$E$3:$E$72,0),1)</f>
        <v>доц.</v>
      </c>
      <c r="AV131" s="157"/>
      <c r="AW131" s="163"/>
      <c r="AX131" s="163"/>
      <c r="AY131" s="164"/>
      <c r="AZ131" s="165"/>
      <c r="BA131" s="165"/>
    </row>
    <row r="132" spans="1:58" s="1" customFormat="1">
      <c r="A132" s="21" t="s">
        <v>355</v>
      </c>
      <c r="B132" s="145" t="s">
        <v>356</v>
      </c>
      <c r="C132" s="68" t="s">
        <v>349</v>
      </c>
      <c r="D132" s="21" t="s">
        <v>103</v>
      </c>
      <c r="E132" s="21" t="s">
        <v>192</v>
      </c>
      <c r="F132" s="21">
        <v>2</v>
      </c>
      <c r="G132" s="20" t="s">
        <v>350</v>
      </c>
      <c r="H132" s="21">
        <v>1</v>
      </c>
      <c r="I132" s="49">
        <v>1</v>
      </c>
      <c r="J132" s="37" t="s">
        <v>106</v>
      </c>
      <c r="K132" s="31"/>
      <c r="L132" s="31"/>
      <c r="M132" s="38"/>
      <c r="N132" s="193">
        <v>5</v>
      </c>
      <c r="O132" s="21">
        <v>150</v>
      </c>
      <c r="P132" s="21">
        <v>16</v>
      </c>
      <c r="Q132" s="21">
        <v>8</v>
      </c>
      <c r="R132" s="21">
        <v>0</v>
      </c>
      <c r="S132" s="21">
        <v>8</v>
      </c>
      <c r="T132" s="121">
        <v>134</v>
      </c>
      <c r="U132" s="50">
        <f t="shared" si="30"/>
        <v>8</v>
      </c>
      <c r="V132" s="29">
        <f t="shared" si="31"/>
        <v>0</v>
      </c>
      <c r="W132" s="29">
        <f t="shared" si="32"/>
        <v>8</v>
      </c>
      <c r="X132" s="57">
        <f t="shared" si="33"/>
        <v>0</v>
      </c>
      <c r="Y132" s="29">
        <f t="shared" si="34"/>
        <v>0</v>
      </c>
      <c r="Z132" s="20">
        <f t="shared" si="35"/>
        <v>0</v>
      </c>
      <c r="AA132" s="20">
        <f t="shared" si="36"/>
        <v>0</v>
      </c>
      <c r="AB132" s="20">
        <f t="shared" si="37"/>
        <v>0.25</v>
      </c>
      <c r="AC132" s="20">
        <f t="shared" si="38"/>
        <v>0</v>
      </c>
      <c r="AD132" s="20">
        <f t="shared" si="39"/>
        <v>0</v>
      </c>
      <c r="AE132" s="23">
        <f t="shared" si="40"/>
        <v>0</v>
      </c>
      <c r="AF132" s="25">
        <f t="shared" si="41"/>
        <v>0</v>
      </c>
      <c r="AG132" s="230"/>
      <c r="AH132" s="25"/>
      <c r="AI132" s="23"/>
      <c r="AJ132" s="49">
        <f t="shared" si="42"/>
        <v>16.25</v>
      </c>
      <c r="AK132" s="181" t="s">
        <v>130</v>
      </c>
      <c r="AL132" s="182">
        <f t="shared" si="43"/>
        <v>2.7083333333333334E-2</v>
      </c>
      <c r="AM132" s="158" t="s">
        <v>354</v>
      </c>
      <c r="AN132" s="20" t="s">
        <v>109</v>
      </c>
      <c r="AO132" s="20" t="s">
        <v>109</v>
      </c>
      <c r="AP132" s="21"/>
      <c r="AQ132" s="122" t="s">
        <v>4</v>
      </c>
      <c r="AR132" s="185" t="str">
        <f>INDEX(Преподаватели!F$3:F$72,MATCH($AK132,Преподаватели!$E$3:$E$72,0),1)</f>
        <v>доц.</v>
      </c>
      <c r="AS132" s="101" t="str">
        <f>INDEX(Преподаватели!G$3:G$72,MATCH($AK132,Преподаватели!$E$3:$E$72,0),1)</f>
        <v>сум.</v>
      </c>
      <c r="AT132" s="101" t="str">
        <f>INDEX(Преподаватели!H$3:H$72,MATCH($AK132,Преподаватели!$E$3:$E$72,0),1)</f>
        <v>к.н.</v>
      </c>
      <c r="AU132" s="186" t="str">
        <f>INDEX(Преподаватели!I$3:I$72,MATCH($AK132,Преподаватели!$E$3:$E$72,0),1)</f>
        <v>доц.</v>
      </c>
      <c r="AV132" s="157"/>
      <c r="AW132" s="163"/>
      <c r="AX132" s="163"/>
      <c r="AY132" s="164"/>
      <c r="AZ132" s="165"/>
      <c r="BA132" s="165"/>
    </row>
    <row r="133" spans="1:58" s="1" customFormat="1">
      <c r="A133" s="21" t="s">
        <v>216</v>
      </c>
      <c r="B133" s="145" t="s">
        <v>357</v>
      </c>
      <c r="C133" s="68" t="s">
        <v>349</v>
      </c>
      <c r="D133" s="21" t="s">
        <v>103</v>
      </c>
      <c r="E133" s="21" t="s">
        <v>192</v>
      </c>
      <c r="F133" s="21">
        <v>1</v>
      </c>
      <c r="G133" s="20" t="s">
        <v>350</v>
      </c>
      <c r="H133" s="21">
        <v>1</v>
      </c>
      <c r="I133" s="49">
        <v>1</v>
      </c>
      <c r="J133" s="37"/>
      <c r="K133" s="31" t="s">
        <v>106</v>
      </c>
      <c r="L133" s="31"/>
      <c r="M133" s="38"/>
      <c r="N133" s="193">
        <v>4</v>
      </c>
      <c r="O133" s="21">
        <v>120</v>
      </c>
      <c r="P133" s="21">
        <v>16</v>
      </c>
      <c r="Q133" s="21">
        <v>8</v>
      </c>
      <c r="R133" s="21">
        <v>0</v>
      </c>
      <c r="S133" s="21">
        <v>8</v>
      </c>
      <c r="T133" s="121">
        <v>104</v>
      </c>
      <c r="U133" s="50">
        <f t="shared" si="30"/>
        <v>8</v>
      </c>
      <c r="V133" s="29">
        <f t="shared" si="31"/>
        <v>0</v>
      </c>
      <c r="W133" s="29">
        <f t="shared" si="32"/>
        <v>8</v>
      </c>
      <c r="X133" s="57">
        <f t="shared" si="33"/>
        <v>0</v>
      </c>
      <c r="Y133" s="29">
        <f t="shared" si="34"/>
        <v>0</v>
      </c>
      <c r="Z133" s="20">
        <f t="shared" si="35"/>
        <v>0</v>
      </c>
      <c r="AA133" s="20">
        <f t="shared" si="36"/>
        <v>0</v>
      </c>
      <c r="AB133" s="20">
        <f t="shared" si="37"/>
        <v>0</v>
      </c>
      <c r="AC133" s="20">
        <f t="shared" si="38"/>
        <v>0</v>
      </c>
      <c r="AD133" s="20">
        <f t="shared" si="39"/>
        <v>0</v>
      </c>
      <c r="AE133" s="23">
        <f t="shared" si="40"/>
        <v>0</v>
      </c>
      <c r="AF133" s="25">
        <f t="shared" si="41"/>
        <v>0</v>
      </c>
      <c r="AG133" s="230"/>
      <c r="AH133" s="25"/>
      <c r="AI133" s="23"/>
      <c r="AJ133" s="49">
        <f t="shared" si="42"/>
        <v>16</v>
      </c>
      <c r="AK133" s="181" t="s">
        <v>130</v>
      </c>
      <c r="AL133" s="182">
        <f t="shared" si="43"/>
        <v>2.6666666666666668E-2</v>
      </c>
      <c r="AM133" s="158" t="s">
        <v>358</v>
      </c>
      <c r="AN133" s="20" t="s">
        <v>109</v>
      </c>
      <c r="AO133" s="20" t="s">
        <v>109</v>
      </c>
      <c r="AP133" s="21"/>
      <c r="AQ133" s="122" t="s">
        <v>4</v>
      </c>
      <c r="AR133" s="185" t="str">
        <f>INDEX(Преподаватели!F$3:F$72,MATCH($AK133,Преподаватели!$E$3:$E$72,0),1)</f>
        <v>доц.</v>
      </c>
      <c r="AS133" s="101" t="str">
        <f>INDEX(Преподаватели!G$3:G$72,MATCH($AK133,Преподаватели!$E$3:$E$72,0),1)</f>
        <v>сум.</v>
      </c>
      <c r="AT133" s="101" t="str">
        <f>INDEX(Преподаватели!H$3:H$72,MATCH($AK133,Преподаватели!$E$3:$E$72,0),1)</f>
        <v>к.н.</v>
      </c>
      <c r="AU133" s="186" t="str">
        <f>INDEX(Преподаватели!I$3:I$72,MATCH($AK133,Преподаватели!$E$3:$E$72,0),1)</f>
        <v>доц.</v>
      </c>
      <c r="AV133" s="157"/>
      <c r="AW133" s="163"/>
      <c r="AX133" s="163"/>
      <c r="AY133" s="164"/>
      <c r="AZ133" s="165"/>
      <c r="BA133" s="165"/>
    </row>
    <row r="134" spans="1:58">
      <c r="A134" s="22" t="s">
        <v>216</v>
      </c>
      <c r="B134" s="145" t="s">
        <v>357</v>
      </c>
      <c r="C134" s="68" t="s">
        <v>349</v>
      </c>
      <c r="D134" s="21" t="s">
        <v>103</v>
      </c>
      <c r="E134" s="21" t="s">
        <v>192</v>
      </c>
      <c r="F134" s="21">
        <v>2</v>
      </c>
      <c r="G134" s="20" t="s">
        <v>350</v>
      </c>
      <c r="H134" s="21">
        <v>1</v>
      </c>
      <c r="I134" s="49">
        <v>1</v>
      </c>
      <c r="J134" s="37" t="s">
        <v>106</v>
      </c>
      <c r="K134" s="31"/>
      <c r="L134" s="31"/>
      <c r="M134" s="38"/>
      <c r="N134" s="193">
        <v>5</v>
      </c>
      <c r="O134" s="21">
        <v>150</v>
      </c>
      <c r="P134" s="21">
        <v>16</v>
      </c>
      <c r="Q134" s="21">
        <v>8</v>
      </c>
      <c r="R134" s="21">
        <v>0</v>
      </c>
      <c r="S134" s="21">
        <v>8</v>
      </c>
      <c r="T134" s="121">
        <v>134</v>
      </c>
      <c r="U134" s="50">
        <f t="shared" si="30"/>
        <v>8</v>
      </c>
      <c r="V134" s="29">
        <f t="shared" si="31"/>
        <v>0</v>
      </c>
      <c r="W134" s="29">
        <f t="shared" si="32"/>
        <v>8</v>
      </c>
      <c r="X134" s="57">
        <f t="shared" si="33"/>
        <v>0</v>
      </c>
      <c r="Y134" s="29">
        <f t="shared" si="34"/>
        <v>0</v>
      </c>
      <c r="Z134" s="20">
        <f t="shared" si="35"/>
        <v>0</v>
      </c>
      <c r="AA134" s="20">
        <f t="shared" si="36"/>
        <v>0</v>
      </c>
      <c r="AB134" s="20">
        <f t="shared" si="37"/>
        <v>0.25</v>
      </c>
      <c r="AC134" s="20">
        <f t="shared" si="38"/>
        <v>0</v>
      </c>
      <c r="AD134" s="20">
        <f t="shared" si="39"/>
        <v>0</v>
      </c>
      <c r="AE134" s="23">
        <f t="shared" si="40"/>
        <v>0</v>
      </c>
      <c r="AF134" s="25">
        <f t="shared" si="41"/>
        <v>0</v>
      </c>
      <c r="AG134" s="230"/>
      <c r="AH134" s="25"/>
      <c r="AI134" s="23"/>
      <c r="AJ134" s="49">
        <f t="shared" si="42"/>
        <v>16.25</v>
      </c>
      <c r="AK134" s="181" t="s">
        <v>130</v>
      </c>
      <c r="AL134" s="182">
        <f t="shared" si="43"/>
        <v>2.7083333333333334E-2</v>
      </c>
      <c r="AM134" s="69" t="s">
        <v>358</v>
      </c>
      <c r="AN134" s="20" t="s">
        <v>109</v>
      </c>
      <c r="AO134" s="20" t="s">
        <v>109</v>
      </c>
      <c r="AP134" s="21"/>
      <c r="AQ134" s="122" t="s">
        <v>4</v>
      </c>
      <c r="AR134" s="185" t="str">
        <f>INDEX(Преподаватели!F$3:F$72,MATCH($AK134,Преподаватели!$E$3:$E$72,0),1)</f>
        <v>доц.</v>
      </c>
      <c r="AS134" s="101" t="str">
        <f>INDEX(Преподаватели!G$3:G$72,MATCH($AK134,Преподаватели!$E$3:$E$72,0),1)</f>
        <v>сум.</v>
      </c>
      <c r="AT134" s="101" t="str">
        <f>INDEX(Преподаватели!H$3:H$72,MATCH($AK134,Преподаватели!$E$3:$E$72,0),1)</f>
        <v>к.н.</v>
      </c>
      <c r="AU134" s="186" t="str">
        <f>INDEX(Преподаватели!I$3:I$72,MATCH($AK134,Преподаватели!$E$3:$E$72,0),1)</f>
        <v>доц.</v>
      </c>
      <c r="AV134" s="157"/>
      <c r="AW134" s="163"/>
      <c r="AX134" s="163"/>
      <c r="AY134" s="164"/>
      <c r="AZ134" s="165"/>
      <c r="BA134" s="165"/>
      <c r="BB134" s="1"/>
      <c r="BC134" s="1"/>
      <c r="BD134" s="1"/>
      <c r="BE134" s="1"/>
      <c r="BF134" s="1"/>
    </row>
    <row r="135" spans="1:58" s="1" customFormat="1">
      <c r="A135" s="21" t="s">
        <v>309</v>
      </c>
      <c r="B135" s="145" t="s">
        <v>359</v>
      </c>
      <c r="C135" s="68" t="s">
        <v>349</v>
      </c>
      <c r="D135" s="21" t="s">
        <v>103</v>
      </c>
      <c r="E135" s="21" t="s">
        <v>192</v>
      </c>
      <c r="F135" s="21">
        <v>1</v>
      </c>
      <c r="G135" s="20" t="s">
        <v>350</v>
      </c>
      <c r="H135" s="21">
        <v>1</v>
      </c>
      <c r="I135" s="49">
        <v>1</v>
      </c>
      <c r="J135" s="37" t="s">
        <v>106</v>
      </c>
      <c r="K135" s="31"/>
      <c r="L135" s="31"/>
      <c r="M135" s="38"/>
      <c r="N135" s="193">
        <v>3.5</v>
      </c>
      <c r="O135" s="21">
        <v>105</v>
      </c>
      <c r="P135" s="21">
        <v>8</v>
      </c>
      <c r="Q135" s="21">
        <v>4</v>
      </c>
      <c r="R135" s="21">
        <v>0</v>
      </c>
      <c r="S135" s="21">
        <v>4</v>
      </c>
      <c r="T135" s="121">
        <v>97</v>
      </c>
      <c r="U135" s="50">
        <f t="shared" si="30"/>
        <v>4</v>
      </c>
      <c r="V135" s="29">
        <f t="shared" si="31"/>
        <v>0</v>
      </c>
      <c r="W135" s="29">
        <f t="shared" si="32"/>
        <v>4</v>
      </c>
      <c r="X135" s="57">
        <f t="shared" si="33"/>
        <v>0</v>
      </c>
      <c r="Y135" s="29">
        <f t="shared" si="34"/>
        <v>0</v>
      </c>
      <c r="Z135" s="20">
        <f t="shared" si="35"/>
        <v>0</v>
      </c>
      <c r="AA135" s="20">
        <f t="shared" si="36"/>
        <v>0</v>
      </c>
      <c r="AB135" s="20">
        <f t="shared" si="37"/>
        <v>0.25</v>
      </c>
      <c r="AC135" s="20">
        <f t="shared" si="38"/>
        <v>0</v>
      </c>
      <c r="AD135" s="20">
        <f t="shared" si="39"/>
        <v>0</v>
      </c>
      <c r="AE135" s="23">
        <f t="shared" si="40"/>
        <v>0</v>
      </c>
      <c r="AF135" s="25">
        <f t="shared" si="41"/>
        <v>0</v>
      </c>
      <c r="AG135" s="230"/>
      <c r="AH135" s="25"/>
      <c r="AI135" s="23"/>
      <c r="AJ135" s="49">
        <f t="shared" si="42"/>
        <v>8.25</v>
      </c>
      <c r="AK135" s="181" t="s">
        <v>353</v>
      </c>
      <c r="AL135" s="182">
        <f t="shared" si="43"/>
        <v>1.375E-2</v>
      </c>
      <c r="AM135" s="158" t="s">
        <v>354</v>
      </c>
      <c r="AN135" s="20" t="s">
        <v>109</v>
      </c>
      <c r="AO135" s="20" t="s">
        <v>109</v>
      </c>
      <c r="AP135" s="21"/>
      <c r="AQ135" s="122" t="s">
        <v>4</v>
      </c>
      <c r="AR135" s="185" t="str">
        <f>INDEX(Преподаватели!F$3:F$72,MATCH($AK135,Преподаватели!$E$3:$E$72,0),1)</f>
        <v>доц.</v>
      </c>
      <c r="AS135" s="101" t="str">
        <f>INDEX(Преподаватели!G$3:G$72,MATCH($AK135,Преподаватели!$E$3:$E$72,0),1)</f>
        <v>сум.</v>
      </c>
      <c r="AT135" s="101" t="str">
        <f>INDEX(Преподаватели!H$3:H$72,MATCH($AK135,Преподаватели!$E$3:$E$72,0),1)</f>
        <v>к.н.</v>
      </c>
      <c r="AU135" s="186" t="str">
        <f>INDEX(Преподаватели!I$3:I$72,MATCH($AK135,Преподаватели!$E$3:$E$72,0),1)</f>
        <v>доц.</v>
      </c>
      <c r="AV135" s="157"/>
      <c r="AW135" s="163"/>
      <c r="AX135" s="163"/>
      <c r="AY135" s="164"/>
      <c r="AZ135" s="165"/>
      <c r="BA135" s="165"/>
      <c r="BB135" s="4"/>
      <c r="BC135" s="4"/>
      <c r="BD135" s="4"/>
      <c r="BE135" s="4"/>
      <c r="BF135" s="4"/>
    </row>
    <row r="136" spans="1:58" s="1" customFormat="1">
      <c r="A136" s="21" t="s">
        <v>187</v>
      </c>
      <c r="B136" s="145" t="s">
        <v>360</v>
      </c>
      <c r="C136" s="68" t="s">
        <v>349</v>
      </c>
      <c r="D136" s="21" t="s">
        <v>103</v>
      </c>
      <c r="E136" s="21" t="s">
        <v>192</v>
      </c>
      <c r="F136" s="21">
        <v>1</v>
      </c>
      <c r="G136" s="20" t="s">
        <v>350</v>
      </c>
      <c r="H136" s="21">
        <v>1</v>
      </c>
      <c r="I136" s="49">
        <v>1</v>
      </c>
      <c r="J136" s="37" t="s">
        <v>106</v>
      </c>
      <c r="K136" s="31"/>
      <c r="L136" s="31"/>
      <c r="M136" s="38"/>
      <c r="N136" s="193">
        <v>3</v>
      </c>
      <c r="O136" s="21">
        <v>90</v>
      </c>
      <c r="P136" s="21">
        <v>8</v>
      </c>
      <c r="Q136" s="21">
        <v>4</v>
      </c>
      <c r="R136" s="21">
        <v>0</v>
      </c>
      <c r="S136" s="21">
        <v>4</v>
      </c>
      <c r="T136" s="121">
        <v>82</v>
      </c>
      <c r="U136" s="50">
        <f t="shared" si="30"/>
        <v>4</v>
      </c>
      <c r="V136" s="29">
        <f t="shared" si="31"/>
        <v>0</v>
      </c>
      <c r="W136" s="29">
        <f t="shared" si="32"/>
        <v>4</v>
      </c>
      <c r="X136" s="57">
        <f t="shared" si="33"/>
        <v>0</v>
      </c>
      <c r="Y136" s="29">
        <f t="shared" si="34"/>
        <v>0</v>
      </c>
      <c r="Z136" s="20">
        <f t="shared" si="35"/>
        <v>0</v>
      </c>
      <c r="AA136" s="20">
        <f t="shared" si="36"/>
        <v>0</v>
      </c>
      <c r="AB136" s="20">
        <f t="shared" si="37"/>
        <v>0.25</v>
      </c>
      <c r="AC136" s="20">
        <f t="shared" si="38"/>
        <v>0</v>
      </c>
      <c r="AD136" s="20">
        <f t="shared" si="39"/>
        <v>0</v>
      </c>
      <c r="AE136" s="23">
        <f t="shared" si="40"/>
        <v>0</v>
      </c>
      <c r="AF136" s="25">
        <f t="shared" si="41"/>
        <v>0</v>
      </c>
      <c r="AG136" s="230"/>
      <c r="AH136" s="25"/>
      <c r="AI136" s="23"/>
      <c r="AJ136" s="49">
        <f t="shared" si="42"/>
        <v>8.25</v>
      </c>
      <c r="AK136" s="181" t="s">
        <v>152</v>
      </c>
      <c r="AL136" s="182">
        <f t="shared" si="43"/>
        <v>1.375E-2</v>
      </c>
      <c r="AM136" s="158" t="s">
        <v>176</v>
      </c>
      <c r="AN136" s="20" t="s">
        <v>109</v>
      </c>
      <c r="AO136" s="20" t="s">
        <v>109</v>
      </c>
      <c r="AP136" s="21"/>
      <c r="AQ136" s="122" t="s">
        <v>4</v>
      </c>
      <c r="AR136" s="185" t="str">
        <f>INDEX(Преподаватели!F$3:F$72,MATCH($AK136,Преподаватели!$E$3:$E$72,0),1)</f>
        <v>ст.викл.</v>
      </c>
      <c r="AS136" s="101" t="str">
        <f>INDEX(Преподаватели!G$3:G$72,MATCH($AK136,Преподаватели!$E$3:$E$72,0),1)</f>
        <v>сум.</v>
      </c>
      <c r="AT136" s="101" t="str">
        <f>INDEX(Преподаватели!H$3:H$72,MATCH($AK136,Преподаватели!$E$3:$E$72,0),1)</f>
        <v>б.с.</v>
      </c>
      <c r="AU136" s="186" t="str">
        <f>INDEX(Преподаватели!I$3:I$72,MATCH($AK136,Преподаватели!$E$3:$E$72,0),1)</f>
        <v>б.з.</v>
      </c>
      <c r="AV136" s="157"/>
      <c r="AW136" s="163"/>
      <c r="AX136" s="163"/>
      <c r="AY136" s="164"/>
      <c r="AZ136" s="165"/>
      <c r="BA136" s="165"/>
    </row>
    <row r="137" spans="1:58" s="1" customFormat="1">
      <c r="A137" s="21" t="s">
        <v>222</v>
      </c>
      <c r="B137" s="145" t="s">
        <v>361</v>
      </c>
      <c r="C137" s="68" t="s">
        <v>349</v>
      </c>
      <c r="D137" s="21" t="s">
        <v>103</v>
      </c>
      <c r="E137" s="21" t="s">
        <v>192</v>
      </c>
      <c r="F137" s="21">
        <v>2</v>
      </c>
      <c r="G137" s="20" t="s">
        <v>350</v>
      </c>
      <c r="H137" s="21">
        <v>1</v>
      </c>
      <c r="I137" s="49">
        <v>1</v>
      </c>
      <c r="J137" s="37"/>
      <c r="K137" s="31" t="s">
        <v>106</v>
      </c>
      <c r="L137" s="31"/>
      <c r="M137" s="38"/>
      <c r="N137" s="193">
        <v>3</v>
      </c>
      <c r="O137" s="21">
        <v>90</v>
      </c>
      <c r="P137" s="21">
        <v>8</v>
      </c>
      <c r="Q137" s="21">
        <v>4</v>
      </c>
      <c r="R137" s="21">
        <v>0</v>
      </c>
      <c r="S137" s="21">
        <v>4</v>
      </c>
      <c r="T137" s="121">
        <v>82</v>
      </c>
      <c r="U137" s="50">
        <f t="shared" si="30"/>
        <v>4</v>
      </c>
      <c r="V137" s="29">
        <f t="shared" si="31"/>
        <v>0</v>
      </c>
      <c r="W137" s="29">
        <f t="shared" si="32"/>
        <v>4</v>
      </c>
      <c r="X137" s="57">
        <f t="shared" si="33"/>
        <v>0</v>
      </c>
      <c r="Y137" s="29">
        <f t="shared" si="34"/>
        <v>0</v>
      </c>
      <c r="Z137" s="20">
        <f t="shared" si="35"/>
        <v>0</v>
      </c>
      <c r="AA137" s="20">
        <f t="shared" si="36"/>
        <v>0</v>
      </c>
      <c r="AB137" s="20">
        <f t="shared" si="37"/>
        <v>0</v>
      </c>
      <c r="AC137" s="20">
        <f t="shared" si="38"/>
        <v>0</v>
      </c>
      <c r="AD137" s="20">
        <f t="shared" si="39"/>
        <v>0</v>
      </c>
      <c r="AE137" s="23">
        <f t="shared" si="40"/>
        <v>0</v>
      </c>
      <c r="AF137" s="25">
        <f t="shared" si="41"/>
        <v>0</v>
      </c>
      <c r="AG137" s="230"/>
      <c r="AH137" s="25"/>
      <c r="AI137" s="23"/>
      <c r="AJ137" s="49">
        <f t="shared" si="42"/>
        <v>8</v>
      </c>
      <c r="AK137" s="181" t="s">
        <v>130</v>
      </c>
      <c r="AL137" s="182">
        <f t="shared" si="43"/>
        <v>1.3333333333333334E-2</v>
      </c>
      <c r="AM137" s="158" t="s">
        <v>354</v>
      </c>
      <c r="AN137" s="20" t="s">
        <v>109</v>
      </c>
      <c r="AO137" s="20" t="s">
        <v>109</v>
      </c>
      <c r="AP137" s="21"/>
      <c r="AQ137" s="122" t="s">
        <v>4</v>
      </c>
      <c r="AR137" s="185" t="str">
        <f>INDEX(Преподаватели!F$3:F$72,MATCH($AK137,Преподаватели!$E$3:$E$72,0),1)</f>
        <v>доц.</v>
      </c>
      <c r="AS137" s="101" t="str">
        <f>INDEX(Преподаватели!G$3:G$72,MATCH($AK137,Преподаватели!$E$3:$E$72,0),1)</f>
        <v>сум.</v>
      </c>
      <c r="AT137" s="101" t="str">
        <f>INDEX(Преподаватели!H$3:H$72,MATCH($AK137,Преподаватели!$E$3:$E$72,0),1)</f>
        <v>к.н.</v>
      </c>
      <c r="AU137" s="186" t="str">
        <f>INDEX(Преподаватели!I$3:I$72,MATCH($AK137,Преподаватели!$E$3:$E$72,0),1)</f>
        <v>доц.</v>
      </c>
      <c r="AV137" s="157"/>
      <c r="AW137" s="163"/>
      <c r="AX137" s="163"/>
      <c r="AY137" s="164"/>
      <c r="AZ137" s="165"/>
      <c r="BA137" s="165"/>
    </row>
    <row r="138" spans="1:58" s="1" customFormat="1">
      <c r="A138" s="21" t="s">
        <v>224</v>
      </c>
      <c r="B138" s="145" t="s">
        <v>362</v>
      </c>
      <c r="C138" s="68" t="s">
        <v>349</v>
      </c>
      <c r="D138" s="21" t="s">
        <v>103</v>
      </c>
      <c r="E138" s="21" t="s">
        <v>192</v>
      </c>
      <c r="F138" s="21">
        <v>2</v>
      </c>
      <c r="G138" s="20" t="s">
        <v>350</v>
      </c>
      <c r="H138" s="21">
        <v>1</v>
      </c>
      <c r="I138" s="49">
        <v>1</v>
      </c>
      <c r="J138" s="37"/>
      <c r="K138" s="31" t="s">
        <v>106</v>
      </c>
      <c r="L138" s="31"/>
      <c r="M138" s="38"/>
      <c r="N138" s="193">
        <v>3</v>
      </c>
      <c r="O138" s="21">
        <v>90</v>
      </c>
      <c r="P138" s="21">
        <v>8</v>
      </c>
      <c r="Q138" s="21">
        <v>4</v>
      </c>
      <c r="R138" s="21">
        <v>0</v>
      </c>
      <c r="S138" s="21">
        <v>4</v>
      </c>
      <c r="T138" s="121">
        <v>82</v>
      </c>
      <c r="U138" s="50">
        <f t="shared" si="30"/>
        <v>4</v>
      </c>
      <c r="V138" s="29">
        <f t="shared" si="31"/>
        <v>0</v>
      </c>
      <c r="W138" s="29">
        <f t="shared" si="32"/>
        <v>4</v>
      </c>
      <c r="X138" s="57">
        <f t="shared" si="33"/>
        <v>0</v>
      </c>
      <c r="Y138" s="29">
        <f t="shared" si="34"/>
        <v>0</v>
      </c>
      <c r="Z138" s="20">
        <f t="shared" si="35"/>
        <v>0</v>
      </c>
      <c r="AA138" s="20">
        <f t="shared" si="36"/>
        <v>0</v>
      </c>
      <c r="AB138" s="20">
        <f t="shared" si="37"/>
        <v>0</v>
      </c>
      <c r="AC138" s="20">
        <f t="shared" si="38"/>
        <v>0</v>
      </c>
      <c r="AD138" s="20">
        <f t="shared" si="39"/>
        <v>0</v>
      </c>
      <c r="AE138" s="23">
        <f t="shared" si="40"/>
        <v>0</v>
      </c>
      <c r="AF138" s="25">
        <f t="shared" si="41"/>
        <v>0</v>
      </c>
      <c r="AG138" s="230"/>
      <c r="AH138" s="25"/>
      <c r="AI138" s="23"/>
      <c r="AJ138" s="49">
        <f t="shared" si="42"/>
        <v>8</v>
      </c>
      <c r="AK138" s="181" t="s">
        <v>353</v>
      </c>
      <c r="AL138" s="182">
        <f t="shared" si="43"/>
        <v>1.3333333333333334E-2</v>
      </c>
      <c r="AM138" s="158" t="s">
        <v>354</v>
      </c>
      <c r="AN138" s="20" t="s">
        <v>109</v>
      </c>
      <c r="AO138" s="20" t="s">
        <v>109</v>
      </c>
      <c r="AP138" s="21"/>
      <c r="AQ138" s="122" t="s">
        <v>4</v>
      </c>
      <c r="AR138" s="185" t="str">
        <f>INDEX(Преподаватели!F$3:F$72,MATCH($AK138,Преподаватели!$E$3:$E$72,0),1)</f>
        <v>доц.</v>
      </c>
      <c r="AS138" s="101" t="str">
        <f>INDEX(Преподаватели!G$3:G$72,MATCH($AK138,Преподаватели!$E$3:$E$72,0),1)</f>
        <v>сум.</v>
      </c>
      <c r="AT138" s="101" t="str">
        <f>INDEX(Преподаватели!H$3:H$72,MATCH($AK138,Преподаватели!$E$3:$E$72,0),1)</f>
        <v>к.н.</v>
      </c>
      <c r="AU138" s="186" t="str">
        <f>INDEX(Преподаватели!I$3:I$72,MATCH($AK138,Преподаватели!$E$3:$E$72,0),1)</f>
        <v>доц.</v>
      </c>
      <c r="AV138" s="157"/>
      <c r="AW138" s="163"/>
      <c r="AX138" s="163"/>
      <c r="AY138" s="164"/>
      <c r="AZ138" s="165"/>
      <c r="BA138" s="165"/>
    </row>
    <row r="139" spans="1:58" s="1" customFormat="1">
      <c r="A139" s="21" t="s">
        <v>167</v>
      </c>
      <c r="B139" s="145" t="s">
        <v>363</v>
      </c>
      <c r="C139" s="68" t="s">
        <v>364</v>
      </c>
      <c r="D139" s="21" t="s">
        <v>103</v>
      </c>
      <c r="E139" s="21" t="s">
        <v>252</v>
      </c>
      <c r="F139" s="21">
        <v>1</v>
      </c>
      <c r="G139" s="20" t="s">
        <v>365</v>
      </c>
      <c r="H139" s="21">
        <v>4</v>
      </c>
      <c r="I139" s="49">
        <v>1</v>
      </c>
      <c r="J139" s="37"/>
      <c r="K139" s="31" t="s">
        <v>106</v>
      </c>
      <c r="L139" s="31"/>
      <c r="M139" s="38"/>
      <c r="N139" s="193">
        <v>3</v>
      </c>
      <c r="O139" s="21">
        <v>90</v>
      </c>
      <c r="P139" s="21">
        <v>4</v>
      </c>
      <c r="Q139" s="21">
        <v>2</v>
      </c>
      <c r="R139" s="21">
        <v>0</v>
      </c>
      <c r="S139" s="21">
        <v>2</v>
      </c>
      <c r="T139" s="121">
        <v>82</v>
      </c>
      <c r="U139" s="50">
        <f t="shared" si="30"/>
        <v>2</v>
      </c>
      <c r="V139" s="29">
        <f t="shared" si="31"/>
        <v>0</v>
      </c>
      <c r="W139" s="29">
        <f t="shared" si="32"/>
        <v>2</v>
      </c>
      <c r="X139" s="57">
        <f t="shared" si="33"/>
        <v>0</v>
      </c>
      <c r="Y139" s="29">
        <f t="shared" si="34"/>
        <v>0</v>
      </c>
      <c r="Z139" s="20">
        <f t="shared" si="35"/>
        <v>0</v>
      </c>
      <c r="AA139" s="20">
        <f t="shared" si="36"/>
        <v>0</v>
      </c>
      <c r="AB139" s="20">
        <f t="shared" si="37"/>
        <v>0</v>
      </c>
      <c r="AC139" s="20">
        <f t="shared" si="38"/>
        <v>0</v>
      </c>
      <c r="AD139" s="20">
        <f t="shared" si="39"/>
        <v>0</v>
      </c>
      <c r="AE139" s="23">
        <f t="shared" si="40"/>
        <v>0</v>
      </c>
      <c r="AF139" s="25">
        <f t="shared" si="41"/>
        <v>0</v>
      </c>
      <c r="AG139" s="230"/>
      <c r="AH139" s="25"/>
      <c r="AI139" s="23"/>
      <c r="AJ139" s="49">
        <f t="shared" si="42"/>
        <v>4</v>
      </c>
      <c r="AK139" s="181" t="s">
        <v>254</v>
      </c>
      <c r="AL139" s="182">
        <f t="shared" si="43"/>
        <v>6.6666666666666671E-3</v>
      </c>
      <c r="AM139" s="158" t="s">
        <v>366</v>
      </c>
      <c r="AN139" s="20" t="s">
        <v>148</v>
      </c>
      <c r="AO139" s="20" t="s">
        <v>148</v>
      </c>
      <c r="AP139" s="21"/>
      <c r="AQ139" s="122" t="s">
        <v>4</v>
      </c>
      <c r="AR139" s="185" t="str">
        <f>INDEX(Преподаватели!F$3:F$72,MATCH($AK139,Преподаватели!$E$3:$E$72,0),1)</f>
        <v>доц.</v>
      </c>
      <c r="AS139" s="101" t="str">
        <f>INDEX(Преподаватели!G$3:G$72,MATCH($AK139,Преподаватели!$E$3:$E$72,0),1)</f>
        <v>шт.сум.</v>
      </c>
      <c r="AT139" s="101" t="str">
        <f>INDEX(Преподаватели!H$3:H$72,MATCH($AK139,Преподаватели!$E$3:$E$72,0),1)</f>
        <v>к.н.</v>
      </c>
      <c r="AU139" s="186" t="str">
        <f>INDEX(Преподаватели!I$3:I$72,MATCH($AK139,Преподаватели!$E$3:$E$72,0),1)</f>
        <v>доц.</v>
      </c>
      <c r="AV139" s="157"/>
      <c r="AW139" s="163"/>
      <c r="AX139" s="163"/>
      <c r="AY139" s="164"/>
      <c r="AZ139" s="165"/>
      <c r="BA139" s="165"/>
    </row>
    <row r="140" spans="1:58">
      <c r="A140" s="21" t="s">
        <v>210</v>
      </c>
      <c r="B140" s="145" t="s">
        <v>367</v>
      </c>
      <c r="C140" s="68" t="s">
        <v>364</v>
      </c>
      <c r="D140" s="21" t="s">
        <v>103</v>
      </c>
      <c r="E140" s="21" t="s">
        <v>252</v>
      </c>
      <c r="F140" s="21">
        <v>2</v>
      </c>
      <c r="G140" s="20" t="s">
        <v>365</v>
      </c>
      <c r="H140" s="21">
        <v>4</v>
      </c>
      <c r="I140" s="49">
        <v>1</v>
      </c>
      <c r="J140" s="37"/>
      <c r="K140" s="31" t="s">
        <v>106</v>
      </c>
      <c r="L140" s="31"/>
      <c r="M140" s="38"/>
      <c r="N140" s="193">
        <v>3</v>
      </c>
      <c r="O140" s="21">
        <v>90</v>
      </c>
      <c r="P140" s="21">
        <v>8</v>
      </c>
      <c r="Q140" s="21">
        <v>4</v>
      </c>
      <c r="R140" s="21">
        <v>0</v>
      </c>
      <c r="S140" s="21">
        <v>4</v>
      </c>
      <c r="T140" s="121">
        <v>78</v>
      </c>
      <c r="U140" s="50">
        <f t="shared" si="30"/>
        <v>4</v>
      </c>
      <c r="V140" s="29">
        <f t="shared" si="31"/>
        <v>0</v>
      </c>
      <c r="W140" s="29">
        <f t="shared" si="32"/>
        <v>4</v>
      </c>
      <c r="X140" s="57">
        <f t="shared" si="33"/>
        <v>0</v>
      </c>
      <c r="Y140" s="29">
        <f t="shared" si="34"/>
        <v>0</v>
      </c>
      <c r="Z140" s="20">
        <f t="shared" si="35"/>
        <v>0</v>
      </c>
      <c r="AA140" s="20">
        <f t="shared" si="36"/>
        <v>0</v>
      </c>
      <c r="AB140" s="20">
        <f t="shared" si="37"/>
        <v>0</v>
      </c>
      <c r="AC140" s="20">
        <f t="shared" si="38"/>
        <v>0</v>
      </c>
      <c r="AD140" s="20">
        <f t="shared" si="39"/>
        <v>0</v>
      </c>
      <c r="AE140" s="23">
        <f t="shared" si="40"/>
        <v>0</v>
      </c>
      <c r="AF140" s="25">
        <f t="shared" si="41"/>
        <v>0</v>
      </c>
      <c r="AG140" s="230"/>
      <c r="AH140" s="25"/>
      <c r="AI140" s="23"/>
      <c r="AJ140" s="49">
        <f t="shared" si="42"/>
        <v>8</v>
      </c>
      <c r="AK140" s="181" t="s">
        <v>254</v>
      </c>
      <c r="AL140" s="182">
        <f t="shared" si="43"/>
        <v>1.3333333333333334E-2</v>
      </c>
      <c r="AM140" s="69" t="s">
        <v>366</v>
      </c>
      <c r="AN140" s="20" t="s">
        <v>148</v>
      </c>
      <c r="AO140" s="20" t="s">
        <v>148</v>
      </c>
      <c r="AP140" s="21"/>
      <c r="AQ140" s="122" t="s">
        <v>4</v>
      </c>
      <c r="AR140" s="185" t="str">
        <f>INDEX(Преподаватели!F$3:F$72,MATCH($AK140,Преподаватели!$E$3:$E$72,0),1)</f>
        <v>доц.</v>
      </c>
      <c r="AS140" s="101" t="str">
        <f>INDEX(Преподаватели!G$3:G$72,MATCH($AK140,Преподаватели!$E$3:$E$72,0),1)</f>
        <v>шт.сум.</v>
      </c>
      <c r="AT140" s="101" t="str">
        <f>INDEX(Преподаватели!H$3:H$72,MATCH($AK140,Преподаватели!$E$3:$E$72,0),1)</f>
        <v>к.н.</v>
      </c>
      <c r="AU140" s="186" t="str">
        <f>INDEX(Преподаватели!I$3:I$72,MATCH($AK140,Преподаватели!$E$3:$E$72,0),1)</f>
        <v>доц.</v>
      </c>
      <c r="AV140" s="157"/>
      <c r="AW140" s="163"/>
      <c r="AX140" s="163"/>
      <c r="AY140" s="164"/>
      <c r="AZ140" s="165"/>
      <c r="BA140" s="165"/>
    </row>
    <row r="141" spans="1:58" s="1" customFormat="1">
      <c r="A141" s="21" t="s">
        <v>306</v>
      </c>
      <c r="B141" s="145" t="s">
        <v>368</v>
      </c>
      <c r="C141" s="68" t="s">
        <v>364</v>
      </c>
      <c r="D141" s="21" t="s">
        <v>103</v>
      </c>
      <c r="E141" s="21" t="s">
        <v>252</v>
      </c>
      <c r="F141" s="21">
        <v>1</v>
      </c>
      <c r="G141" s="20" t="s">
        <v>365</v>
      </c>
      <c r="H141" s="21">
        <v>4</v>
      </c>
      <c r="I141" s="49">
        <v>1</v>
      </c>
      <c r="J141" s="37"/>
      <c r="K141" s="31" t="s">
        <v>106</v>
      </c>
      <c r="L141" s="31" t="s">
        <v>133</v>
      </c>
      <c r="M141" s="38" t="s">
        <v>133</v>
      </c>
      <c r="N141" s="193">
        <v>3</v>
      </c>
      <c r="O141" s="21">
        <v>90</v>
      </c>
      <c r="P141" s="21">
        <v>8</v>
      </c>
      <c r="Q141" s="21">
        <v>4</v>
      </c>
      <c r="R141" s="21">
        <v>0</v>
      </c>
      <c r="S141" s="21">
        <v>4</v>
      </c>
      <c r="T141" s="121">
        <v>78</v>
      </c>
      <c r="U141" s="50">
        <f t="shared" si="30"/>
        <v>4</v>
      </c>
      <c r="V141" s="29">
        <f t="shared" si="31"/>
        <v>0</v>
      </c>
      <c r="W141" s="29">
        <f t="shared" si="32"/>
        <v>4</v>
      </c>
      <c r="X141" s="57">
        <f t="shared" si="33"/>
        <v>0</v>
      </c>
      <c r="Y141" s="29">
        <f t="shared" si="34"/>
        <v>0</v>
      </c>
      <c r="Z141" s="20">
        <f t="shared" si="35"/>
        <v>0</v>
      </c>
      <c r="AA141" s="20">
        <f t="shared" si="36"/>
        <v>0</v>
      </c>
      <c r="AB141" s="20">
        <f t="shared" si="37"/>
        <v>0</v>
      </c>
      <c r="AC141" s="20">
        <f t="shared" si="38"/>
        <v>0</v>
      </c>
      <c r="AD141" s="20">
        <f t="shared" si="39"/>
        <v>0</v>
      </c>
      <c r="AE141" s="23">
        <f t="shared" si="40"/>
        <v>0</v>
      </c>
      <c r="AF141" s="25">
        <f t="shared" si="41"/>
        <v>0</v>
      </c>
      <c r="AG141" s="230"/>
      <c r="AH141" s="25"/>
      <c r="AI141" s="23"/>
      <c r="AJ141" s="49">
        <f t="shared" si="42"/>
        <v>8</v>
      </c>
      <c r="AK141" s="181" t="s">
        <v>233</v>
      </c>
      <c r="AL141" s="182">
        <f t="shared" si="43"/>
        <v>1.3333333333333334E-2</v>
      </c>
      <c r="AM141" s="158" t="s">
        <v>366</v>
      </c>
      <c r="AN141" s="20" t="s">
        <v>148</v>
      </c>
      <c r="AO141" s="20" t="s">
        <v>148</v>
      </c>
      <c r="AP141" s="21"/>
      <c r="AQ141" s="122" t="s">
        <v>4</v>
      </c>
      <c r="AR141" s="185" t="str">
        <f>INDEX(Преподаватели!F$3:F$72,MATCH($AK141,Преподаватели!$E$3:$E$72,0),1)</f>
        <v>доц.</v>
      </c>
      <c r="AS141" s="101" t="str">
        <f>INDEX(Преподаватели!G$3:G$72,MATCH($AK141,Преподаватели!$E$3:$E$72,0),1)</f>
        <v>шт.</v>
      </c>
      <c r="AT141" s="101" t="str">
        <f>INDEX(Преподаватели!H$3:H$72,MATCH($AK141,Преподаватели!$E$3:$E$72,0),1)</f>
        <v>к.н.</v>
      </c>
      <c r="AU141" s="186" t="str">
        <f>INDEX(Преподаватели!I$3:I$72,MATCH($AK141,Преподаватели!$E$3:$E$72,0),1)</f>
        <v>б.з.</v>
      </c>
      <c r="AV141" s="157"/>
      <c r="AW141" s="163"/>
      <c r="AX141" s="163"/>
      <c r="AY141" s="164"/>
      <c r="AZ141" s="165"/>
      <c r="BA141" s="165"/>
    </row>
    <row r="142" spans="1:58" ht="25.5">
      <c r="A142" s="22" t="s">
        <v>355</v>
      </c>
      <c r="B142" s="145" t="s">
        <v>369</v>
      </c>
      <c r="C142" s="68" t="s">
        <v>364</v>
      </c>
      <c r="D142" s="21" t="s">
        <v>103</v>
      </c>
      <c r="E142" s="21" t="s">
        <v>252</v>
      </c>
      <c r="F142" s="21">
        <v>1</v>
      </c>
      <c r="G142" s="20" t="s">
        <v>365</v>
      </c>
      <c r="H142" s="21">
        <v>4</v>
      </c>
      <c r="I142" s="49">
        <v>1</v>
      </c>
      <c r="J142" s="37" t="s">
        <v>106</v>
      </c>
      <c r="K142" s="31"/>
      <c r="L142" s="31"/>
      <c r="M142" s="38"/>
      <c r="N142" s="193">
        <v>5</v>
      </c>
      <c r="O142" s="21">
        <v>150</v>
      </c>
      <c r="P142" s="21">
        <v>8</v>
      </c>
      <c r="Q142" s="21">
        <v>4</v>
      </c>
      <c r="R142" s="21">
        <v>0</v>
      </c>
      <c r="S142" s="21">
        <v>4</v>
      </c>
      <c r="T142" s="121">
        <v>134</v>
      </c>
      <c r="U142" s="50">
        <f t="shared" si="30"/>
        <v>4</v>
      </c>
      <c r="V142" s="29">
        <f t="shared" si="31"/>
        <v>0</v>
      </c>
      <c r="W142" s="29">
        <f t="shared" si="32"/>
        <v>4</v>
      </c>
      <c r="X142" s="57">
        <f t="shared" si="33"/>
        <v>0</v>
      </c>
      <c r="Y142" s="29">
        <f t="shared" si="34"/>
        <v>0</v>
      </c>
      <c r="Z142" s="20">
        <f t="shared" si="35"/>
        <v>0</v>
      </c>
      <c r="AA142" s="20">
        <f t="shared" si="36"/>
        <v>0</v>
      </c>
      <c r="AB142" s="20">
        <f t="shared" si="37"/>
        <v>1</v>
      </c>
      <c r="AC142" s="20">
        <f t="shared" si="38"/>
        <v>0</v>
      </c>
      <c r="AD142" s="20">
        <f t="shared" si="39"/>
        <v>0</v>
      </c>
      <c r="AE142" s="23">
        <f t="shared" si="40"/>
        <v>0</v>
      </c>
      <c r="AF142" s="25">
        <f t="shared" si="41"/>
        <v>0</v>
      </c>
      <c r="AG142" s="230"/>
      <c r="AH142" s="25"/>
      <c r="AI142" s="23"/>
      <c r="AJ142" s="49">
        <f t="shared" si="42"/>
        <v>9</v>
      </c>
      <c r="AK142" s="181" t="s">
        <v>238</v>
      </c>
      <c r="AL142" s="182">
        <f t="shared" si="43"/>
        <v>1.4999999999999999E-2</v>
      </c>
      <c r="AM142" s="69" t="s">
        <v>366</v>
      </c>
      <c r="AN142" s="20" t="s">
        <v>148</v>
      </c>
      <c r="AO142" s="20" t="s">
        <v>148</v>
      </c>
      <c r="AP142" s="21"/>
      <c r="AQ142" s="122" t="s">
        <v>4</v>
      </c>
      <c r="AR142" s="185" t="str">
        <f>INDEX(Преподаватели!F$3:F$72,MATCH($AK142,Преподаватели!$E$3:$E$72,0),1)</f>
        <v>доц.</v>
      </c>
      <c r="AS142" s="101" t="str">
        <f>INDEX(Преподаватели!G$3:G$72,MATCH($AK142,Преподаватели!$E$3:$E$72,0),1)</f>
        <v>шт.</v>
      </c>
      <c r="AT142" s="101" t="str">
        <f>INDEX(Преподаватели!H$3:H$72,MATCH($AK142,Преподаватели!$E$3:$E$72,0),1)</f>
        <v>к.н.</v>
      </c>
      <c r="AU142" s="186" t="str">
        <f>INDEX(Преподаватели!I$3:I$72,MATCH($AK142,Преподаватели!$E$3:$E$72,0),1)</f>
        <v>б.з.</v>
      </c>
      <c r="AV142" s="157"/>
      <c r="AW142" s="163"/>
      <c r="AX142" s="163"/>
      <c r="AY142" s="164"/>
      <c r="AZ142" s="165"/>
      <c r="BA142" s="165"/>
      <c r="BB142" s="1"/>
      <c r="BC142" s="1"/>
      <c r="BD142" s="1"/>
      <c r="BE142" s="1"/>
      <c r="BF142" s="1"/>
    </row>
    <row r="143" spans="1:58" s="1" customFormat="1" ht="44.25" customHeight="1">
      <c r="A143" s="21" t="s">
        <v>355</v>
      </c>
      <c r="B143" s="145" t="s">
        <v>370</v>
      </c>
      <c r="C143" s="68" t="s">
        <v>364</v>
      </c>
      <c r="D143" s="21" t="s">
        <v>103</v>
      </c>
      <c r="E143" s="21" t="s">
        <v>252</v>
      </c>
      <c r="F143" s="21">
        <v>2</v>
      </c>
      <c r="G143" s="20" t="s">
        <v>365</v>
      </c>
      <c r="H143" s="21">
        <v>4</v>
      </c>
      <c r="I143" s="49">
        <v>1</v>
      </c>
      <c r="J143" s="37" t="s">
        <v>106</v>
      </c>
      <c r="K143" s="31"/>
      <c r="L143" s="31"/>
      <c r="M143" s="38"/>
      <c r="N143" s="193">
        <v>6</v>
      </c>
      <c r="O143" s="21">
        <v>180</v>
      </c>
      <c r="P143" s="21">
        <v>8</v>
      </c>
      <c r="Q143" s="21">
        <v>4</v>
      </c>
      <c r="R143" s="21">
        <v>0</v>
      </c>
      <c r="S143" s="21">
        <v>4</v>
      </c>
      <c r="T143" s="121">
        <v>164</v>
      </c>
      <c r="U143" s="50">
        <f t="shared" si="30"/>
        <v>4</v>
      </c>
      <c r="V143" s="29">
        <f t="shared" si="31"/>
        <v>0</v>
      </c>
      <c r="W143" s="29">
        <f t="shared" si="32"/>
        <v>4</v>
      </c>
      <c r="X143" s="57">
        <f t="shared" si="33"/>
        <v>0</v>
      </c>
      <c r="Y143" s="29">
        <f t="shared" si="34"/>
        <v>0</v>
      </c>
      <c r="Z143" s="20">
        <f t="shared" si="35"/>
        <v>0</v>
      </c>
      <c r="AA143" s="20">
        <f t="shared" si="36"/>
        <v>0</v>
      </c>
      <c r="AB143" s="20">
        <f t="shared" si="37"/>
        <v>1</v>
      </c>
      <c r="AC143" s="20">
        <f t="shared" si="38"/>
        <v>0</v>
      </c>
      <c r="AD143" s="20">
        <f t="shared" si="39"/>
        <v>0</v>
      </c>
      <c r="AE143" s="23">
        <f t="shared" si="40"/>
        <v>0</v>
      </c>
      <c r="AF143" s="25">
        <f t="shared" si="41"/>
        <v>0</v>
      </c>
      <c r="AG143" s="230"/>
      <c r="AH143" s="25"/>
      <c r="AI143" s="23"/>
      <c r="AJ143" s="49">
        <f t="shared" si="42"/>
        <v>9</v>
      </c>
      <c r="AK143" s="181" t="s">
        <v>238</v>
      </c>
      <c r="AL143" s="182">
        <f t="shared" si="43"/>
        <v>1.4999999999999999E-2</v>
      </c>
      <c r="AM143" s="158" t="s">
        <v>366</v>
      </c>
      <c r="AN143" s="20" t="s">
        <v>148</v>
      </c>
      <c r="AO143" s="20" t="s">
        <v>148</v>
      </c>
      <c r="AP143" s="21"/>
      <c r="AQ143" s="122" t="s">
        <v>4</v>
      </c>
      <c r="AR143" s="185" t="str">
        <f>INDEX(Преподаватели!F$3:F$72,MATCH($AK143,Преподаватели!$E$3:$E$72,0),1)</f>
        <v>доц.</v>
      </c>
      <c r="AS143" s="101" t="str">
        <f>INDEX(Преподаватели!G$3:G$72,MATCH($AK143,Преподаватели!$E$3:$E$72,0),1)</f>
        <v>шт.</v>
      </c>
      <c r="AT143" s="101" t="str">
        <f>INDEX(Преподаватели!H$3:H$72,MATCH($AK143,Преподаватели!$E$3:$E$72,0),1)</f>
        <v>к.н.</v>
      </c>
      <c r="AU143" s="186" t="str">
        <f>INDEX(Преподаватели!I$3:I$72,MATCH($AK143,Преподаватели!$E$3:$E$72,0),1)</f>
        <v>б.з.</v>
      </c>
      <c r="AV143" s="157"/>
      <c r="AW143" s="163"/>
      <c r="AX143" s="163"/>
      <c r="AY143" s="164"/>
      <c r="AZ143" s="165"/>
      <c r="BA143" s="165"/>
    </row>
    <row r="144" spans="1:58" s="1" customFormat="1">
      <c r="A144" s="21" t="s">
        <v>371</v>
      </c>
      <c r="B144" s="145" t="s">
        <v>372</v>
      </c>
      <c r="C144" s="68" t="s">
        <v>364</v>
      </c>
      <c r="D144" s="21" t="s">
        <v>103</v>
      </c>
      <c r="E144" s="21" t="s">
        <v>252</v>
      </c>
      <c r="F144" s="21">
        <v>1</v>
      </c>
      <c r="G144" s="20" t="s">
        <v>365</v>
      </c>
      <c r="H144" s="21">
        <v>4</v>
      </c>
      <c r="I144" s="49">
        <v>1</v>
      </c>
      <c r="J144" s="37" t="s">
        <v>106</v>
      </c>
      <c r="K144" s="31"/>
      <c r="L144" s="31"/>
      <c r="M144" s="38"/>
      <c r="N144" s="193">
        <v>6</v>
      </c>
      <c r="O144" s="21">
        <v>180</v>
      </c>
      <c r="P144" s="21">
        <v>8</v>
      </c>
      <c r="Q144" s="21">
        <v>4</v>
      </c>
      <c r="R144" s="21">
        <v>0</v>
      </c>
      <c r="S144" s="21">
        <v>4</v>
      </c>
      <c r="T144" s="121">
        <v>164</v>
      </c>
      <c r="U144" s="50">
        <f t="shared" si="30"/>
        <v>4</v>
      </c>
      <c r="V144" s="29">
        <f t="shared" si="31"/>
        <v>0</v>
      </c>
      <c r="W144" s="29">
        <f t="shared" si="32"/>
        <v>4</v>
      </c>
      <c r="X144" s="57">
        <f t="shared" si="33"/>
        <v>0</v>
      </c>
      <c r="Y144" s="29">
        <f t="shared" si="34"/>
        <v>0</v>
      </c>
      <c r="Z144" s="20">
        <f t="shared" si="35"/>
        <v>0</v>
      </c>
      <c r="AA144" s="20">
        <f t="shared" si="36"/>
        <v>0</v>
      </c>
      <c r="AB144" s="20">
        <f t="shared" si="37"/>
        <v>1</v>
      </c>
      <c r="AC144" s="20">
        <f t="shared" si="38"/>
        <v>0</v>
      </c>
      <c r="AD144" s="20">
        <f t="shared" si="39"/>
        <v>0</v>
      </c>
      <c r="AE144" s="23">
        <f t="shared" si="40"/>
        <v>0</v>
      </c>
      <c r="AF144" s="25">
        <f t="shared" si="41"/>
        <v>0</v>
      </c>
      <c r="AG144" s="230"/>
      <c r="AH144" s="25"/>
      <c r="AI144" s="23"/>
      <c r="AJ144" s="49">
        <f t="shared" si="42"/>
        <v>9</v>
      </c>
      <c r="AK144" s="181" t="s">
        <v>254</v>
      </c>
      <c r="AL144" s="182">
        <f t="shared" si="43"/>
        <v>1.4999999999999999E-2</v>
      </c>
      <c r="AM144" s="158" t="s">
        <v>140</v>
      </c>
      <c r="AN144" s="20" t="s">
        <v>110</v>
      </c>
      <c r="AO144" s="20" t="s">
        <v>148</v>
      </c>
      <c r="AP144" s="21"/>
      <c r="AQ144" s="122" t="s">
        <v>4</v>
      </c>
      <c r="AR144" s="185" t="str">
        <f>INDEX(Преподаватели!F$3:F$72,MATCH($AK144,Преподаватели!$E$3:$E$72,0),1)</f>
        <v>доц.</v>
      </c>
      <c r="AS144" s="101" t="str">
        <f>INDEX(Преподаватели!G$3:G$72,MATCH($AK144,Преподаватели!$E$3:$E$72,0),1)</f>
        <v>шт.сум.</v>
      </c>
      <c r="AT144" s="101" t="str">
        <f>INDEX(Преподаватели!H$3:H$72,MATCH($AK144,Преподаватели!$E$3:$E$72,0),1)</f>
        <v>к.н.</v>
      </c>
      <c r="AU144" s="186" t="str">
        <f>INDEX(Преподаватели!I$3:I$72,MATCH($AK144,Преподаватели!$E$3:$E$72,0),1)</f>
        <v>доц.</v>
      </c>
      <c r="AV144" s="157"/>
      <c r="AW144" s="163"/>
      <c r="AX144" s="163"/>
      <c r="AY144" s="164"/>
      <c r="AZ144" s="165"/>
      <c r="BA144" s="165"/>
    </row>
    <row r="145" spans="1:58" s="1" customFormat="1" ht="25.5">
      <c r="A145" s="21" t="s">
        <v>276</v>
      </c>
      <c r="B145" s="145" t="s">
        <v>373</v>
      </c>
      <c r="C145" s="68" t="s">
        <v>364</v>
      </c>
      <c r="D145" s="21" t="s">
        <v>103</v>
      </c>
      <c r="E145" s="21" t="s">
        <v>252</v>
      </c>
      <c r="F145" s="21">
        <v>2</v>
      </c>
      <c r="G145" s="20" t="s">
        <v>365</v>
      </c>
      <c r="H145" s="21">
        <v>4</v>
      </c>
      <c r="I145" s="49">
        <v>1</v>
      </c>
      <c r="J145" s="37" t="s">
        <v>106</v>
      </c>
      <c r="K145" s="31"/>
      <c r="L145" s="31"/>
      <c r="M145" s="38"/>
      <c r="N145" s="193">
        <v>3</v>
      </c>
      <c r="O145" s="21">
        <v>90</v>
      </c>
      <c r="P145" s="21">
        <v>8</v>
      </c>
      <c r="Q145" s="21">
        <v>4</v>
      </c>
      <c r="R145" s="21">
        <v>0</v>
      </c>
      <c r="S145" s="21">
        <v>4</v>
      </c>
      <c r="T145" s="121">
        <v>78</v>
      </c>
      <c r="U145" s="50">
        <f t="shared" si="30"/>
        <v>4</v>
      </c>
      <c r="V145" s="29">
        <f t="shared" si="31"/>
        <v>0</v>
      </c>
      <c r="W145" s="29">
        <f t="shared" si="32"/>
        <v>4</v>
      </c>
      <c r="X145" s="57">
        <f t="shared" si="33"/>
        <v>0</v>
      </c>
      <c r="Y145" s="29">
        <f t="shared" si="34"/>
        <v>0</v>
      </c>
      <c r="Z145" s="20">
        <f t="shared" si="35"/>
        <v>0</v>
      </c>
      <c r="AA145" s="20">
        <f t="shared" si="36"/>
        <v>0</v>
      </c>
      <c r="AB145" s="20">
        <f t="shared" si="37"/>
        <v>1</v>
      </c>
      <c r="AC145" s="20">
        <f t="shared" si="38"/>
        <v>0</v>
      </c>
      <c r="AD145" s="20">
        <f t="shared" si="39"/>
        <v>0</v>
      </c>
      <c r="AE145" s="23">
        <f t="shared" si="40"/>
        <v>0</v>
      </c>
      <c r="AF145" s="25">
        <f t="shared" si="41"/>
        <v>0</v>
      </c>
      <c r="AG145" s="230"/>
      <c r="AH145" s="25"/>
      <c r="AI145" s="23"/>
      <c r="AJ145" s="49">
        <f t="shared" si="42"/>
        <v>9</v>
      </c>
      <c r="AK145" s="181" t="s">
        <v>254</v>
      </c>
      <c r="AL145" s="182">
        <f t="shared" si="43"/>
        <v>1.4999999999999999E-2</v>
      </c>
      <c r="AM145" s="158" t="s">
        <v>366</v>
      </c>
      <c r="AN145" s="20" t="s">
        <v>148</v>
      </c>
      <c r="AO145" s="20" t="s">
        <v>148</v>
      </c>
      <c r="AP145" s="21"/>
      <c r="AQ145" s="122" t="s">
        <v>4</v>
      </c>
      <c r="AR145" s="185" t="str">
        <f>INDEX(Преподаватели!F$3:F$72,MATCH($AK145,Преподаватели!$E$3:$E$72,0),1)</f>
        <v>доц.</v>
      </c>
      <c r="AS145" s="101" t="str">
        <f>INDEX(Преподаватели!G$3:G$72,MATCH($AK145,Преподаватели!$E$3:$E$72,0),1)</f>
        <v>шт.сум.</v>
      </c>
      <c r="AT145" s="101" t="str">
        <f>INDEX(Преподаватели!H$3:H$72,MATCH($AK145,Преподаватели!$E$3:$E$72,0),1)</f>
        <v>к.н.</v>
      </c>
      <c r="AU145" s="186" t="str">
        <f>INDEX(Преподаватели!I$3:I$72,MATCH($AK145,Преподаватели!$E$3:$E$72,0),1)</f>
        <v>доц.</v>
      </c>
      <c r="AV145" s="157"/>
      <c r="AW145" s="163"/>
      <c r="AX145" s="163"/>
      <c r="AY145" s="164"/>
      <c r="AZ145" s="165"/>
      <c r="BA145" s="165"/>
    </row>
    <row r="146" spans="1:58" s="1" customFormat="1">
      <c r="A146" s="21" t="s">
        <v>120</v>
      </c>
      <c r="B146" s="145" t="s">
        <v>374</v>
      </c>
      <c r="C146" s="68" t="s">
        <v>364</v>
      </c>
      <c r="D146" s="21" t="s">
        <v>103</v>
      </c>
      <c r="E146" s="21" t="s">
        <v>252</v>
      </c>
      <c r="F146" s="21">
        <v>2</v>
      </c>
      <c r="G146" s="20" t="s">
        <v>365</v>
      </c>
      <c r="H146" s="21">
        <v>4</v>
      </c>
      <c r="I146" s="49">
        <v>1</v>
      </c>
      <c r="J146" s="37"/>
      <c r="K146" s="31" t="s">
        <v>106</v>
      </c>
      <c r="L146" s="31"/>
      <c r="M146" s="38"/>
      <c r="N146" s="193">
        <v>3</v>
      </c>
      <c r="O146" s="21">
        <v>90</v>
      </c>
      <c r="P146" s="21">
        <v>8</v>
      </c>
      <c r="Q146" s="21">
        <v>4</v>
      </c>
      <c r="R146" s="21">
        <v>0</v>
      </c>
      <c r="S146" s="21">
        <v>4</v>
      </c>
      <c r="T146" s="121">
        <v>78</v>
      </c>
      <c r="U146" s="50">
        <f t="shared" si="30"/>
        <v>4</v>
      </c>
      <c r="V146" s="29">
        <f t="shared" si="31"/>
        <v>0</v>
      </c>
      <c r="W146" s="29">
        <f t="shared" si="32"/>
        <v>4</v>
      </c>
      <c r="X146" s="57">
        <f t="shared" si="33"/>
        <v>0</v>
      </c>
      <c r="Y146" s="29">
        <f t="shared" si="34"/>
        <v>0</v>
      </c>
      <c r="Z146" s="20">
        <f t="shared" si="35"/>
        <v>0</v>
      </c>
      <c r="AA146" s="20">
        <f t="shared" si="36"/>
        <v>0</v>
      </c>
      <c r="AB146" s="20">
        <f t="shared" si="37"/>
        <v>0</v>
      </c>
      <c r="AC146" s="20">
        <f t="shared" si="38"/>
        <v>0</v>
      </c>
      <c r="AD146" s="20">
        <f t="shared" si="39"/>
        <v>0</v>
      </c>
      <c r="AE146" s="23">
        <f t="shared" si="40"/>
        <v>0</v>
      </c>
      <c r="AF146" s="25">
        <f t="shared" si="41"/>
        <v>0</v>
      </c>
      <c r="AG146" s="230"/>
      <c r="AH146" s="25"/>
      <c r="AI146" s="23"/>
      <c r="AJ146" s="49">
        <f t="shared" si="42"/>
        <v>8</v>
      </c>
      <c r="AK146" s="181" t="s">
        <v>238</v>
      </c>
      <c r="AL146" s="182">
        <f t="shared" si="43"/>
        <v>1.3333333333333334E-2</v>
      </c>
      <c r="AM146" s="158" t="s">
        <v>366</v>
      </c>
      <c r="AN146" s="20" t="s">
        <v>148</v>
      </c>
      <c r="AO146" s="20" t="s">
        <v>148</v>
      </c>
      <c r="AP146" s="21"/>
      <c r="AQ146" s="122" t="s">
        <v>4</v>
      </c>
      <c r="AR146" s="185" t="str">
        <f>INDEX(Преподаватели!F$3:F$72,MATCH($AK146,Преподаватели!$E$3:$E$72,0),1)</f>
        <v>доц.</v>
      </c>
      <c r="AS146" s="101" t="str">
        <f>INDEX(Преподаватели!G$3:G$72,MATCH($AK146,Преподаватели!$E$3:$E$72,0),1)</f>
        <v>шт.</v>
      </c>
      <c r="AT146" s="101" t="str">
        <f>INDEX(Преподаватели!H$3:H$72,MATCH($AK146,Преподаватели!$E$3:$E$72,0),1)</f>
        <v>к.н.</v>
      </c>
      <c r="AU146" s="186" t="str">
        <f>INDEX(Преподаватели!I$3:I$72,MATCH($AK146,Преподаватели!$E$3:$E$72,0),1)</f>
        <v>б.з.</v>
      </c>
      <c r="AV146" s="157"/>
      <c r="AW146" s="163"/>
      <c r="AX146" s="163"/>
      <c r="AY146" s="164"/>
      <c r="AZ146" s="165"/>
      <c r="BA146" s="165"/>
    </row>
    <row r="147" spans="1:58">
      <c r="A147" s="21" t="s">
        <v>124</v>
      </c>
      <c r="B147" s="145" t="s">
        <v>375</v>
      </c>
      <c r="C147" s="68" t="s">
        <v>364</v>
      </c>
      <c r="D147" s="21" t="s">
        <v>103</v>
      </c>
      <c r="E147" s="21" t="s">
        <v>252</v>
      </c>
      <c r="F147" s="21">
        <v>2</v>
      </c>
      <c r="G147" s="20" t="s">
        <v>365</v>
      </c>
      <c r="H147" s="21">
        <v>4</v>
      </c>
      <c r="I147" s="49">
        <v>1</v>
      </c>
      <c r="J147" s="37" t="s">
        <v>106</v>
      </c>
      <c r="K147" s="31"/>
      <c r="L147" s="31" t="s">
        <v>133</v>
      </c>
      <c r="M147" s="38" t="s">
        <v>133</v>
      </c>
      <c r="N147" s="193">
        <v>4</v>
      </c>
      <c r="O147" s="21">
        <v>120</v>
      </c>
      <c r="P147" s="21">
        <v>8</v>
      </c>
      <c r="Q147" s="21">
        <v>4</v>
      </c>
      <c r="R147" s="21">
        <v>4</v>
      </c>
      <c r="S147" s="21">
        <v>0</v>
      </c>
      <c r="T147" s="121">
        <v>108</v>
      </c>
      <c r="U147" s="50">
        <f t="shared" si="30"/>
        <v>4</v>
      </c>
      <c r="V147" s="29">
        <f t="shared" si="31"/>
        <v>4</v>
      </c>
      <c r="W147" s="29">
        <f t="shared" si="32"/>
        <v>0</v>
      </c>
      <c r="X147" s="57">
        <f t="shared" si="33"/>
        <v>0</v>
      </c>
      <c r="Y147" s="29">
        <f t="shared" si="34"/>
        <v>0</v>
      </c>
      <c r="Z147" s="20">
        <f t="shared" si="35"/>
        <v>0</v>
      </c>
      <c r="AA147" s="20">
        <f t="shared" si="36"/>
        <v>0</v>
      </c>
      <c r="AB147" s="20">
        <f t="shared" si="37"/>
        <v>1</v>
      </c>
      <c r="AC147" s="20">
        <f t="shared" si="38"/>
        <v>0</v>
      </c>
      <c r="AD147" s="20">
        <f t="shared" si="39"/>
        <v>0</v>
      </c>
      <c r="AE147" s="23">
        <f t="shared" si="40"/>
        <v>0</v>
      </c>
      <c r="AF147" s="25">
        <f t="shared" si="41"/>
        <v>0</v>
      </c>
      <c r="AG147" s="230"/>
      <c r="AH147" s="25"/>
      <c r="AI147" s="23"/>
      <c r="AJ147" s="49">
        <f t="shared" si="42"/>
        <v>9</v>
      </c>
      <c r="AK147" s="181" t="s">
        <v>107</v>
      </c>
      <c r="AL147" s="182">
        <f t="shared" si="43"/>
        <v>1.4999999999999999E-2</v>
      </c>
      <c r="AM147" s="69" t="s">
        <v>376</v>
      </c>
      <c r="AN147" s="20" t="s">
        <v>148</v>
      </c>
      <c r="AO147" s="20" t="s">
        <v>148</v>
      </c>
      <c r="AP147" s="21"/>
      <c r="AQ147" s="122" t="s">
        <v>4</v>
      </c>
      <c r="AR147" s="185" t="str">
        <f>INDEX(Преподаватели!F$3:F$72,MATCH($AK147,Преподаватели!$E$3:$E$72,0),1)</f>
        <v>ст.викл.</v>
      </c>
      <c r="AS147" s="101" t="str">
        <f>INDEX(Преподаватели!G$3:G$72,MATCH($AK147,Преподаватели!$E$3:$E$72,0),1)</f>
        <v>шт.</v>
      </c>
      <c r="AT147" s="101" t="str">
        <f>INDEX(Преподаватели!H$3:H$72,MATCH($AK147,Преподаватели!$E$3:$E$72,0),1)</f>
        <v>б.с.</v>
      </c>
      <c r="AU147" s="186" t="str">
        <f>INDEX(Преподаватели!I$3:I$72,MATCH($AK147,Преподаватели!$E$3:$E$72,0),1)</f>
        <v>б.з.</v>
      </c>
      <c r="AV147" s="157"/>
      <c r="AW147" s="163"/>
      <c r="AX147" s="163"/>
      <c r="AY147" s="164"/>
      <c r="AZ147" s="165"/>
      <c r="BA147" s="165"/>
    </row>
    <row r="148" spans="1:58" s="1" customFormat="1">
      <c r="A148" s="21" t="s">
        <v>377</v>
      </c>
      <c r="B148" s="145" t="s">
        <v>378</v>
      </c>
      <c r="C148" s="68" t="s">
        <v>364</v>
      </c>
      <c r="D148" s="21" t="s">
        <v>103</v>
      </c>
      <c r="E148" s="21" t="s">
        <v>252</v>
      </c>
      <c r="F148" s="21">
        <v>1</v>
      </c>
      <c r="G148" s="20" t="s">
        <v>365</v>
      </c>
      <c r="H148" s="21">
        <v>4</v>
      </c>
      <c r="I148" s="49">
        <v>1</v>
      </c>
      <c r="J148" s="37"/>
      <c r="K148" s="31" t="s">
        <v>106</v>
      </c>
      <c r="L148" s="31"/>
      <c r="M148" s="38"/>
      <c r="N148" s="193">
        <v>3</v>
      </c>
      <c r="O148" s="21">
        <v>90</v>
      </c>
      <c r="P148" s="21">
        <v>8</v>
      </c>
      <c r="Q148" s="21">
        <v>4</v>
      </c>
      <c r="R148" s="21">
        <v>0</v>
      </c>
      <c r="S148" s="21">
        <v>4</v>
      </c>
      <c r="T148" s="121">
        <v>78</v>
      </c>
      <c r="U148" s="50">
        <f t="shared" si="30"/>
        <v>4</v>
      </c>
      <c r="V148" s="29">
        <f t="shared" si="31"/>
        <v>0</v>
      </c>
      <c r="W148" s="29">
        <f t="shared" si="32"/>
        <v>4</v>
      </c>
      <c r="X148" s="57">
        <f t="shared" si="33"/>
        <v>0</v>
      </c>
      <c r="Y148" s="29">
        <f t="shared" si="34"/>
        <v>0</v>
      </c>
      <c r="Z148" s="20">
        <f t="shared" si="35"/>
        <v>0</v>
      </c>
      <c r="AA148" s="20">
        <f t="shared" si="36"/>
        <v>0</v>
      </c>
      <c r="AB148" s="20">
        <f t="shared" si="37"/>
        <v>0</v>
      </c>
      <c r="AC148" s="20">
        <f t="shared" si="38"/>
        <v>0</v>
      </c>
      <c r="AD148" s="20">
        <f t="shared" si="39"/>
        <v>0</v>
      </c>
      <c r="AE148" s="23">
        <f t="shared" si="40"/>
        <v>0</v>
      </c>
      <c r="AF148" s="25">
        <f t="shared" si="41"/>
        <v>0</v>
      </c>
      <c r="AG148" s="230"/>
      <c r="AH148" s="25"/>
      <c r="AI148" s="23"/>
      <c r="AJ148" s="49">
        <f t="shared" si="42"/>
        <v>8</v>
      </c>
      <c r="AK148" s="181" t="s">
        <v>254</v>
      </c>
      <c r="AL148" s="182">
        <f t="shared" si="43"/>
        <v>1.3333333333333334E-2</v>
      </c>
      <c r="AM148" s="158" t="s">
        <v>366</v>
      </c>
      <c r="AN148" s="20" t="s">
        <v>148</v>
      </c>
      <c r="AO148" s="20" t="s">
        <v>148</v>
      </c>
      <c r="AP148" s="21"/>
      <c r="AQ148" s="122" t="s">
        <v>4</v>
      </c>
      <c r="AR148" s="185" t="str">
        <f>INDEX(Преподаватели!F$3:F$72,MATCH($AK148,Преподаватели!$E$3:$E$72,0),1)</f>
        <v>доц.</v>
      </c>
      <c r="AS148" s="101" t="str">
        <f>INDEX(Преподаватели!G$3:G$72,MATCH($AK148,Преподаватели!$E$3:$E$72,0),1)</f>
        <v>шт.сум.</v>
      </c>
      <c r="AT148" s="101" t="str">
        <f>INDEX(Преподаватели!H$3:H$72,MATCH($AK148,Преподаватели!$E$3:$E$72,0),1)</f>
        <v>к.н.</v>
      </c>
      <c r="AU148" s="186" t="str">
        <f>INDEX(Преподаватели!I$3:I$72,MATCH($AK148,Преподаватели!$E$3:$E$72,0),1)</f>
        <v>доц.</v>
      </c>
      <c r="AV148" s="157"/>
      <c r="AW148" s="163"/>
      <c r="AX148" s="163"/>
      <c r="AY148" s="164"/>
      <c r="AZ148" s="165"/>
      <c r="BA148" s="165"/>
    </row>
    <row r="149" spans="1:58" ht="25.5">
      <c r="A149" s="22" t="s">
        <v>379</v>
      </c>
      <c r="B149" s="145" t="s">
        <v>380</v>
      </c>
      <c r="C149" s="68" t="s">
        <v>364</v>
      </c>
      <c r="D149" s="21" t="s">
        <v>103</v>
      </c>
      <c r="E149" s="21" t="s">
        <v>252</v>
      </c>
      <c r="F149" s="21">
        <v>1</v>
      </c>
      <c r="G149" s="20" t="s">
        <v>365</v>
      </c>
      <c r="H149" s="21">
        <v>4</v>
      </c>
      <c r="I149" s="49">
        <v>1</v>
      </c>
      <c r="J149" s="37"/>
      <c r="K149" s="31" t="s">
        <v>106</v>
      </c>
      <c r="L149" s="31"/>
      <c r="M149" s="38"/>
      <c r="N149" s="193">
        <v>3</v>
      </c>
      <c r="O149" s="21">
        <v>90</v>
      </c>
      <c r="P149" s="21">
        <v>8</v>
      </c>
      <c r="Q149" s="21">
        <v>4</v>
      </c>
      <c r="R149" s="21">
        <v>0</v>
      </c>
      <c r="S149" s="21">
        <v>4</v>
      </c>
      <c r="T149" s="121">
        <v>78</v>
      </c>
      <c r="U149" s="50">
        <f t="shared" si="30"/>
        <v>4</v>
      </c>
      <c r="V149" s="29">
        <f t="shared" si="31"/>
        <v>0</v>
      </c>
      <c r="W149" s="29">
        <f t="shared" si="32"/>
        <v>4</v>
      </c>
      <c r="X149" s="57">
        <f t="shared" si="33"/>
        <v>0</v>
      </c>
      <c r="Y149" s="29">
        <f t="shared" si="34"/>
        <v>0</v>
      </c>
      <c r="Z149" s="20">
        <f t="shared" si="35"/>
        <v>0</v>
      </c>
      <c r="AA149" s="20"/>
      <c r="AB149" s="20">
        <f t="shared" si="37"/>
        <v>0</v>
      </c>
      <c r="AC149" s="20">
        <f t="shared" si="38"/>
        <v>0</v>
      </c>
      <c r="AD149" s="20">
        <f t="shared" si="39"/>
        <v>0</v>
      </c>
      <c r="AE149" s="23">
        <f t="shared" si="40"/>
        <v>0</v>
      </c>
      <c r="AF149" s="25">
        <f t="shared" si="41"/>
        <v>0</v>
      </c>
      <c r="AG149" s="230"/>
      <c r="AH149" s="25"/>
      <c r="AI149" s="23"/>
      <c r="AJ149" s="49">
        <f t="shared" si="42"/>
        <v>8</v>
      </c>
      <c r="AK149" s="402" t="s">
        <v>254</v>
      </c>
      <c r="AL149" s="182">
        <f t="shared" si="43"/>
        <v>1.3333333333333334E-2</v>
      </c>
      <c r="AM149" s="69" t="s">
        <v>366</v>
      </c>
      <c r="AN149" s="20" t="s">
        <v>148</v>
      </c>
      <c r="AO149" s="20" t="s">
        <v>148</v>
      </c>
      <c r="AP149" s="21"/>
      <c r="AQ149" s="122" t="s">
        <v>4</v>
      </c>
      <c r="AR149" s="185" t="str">
        <f>INDEX(Преподаватели!F$3:F$72,MATCH($AK149,Преподаватели!$E$3:$E$72,0),1)</f>
        <v>доц.</v>
      </c>
      <c r="AS149" s="101" t="str">
        <f>INDEX(Преподаватели!G$3:G$72,MATCH($AK149,Преподаватели!$E$3:$E$72,0),1)</f>
        <v>шт.сум.</v>
      </c>
      <c r="AT149" s="101" t="str">
        <f>INDEX(Преподаватели!H$3:H$72,MATCH($AK149,Преподаватели!$E$3:$E$72,0),1)</f>
        <v>к.н.</v>
      </c>
      <c r="AU149" s="186" t="str">
        <f>INDEX(Преподаватели!I$3:I$72,MATCH($AK149,Преподаватели!$E$3:$E$72,0),1)</f>
        <v>доц.</v>
      </c>
      <c r="AV149" s="157"/>
      <c r="AW149" s="163"/>
      <c r="AX149" s="163"/>
      <c r="AY149" s="164"/>
      <c r="AZ149" s="165"/>
      <c r="BA149" s="165"/>
      <c r="BB149" s="1"/>
      <c r="BC149" s="1"/>
      <c r="BD149" s="1"/>
      <c r="BE149" s="1"/>
      <c r="BF149" s="1"/>
    </row>
    <row r="150" spans="1:58" s="1" customFormat="1">
      <c r="A150" s="21" t="s">
        <v>381</v>
      </c>
      <c r="B150" s="145" t="s">
        <v>382</v>
      </c>
      <c r="C150" s="68" t="s">
        <v>364</v>
      </c>
      <c r="D150" s="21" t="s">
        <v>103</v>
      </c>
      <c r="E150" s="21" t="s">
        <v>252</v>
      </c>
      <c r="F150" s="21">
        <v>2</v>
      </c>
      <c r="G150" s="20" t="s">
        <v>365</v>
      </c>
      <c r="H150" s="21">
        <v>4</v>
      </c>
      <c r="I150" s="49">
        <v>1</v>
      </c>
      <c r="J150" s="37" t="s">
        <v>106</v>
      </c>
      <c r="K150" s="31"/>
      <c r="L150" s="31" t="s">
        <v>133</v>
      </c>
      <c r="M150" s="38" t="s">
        <v>133</v>
      </c>
      <c r="N150" s="193">
        <v>5</v>
      </c>
      <c r="O150" s="21">
        <v>150</v>
      </c>
      <c r="P150" s="21">
        <v>8</v>
      </c>
      <c r="Q150" s="21">
        <v>4</v>
      </c>
      <c r="R150" s="21">
        <v>0</v>
      </c>
      <c r="S150" s="21">
        <v>4</v>
      </c>
      <c r="T150" s="121">
        <v>134</v>
      </c>
      <c r="U150" s="50">
        <f t="shared" si="30"/>
        <v>4</v>
      </c>
      <c r="V150" s="29">
        <f t="shared" si="31"/>
        <v>0</v>
      </c>
      <c r="W150" s="29">
        <f t="shared" si="32"/>
        <v>4</v>
      </c>
      <c r="X150" s="57">
        <f t="shared" si="33"/>
        <v>0</v>
      </c>
      <c r="Y150" s="29">
        <f t="shared" si="34"/>
        <v>0</v>
      </c>
      <c r="Z150" s="20">
        <f t="shared" si="35"/>
        <v>0</v>
      </c>
      <c r="AA150" s="20"/>
      <c r="AB150" s="20">
        <f t="shared" si="37"/>
        <v>1</v>
      </c>
      <c r="AC150" s="20">
        <f t="shared" si="38"/>
        <v>0</v>
      </c>
      <c r="AD150" s="20">
        <f t="shared" si="39"/>
        <v>0</v>
      </c>
      <c r="AE150" s="23">
        <f t="shared" si="40"/>
        <v>0</v>
      </c>
      <c r="AF150" s="25">
        <f t="shared" si="41"/>
        <v>0</v>
      </c>
      <c r="AG150" s="230"/>
      <c r="AH150" s="25"/>
      <c r="AI150" s="23"/>
      <c r="AJ150" s="49">
        <f t="shared" si="42"/>
        <v>9</v>
      </c>
      <c r="AK150" s="181" t="s">
        <v>233</v>
      </c>
      <c r="AL150" s="182">
        <f t="shared" si="43"/>
        <v>1.4999999999999999E-2</v>
      </c>
      <c r="AM150" s="158" t="s">
        <v>366</v>
      </c>
      <c r="AN150" s="20" t="s">
        <v>148</v>
      </c>
      <c r="AO150" s="20" t="s">
        <v>148</v>
      </c>
      <c r="AP150" s="21"/>
      <c r="AQ150" s="122" t="s">
        <v>4</v>
      </c>
      <c r="AR150" s="185" t="str">
        <f>INDEX(Преподаватели!F$3:F$72,MATCH($AK150,Преподаватели!$E$3:$E$72,0),1)</f>
        <v>доц.</v>
      </c>
      <c r="AS150" s="101" t="str">
        <f>INDEX(Преподаватели!G$3:G$72,MATCH($AK150,Преподаватели!$E$3:$E$72,0),1)</f>
        <v>шт.</v>
      </c>
      <c r="AT150" s="101" t="str">
        <f>INDEX(Преподаватели!H$3:H$72,MATCH($AK150,Преподаватели!$E$3:$E$72,0),1)</f>
        <v>к.н.</v>
      </c>
      <c r="AU150" s="186" t="str">
        <f>INDEX(Преподаватели!I$3:I$72,MATCH($AK150,Преподаватели!$E$3:$E$72,0),1)</f>
        <v>б.з.</v>
      </c>
      <c r="AV150" s="157"/>
      <c r="AW150" s="163"/>
      <c r="AX150" s="163"/>
      <c r="AY150" s="164"/>
      <c r="AZ150" s="165"/>
      <c r="BA150" s="165"/>
    </row>
    <row r="151" spans="1:58" s="1" customFormat="1" ht="33" customHeight="1">
      <c r="A151" s="21" t="s">
        <v>383</v>
      </c>
      <c r="B151" s="145" t="s">
        <v>384</v>
      </c>
      <c r="C151" s="68" t="s">
        <v>364</v>
      </c>
      <c r="D151" s="21" t="s">
        <v>103</v>
      </c>
      <c r="E151" s="21" t="s">
        <v>252</v>
      </c>
      <c r="F151" s="21">
        <v>2</v>
      </c>
      <c r="G151" s="20" t="s">
        <v>365</v>
      </c>
      <c r="H151" s="21">
        <v>4</v>
      </c>
      <c r="I151" s="49">
        <v>1</v>
      </c>
      <c r="J151" s="37"/>
      <c r="K151" s="31" t="s">
        <v>106</v>
      </c>
      <c r="L151" s="31"/>
      <c r="M151" s="38"/>
      <c r="N151" s="193">
        <v>5</v>
      </c>
      <c r="O151" s="21">
        <v>150</v>
      </c>
      <c r="P151" s="21">
        <v>8</v>
      </c>
      <c r="Q151" s="21">
        <v>4</v>
      </c>
      <c r="R151" s="21">
        <v>0</v>
      </c>
      <c r="S151" s="21">
        <v>4</v>
      </c>
      <c r="T151" s="121">
        <v>134</v>
      </c>
      <c r="U151" s="50">
        <f t="shared" si="30"/>
        <v>4</v>
      </c>
      <c r="V151" s="29">
        <f t="shared" si="31"/>
        <v>0</v>
      </c>
      <c r="W151" s="29">
        <f t="shared" si="32"/>
        <v>4</v>
      </c>
      <c r="X151" s="57">
        <f t="shared" si="33"/>
        <v>0</v>
      </c>
      <c r="Y151" s="29">
        <f t="shared" si="34"/>
        <v>0</v>
      </c>
      <c r="Z151" s="20">
        <f t="shared" si="35"/>
        <v>0</v>
      </c>
      <c r="AA151" s="20"/>
      <c r="AB151" s="20">
        <f t="shared" si="37"/>
        <v>0</v>
      </c>
      <c r="AC151" s="20">
        <f t="shared" si="38"/>
        <v>0</v>
      </c>
      <c r="AD151" s="20">
        <f t="shared" si="39"/>
        <v>0</v>
      </c>
      <c r="AE151" s="23">
        <f t="shared" si="40"/>
        <v>0</v>
      </c>
      <c r="AF151" s="25">
        <f t="shared" si="41"/>
        <v>0</v>
      </c>
      <c r="AG151" s="230"/>
      <c r="AH151" s="25"/>
      <c r="AI151" s="23"/>
      <c r="AJ151" s="49">
        <f t="shared" si="42"/>
        <v>8</v>
      </c>
      <c r="AK151" s="181" t="s">
        <v>233</v>
      </c>
      <c r="AL151" s="182">
        <f t="shared" si="43"/>
        <v>1.3333333333333334E-2</v>
      </c>
      <c r="AM151" s="158" t="s">
        <v>366</v>
      </c>
      <c r="AN151" s="20" t="s">
        <v>148</v>
      </c>
      <c r="AO151" s="20" t="s">
        <v>148</v>
      </c>
      <c r="AP151" s="21"/>
      <c r="AQ151" s="122" t="s">
        <v>4</v>
      </c>
      <c r="AR151" s="185" t="str">
        <f>INDEX(Преподаватели!F$3:F$72,MATCH($AK151,Преподаватели!$E$3:$E$72,0),1)</f>
        <v>доц.</v>
      </c>
      <c r="AS151" s="101" t="str">
        <f>INDEX(Преподаватели!G$3:G$72,MATCH($AK151,Преподаватели!$E$3:$E$72,0),1)</f>
        <v>шт.</v>
      </c>
      <c r="AT151" s="101" t="str">
        <f>INDEX(Преподаватели!H$3:H$72,MATCH($AK151,Преподаватели!$E$3:$E$72,0),1)</f>
        <v>к.н.</v>
      </c>
      <c r="AU151" s="186" t="str">
        <f>INDEX(Преподаватели!I$3:I$72,MATCH($AK151,Преподаватели!$E$3:$E$72,0),1)</f>
        <v>б.з.</v>
      </c>
      <c r="AV151" s="157"/>
      <c r="AW151" s="163"/>
      <c r="AX151" s="163"/>
      <c r="AY151" s="164"/>
      <c r="AZ151" s="165"/>
      <c r="BA151" s="165"/>
    </row>
    <row r="152" spans="1:58" s="1" customFormat="1" ht="25.5">
      <c r="A152" s="21" t="s">
        <v>385</v>
      </c>
      <c r="B152" s="145" t="s">
        <v>386</v>
      </c>
      <c r="C152" s="68" t="s">
        <v>364</v>
      </c>
      <c r="D152" s="21" t="s">
        <v>103</v>
      </c>
      <c r="E152" s="21" t="s">
        <v>252</v>
      </c>
      <c r="F152" s="21">
        <v>1</v>
      </c>
      <c r="G152" s="20" t="s">
        <v>365</v>
      </c>
      <c r="H152" s="21">
        <v>4</v>
      </c>
      <c r="I152" s="49">
        <v>1</v>
      </c>
      <c r="J152" s="37" t="s">
        <v>106</v>
      </c>
      <c r="K152" s="31"/>
      <c r="L152" s="31"/>
      <c r="M152" s="38"/>
      <c r="N152" s="193">
        <v>4</v>
      </c>
      <c r="O152" s="21">
        <v>120</v>
      </c>
      <c r="P152" s="21">
        <v>8</v>
      </c>
      <c r="Q152" s="21">
        <v>4</v>
      </c>
      <c r="R152" s="21">
        <v>0</v>
      </c>
      <c r="S152" s="21">
        <v>4</v>
      </c>
      <c r="T152" s="121">
        <v>108</v>
      </c>
      <c r="U152" s="50">
        <f t="shared" si="30"/>
        <v>4</v>
      </c>
      <c r="V152" s="29">
        <f t="shared" si="31"/>
        <v>0</v>
      </c>
      <c r="W152" s="29">
        <f t="shared" si="32"/>
        <v>4</v>
      </c>
      <c r="X152" s="57">
        <f t="shared" si="33"/>
        <v>0</v>
      </c>
      <c r="Y152" s="29">
        <f t="shared" si="34"/>
        <v>0</v>
      </c>
      <c r="Z152" s="20">
        <f t="shared" si="35"/>
        <v>0</v>
      </c>
      <c r="AA152" s="20"/>
      <c r="AB152" s="20">
        <f t="shared" si="37"/>
        <v>1</v>
      </c>
      <c r="AC152" s="20">
        <f t="shared" si="38"/>
        <v>0</v>
      </c>
      <c r="AD152" s="20">
        <f t="shared" si="39"/>
        <v>0</v>
      </c>
      <c r="AE152" s="23">
        <f t="shared" si="40"/>
        <v>0</v>
      </c>
      <c r="AF152" s="25">
        <f t="shared" si="41"/>
        <v>0</v>
      </c>
      <c r="AG152" s="230"/>
      <c r="AH152" s="25"/>
      <c r="AI152" s="23"/>
      <c r="AJ152" s="49">
        <f t="shared" si="42"/>
        <v>9</v>
      </c>
      <c r="AK152" s="181" t="s">
        <v>254</v>
      </c>
      <c r="AL152" s="182">
        <f t="shared" si="43"/>
        <v>1.4999999999999999E-2</v>
      </c>
      <c r="AM152" s="158" t="s">
        <v>366</v>
      </c>
      <c r="AN152" s="20" t="s">
        <v>148</v>
      </c>
      <c r="AO152" s="20" t="s">
        <v>148</v>
      </c>
      <c r="AP152" s="21"/>
      <c r="AQ152" s="122" t="s">
        <v>4</v>
      </c>
      <c r="AR152" s="185" t="str">
        <f>INDEX(Преподаватели!F$3:F$72,MATCH($AK152,Преподаватели!$E$3:$E$72,0),1)</f>
        <v>доц.</v>
      </c>
      <c r="AS152" s="101" t="str">
        <f>INDEX(Преподаватели!G$3:G$72,MATCH($AK152,Преподаватели!$E$3:$E$72,0),1)</f>
        <v>шт.сум.</v>
      </c>
      <c r="AT152" s="101" t="str">
        <f>INDEX(Преподаватели!H$3:H$72,MATCH($AK152,Преподаватели!$E$3:$E$72,0),1)</f>
        <v>к.н.</v>
      </c>
      <c r="AU152" s="186" t="str">
        <f>INDEX(Преподаватели!I$3:I$72,MATCH($AK152,Преподаватели!$E$3:$E$72,0),1)</f>
        <v>доц.</v>
      </c>
      <c r="AV152" s="157"/>
      <c r="AW152" s="163"/>
      <c r="AX152" s="163"/>
      <c r="AY152" s="164"/>
      <c r="AZ152" s="165"/>
      <c r="BA152" s="165"/>
      <c r="BB152" s="4"/>
      <c r="BC152" s="4"/>
      <c r="BD152" s="4"/>
      <c r="BE152" s="4"/>
      <c r="BF152" s="4"/>
    </row>
    <row r="153" spans="1:58" ht="25.5">
      <c r="A153" s="22" t="s">
        <v>387</v>
      </c>
      <c r="B153" s="145" t="s">
        <v>388</v>
      </c>
      <c r="C153" s="68" t="s">
        <v>364</v>
      </c>
      <c r="D153" s="21" t="s">
        <v>103</v>
      </c>
      <c r="E153" s="21" t="s">
        <v>252</v>
      </c>
      <c r="F153" s="21">
        <v>1</v>
      </c>
      <c r="G153" s="20" t="s">
        <v>365</v>
      </c>
      <c r="H153" s="21">
        <v>4</v>
      </c>
      <c r="I153" s="49">
        <v>1</v>
      </c>
      <c r="J153" s="37" t="s">
        <v>106</v>
      </c>
      <c r="K153" s="31"/>
      <c r="L153" s="31"/>
      <c r="M153" s="38"/>
      <c r="N153" s="193">
        <v>4</v>
      </c>
      <c r="O153" s="21">
        <v>120</v>
      </c>
      <c r="P153" s="21">
        <v>8</v>
      </c>
      <c r="Q153" s="21">
        <v>8</v>
      </c>
      <c r="R153" s="21">
        <v>0</v>
      </c>
      <c r="S153" s="21">
        <v>8</v>
      </c>
      <c r="T153" s="121">
        <v>108</v>
      </c>
      <c r="U153" s="50">
        <f t="shared" si="30"/>
        <v>8</v>
      </c>
      <c r="V153" s="29">
        <f t="shared" si="31"/>
        <v>0</v>
      </c>
      <c r="W153" s="29">
        <f t="shared" si="32"/>
        <v>8</v>
      </c>
      <c r="X153" s="57">
        <f t="shared" si="33"/>
        <v>0</v>
      </c>
      <c r="Y153" s="29">
        <f t="shared" si="34"/>
        <v>0</v>
      </c>
      <c r="Z153" s="20">
        <f t="shared" si="35"/>
        <v>0</v>
      </c>
      <c r="AA153" s="20"/>
      <c r="AB153" s="20">
        <f t="shared" si="37"/>
        <v>1</v>
      </c>
      <c r="AC153" s="20">
        <f t="shared" si="38"/>
        <v>0</v>
      </c>
      <c r="AD153" s="20">
        <f t="shared" si="39"/>
        <v>0</v>
      </c>
      <c r="AE153" s="23">
        <f t="shared" si="40"/>
        <v>0</v>
      </c>
      <c r="AF153" s="25">
        <f t="shared" si="41"/>
        <v>0</v>
      </c>
      <c r="AG153" s="230"/>
      <c r="AH153" s="25"/>
      <c r="AI153" s="23"/>
      <c r="AJ153" s="49">
        <f t="shared" si="42"/>
        <v>17</v>
      </c>
      <c r="AK153" s="181" t="s">
        <v>233</v>
      </c>
      <c r="AL153" s="182">
        <f t="shared" si="43"/>
        <v>2.8333333333333332E-2</v>
      </c>
      <c r="AM153" s="69" t="s">
        <v>366</v>
      </c>
      <c r="AN153" s="20" t="s">
        <v>148</v>
      </c>
      <c r="AO153" s="20" t="s">
        <v>148</v>
      </c>
      <c r="AP153" s="21"/>
      <c r="AQ153" s="122" t="s">
        <v>4</v>
      </c>
      <c r="AR153" s="185" t="str">
        <f>INDEX(Преподаватели!F$3:F$72,MATCH($AK153,Преподаватели!$E$3:$E$72,0),1)</f>
        <v>доц.</v>
      </c>
      <c r="AS153" s="101" t="str">
        <f>INDEX(Преподаватели!G$3:G$72,MATCH($AK153,Преподаватели!$E$3:$E$72,0),1)</f>
        <v>шт.</v>
      </c>
      <c r="AT153" s="101" t="str">
        <f>INDEX(Преподаватели!H$3:H$72,MATCH($AK153,Преподаватели!$E$3:$E$72,0),1)</f>
        <v>к.н.</v>
      </c>
      <c r="AU153" s="186" t="str">
        <f>INDEX(Преподаватели!I$3:I$72,MATCH($AK153,Преподаватели!$E$3:$E$72,0),1)</f>
        <v>б.з.</v>
      </c>
      <c r="AV153" s="157"/>
      <c r="AW153" s="163"/>
      <c r="AX153" s="163"/>
      <c r="AY153" s="164"/>
      <c r="AZ153" s="165"/>
      <c r="BA153" s="165"/>
      <c r="BB153" s="1"/>
      <c r="BC153" s="1"/>
      <c r="BD153" s="1"/>
      <c r="BE153" s="1"/>
      <c r="BF153" s="1"/>
    </row>
    <row r="154" spans="1:58" s="1" customFormat="1">
      <c r="A154" s="21" t="s">
        <v>355</v>
      </c>
      <c r="B154" s="321" t="s">
        <v>389</v>
      </c>
      <c r="C154" s="68" t="s">
        <v>364</v>
      </c>
      <c r="D154" s="21" t="s">
        <v>103</v>
      </c>
      <c r="E154" s="21" t="s">
        <v>104</v>
      </c>
      <c r="F154" s="21">
        <v>1</v>
      </c>
      <c r="G154" s="20" t="s">
        <v>390</v>
      </c>
      <c r="H154" s="21">
        <v>2</v>
      </c>
      <c r="I154" s="49">
        <v>1</v>
      </c>
      <c r="J154" s="37" t="s">
        <v>106</v>
      </c>
      <c r="K154" s="31"/>
      <c r="L154" s="31"/>
      <c r="M154" s="38"/>
      <c r="N154" s="193">
        <v>8</v>
      </c>
      <c r="O154" s="21">
        <v>240</v>
      </c>
      <c r="P154" s="21"/>
      <c r="Q154" s="21"/>
      <c r="R154" s="21"/>
      <c r="S154" s="21"/>
      <c r="T154" s="121"/>
      <c r="U154" s="50">
        <f t="shared" si="30"/>
        <v>0</v>
      </c>
      <c r="V154" s="29">
        <f t="shared" si="31"/>
        <v>0</v>
      </c>
      <c r="W154" s="29">
        <f t="shared" si="32"/>
        <v>0</v>
      </c>
      <c r="X154" s="57">
        <f t="shared" si="33"/>
        <v>0</v>
      </c>
      <c r="Y154" s="29">
        <f t="shared" si="34"/>
        <v>0</v>
      </c>
      <c r="Z154" s="20">
        <f t="shared" si="35"/>
        <v>0</v>
      </c>
      <c r="AA154" s="20">
        <f t="shared" ref="AA154:AA217" si="44">IF(H154&lt;6,0,IF(AND(D154="Ден.",J154="+"),I154*2,IF(AND(D154="Ден.",J154="+п"),I154*2,0)))</f>
        <v>0</v>
      </c>
      <c r="AB154" s="20">
        <f t="shared" si="37"/>
        <v>0.5</v>
      </c>
      <c r="AC154" s="20">
        <f t="shared" si="38"/>
        <v>0</v>
      </c>
      <c r="AD154" s="20">
        <f t="shared" si="39"/>
        <v>0</v>
      </c>
      <c r="AE154" s="23">
        <f t="shared" si="40"/>
        <v>0</v>
      </c>
      <c r="AF154" s="25">
        <f t="shared" si="41"/>
        <v>0</v>
      </c>
      <c r="AG154" s="230">
        <f>IF(OR(L154="+",A154="Пр",A154="ПедПр",A154="НПрКПУ"),0,IF(OR(D154="Ден.(д)",D154="Заоч.(д)"),N154*0.5*H154,IF((V154+W154)&gt;0,N154*H154*0.08,0)))</f>
        <v>0</v>
      </c>
      <c r="AH154" s="25">
        <f>IF(AF154&gt;0,0,IF(D154="Заоч.",0,IF(OR(D154="Ден.(д)",D154="Заоч.(д)"),0,IF(Q154&gt;0,N154*H154*0.02,0))))</f>
        <v>0</v>
      </c>
      <c r="AI154" s="23"/>
      <c r="AJ154" s="49">
        <f t="shared" si="42"/>
        <v>0.5</v>
      </c>
      <c r="AK154" s="181" t="s">
        <v>254</v>
      </c>
      <c r="AL154" s="182">
        <f t="shared" si="43"/>
        <v>8.3333333333333339E-4</v>
      </c>
      <c r="AM154" s="158" t="s">
        <v>366</v>
      </c>
      <c r="AN154" s="20" t="s">
        <v>148</v>
      </c>
      <c r="AO154" s="20" t="s">
        <v>148</v>
      </c>
      <c r="AP154" s="21"/>
      <c r="AQ154" s="122" t="s">
        <v>4</v>
      </c>
      <c r="AR154" s="185" t="str">
        <f>INDEX(Преподаватели!F$3:F$72,MATCH($AK154,Преподаватели!$E$3:$E$72,0),1)</f>
        <v>доц.</v>
      </c>
      <c r="AS154" s="101" t="str">
        <f>INDEX(Преподаватели!G$3:G$72,MATCH($AK154,Преподаватели!$E$3:$E$72,0),1)</f>
        <v>шт.сум.</v>
      </c>
      <c r="AT154" s="101" t="str">
        <f>INDEX(Преподаватели!H$3:H$72,MATCH($AK154,Преподаватели!$E$3:$E$72,0),1)</f>
        <v>к.н.</v>
      </c>
      <c r="AU154" s="186" t="str">
        <f>INDEX(Преподаватели!I$3:I$72,MATCH($AK154,Преподаватели!$E$3:$E$72,0),1)</f>
        <v>доц.</v>
      </c>
      <c r="AV154" s="157"/>
      <c r="AW154" s="163"/>
      <c r="AX154" s="163"/>
      <c r="AY154" s="164"/>
      <c r="AZ154" s="165"/>
      <c r="BA154" s="165"/>
    </row>
    <row r="155" spans="1:58" s="1" customFormat="1" ht="25.5">
      <c r="A155" s="21" t="s">
        <v>355</v>
      </c>
      <c r="B155" s="145" t="s">
        <v>391</v>
      </c>
      <c r="C155" s="68" t="s">
        <v>364</v>
      </c>
      <c r="D155" s="21" t="s">
        <v>103</v>
      </c>
      <c r="E155" s="21" t="s">
        <v>104</v>
      </c>
      <c r="F155" s="21">
        <v>1</v>
      </c>
      <c r="G155" s="20" t="s">
        <v>390</v>
      </c>
      <c r="H155" s="21">
        <v>2</v>
      </c>
      <c r="I155" s="49">
        <v>1</v>
      </c>
      <c r="J155" s="37"/>
      <c r="K155" s="31"/>
      <c r="L155" s="31"/>
      <c r="M155" s="38"/>
      <c r="N155" s="193">
        <v>4</v>
      </c>
      <c r="O155" s="21">
        <v>120</v>
      </c>
      <c r="P155" s="21">
        <v>8</v>
      </c>
      <c r="Q155" s="21">
        <v>4</v>
      </c>
      <c r="R155" s="21">
        <v>0</v>
      </c>
      <c r="S155" s="21">
        <v>4</v>
      </c>
      <c r="T155" s="121">
        <v>108</v>
      </c>
      <c r="U155" s="50">
        <f t="shared" si="30"/>
        <v>4</v>
      </c>
      <c r="V155" s="29">
        <f t="shared" si="31"/>
        <v>0</v>
      </c>
      <c r="W155" s="29">
        <f t="shared" si="32"/>
        <v>4</v>
      </c>
      <c r="X155" s="57">
        <f t="shared" si="33"/>
        <v>0</v>
      </c>
      <c r="Y155" s="29">
        <f t="shared" si="34"/>
        <v>0</v>
      </c>
      <c r="Z155" s="20">
        <f t="shared" si="35"/>
        <v>0</v>
      </c>
      <c r="AA155" s="20">
        <f t="shared" si="44"/>
        <v>0</v>
      </c>
      <c r="AB155" s="20">
        <f t="shared" si="37"/>
        <v>0</v>
      </c>
      <c r="AC155" s="20">
        <f t="shared" si="38"/>
        <v>0</v>
      </c>
      <c r="AD155" s="20">
        <f t="shared" si="39"/>
        <v>0</v>
      </c>
      <c r="AE155" s="23">
        <f t="shared" si="40"/>
        <v>0</v>
      </c>
      <c r="AF155" s="25">
        <f t="shared" si="41"/>
        <v>0</v>
      </c>
      <c r="AG155" s="230"/>
      <c r="AH155" s="25"/>
      <c r="AI155" s="23"/>
      <c r="AJ155" s="49">
        <f t="shared" si="42"/>
        <v>8</v>
      </c>
      <c r="AK155" s="181" t="s">
        <v>254</v>
      </c>
      <c r="AL155" s="182">
        <f t="shared" si="43"/>
        <v>1.3333333333333334E-2</v>
      </c>
      <c r="AM155" s="158" t="s">
        <v>366</v>
      </c>
      <c r="AN155" s="20" t="s">
        <v>148</v>
      </c>
      <c r="AO155" s="20" t="s">
        <v>148</v>
      </c>
      <c r="AP155" s="21"/>
      <c r="AQ155" s="122" t="s">
        <v>4</v>
      </c>
      <c r="AR155" s="185" t="str">
        <f>INDEX(Преподаватели!F$3:F$72,MATCH($AK155,Преподаватели!$E$3:$E$72,0),1)</f>
        <v>доц.</v>
      </c>
      <c r="AS155" s="101" t="str">
        <f>INDEX(Преподаватели!G$3:G$72,MATCH($AK155,Преподаватели!$E$3:$E$72,0),1)</f>
        <v>шт.сум.</v>
      </c>
      <c r="AT155" s="101" t="str">
        <f>INDEX(Преподаватели!H$3:H$72,MATCH($AK155,Преподаватели!$E$3:$E$72,0),1)</f>
        <v>к.н.</v>
      </c>
      <c r="AU155" s="186" t="str">
        <f>INDEX(Преподаватели!I$3:I$72,MATCH($AK155,Преподаватели!$E$3:$E$72,0),1)</f>
        <v>доц.</v>
      </c>
      <c r="AV155" s="157"/>
      <c r="AW155" s="163"/>
      <c r="AX155" s="163"/>
      <c r="AY155" s="164"/>
      <c r="AZ155" s="165"/>
      <c r="BA155" s="165"/>
      <c r="BB155" s="4"/>
      <c r="BC155" s="4"/>
      <c r="BD155" s="4"/>
      <c r="BE155" s="4"/>
      <c r="BF155" s="4"/>
    </row>
    <row r="156" spans="1:58" s="1" customFormat="1" ht="25.5">
      <c r="A156" s="21" t="s">
        <v>355</v>
      </c>
      <c r="B156" s="145" t="s">
        <v>392</v>
      </c>
      <c r="C156" s="68" t="s">
        <v>364</v>
      </c>
      <c r="D156" s="21" t="s">
        <v>103</v>
      </c>
      <c r="E156" s="21" t="s">
        <v>104</v>
      </c>
      <c r="F156" s="21">
        <v>1</v>
      </c>
      <c r="G156" s="20" t="s">
        <v>390</v>
      </c>
      <c r="H156" s="21">
        <v>2</v>
      </c>
      <c r="I156" s="49">
        <v>1</v>
      </c>
      <c r="J156" s="37"/>
      <c r="K156" s="31"/>
      <c r="L156" s="31"/>
      <c r="M156" s="38"/>
      <c r="N156" s="193">
        <v>4</v>
      </c>
      <c r="O156" s="21">
        <v>120</v>
      </c>
      <c r="P156" s="21">
        <v>8</v>
      </c>
      <c r="Q156" s="21">
        <v>4</v>
      </c>
      <c r="R156" s="21">
        <v>0</v>
      </c>
      <c r="S156" s="21">
        <v>4</v>
      </c>
      <c r="T156" s="121">
        <v>108</v>
      </c>
      <c r="U156" s="50">
        <f t="shared" si="30"/>
        <v>4</v>
      </c>
      <c r="V156" s="29">
        <f t="shared" si="31"/>
        <v>0</v>
      </c>
      <c r="W156" s="29">
        <f t="shared" si="32"/>
        <v>4</v>
      </c>
      <c r="X156" s="57">
        <f t="shared" si="33"/>
        <v>0</v>
      </c>
      <c r="Y156" s="29">
        <f t="shared" si="34"/>
        <v>0</v>
      </c>
      <c r="Z156" s="20">
        <f t="shared" si="35"/>
        <v>0</v>
      </c>
      <c r="AA156" s="20">
        <f t="shared" si="44"/>
        <v>0</v>
      </c>
      <c r="AB156" s="20">
        <f t="shared" si="37"/>
        <v>0</v>
      </c>
      <c r="AC156" s="20">
        <f t="shared" si="38"/>
        <v>0</v>
      </c>
      <c r="AD156" s="20">
        <f t="shared" si="39"/>
        <v>0</v>
      </c>
      <c r="AE156" s="23">
        <f t="shared" si="40"/>
        <v>0</v>
      </c>
      <c r="AF156" s="25">
        <f t="shared" si="41"/>
        <v>0</v>
      </c>
      <c r="AG156" s="230"/>
      <c r="AH156" s="25"/>
      <c r="AI156" s="23"/>
      <c r="AJ156" s="49">
        <f t="shared" si="42"/>
        <v>8</v>
      </c>
      <c r="AK156" s="181" t="s">
        <v>254</v>
      </c>
      <c r="AL156" s="182">
        <f t="shared" si="43"/>
        <v>1.3333333333333334E-2</v>
      </c>
      <c r="AM156" s="158" t="s">
        <v>366</v>
      </c>
      <c r="AN156" s="20" t="s">
        <v>148</v>
      </c>
      <c r="AO156" s="20" t="s">
        <v>148</v>
      </c>
      <c r="AP156" s="21"/>
      <c r="AQ156" s="122" t="s">
        <v>4</v>
      </c>
      <c r="AR156" s="185" t="str">
        <f>INDEX(Преподаватели!F$3:F$72,MATCH($AK156,Преподаватели!$E$3:$E$72,0),1)</f>
        <v>доц.</v>
      </c>
      <c r="AS156" s="101" t="str">
        <f>INDEX(Преподаватели!G$3:G$72,MATCH($AK156,Преподаватели!$E$3:$E$72,0),1)</f>
        <v>шт.сум.</v>
      </c>
      <c r="AT156" s="101" t="str">
        <f>INDEX(Преподаватели!H$3:H$72,MATCH($AK156,Преподаватели!$E$3:$E$72,0),1)</f>
        <v>к.н.</v>
      </c>
      <c r="AU156" s="186" t="str">
        <f>INDEX(Преподаватели!I$3:I$72,MATCH($AK156,Преподаватели!$E$3:$E$72,0),1)</f>
        <v>доц.</v>
      </c>
      <c r="AV156" s="157"/>
      <c r="AW156" s="163"/>
      <c r="AX156" s="163"/>
      <c r="AY156" s="164"/>
      <c r="AZ156" s="165"/>
      <c r="BA156" s="165"/>
    </row>
    <row r="157" spans="1:58" s="1" customFormat="1">
      <c r="A157" s="21" t="s">
        <v>355</v>
      </c>
      <c r="B157" s="321" t="s">
        <v>389</v>
      </c>
      <c r="C157" s="68" t="s">
        <v>364</v>
      </c>
      <c r="D157" s="21" t="s">
        <v>103</v>
      </c>
      <c r="E157" s="21" t="s">
        <v>104</v>
      </c>
      <c r="F157" s="21">
        <v>2</v>
      </c>
      <c r="G157" s="20" t="s">
        <v>390</v>
      </c>
      <c r="H157" s="21">
        <v>2</v>
      </c>
      <c r="I157" s="49">
        <v>1</v>
      </c>
      <c r="J157" s="37" t="s">
        <v>106</v>
      </c>
      <c r="K157" s="31"/>
      <c r="L157" s="31"/>
      <c r="M157" s="38"/>
      <c r="N157" s="193">
        <v>7</v>
      </c>
      <c r="O157" s="21">
        <v>210</v>
      </c>
      <c r="P157" s="21"/>
      <c r="Q157" s="21"/>
      <c r="R157" s="21"/>
      <c r="S157" s="21"/>
      <c r="T157" s="121"/>
      <c r="U157" s="50">
        <f t="shared" si="30"/>
        <v>0</v>
      </c>
      <c r="V157" s="29">
        <f t="shared" si="31"/>
        <v>0</v>
      </c>
      <c r="W157" s="29">
        <f t="shared" si="32"/>
        <v>0</v>
      </c>
      <c r="X157" s="57">
        <f t="shared" si="33"/>
        <v>0</v>
      </c>
      <c r="Y157" s="29">
        <f t="shared" si="34"/>
        <v>0</v>
      </c>
      <c r="Z157" s="20">
        <f t="shared" si="35"/>
        <v>0</v>
      </c>
      <c r="AA157" s="20">
        <f t="shared" si="44"/>
        <v>0</v>
      </c>
      <c r="AB157" s="20">
        <f t="shared" si="37"/>
        <v>0.5</v>
      </c>
      <c r="AC157" s="20">
        <f t="shared" si="38"/>
        <v>0</v>
      </c>
      <c r="AD157" s="20">
        <f t="shared" si="39"/>
        <v>0</v>
      </c>
      <c r="AE157" s="23">
        <f t="shared" si="40"/>
        <v>0</v>
      </c>
      <c r="AF157" s="25">
        <f t="shared" si="41"/>
        <v>0</v>
      </c>
      <c r="AG157" s="230"/>
      <c r="AH157" s="25"/>
      <c r="AI157" s="23"/>
      <c r="AJ157" s="49">
        <f t="shared" si="42"/>
        <v>0.5</v>
      </c>
      <c r="AK157" s="181" t="s">
        <v>254</v>
      </c>
      <c r="AL157" s="182">
        <f t="shared" si="43"/>
        <v>8.3333333333333339E-4</v>
      </c>
      <c r="AM157" s="158" t="s">
        <v>366</v>
      </c>
      <c r="AN157" s="20" t="s">
        <v>148</v>
      </c>
      <c r="AO157" s="20" t="s">
        <v>148</v>
      </c>
      <c r="AP157" s="21"/>
      <c r="AQ157" s="122" t="s">
        <v>4</v>
      </c>
      <c r="AR157" s="185" t="str">
        <f>INDEX(Преподаватели!F$3:F$72,MATCH($AK157,Преподаватели!$E$3:$E$72,0),1)</f>
        <v>доц.</v>
      </c>
      <c r="AS157" s="101" t="str">
        <f>INDEX(Преподаватели!G$3:G$72,MATCH($AK157,Преподаватели!$E$3:$E$72,0),1)</f>
        <v>шт.сум.</v>
      </c>
      <c r="AT157" s="101" t="str">
        <f>INDEX(Преподаватели!H$3:H$72,MATCH($AK157,Преподаватели!$E$3:$E$72,0),1)</f>
        <v>к.н.</v>
      </c>
      <c r="AU157" s="186" t="str">
        <f>INDEX(Преподаватели!I$3:I$72,MATCH($AK157,Преподаватели!$E$3:$E$72,0),1)</f>
        <v>доц.</v>
      </c>
      <c r="AV157" s="157"/>
      <c r="AW157" s="163"/>
      <c r="AX157" s="163"/>
      <c r="AY157" s="164"/>
      <c r="AZ157" s="165"/>
      <c r="BA157" s="165"/>
      <c r="BB157" s="4"/>
      <c r="BC157" s="4"/>
      <c r="BD157" s="4"/>
      <c r="BE157" s="4"/>
      <c r="BF157" s="4"/>
    </row>
    <row r="158" spans="1:58" s="1" customFormat="1" ht="25.5">
      <c r="A158" s="21" t="s">
        <v>355</v>
      </c>
      <c r="B158" s="145" t="s">
        <v>393</v>
      </c>
      <c r="C158" s="68" t="s">
        <v>364</v>
      </c>
      <c r="D158" s="21" t="s">
        <v>103</v>
      </c>
      <c r="E158" s="21" t="s">
        <v>104</v>
      </c>
      <c r="F158" s="21">
        <v>2</v>
      </c>
      <c r="G158" s="20" t="s">
        <v>390</v>
      </c>
      <c r="H158" s="21">
        <v>2</v>
      </c>
      <c r="I158" s="49">
        <v>1</v>
      </c>
      <c r="J158" s="37"/>
      <c r="K158" s="31"/>
      <c r="L158" s="31"/>
      <c r="M158" s="38"/>
      <c r="N158" s="193">
        <v>4</v>
      </c>
      <c r="O158" s="21">
        <v>120</v>
      </c>
      <c r="P158" s="21">
        <v>8</v>
      </c>
      <c r="Q158" s="21">
        <v>4</v>
      </c>
      <c r="R158" s="21">
        <v>0</v>
      </c>
      <c r="S158" s="21">
        <v>4</v>
      </c>
      <c r="T158" s="121">
        <v>108</v>
      </c>
      <c r="U158" s="50">
        <f t="shared" si="30"/>
        <v>4</v>
      </c>
      <c r="V158" s="29">
        <f t="shared" si="31"/>
        <v>0</v>
      </c>
      <c r="W158" s="29">
        <f t="shared" si="32"/>
        <v>4</v>
      </c>
      <c r="X158" s="57">
        <f t="shared" si="33"/>
        <v>0</v>
      </c>
      <c r="Y158" s="29">
        <f t="shared" si="34"/>
        <v>0</v>
      </c>
      <c r="Z158" s="20">
        <f t="shared" si="35"/>
        <v>0</v>
      </c>
      <c r="AA158" s="20">
        <f t="shared" si="44"/>
        <v>0</v>
      </c>
      <c r="AB158" s="20">
        <f t="shared" si="37"/>
        <v>0</v>
      </c>
      <c r="AC158" s="20">
        <f t="shared" si="38"/>
        <v>0</v>
      </c>
      <c r="AD158" s="20">
        <f t="shared" si="39"/>
        <v>0</v>
      </c>
      <c r="AE158" s="23">
        <f t="shared" si="40"/>
        <v>0</v>
      </c>
      <c r="AF158" s="25">
        <f t="shared" si="41"/>
        <v>0</v>
      </c>
      <c r="AG158" s="230"/>
      <c r="AH158" s="25"/>
      <c r="AI158" s="23"/>
      <c r="AJ158" s="49">
        <f t="shared" si="42"/>
        <v>8</v>
      </c>
      <c r="AK158" s="181" t="s">
        <v>254</v>
      </c>
      <c r="AL158" s="182">
        <f t="shared" si="43"/>
        <v>1.3333333333333334E-2</v>
      </c>
      <c r="AM158" s="158" t="s">
        <v>366</v>
      </c>
      <c r="AN158" s="20" t="s">
        <v>148</v>
      </c>
      <c r="AO158" s="20" t="s">
        <v>148</v>
      </c>
      <c r="AP158" s="21"/>
      <c r="AQ158" s="122" t="s">
        <v>4</v>
      </c>
      <c r="AR158" s="185" t="str">
        <f>INDEX(Преподаватели!F$3:F$72,MATCH($AK158,Преподаватели!$E$3:$E$72,0),1)</f>
        <v>доц.</v>
      </c>
      <c r="AS158" s="101" t="str">
        <f>INDEX(Преподаватели!G$3:G$72,MATCH($AK158,Преподаватели!$E$3:$E$72,0),1)</f>
        <v>шт.сум.</v>
      </c>
      <c r="AT158" s="101" t="str">
        <f>INDEX(Преподаватели!H$3:H$72,MATCH($AK158,Преподаватели!$E$3:$E$72,0),1)</f>
        <v>к.н.</v>
      </c>
      <c r="AU158" s="186" t="str">
        <f>INDEX(Преподаватели!I$3:I$72,MATCH($AK158,Преподаватели!$E$3:$E$72,0),1)</f>
        <v>доц.</v>
      </c>
      <c r="AV158" s="157"/>
      <c r="AW158" s="163"/>
      <c r="AX158" s="163"/>
      <c r="AY158" s="164"/>
      <c r="AZ158" s="165"/>
      <c r="BA158" s="165"/>
    </row>
    <row r="159" spans="1:58" ht="25.5">
      <c r="A159" s="22" t="s">
        <v>355</v>
      </c>
      <c r="B159" s="145" t="s">
        <v>394</v>
      </c>
      <c r="C159" s="68" t="s">
        <v>364</v>
      </c>
      <c r="D159" s="21" t="s">
        <v>103</v>
      </c>
      <c r="E159" s="21" t="s">
        <v>104</v>
      </c>
      <c r="F159" s="21">
        <v>2</v>
      </c>
      <c r="G159" s="20" t="s">
        <v>390</v>
      </c>
      <c r="H159" s="21">
        <v>2</v>
      </c>
      <c r="I159" s="49">
        <v>1</v>
      </c>
      <c r="J159" s="37"/>
      <c r="K159" s="31"/>
      <c r="L159" s="31"/>
      <c r="M159" s="38"/>
      <c r="N159" s="193">
        <v>3</v>
      </c>
      <c r="O159" s="21">
        <v>90</v>
      </c>
      <c r="P159" s="21">
        <v>8</v>
      </c>
      <c r="Q159" s="21">
        <v>4</v>
      </c>
      <c r="R159" s="21">
        <v>0</v>
      </c>
      <c r="S159" s="21">
        <v>4</v>
      </c>
      <c r="T159" s="121">
        <v>78</v>
      </c>
      <c r="U159" s="50">
        <f t="shared" si="30"/>
        <v>4</v>
      </c>
      <c r="V159" s="29">
        <f t="shared" si="31"/>
        <v>0</v>
      </c>
      <c r="W159" s="29">
        <f t="shared" si="32"/>
        <v>4</v>
      </c>
      <c r="X159" s="57">
        <f t="shared" si="33"/>
        <v>0</v>
      </c>
      <c r="Y159" s="29">
        <f t="shared" si="34"/>
        <v>0</v>
      </c>
      <c r="Z159" s="20">
        <f t="shared" si="35"/>
        <v>0</v>
      </c>
      <c r="AA159" s="20">
        <f t="shared" si="44"/>
        <v>0</v>
      </c>
      <c r="AB159" s="20">
        <f t="shared" si="37"/>
        <v>0</v>
      </c>
      <c r="AC159" s="20">
        <f t="shared" si="38"/>
        <v>0</v>
      </c>
      <c r="AD159" s="20">
        <f t="shared" si="39"/>
        <v>0</v>
      </c>
      <c r="AE159" s="23">
        <f t="shared" si="40"/>
        <v>0</v>
      </c>
      <c r="AF159" s="25">
        <f t="shared" si="41"/>
        <v>0</v>
      </c>
      <c r="AG159" s="230"/>
      <c r="AH159" s="25"/>
      <c r="AI159" s="23"/>
      <c r="AJ159" s="49">
        <f t="shared" si="42"/>
        <v>8</v>
      </c>
      <c r="AK159" s="181" t="s">
        <v>238</v>
      </c>
      <c r="AL159" s="182">
        <f t="shared" si="43"/>
        <v>1.3333333333333334E-2</v>
      </c>
      <c r="AM159" s="69" t="s">
        <v>366</v>
      </c>
      <c r="AN159" s="20" t="s">
        <v>148</v>
      </c>
      <c r="AO159" s="20" t="s">
        <v>148</v>
      </c>
      <c r="AP159" s="21"/>
      <c r="AQ159" s="122" t="s">
        <v>4</v>
      </c>
      <c r="AR159" s="185" t="str">
        <f>INDEX(Преподаватели!F$3:F$72,MATCH($AK159,Преподаватели!$E$3:$E$72,0),1)</f>
        <v>доц.</v>
      </c>
      <c r="AS159" s="101" t="str">
        <f>INDEX(Преподаватели!G$3:G$72,MATCH($AK159,Преподаватели!$E$3:$E$72,0),1)</f>
        <v>шт.</v>
      </c>
      <c r="AT159" s="101" t="str">
        <f>INDEX(Преподаватели!H$3:H$72,MATCH($AK159,Преподаватели!$E$3:$E$72,0),1)</f>
        <v>к.н.</v>
      </c>
      <c r="AU159" s="186" t="str">
        <f>INDEX(Преподаватели!I$3:I$72,MATCH($AK159,Преподаватели!$E$3:$E$72,0),1)</f>
        <v>б.з.</v>
      </c>
      <c r="AV159" s="157"/>
      <c r="AW159" s="163"/>
      <c r="AX159" s="163"/>
      <c r="AY159" s="164"/>
      <c r="AZ159" s="165"/>
      <c r="BA159" s="165"/>
      <c r="BB159" s="1"/>
      <c r="BC159" s="1"/>
      <c r="BD159" s="1"/>
      <c r="BE159" s="1"/>
      <c r="BF159" s="1"/>
    </row>
    <row r="160" spans="1:58" s="1" customFormat="1">
      <c r="A160" s="21" t="s">
        <v>274</v>
      </c>
      <c r="B160" s="145" t="s">
        <v>112</v>
      </c>
      <c r="C160" s="68" t="s">
        <v>364</v>
      </c>
      <c r="D160" s="21" t="s">
        <v>103</v>
      </c>
      <c r="E160" s="21" t="s">
        <v>104</v>
      </c>
      <c r="F160" s="21">
        <v>1</v>
      </c>
      <c r="G160" s="20" t="s">
        <v>390</v>
      </c>
      <c r="H160" s="21">
        <v>2</v>
      </c>
      <c r="I160" s="49">
        <v>1</v>
      </c>
      <c r="J160" s="37" t="s">
        <v>106</v>
      </c>
      <c r="K160" s="31"/>
      <c r="L160" s="31"/>
      <c r="M160" s="38"/>
      <c r="N160" s="193">
        <v>4</v>
      </c>
      <c r="O160" s="21">
        <v>120</v>
      </c>
      <c r="P160" s="21">
        <v>8</v>
      </c>
      <c r="Q160" s="21">
        <v>4</v>
      </c>
      <c r="R160" s="21">
        <v>0</v>
      </c>
      <c r="S160" s="21">
        <v>4</v>
      </c>
      <c r="T160" s="121">
        <v>112</v>
      </c>
      <c r="U160" s="50">
        <f t="shared" si="30"/>
        <v>4</v>
      </c>
      <c r="V160" s="29">
        <f t="shared" si="31"/>
        <v>0</v>
      </c>
      <c r="W160" s="29">
        <f t="shared" si="32"/>
        <v>4</v>
      </c>
      <c r="X160" s="57">
        <f t="shared" si="33"/>
        <v>0</v>
      </c>
      <c r="Y160" s="29">
        <f t="shared" si="34"/>
        <v>0</v>
      </c>
      <c r="Z160" s="20">
        <f t="shared" si="35"/>
        <v>0</v>
      </c>
      <c r="AA160" s="20">
        <f t="shared" si="44"/>
        <v>0</v>
      </c>
      <c r="AB160" s="20">
        <f t="shared" si="37"/>
        <v>0.5</v>
      </c>
      <c r="AC160" s="20">
        <f t="shared" si="38"/>
        <v>0</v>
      </c>
      <c r="AD160" s="20">
        <f t="shared" si="39"/>
        <v>0</v>
      </c>
      <c r="AE160" s="23">
        <f t="shared" si="40"/>
        <v>0</v>
      </c>
      <c r="AF160" s="25">
        <f t="shared" si="41"/>
        <v>0</v>
      </c>
      <c r="AG160" s="230"/>
      <c r="AH160" s="25"/>
      <c r="AI160" s="23"/>
      <c r="AJ160" s="49">
        <f t="shared" si="42"/>
        <v>8.5</v>
      </c>
      <c r="AK160" s="181" t="s">
        <v>254</v>
      </c>
      <c r="AL160" s="182">
        <f t="shared" si="43"/>
        <v>1.4166666666666666E-2</v>
      </c>
      <c r="AM160" s="158" t="s">
        <v>366</v>
      </c>
      <c r="AN160" s="20" t="s">
        <v>148</v>
      </c>
      <c r="AO160" s="20" t="s">
        <v>148</v>
      </c>
      <c r="AP160" s="21"/>
      <c r="AQ160" s="122" t="s">
        <v>4</v>
      </c>
      <c r="AR160" s="185" t="str">
        <f>INDEX(Преподаватели!F$3:F$72,MATCH($AK160,Преподаватели!$E$3:$E$72,0),1)</f>
        <v>доц.</v>
      </c>
      <c r="AS160" s="101" t="str">
        <f>INDEX(Преподаватели!G$3:G$72,MATCH($AK160,Преподаватели!$E$3:$E$72,0),1)</f>
        <v>шт.сум.</v>
      </c>
      <c r="AT160" s="101" t="str">
        <f>INDEX(Преподаватели!H$3:H$72,MATCH($AK160,Преподаватели!$E$3:$E$72,0),1)</f>
        <v>к.н.</v>
      </c>
      <c r="AU160" s="186" t="str">
        <f>INDEX(Преподаватели!I$3:I$72,MATCH($AK160,Преподаватели!$E$3:$E$72,0),1)</f>
        <v>доц.</v>
      </c>
      <c r="AV160" s="157"/>
      <c r="AW160" s="163"/>
      <c r="AX160" s="163"/>
      <c r="AY160" s="164"/>
      <c r="AZ160" s="165"/>
      <c r="BA160" s="165"/>
      <c r="BB160" s="4"/>
      <c r="BC160" s="4"/>
      <c r="BD160" s="4"/>
      <c r="BE160" s="4"/>
      <c r="BF160" s="4"/>
    </row>
    <row r="161" spans="1:58">
      <c r="A161" s="22" t="s">
        <v>111</v>
      </c>
      <c r="B161" s="145" t="s">
        <v>395</v>
      </c>
      <c r="C161" s="68" t="s">
        <v>364</v>
      </c>
      <c r="D161" s="21" t="s">
        <v>103</v>
      </c>
      <c r="E161" s="21" t="s">
        <v>104</v>
      </c>
      <c r="F161" s="21">
        <v>2</v>
      </c>
      <c r="G161" s="20" t="s">
        <v>390</v>
      </c>
      <c r="H161" s="21">
        <v>2</v>
      </c>
      <c r="I161" s="49">
        <v>1</v>
      </c>
      <c r="J161" s="37" t="s">
        <v>106</v>
      </c>
      <c r="K161" s="31"/>
      <c r="L161" s="31"/>
      <c r="M161" s="38"/>
      <c r="N161" s="193">
        <v>3</v>
      </c>
      <c r="O161" s="21">
        <v>90</v>
      </c>
      <c r="P161" s="21">
        <v>8</v>
      </c>
      <c r="Q161" s="21">
        <v>4</v>
      </c>
      <c r="R161" s="21">
        <v>0</v>
      </c>
      <c r="S161" s="21">
        <v>4</v>
      </c>
      <c r="T161" s="121">
        <v>82</v>
      </c>
      <c r="U161" s="50">
        <f t="shared" si="30"/>
        <v>4</v>
      </c>
      <c r="V161" s="29">
        <f t="shared" si="31"/>
        <v>0</v>
      </c>
      <c r="W161" s="29">
        <f t="shared" si="32"/>
        <v>4</v>
      </c>
      <c r="X161" s="57">
        <f t="shared" si="33"/>
        <v>0</v>
      </c>
      <c r="Y161" s="29">
        <f t="shared" si="34"/>
        <v>0</v>
      </c>
      <c r="Z161" s="20">
        <f t="shared" si="35"/>
        <v>0</v>
      </c>
      <c r="AA161" s="20">
        <f t="shared" si="44"/>
        <v>0</v>
      </c>
      <c r="AB161" s="20">
        <f t="shared" si="37"/>
        <v>0.5</v>
      </c>
      <c r="AC161" s="20">
        <f t="shared" si="38"/>
        <v>0</v>
      </c>
      <c r="AD161" s="20">
        <f t="shared" si="39"/>
        <v>0</v>
      </c>
      <c r="AE161" s="23">
        <f t="shared" si="40"/>
        <v>0</v>
      </c>
      <c r="AF161" s="25">
        <f t="shared" si="41"/>
        <v>0</v>
      </c>
      <c r="AG161" s="230"/>
      <c r="AH161" s="25"/>
      <c r="AI161" s="23"/>
      <c r="AJ161" s="49">
        <f t="shared" si="42"/>
        <v>8.5</v>
      </c>
      <c r="AK161" s="181" t="s">
        <v>254</v>
      </c>
      <c r="AL161" s="182">
        <f t="shared" si="43"/>
        <v>1.4166666666666666E-2</v>
      </c>
      <c r="AM161" s="69" t="s">
        <v>366</v>
      </c>
      <c r="AN161" s="20" t="s">
        <v>148</v>
      </c>
      <c r="AO161" s="20" t="s">
        <v>148</v>
      </c>
      <c r="AP161" s="21"/>
      <c r="AQ161" s="122" t="s">
        <v>4</v>
      </c>
      <c r="AR161" s="185" t="str">
        <f>INDEX(Преподаватели!F$3:F$72,MATCH($AK161,Преподаватели!$E$3:$E$72,0),1)</f>
        <v>доц.</v>
      </c>
      <c r="AS161" s="101" t="str">
        <f>INDEX(Преподаватели!G$3:G$72,MATCH($AK161,Преподаватели!$E$3:$E$72,0),1)</f>
        <v>шт.сум.</v>
      </c>
      <c r="AT161" s="101" t="str">
        <f>INDEX(Преподаватели!H$3:H$72,MATCH($AK161,Преподаватели!$E$3:$E$72,0),1)</f>
        <v>к.н.</v>
      </c>
      <c r="AU161" s="186" t="str">
        <f>INDEX(Преподаватели!I$3:I$72,MATCH($AK161,Преподаватели!$E$3:$E$72,0),1)</f>
        <v>доц.</v>
      </c>
      <c r="AV161" s="157"/>
      <c r="AW161" s="163"/>
      <c r="AX161" s="163"/>
      <c r="AY161" s="164"/>
      <c r="AZ161" s="165"/>
      <c r="BA161" s="165"/>
      <c r="BB161" s="1"/>
      <c r="BC161" s="1"/>
      <c r="BD161" s="1"/>
      <c r="BE161" s="1"/>
      <c r="BF161" s="1"/>
    </row>
    <row r="162" spans="1:58" s="1" customFormat="1">
      <c r="A162" s="21" t="s">
        <v>117</v>
      </c>
      <c r="B162" s="145" t="s">
        <v>396</v>
      </c>
      <c r="C162" s="68" t="s">
        <v>364</v>
      </c>
      <c r="D162" s="21" t="s">
        <v>103</v>
      </c>
      <c r="E162" s="21" t="s">
        <v>104</v>
      </c>
      <c r="F162" s="21">
        <v>2</v>
      </c>
      <c r="G162" s="20" t="s">
        <v>390</v>
      </c>
      <c r="H162" s="21">
        <v>2</v>
      </c>
      <c r="I162" s="49">
        <v>1</v>
      </c>
      <c r="J162" s="37"/>
      <c r="K162" s="31" t="s">
        <v>106</v>
      </c>
      <c r="L162" s="31" t="s">
        <v>133</v>
      </c>
      <c r="M162" s="38" t="s">
        <v>133</v>
      </c>
      <c r="N162" s="193">
        <v>3</v>
      </c>
      <c r="O162" s="21">
        <v>90</v>
      </c>
      <c r="P162" s="21">
        <v>8</v>
      </c>
      <c r="Q162" s="21">
        <v>4</v>
      </c>
      <c r="R162" s="21">
        <v>0</v>
      </c>
      <c r="S162" s="21">
        <v>4</v>
      </c>
      <c r="T162" s="121">
        <v>82</v>
      </c>
      <c r="U162" s="50">
        <f t="shared" si="30"/>
        <v>4</v>
      </c>
      <c r="V162" s="29">
        <f t="shared" si="31"/>
        <v>0</v>
      </c>
      <c r="W162" s="29">
        <f t="shared" si="32"/>
        <v>4</v>
      </c>
      <c r="X162" s="57">
        <f t="shared" si="33"/>
        <v>0</v>
      </c>
      <c r="Y162" s="29">
        <f t="shared" si="34"/>
        <v>0</v>
      </c>
      <c r="Z162" s="20">
        <f t="shared" si="35"/>
        <v>0</v>
      </c>
      <c r="AA162" s="20">
        <f t="shared" si="44"/>
        <v>0</v>
      </c>
      <c r="AB162" s="20">
        <f t="shared" si="37"/>
        <v>0</v>
      </c>
      <c r="AC162" s="20">
        <f t="shared" si="38"/>
        <v>0</v>
      </c>
      <c r="AD162" s="20">
        <f t="shared" si="39"/>
        <v>0</v>
      </c>
      <c r="AE162" s="23">
        <f t="shared" si="40"/>
        <v>0</v>
      </c>
      <c r="AF162" s="25">
        <f t="shared" si="41"/>
        <v>0</v>
      </c>
      <c r="AG162" s="230"/>
      <c r="AH162" s="25"/>
      <c r="AI162" s="23"/>
      <c r="AJ162" s="49">
        <f t="shared" si="42"/>
        <v>8</v>
      </c>
      <c r="AK162" s="181" t="s">
        <v>107</v>
      </c>
      <c r="AL162" s="182">
        <f t="shared" si="43"/>
        <v>1.3333333333333334E-2</v>
      </c>
      <c r="AM162" s="158" t="s">
        <v>366</v>
      </c>
      <c r="AN162" s="20" t="s">
        <v>148</v>
      </c>
      <c r="AO162" s="20" t="s">
        <v>148</v>
      </c>
      <c r="AP162" s="21"/>
      <c r="AQ162" s="122" t="s">
        <v>4</v>
      </c>
      <c r="AR162" s="185" t="str">
        <f>INDEX(Преподаватели!F$3:F$72,MATCH($AK162,Преподаватели!$E$3:$E$72,0),1)</f>
        <v>ст.викл.</v>
      </c>
      <c r="AS162" s="101" t="str">
        <f>INDEX(Преподаватели!G$3:G$72,MATCH($AK162,Преподаватели!$E$3:$E$72,0),1)</f>
        <v>шт.</v>
      </c>
      <c r="AT162" s="101" t="str">
        <f>INDEX(Преподаватели!H$3:H$72,MATCH($AK162,Преподаватели!$E$3:$E$72,0),1)</f>
        <v>б.с.</v>
      </c>
      <c r="AU162" s="186" t="str">
        <f>INDEX(Преподаватели!I$3:I$72,MATCH($AK162,Преподаватели!$E$3:$E$72,0),1)</f>
        <v>б.з.</v>
      </c>
      <c r="AV162" s="157"/>
      <c r="AW162" s="163"/>
      <c r="AX162" s="163"/>
      <c r="AY162" s="164"/>
      <c r="AZ162" s="165"/>
      <c r="BA162" s="165"/>
    </row>
    <row r="163" spans="1:58" s="1" customFormat="1">
      <c r="A163" s="21" t="s">
        <v>122</v>
      </c>
      <c r="B163" s="145" t="s">
        <v>397</v>
      </c>
      <c r="C163" s="68" t="s">
        <v>364</v>
      </c>
      <c r="D163" s="21" t="s">
        <v>103</v>
      </c>
      <c r="E163" s="21" t="s">
        <v>104</v>
      </c>
      <c r="F163" s="21">
        <v>1</v>
      </c>
      <c r="G163" s="20" t="s">
        <v>390</v>
      </c>
      <c r="H163" s="21">
        <v>2</v>
      </c>
      <c r="I163" s="49">
        <v>1</v>
      </c>
      <c r="J163" s="37"/>
      <c r="K163" s="31" t="s">
        <v>106</v>
      </c>
      <c r="L163" s="31"/>
      <c r="M163" s="38"/>
      <c r="N163" s="193">
        <v>3</v>
      </c>
      <c r="O163" s="21">
        <v>90</v>
      </c>
      <c r="P163" s="21">
        <v>8</v>
      </c>
      <c r="Q163" s="21">
        <v>4</v>
      </c>
      <c r="R163" s="21">
        <v>0</v>
      </c>
      <c r="S163" s="21">
        <v>4</v>
      </c>
      <c r="T163" s="121">
        <v>82</v>
      </c>
      <c r="U163" s="50">
        <f t="shared" si="30"/>
        <v>4</v>
      </c>
      <c r="V163" s="29">
        <f t="shared" si="31"/>
        <v>0</v>
      </c>
      <c r="W163" s="29">
        <f t="shared" si="32"/>
        <v>4</v>
      </c>
      <c r="X163" s="57">
        <f t="shared" si="33"/>
        <v>0</v>
      </c>
      <c r="Y163" s="29">
        <f t="shared" si="34"/>
        <v>0</v>
      </c>
      <c r="Z163" s="20">
        <f t="shared" si="35"/>
        <v>0</v>
      </c>
      <c r="AA163" s="20">
        <f t="shared" si="44"/>
        <v>0</v>
      </c>
      <c r="AB163" s="20">
        <f t="shared" si="37"/>
        <v>0</v>
      </c>
      <c r="AC163" s="20">
        <f t="shared" si="38"/>
        <v>0</v>
      </c>
      <c r="AD163" s="20">
        <f t="shared" si="39"/>
        <v>0</v>
      </c>
      <c r="AE163" s="23">
        <f t="shared" si="40"/>
        <v>0</v>
      </c>
      <c r="AF163" s="25">
        <f t="shared" si="41"/>
        <v>0</v>
      </c>
      <c r="AG163" s="230"/>
      <c r="AH163" s="25"/>
      <c r="AI163" s="23"/>
      <c r="AJ163" s="49">
        <f t="shared" si="42"/>
        <v>8</v>
      </c>
      <c r="AK163" s="181" t="s">
        <v>233</v>
      </c>
      <c r="AL163" s="182">
        <f t="shared" si="43"/>
        <v>1.3333333333333334E-2</v>
      </c>
      <c r="AM163" s="158" t="s">
        <v>366</v>
      </c>
      <c r="AN163" s="20" t="s">
        <v>148</v>
      </c>
      <c r="AO163" s="20" t="s">
        <v>148</v>
      </c>
      <c r="AP163" s="21"/>
      <c r="AQ163" s="122" t="s">
        <v>4</v>
      </c>
      <c r="AR163" s="185" t="str">
        <f>INDEX(Преподаватели!F$3:F$72,MATCH($AK163,Преподаватели!$E$3:$E$72,0),1)</f>
        <v>доц.</v>
      </c>
      <c r="AS163" s="101" t="str">
        <f>INDEX(Преподаватели!G$3:G$72,MATCH($AK163,Преподаватели!$E$3:$E$72,0),1)</f>
        <v>шт.</v>
      </c>
      <c r="AT163" s="101" t="str">
        <f>INDEX(Преподаватели!H$3:H$72,MATCH($AK163,Преподаватели!$E$3:$E$72,0),1)</f>
        <v>к.н.</v>
      </c>
      <c r="AU163" s="186" t="str">
        <f>INDEX(Преподаватели!I$3:I$72,MATCH($AK163,Преподаватели!$E$3:$E$72,0),1)</f>
        <v>б.з.</v>
      </c>
      <c r="AV163" s="157"/>
      <c r="AW163" s="163"/>
      <c r="AX163" s="163"/>
      <c r="AY163" s="164"/>
      <c r="AZ163" s="165"/>
      <c r="BA163" s="165"/>
    </row>
    <row r="164" spans="1:58" s="1" customFormat="1">
      <c r="A164" s="21" t="s">
        <v>126</v>
      </c>
      <c r="B164" s="145" t="s">
        <v>398</v>
      </c>
      <c r="C164" s="68" t="s">
        <v>364</v>
      </c>
      <c r="D164" s="21" t="s">
        <v>103</v>
      </c>
      <c r="E164" s="21" t="s">
        <v>104</v>
      </c>
      <c r="F164" s="21">
        <v>1</v>
      </c>
      <c r="G164" s="20" t="s">
        <v>390</v>
      </c>
      <c r="H164" s="21">
        <v>2</v>
      </c>
      <c r="I164" s="49">
        <v>1</v>
      </c>
      <c r="J164" s="37" t="s">
        <v>106</v>
      </c>
      <c r="K164" s="31"/>
      <c r="L164" s="31"/>
      <c r="M164" s="38"/>
      <c r="N164" s="193">
        <v>4</v>
      </c>
      <c r="O164" s="21">
        <v>120</v>
      </c>
      <c r="P164" s="21">
        <v>8</v>
      </c>
      <c r="Q164" s="21">
        <v>4</v>
      </c>
      <c r="R164" s="21">
        <v>0</v>
      </c>
      <c r="S164" s="21">
        <v>4</v>
      </c>
      <c r="T164" s="121">
        <v>112</v>
      </c>
      <c r="U164" s="50">
        <f t="shared" si="30"/>
        <v>4</v>
      </c>
      <c r="V164" s="29">
        <f t="shared" si="31"/>
        <v>0</v>
      </c>
      <c r="W164" s="29">
        <f t="shared" si="32"/>
        <v>4</v>
      </c>
      <c r="X164" s="57">
        <f t="shared" si="33"/>
        <v>0</v>
      </c>
      <c r="Y164" s="29">
        <f t="shared" si="34"/>
        <v>0</v>
      </c>
      <c r="Z164" s="20">
        <f t="shared" si="35"/>
        <v>0</v>
      </c>
      <c r="AA164" s="20">
        <f t="shared" si="44"/>
        <v>0</v>
      </c>
      <c r="AB164" s="20">
        <f t="shared" si="37"/>
        <v>0.5</v>
      </c>
      <c r="AC164" s="20">
        <f t="shared" si="38"/>
        <v>0</v>
      </c>
      <c r="AD164" s="20">
        <f t="shared" si="39"/>
        <v>0</v>
      </c>
      <c r="AE164" s="23">
        <f t="shared" si="40"/>
        <v>0</v>
      </c>
      <c r="AF164" s="25">
        <f t="shared" si="41"/>
        <v>0</v>
      </c>
      <c r="AG164" s="230"/>
      <c r="AH164" s="25"/>
      <c r="AI164" s="23"/>
      <c r="AJ164" s="49">
        <f t="shared" si="42"/>
        <v>8.5</v>
      </c>
      <c r="AK164" s="181" t="s">
        <v>254</v>
      </c>
      <c r="AL164" s="182">
        <f t="shared" si="43"/>
        <v>1.4166666666666666E-2</v>
      </c>
      <c r="AM164" s="158" t="s">
        <v>366</v>
      </c>
      <c r="AN164" s="20" t="s">
        <v>148</v>
      </c>
      <c r="AO164" s="20" t="s">
        <v>148</v>
      </c>
      <c r="AP164" s="21"/>
      <c r="AQ164" s="122" t="s">
        <v>4</v>
      </c>
      <c r="AR164" s="185" t="str">
        <f>INDEX(Преподаватели!F$3:F$72,MATCH($AK164,Преподаватели!$E$3:$E$72,0),1)</f>
        <v>доц.</v>
      </c>
      <c r="AS164" s="101" t="str">
        <f>INDEX(Преподаватели!G$3:G$72,MATCH($AK164,Преподаватели!$E$3:$E$72,0),1)</f>
        <v>шт.сум.</v>
      </c>
      <c r="AT164" s="101" t="str">
        <f>INDEX(Преподаватели!H$3:H$72,MATCH($AK164,Преподаватели!$E$3:$E$72,0),1)</f>
        <v>к.н.</v>
      </c>
      <c r="AU164" s="186" t="str">
        <f>INDEX(Преподаватели!I$3:I$72,MATCH($AK164,Преподаватели!$E$3:$E$72,0),1)</f>
        <v>доц.</v>
      </c>
      <c r="AV164" s="157"/>
      <c r="AW164" s="163"/>
      <c r="AX164" s="163"/>
      <c r="AY164" s="164"/>
      <c r="AZ164" s="165"/>
      <c r="BA164" s="165"/>
      <c r="BB164" s="4"/>
      <c r="BC164" s="4"/>
      <c r="BD164" s="4"/>
      <c r="BE164" s="4"/>
      <c r="BF164" s="4"/>
    </row>
    <row r="165" spans="1:58" s="1" customFormat="1">
      <c r="A165" s="21" t="s">
        <v>128</v>
      </c>
      <c r="B165" s="145" t="s">
        <v>399</v>
      </c>
      <c r="C165" s="68" t="s">
        <v>364</v>
      </c>
      <c r="D165" s="21" t="s">
        <v>103</v>
      </c>
      <c r="E165" s="21" t="s">
        <v>104</v>
      </c>
      <c r="F165" s="21">
        <v>2</v>
      </c>
      <c r="G165" s="20" t="s">
        <v>390</v>
      </c>
      <c r="H165" s="21">
        <v>2</v>
      </c>
      <c r="I165" s="49">
        <v>1</v>
      </c>
      <c r="J165" s="37"/>
      <c r="K165" s="31" t="s">
        <v>106</v>
      </c>
      <c r="L165" s="31"/>
      <c r="M165" s="38"/>
      <c r="N165" s="193">
        <v>3</v>
      </c>
      <c r="O165" s="21">
        <v>90</v>
      </c>
      <c r="P165" s="21">
        <v>8</v>
      </c>
      <c r="Q165" s="21">
        <v>4</v>
      </c>
      <c r="R165" s="21">
        <v>4</v>
      </c>
      <c r="S165" s="21">
        <v>0</v>
      </c>
      <c r="T165" s="121">
        <v>82</v>
      </c>
      <c r="U165" s="50">
        <f t="shared" si="30"/>
        <v>4</v>
      </c>
      <c r="V165" s="29">
        <f t="shared" si="31"/>
        <v>4</v>
      </c>
      <c r="W165" s="29">
        <f t="shared" si="32"/>
        <v>0</v>
      </c>
      <c r="X165" s="57">
        <f t="shared" si="33"/>
        <v>0</v>
      </c>
      <c r="Y165" s="29">
        <f t="shared" si="34"/>
        <v>0</v>
      </c>
      <c r="Z165" s="20">
        <f t="shared" si="35"/>
        <v>0</v>
      </c>
      <c r="AA165" s="20">
        <f t="shared" si="44"/>
        <v>0</v>
      </c>
      <c r="AB165" s="20">
        <f t="shared" si="37"/>
        <v>0</v>
      </c>
      <c r="AC165" s="20">
        <f t="shared" si="38"/>
        <v>0</v>
      </c>
      <c r="AD165" s="20">
        <f t="shared" si="39"/>
        <v>0</v>
      </c>
      <c r="AE165" s="23">
        <f t="shared" si="40"/>
        <v>0</v>
      </c>
      <c r="AF165" s="25">
        <f t="shared" si="41"/>
        <v>0</v>
      </c>
      <c r="AG165" s="230"/>
      <c r="AH165" s="25"/>
      <c r="AI165" s="23"/>
      <c r="AJ165" s="49">
        <f t="shared" si="42"/>
        <v>8</v>
      </c>
      <c r="AK165" s="181" t="s">
        <v>107</v>
      </c>
      <c r="AL165" s="182">
        <f t="shared" si="43"/>
        <v>1.3333333333333334E-2</v>
      </c>
      <c r="AM165" s="158" t="s">
        <v>366</v>
      </c>
      <c r="AN165" s="20" t="s">
        <v>148</v>
      </c>
      <c r="AO165" s="20" t="s">
        <v>148</v>
      </c>
      <c r="AP165" s="21"/>
      <c r="AQ165" s="122" t="s">
        <v>4</v>
      </c>
      <c r="AR165" s="185" t="str">
        <f>INDEX(Преподаватели!F$3:F$72,MATCH($AK165,Преподаватели!$E$3:$E$72,0),1)</f>
        <v>ст.викл.</v>
      </c>
      <c r="AS165" s="101" t="str">
        <f>INDEX(Преподаватели!G$3:G$72,MATCH($AK165,Преподаватели!$E$3:$E$72,0),1)</f>
        <v>шт.</v>
      </c>
      <c r="AT165" s="101" t="str">
        <f>INDEX(Преподаватели!H$3:H$72,MATCH($AK165,Преподаватели!$E$3:$E$72,0),1)</f>
        <v>б.с.</v>
      </c>
      <c r="AU165" s="186" t="str">
        <f>INDEX(Преподаватели!I$3:I$72,MATCH($AK165,Преподаватели!$E$3:$E$72,0),1)</f>
        <v>б.з.</v>
      </c>
      <c r="AV165" s="157"/>
      <c r="AW165" s="163"/>
      <c r="AX165" s="163"/>
      <c r="AY165" s="164"/>
      <c r="AZ165" s="165"/>
      <c r="BA165" s="165"/>
    </row>
    <row r="166" spans="1:58">
      <c r="A166" s="22" t="s">
        <v>295</v>
      </c>
      <c r="B166" s="145" t="s">
        <v>400</v>
      </c>
      <c r="C166" s="68" t="s">
        <v>364</v>
      </c>
      <c r="D166" s="21" t="s">
        <v>103</v>
      </c>
      <c r="E166" s="21" t="s">
        <v>104</v>
      </c>
      <c r="F166" s="21">
        <v>2</v>
      </c>
      <c r="G166" s="20" t="s">
        <v>390</v>
      </c>
      <c r="H166" s="21">
        <v>2</v>
      </c>
      <c r="I166" s="49">
        <v>1</v>
      </c>
      <c r="J166" s="37"/>
      <c r="K166" s="31" t="s">
        <v>106</v>
      </c>
      <c r="L166" s="31"/>
      <c r="M166" s="38"/>
      <c r="N166" s="193">
        <v>3</v>
      </c>
      <c r="O166" s="21">
        <v>90</v>
      </c>
      <c r="P166" s="21">
        <v>8</v>
      </c>
      <c r="Q166" s="21">
        <v>4</v>
      </c>
      <c r="R166" s="21">
        <v>0</v>
      </c>
      <c r="S166" s="21">
        <v>4</v>
      </c>
      <c r="T166" s="121">
        <v>82</v>
      </c>
      <c r="U166" s="50">
        <f t="shared" si="30"/>
        <v>4</v>
      </c>
      <c r="V166" s="29">
        <f t="shared" si="31"/>
        <v>0</v>
      </c>
      <c r="W166" s="29">
        <f t="shared" si="32"/>
        <v>4</v>
      </c>
      <c r="X166" s="57">
        <f t="shared" si="33"/>
        <v>0</v>
      </c>
      <c r="Y166" s="29">
        <f t="shared" si="34"/>
        <v>0</v>
      </c>
      <c r="Z166" s="20">
        <f t="shared" si="35"/>
        <v>0</v>
      </c>
      <c r="AA166" s="20">
        <f t="shared" si="44"/>
        <v>0</v>
      </c>
      <c r="AB166" s="20">
        <f t="shared" si="37"/>
        <v>0</v>
      </c>
      <c r="AC166" s="20">
        <f t="shared" si="38"/>
        <v>0</v>
      </c>
      <c r="AD166" s="20">
        <f t="shared" si="39"/>
        <v>0</v>
      </c>
      <c r="AE166" s="23">
        <f t="shared" si="40"/>
        <v>0</v>
      </c>
      <c r="AF166" s="25">
        <f t="shared" si="41"/>
        <v>0</v>
      </c>
      <c r="AG166" s="230"/>
      <c r="AH166" s="25"/>
      <c r="AI166" s="23"/>
      <c r="AJ166" s="49">
        <f t="shared" si="42"/>
        <v>8</v>
      </c>
      <c r="AK166" s="181" t="s">
        <v>233</v>
      </c>
      <c r="AL166" s="182">
        <f t="shared" si="43"/>
        <v>1.3333333333333334E-2</v>
      </c>
      <c r="AM166" s="69" t="s">
        <v>366</v>
      </c>
      <c r="AN166" s="20" t="s">
        <v>148</v>
      </c>
      <c r="AO166" s="20" t="s">
        <v>148</v>
      </c>
      <c r="AP166" s="21"/>
      <c r="AQ166" s="122" t="s">
        <v>4</v>
      </c>
      <c r="AR166" s="185" t="str">
        <f>INDEX(Преподаватели!F$3:F$72,MATCH($AK166,Преподаватели!$E$3:$E$72,0),1)</f>
        <v>доц.</v>
      </c>
      <c r="AS166" s="101" t="str">
        <f>INDEX(Преподаватели!G$3:G$72,MATCH($AK166,Преподаватели!$E$3:$E$72,0),1)</f>
        <v>шт.</v>
      </c>
      <c r="AT166" s="101" t="str">
        <f>INDEX(Преподаватели!H$3:H$72,MATCH($AK166,Преподаватели!$E$3:$E$72,0),1)</f>
        <v>к.н.</v>
      </c>
      <c r="AU166" s="186" t="str">
        <f>INDEX(Преподаватели!I$3:I$72,MATCH($AK166,Преподаватели!$E$3:$E$72,0),1)</f>
        <v>б.з.</v>
      </c>
      <c r="AV166" s="157"/>
      <c r="AW166" s="163"/>
      <c r="AX166" s="163"/>
      <c r="AY166" s="164"/>
      <c r="AZ166" s="165"/>
      <c r="BA166" s="165"/>
      <c r="BB166" s="1"/>
      <c r="BC166" s="1"/>
      <c r="BD166" s="1"/>
      <c r="BE166" s="1"/>
      <c r="BF166" s="1"/>
    </row>
    <row r="167" spans="1:58" s="1" customFormat="1">
      <c r="A167" s="21" t="s">
        <v>187</v>
      </c>
      <c r="B167" s="145" t="s">
        <v>401</v>
      </c>
      <c r="C167" s="68" t="s">
        <v>364</v>
      </c>
      <c r="D167" s="21" t="s">
        <v>103</v>
      </c>
      <c r="E167" s="21" t="s">
        <v>104</v>
      </c>
      <c r="F167" s="21">
        <v>1</v>
      </c>
      <c r="G167" s="20" t="s">
        <v>390</v>
      </c>
      <c r="H167" s="21">
        <v>2</v>
      </c>
      <c r="I167" s="49">
        <v>1</v>
      </c>
      <c r="J167" s="37"/>
      <c r="K167" s="31" t="s">
        <v>106</v>
      </c>
      <c r="L167" s="31"/>
      <c r="M167" s="38"/>
      <c r="N167" s="193">
        <v>3</v>
      </c>
      <c r="O167" s="21">
        <v>90</v>
      </c>
      <c r="P167" s="21">
        <v>8</v>
      </c>
      <c r="Q167" s="21">
        <v>4</v>
      </c>
      <c r="R167" s="21">
        <v>0</v>
      </c>
      <c r="S167" s="21">
        <v>4</v>
      </c>
      <c r="T167" s="121">
        <v>82</v>
      </c>
      <c r="U167" s="50">
        <f t="shared" si="30"/>
        <v>4</v>
      </c>
      <c r="V167" s="29">
        <f t="shared" si="31"/>
        <v>0</v>
      </c>
      <c r="W167" s="29">
        <f t="shared" si="32"/>
        <v>4</v>
      </c>
      <c r="X167" s="57">
        <f t="shared" si="33"/>
        <v>0</v>
      </c>
      <c r="Y167" s="29">
        <f t="shared" si="34"/>
        <v>0</v>
      </c>
      <c r="Z167" s="20">
        <f t="shared" si="35"/>
        <v>0</v>
      </c>
      <c r="AA167" s="20">
        <f t="shared" si="44"/>
        <v>0</v>
      </c>
      <c r="AB167" s="20">
        <f t="shared" si="37"/>
        <v>0</v>
      </c>
      <c r="AC167" s="20">
        <f t="shared" si="38"/>
        <v>0</v>
      </c>
      <c r="AD167" s="20">
        <f t="shared" si="39"/>
        <v>0</v>
      </c>
      <c r="AE167" s="23">
        <f t="shared" si="40"/>
        <v>0</v>
      </c>
      <c r="AF167" s="25">
        <f t="shared" si="41"/>
        <v>0</v>
      </c>
      <c r="AG167" s="230"/>
      <c r="AH167" s="25"/>
      <c r="AI167" s="23"/>
      <c r="AJ167" s="49">
        <f t="shared" si="42"/>
        <v>8</v>
      </c>
      <c r="AK167" s="181" t="s">
        <v>254</v>
      </c>
      <c r="AL167" s="182">
        <f t="shared" si="43"/>
        <v>1.3333333333333334E-2</v>
      </c>
      <c r="AM167" s="158" t="s">
        <v>402</v>
      </c>
      <c r="AN167" s="20" t="s">
        <v>110</v>
      </c>
      <c r="AO167" s="20" t="s">
        <v>148</v>
      </c>
      <c r="AP167" s="21"/>
      <c r="AQ167" s="122" t="s">
        <v>4</v>
      </c>
      <c r="AR167" s="185" t="str">
        <f>INDEX(Преподаватели!F$3:F$72,MATCH($AK167,Преподаватели!$E$3:$E$72,0),1)</f>
        <v>доц.</v>
      </c>
      <c r="AS167" s="101" t="str">
        <f>INDEX(Преподаватели!G$3:G$72,MATCH($AK167,Преподаватели!$E$3:$E$72,0),1)</f>
        <v>шт.сум.</v>
      </c>
      <c r="AT167" s="101" t="str">
        <f>INDEX(Преподаватели!H$3:H$72,MATCH($AK167,Преподаватели!$E$3:$E$72,0),1)</f>
        <v>к.н.</v>
      </c>
      <c r="AU167" s="186" t="str">
        <f>INDEX(Преподаватели!I$3:I$72,MATCH($AK167,Преподаватели!$E$3:$E$72,0),1)</f>
        <v>доц.</v>
      </c>
      <c r="AV167" s="157"/>
      <c r="AW167" s="163"/>
      <c r="AX167" s="163"/>
      <c r="AY167" s="164"/>
      <c r="AZ167" s="165"/>
      <c r="BA167" s="165"/>
    </row>
    <row r="168" spans="1:58" ht="25.5">
      <c r="A168" s="22" t="s">
        <v>403</v>
      </c>
      <c r="B168" s="145" t="s">
        <v>404</v>
      </c>
      <c r="C168" s="68" t="s">
        <v>364</v>
      </c>
      <c r="D168" s="21" t="s">
        <v>103</v>
      </c>
      <c r="E168" s="21" t="s">
        <v>104</v>
      </c>
      <c r="F168" s="21">
        <v>1</v>
      </c>
      <c r="G168" s="20" t="s">
        <v>390</v>
      </c>
      <c r="H168" s="21">
        <v>2</v>
      </c>
      <c r="I168" s="49">
        <v>1</v>
      </c>
      <c r="J168" s="37"/>
      <c r="K168" s="31" t="s">
        <v>106</v>
      </c>
      <c r="L168" s="31"/>
      <c r="M168" s="38"/>
      <c r="N168" s="193">
        <v>3</v>
      </c>
      <c r="O168" s="21">
        <v>90</v>
      </c>
      <c r="P168" s="21">
        <v>8</v>
      </c>
      <c r="Q168" s="21">
        <v>4</v>
      </c>
      <c r="R168" s="21">
        <v>0</v>
      </c>
      <c r="S168" s="21">
        <v>4</v>
      </c>
      <c r="T168" s="121">
        <v>82</v>
      </c>
      <c r="U168" s="50">
        <f t="shared" si="30"/>
        <v>4</v>
      </c>
      <c r="V168" s="29">
        <f t="shared" si="31"/>
        <v>0</v>
      </c>
      <c r="W168" s="29">
        <f t="shared" si="32"/>
        <v>4</v>
      </c>
      <c r="X168" s="57">
        <f t="shared" si="33"/>
        <v>0</v>
      </c>
      <c r="Y168" s="29">
        <f t="shared" si="34"/>
        <v>0</v>
      </c>
      <c r="Z168" s="20">
        <f t="shared" si="35"/>
        <v>0</v>
      </c>
      <c r="AA168" s="20">
        <f t="shared" si="44"/>
        <v>0</v>
      </c>
      <c r="AB168" s="20">
        <f t="shared" si="37"/>
        <v>0</v>
      </c>
      <c r="AC168" s="20">
        <f t="shared" si="38"/>
        <v>0</v>
      </c>
      <c r="AD168" s="20">
        <f t="shared" si="39"/>
        <v>0</v>
      </c>
      <c r="AE168" s="23">
        <f t="shared" si="40"/>
        <v>0</v>
      </c>
      <c r="AF168" s="25">
        <f t="shared" si="41"/>
        <v>0</v>
      </c>
      <c r="AG168" s="230"/>
      <c r="AH168" s="25"/>
      <c r="AI168" s="23"/>
      <c r="AJ168" s="49">
        <f t="shared" si="42"/>
        <v>8</v>
      </c>
      <c r="AK168" s="181" t="s">
        <v>254</v>
      </c>
      <c r="AL168" s="182">
        <f t="shared" si="43"/>
        <v>1.3333333333333334E-2</v>
      </c>
      <c r="AM168" s="69" t="s">
        <v>366</v>
      </c>
      <c r="AN168" s="20" t="s">
        <v>148</v>
      </c>
      <c r="AO168" s="20" t="s">
        <v>148</v>
      </c>
      <c r="AP168" s="21"/>
      <c r="AQ168" s="122" t="s">
        <v>4</v>
      </c>
      <c r="AR168" s="185" t="str">
        <f>INDEX(Преподаватели!F$3:F$72,MATCH($AK168,Преподаватели!$E$3:$E$72,0),1)</f>
        <v>доц.</v>
      </c>
      <c r="AS168" s="101" t="str">
        <f>INDEX(Преподаватели!G$3:G$72,MATCH($AK168,Преподаватели!$E$3:$E$72,0),1)</f>
        <v>шт.сум.</v>
      </c>
      <c r="AT168" s="101" t="str">
        <f>INDEX(Преподаватели!H$3:H$72,MATCH($AK168,Преподаватели!$E$3:$E$72,0),1)</f>
        <v>к.н.</v>
      </c>
      <c r="AU168" s="186" t="str">
        <f>INDEX(Преподаватели!I$3:I$72,MATCH($AK168,Преподаватели!$E$3:$E$72,0),1)</f>
        <v>доц.</v>
      </c>
      <c r="AV168" s="157"/>
      <c r="AW168" s="163"/>
      <c r="AX168" s="163"/>
      <c r="AY168" s="164"/>
      <c r="AZ168" s="165"/>
      <c r="BA168" s="165"/>
      <c r="BB168" s="1"/>
      <c r="BC168" s="1"/>
      <c r="BD168" s="1"/>
      <c r="BE168" s="1"/>
      <c r="BF168" s="1"/>
    </row>
    <row r="169" spans="1:58" s="1" customFormat="1" ht="27" customHeight="1">
      <c r="A169" s="21" t="s">
        <v>405</v>
      </c>
      <c r="B169" s="145" t="s">
        <v>406</v>
      </c>
      <c r="C169" s="68" t="s">
        <v>364</v>
      </c>
      <c r="D169" s="21" t="s">
        <v>103</v>
      </c>
      <c r="E169" s="21" t="s">
        <v>104</v>
      </c>
      <c r="F169" s="21">
        <v>2</v>
      </c>
      <c r="G169" s="20" t="s">
        <v>390</v>
      </c>
      <c r="H169" s="21">
        <v>2</v>
      </c>
      <c r="I169" s="49">
        <v>1</v>
      </c>
      <c r="J169" s="37" t="s">
        <v>106</v>
      </c>
      <c r="K169" s="31"/>
      <c r="L169" s="31"/>
      <c r="M169" s="38"/>
      <c r="N169" s="193">
        <v>4</v>
      </c>
      <c r="O169" s="21">
        <v>120</v>
      </c>
      <c r="P169" s="21">
        <v>8</v>
      </c>
      <c r="Q169" s="21">
        <v>4</v>
      </c>
      <c r="R169" s="21">
        <v>0</v>
      </c>
      <c r="S169" s="21">
        <v>4</v>
      </c>
      <c r="T169" s="121">
        <v>112</v>
      </c>
      <c r="U169" s="50">
        <f t="shared" si="30"/>
        <v>4</v>
      </c>
      <c r="V169" s="29">
        <f t="shared" si="31"/>
        <v>0</v>
      </c>
      <c r="W169" s="29">
        <f t="shared" si="32"/>
        <v>4</v>
      </c>
      <c r="X169" s="57">
        <f t="shared" si="33"/>
        <v>0</v>
      </c>
      <c r="Y169" s="29">
        <f t="shared" si="34"/>
        <v>0</v>
      </c>
      <c r="Z169" s="20">
        <f t="shared" si="35"/>
        <v>0</v>
      </c>
      <c r="AA169" s="20">
        <f t="shared" si="44"/>
        <v>0</v>
      </c>
      <c r="AB169" s="20">
        <f t="shared" si="37"/>
        <v>0.5</v>
      </c>
      <c r="AC169" s="20">
        <f t="shared" si="38"/>
        <v>0</v>
      </c>
      <c r="AD169" s="20">
        <f t="shared" si="39"/>
        <v>0</v>
      </c>
      <c r="AE169" s="23">
        <f t="shared" si="40"/>
        <v>0</v>
      </c>
      <c r="AF169" s="25">
        <f t="shared" si="41"/>
        <v>0</v>
      </c>
      <c r="AG169" s="230"/>
      <c r="AH169" s="25"/>
      <c r="AI169" s="23"/>
      <c r="AJ169" s="49">
        <f t="shared" si="42"/>
        <v>8.5</v>
      </c>
      <c r="AK169" s="181" t="s">
        <v>238</v>
      </c>
      <c r="AL169" s="182">
        <f t="shared" si="43"/>
        <v>1.4166666666666666E-2</v>
      </c>
      <c r="AM169" s="158" t="s">
        <v>366</v>
      </c>
      <c r="AN169" s="20" t="s">
        <v>148</v>
      </c>
      <c r="AO169" s="20" t="s">
        <v>148</v>
      </c>
      <c r="AP169" s="21"/>
      <c r="AQ169" s="122" t="s">
        <v>4</v>
      </c>
      <c r="AR169" s="185" t="str">
        <f>INDEX(Преподаватели!F$3:F$72,MATCH($AK169,Преподаватели!$E$3:$E$72,0),1)</f>
        <v>доц.</v>
      </c>
      <c r="AS169" s="101" t="str">
        <f>INDEX(Преподаватели!G$3:G$72,MATCH($AK169,Преподаватели!$E$3:$E$72,0),1)</f>
        <v>шт.</v>
      </c>
      <c r="AT169" s="101" t="str">
        <f>INDEX(Преподаватели!H$3:H$72,MATCH($AK169,Преподаватели!$E$3:$E$72,0),1)</f>
        <v>к.н.</v>
      </c>
      <c r="AU169" s="186" t="str">
        <f>INDEX(Преподаватели!I$3:I$72,MATCH($AK169,Преподаватели!$E$3:$E$72,0),1)</f>
        <v>б.з.</v>
      </c>
      <c r="AV169" s="157"/>
      <c r="AW169" s="163"/>
      <c r="AX169" s="163"/>
      <c r="AY169" s="164"/>
      <c r="AZ169" s="165"/>
      <c r="BA169" s="165"/>
      <c r="BB169" s="4"/>
      <c r="BC169" s="4"/>
      <c r="BD169" s="4"/>
      <c r="BE169" s="4"/>
      <c r="BF169" s="4"/>
    </row>
    <row r="170" spans="1:58" s="1" customFormat="1" ht="25.5">
      <c r="A170" s="21" t="s">
        <v>407</v>
      </c>
      <c r="B170" s="145" t="s">
        <v>408</v>
      </c>
      <c r="C170" s="68" t="s">
        <v>364</v>
      </c>
      <c r="D170" s="21" t="s">
        <v>103</v>
      </c>
      <c r="E170" s="21" t="s">
        <v>104</v>
      </c>
      <c r="F170" s="21">
        <v>1</v>
      </c>
      <c r="G170" s="20" t="s">
        <v>390</v>
      </c>
      <c r="H170" s="21">
        <v>2</v>
      </c>
      <c r="I170" s="49">
        <v>1</v>
      </c>
      <c r="J170" s="37" t="s">
        <v>106</v>
      </c>
      <c r="K170" s="31"/>
      <c r="L170" s="31"/>
      <c r="M170" s="38"/>
      <c r="N170" s="193">
        <v>4</v>
      </c>
      <c r="O170" s="21">
        <v>120</v>
      </c>
      <c r="P170" s="21">
        <v>8</v>
      </c>
      <c r="Q170" s="21">
        <v>4</v>
      </c>
      <c r="R170" s="21">
        <v>0</v>
      </c>
      <c r="S170" s="21">
        <v>4</v>
      </c>
      <c r="T170" s="121">
        <v>112</v>
      </c>
      <c r="U170" s="50">
        <f t="shared" si="30"/>
        <v>4</v>
      </c>
      <c r="V170" s="29">
        <f t="shared" si="31"/>
        <v>0</v>
      </c>
      <c r="W170" s="29">
        <f t="shared" si="32"/>
        <v>4</v>
      </c>
      <c r="X170" s="57">
        <f t="shared" si="33"/>
        <v>0</v>
      </c>
      <c r="Y170" s="29">
        <f t="shared" si="34"/>
        <v>0</v>
      </c>
      <c r="Z170" s="20">
        <f t="shared" si="35"/>
        <v>0</v>
      </c>
      <c r="AA170" s="20">
        <f t="shared" si="44"/>
        <v>0</v>
      </c>
      <c r="AB170" s="20">
        <f t="shared" si="37"/>
        <v>0.5</v>
      </c>
      <c r="AC170" s="20">
        <f t="shared" si="38"/>
        <v>0</v>
      </c>
      <c r="AD170" s="20">
        <f t="shared" si="39"/>
        <v>0</v>
      </c>
      <c r="AE170" s="23">
        <f t="shared" si="40"/>
        <v>0</v>
      </c>
      <c r="AF170" s="25">
        <f t="shared" si="41"/>
        <v>0</v>
      </c>
      <c r="AG170" s="230"/>
      <c r="AH170" s="25"/>
      <c r="AI170" s="23"/>
      <c r="AJ170" s="49">
        <f t="shared" si="42"/>
        <v>8.5</v>
      </c>
      <c r="AK170" s="181" t="s">
        <v>254</v>
      </c>
      <c r="AL170" s="182">
        <f t="shared" si="43"/>
        <v>1.4166666666666666E-2</v>
      </c>
      <c r="AM170" s="158" t="s">
        <v>366</v>
      </c>
      <c r="AN170" s="20" t="s">
        <v>148</v>
      </c>
      <c r="AO170" s="20" t="s">
        <v>148</v>
      </c>
      <c r="AP170" s="21"/>
      <c r="AQ170" s="122" t="s">
        <v>4</v>
      </c>
      <c r="AR170" s="185" t="str">
        <f>INDEX(Преподаватели!F$3:F$72,MATCH($AK170,Преподаватели!$E$3:$E$72,0),1)</f>
        <v>доц.</v>
      </c>
      <c r="AS170" s="101" t="str">
        <f>INDEX(Преподаватели!G$3:G$72,MATCH($AK170,Преподаватели!$E$3:$E$72,0),1)</f>
        <v>шт.сум.</v>
      </c>
      <c r="AT170" s="101" t="str">
        <f>INDEX(Преподаватели!H$3:H$72,MATCH($AK170,Преподаватели!$E$3:$E$72,0),1)</f>
        <v>к.н.</v>
      </c>
      <c r="AU170" s="186" t="str">
        <f>INDEX(Преподаватели!I$3:I$72,MATCH($AK170,Преподаватели!$E$3:$E$72,0),1)</f>
        <v>доц.</v>
      </c>
      <c r="AV170" s="157"/>
      <c r="AW170" s="163"/>
      <c r="AX170" s="163"/>
      <c r="AY170" s="164"/>
      <c r="AZ170" s="165"/>
      <c r="BA170" s="165"/>
    </row>
    <row r="171" spans="1:58" s="1" customFormat="1">
      <c r="A171" s="21" t="s">
        <v>409</v>
      </c>
      <c r="B171" s="145" t="s">
        <v>410</v>
      </c>
      <c r="C171" s="68" t="s">
        <v>364</v>
      </c>
      <c r="D171" s="21" t="s">
        <v>103</v>
      </c>
      <c r="E171" s="21" t="s">
        <v>104</v>
      </c>
      <c r="F171" s="21">
        <v>2</v>
      </c>
      <c r="G171" s="20" t="s">
        <v>390</v>
      </c>
      <c r="H171" s="21">
        <v>2</v>
      </c>
      <c r="I171" s="49">
        <v>1</v>
      </c>
      <c r="J171" s="37" t="s">
        <v>106</v>
      </c>
      <c r="K171" s="31"/>
      <c r="L171" s="31"/>
      <c r="M171" s="38"/>
      <c r="N171" s="193">
        <v>3</v>
      </c>
      <c r="O171" s="21">
        <v>90</v>
      </c>
      <c r="P171" s="21">
        <v>8</v>
      </c>
      <c r="Q171" s="21">
        <v>4</v>
      </c>
      <c r="R171" s="21">
        <v>0</v>
      </c>
      <c r="S171" s="21">
        <v>4</v>
      </c>
      <c r="T171" s="121">
        <v>82</v>
      </c>
      <c r="U171" s="50">
        <f t="shared" si="30"/>
        <v>4</v>
      </c>
      <c r="V171" s="29">
        <f t="shared" si="31"/>
        <v>0</v>
      </c>
      <c r="W171" s="29">
        <f t="shared" si="32"/>
        <v>4</v>
      </c>
      <c r="X171" s="57">
        <f t="shared" si="33"/>
        <v>0</v>
      </c>
      <c r="Y171" s="29">
        <f t="shared" si="34"/>
        <v>0</v>
      </c>
      <c r="Z171" s="20">
        <f t="shared" si="35"/>
        <v>0</v>
      </c>
      <c r="AA171" s="20">
        <f t="shared" si="44"/>
        <v>0</v>
      </c>
      <c r="AB171" s="20">
        <f t="shared" si="37"/>
        <v>0.5</v>
      </c>
      <c r="AC171" s="20">
        <f t="shared" si="38"/>
        <v>0</v>
      </c>
      <c r="AD171" s="20">
        <f t="shared" si="39"/>
        <v>0</v>
      </c>
      <c r="AE171" s="23">
        <f t="shared" si="40"/>
        <v>0</v>
      </c>
      <c r="AF171" s="25">
        <f t="shared" si="41"/>
        <v>0</v>
      </c>
      <c r="AG171" s="230"/>
      <c r="AH171" s="25"/>
      <c r="AI171" s="23"/>
      <c r="AJ171" s="49">
        <f t="shared" si="42"/>
        <v>8.5</v>
      </c>
      <c r="AK171" s="181" t="s">
        <v>233</v>
      </c>
      <c r="AL171" s="182">
        <f t="shared" si="43"/>
        <v>1.4166666666666666E-2</v>
      </c>
      <c r="AM171" s="158" t="s">
        <v>366</v>
      </c>
      <c r="AN171" s="20" t="s">
        <v>148</v>
      </c>
      <c r="AO171" s="20" t="s">
        <v>148</v>
      </c>
      <c r="AP171" s="21"/>
      <c r="AQ171" s="122" t="s">
        <v>4</v>
      </c>
      <c r="AR171" s="185" t="str">
        <f>INDEX(Преподаватели!F$3:F$72,MATCH($AK171,Преподаватели!$E$3:$E$72,0),1)</f>
        <v>доц.</v>
      </c>
      <c r="AS171" s="101" t="str">
        <f>INDEX(Преподаватели!G$3:G$72,MATCH($AK171,Преподаватели!$E$3:$E$72,0),1)</f>
        <v>шт.</v>
      </c>
      <c r="AT171" s="101" t="str">
        <f>INDEX(Преподаватели!H$3:H$72,MATCH($AK171,Преподаватели!$E$3:$E$72,0),1)</f>
        <v>к.н.</v>
      </c>
      <c r="AU171" s="186" t="str">
        <f>INDEX(Преподаватели!I$3:I$72,MATCH($AK171,Преподаватели!$E$3:$E$72,0),1)</f>
        <v>б.з.</v>
      </c>
      <c r="AV171" s="157"/>
      <c r="AW171" s="163"/>
      <c r="AX171" s="163"/>
      <c r="AY171" s="164"/>
      <c r="AZ171" s="165"/>
      <c r="BA171" s="165"/>
    </row>
    <row r="172" spans="1:58">
      <c r="A172" s="22" t="s">
        <v>141</v>
      </c>
      <c r="B172" s="145" t="s">
        <v>411</v>
      </c>
      <c r="C172" s="68" t="s">
        <v>412</v>
      </c>
      <c r="D172" s="21" t="s">
        <v>103</v>
      </c>
      <c r="E172" s="21" t="s">
        <v>413</v>
      </c>
      <c r="F172" s="21">
        <v>1</v>
      </c>
      <c r="G172" s="20" t="s">
        <v>414</v>
      </c>
      <c r="H172" s="21">
        <v>4</v>
      </c>
      <c r="I172" s="49">
        <v>1</v>
      </c>
      <c r="J172" s="37" t="s">
        <v>106</v>
      </c>
      <c r="K172" s="31"/>
      <c r="L172" s="31"/>
      <c r="M172" s="38"/>
      <c r="N172" s="193">
        <v>4</v>
      </c>
      <c r="O172" s="21">
        <v>120</v>
      </c>
      <c r="P172" s="21">
        <v>4</v>
      </c>
      <c r="Q172" s="21">
        <v>2</v>
      </c>
      <c r="R172" s="21">
        <v>0</v>
      </c>
      <c r="S172" s="21">
        <v>2</v>
      </c>
      <c r="T172" s="121">
        <v>112</v>
      </c>
      <c r="U172" s="50">
        <f t="shared" si="30"/>
        <v>2</v>
      </c>
      <c r="V172" s="29">
        <f t="shared" si="31"/>
        <v>0</v>
      </c>
      <c r="W172" s="29">
        <f t="shared" si="32"/>
        <v>2</v>
      </c>
      <c r="X172" s="57">
        <f t="shared" si="33"/>
        <v>0</v>
      </c>
      <c r="Y172" s="29">
        <f t="shared" si="34"/>
        <v>0</v>
      </c>
      <c r="Z172" s="20">
        <f t="shared" si="35"/>
        <v>0</v>
      </c>
      <c r="AA172" s="20">
        <f t="shared" si="44"/>
        <v>0</v>
      </c>
      <c r="AB172" s="20">
        <f t="shared" si="37"/>
        <v>1</v>
      </c>
      <c r="AC172" s="20">
        <f t="shared" si="38"/>
        <v>0</v>
      </c>
      <c r="AD172" s="20">
        <f t="shared" si="39"/>
        <v>0</v>
      </c>
      <c r="AE172" s="23">
        <f t="shared" si="40"/>
        <v>0</v>
      </c>
      <c r="AF172" s="25">
        <f t="shared" si="41"/>
        <v>0</v>
      </c>
      <c r="AG172" s="230"/>
      <c r="AH172" s="25"/>
      <c r="AI172" s="23"/>
      <c r="AJ172" s="49">
        <f t="shared" si="42"/>
        <v>5</v>
      </c>
      <c r="AK172" s="366" t="s">
        <v>238</v>
      </c>
      <c r="AL172" s="182">
        <f t="shared" si="43"/>
        <v>8.3333333333333332E-3</v>
      </c>
      <c r="AM172" s="69" t="s">
        <v>366</v>
      </c>
      <c r="AN172" s="20" t="s">
        <v>148</v>
      </c>
      <c r="AO172" s="20" t="s">
        <v>148</v>
      </c>
      <c r="AP172" s="21"/>
      <c r="AQ172" s="122" t="s">
        <v>4</v>
      </c>
      <c r="AR172" s="185" t="str">
        <f>INDEX(Преподаватели!F$3:F$72,MATCH($AK172,Преподаватели!$E$3:$E$72,0),1)</f>
        <v>доц.</v>
      </c>
      <c r="AS172" s="101" t="str">
        <f>INDEX(Преподаватели!G$3:G$72,MATCH($AK172,Преподаватели!$E$3:$E$72,0),1)</f>
        <v>шт.</v>
      </c>
      <c r="AT172" s="101" t="str">
        <f>INDEX(Преподаватели!H$3:H$72,MATCH($AK172,Преподаватели!$E$3:$E$72,0),1)</f>
        <v>к.н.</v>
      </c>
      <c r="AU172" s="186" t="str">
        <f>INDEX(Преподаватели!I$3:I$72,MATCH($AK172,Преподаватели!$E$3:$E$72,0),1)</f>
        <v>б.з.</v>
      </c>
      <c r="AV172" s="157"/>
      <c r="AW172" s="163"/>
      <c r="AX172" s="163"/>
      <c r="AY172" s="164"/>
      <c r="AZ172" s="165"/>
      <c r="BA172" s="165"/>
      <c r="BB172" s="1"/>
      <c r="BC172" s="1"/>
      <c r="BD172" s="1"/>
      <c r="BE172" s="1"/>
      <c r="BF172" s="1"/>
    </row>
    <row r="173" spans="1:58" s="1" customFormat="1" ht="25.5">
      <c r="A173" s="21" t="s">
        <v>189</v>
      </c>
      <c r="B173" s="145" t="s">
        <v>415</v>
      </c>
      <c r="C173" s="68" t="s">
        <v>412</v>
      </c>
      <c r="D173" s="21" t="s">
        <v>103</v>
      </c>
      <c r="E173" s="21" t="s">
        <v>413</v>
      </c>
      <c r="F173" s="21">
        <v>2</v>
      </c>
      <c r="G173" s="20" t="s">
        <v>414</v>
      </c>
      <c r="H173" s="21">
        <v>4</v>
      </c>
      <c r="I173" s="49">
        <v>1</v>
      </c>
      <c r="J173" s="37"/>
      <c r="K173" s="31" t="s">
        <v>106</v>
      </c>
      <c r="L173" s="31"/>
      <c r="M173" s="38"/>
      <c r="N173" s="193">
        <v>3</v>
      </c>
      <c r="O173" s="21">
        <v>90</v>
      </c>
      <c r="P173" s="21">
        <v>8</v>
      </c>
      <c r="Q173" s="21">
        <v>4</v>
      </c>
      <c r="R173" s="21">
        <v>0</v>
      </c>
      <c r="S173" s="21">
        <v>4</v>
      </c>
      <c r="T173" s="121">
        <v>82</v>
      </c>
      <c r="U173" s="50">
        <f t="shared" si="30"/>
        <v>4</v>
      </c>
      <c r="V173" s="29">
        <f t="shared" si="31"/>
        <v>0</v>
      </c>
      <c r="W173" s="29">
        <f t="shared" si="32"/>
        <v>4</v>
      </c>
      <c r="X173" s="57">
        <f t="shared" si="33"/>
        <v>0</v>
      </c>
      <c r="Y173" s="29">
        <f t="shared" si="34"/>
        <v>0</v>
      </c>
      <c r="Z173" s="20">
        <f t="shared" si="35"/>
        <v>0</v>
      </c>
      <c r="AA173" s="20">
        <f t="shared" si="44"/>
        <v>0</v>
      </c>
      <c r="AB173" s="20">
        <f t="shared" si="37"/>
        <v>0</v>
      </c>
      <c r="AC173" s="20">
        <f t="shared" si="38"/>
        <v>0</v>
      </c>
      <c r="AD173" s="20">
        <f t="shared" si="39"/>
        <v>0</v>
      </c>
      <c r="AE173" s="23">
        <f t="shared" si="40"/>
        <v>0</v>
      </c>
      <c r="AF173" s="25">
        <f t="shared" si="41"/>
        <v>0</v>
      </c>
      <c r="AG173" s="230"/>
      <c r="AH173" s="25"/>
      <c r="AI173" s="23"/>
      <c r="AJ173" s="49">
        <f t="shared" si="42"/>
        <v>8</v>
      </c>
      <c r="AK173" s="366" t="s">
        <v>254</v>
      </c>
      <c r="AL173" s="182">
        <f t="shared" si="43"/>
        <v>1.3333333333333334E-2</v>
      </c>
      <c r="AM173" s="158" t="s">
        <v>366</v>
      </c>
      <c r="AN173" s="20" t="s">
        <v>148</v>
      </c>
      <c r="AO173" s="20" t="s">
        <v>148</v>
      </c>
      <c r="AP173" s="21"/>
      <c r="AQ173" s="122" t="s">
        <v>4</v>
      </c>
      <c r="AR173" s="185" t="str">
        <f>INDEX(Преподаватели!F$3:F$72,MATCH($AK173,Преподаватели!$E$3:$E$72,0),1)</f>
        <v>доц.</v>
      </c>
      <c r="AS173" s="101" t="str">
        <f>INDEX(Преподаватели!G$3:G$72,MATCH($AK173,Преподаватели!$E$3:$E$72,0),1)</f>
        <v>шт.сум.</v>
      </c>
      <c r="AT173" s="101" t="str">
        <f>INDEX(Преподаватели!H$3:H$72,MATCH($AK173,Преподаватели!$E$3:$E$72,0),1)</f>
        <v>к.н.</v>
      </c>
      <c r="AU173" s="186" t="str">
        <f>INDEX(Преподаватели!I$3:I$72,MATCH($AK173,Преподаватели!$E$3:$E$72,0),1)</f>
        <v>доц.</v>
      </c>
      <c r="AV173" s="157"/>
      <c r="AW173" s="163"/>
      <c r="AX173" s="163"/>
      <c r="AY173" s="164"/>
      <c r="AZ173" s="165"/>
      <c r="BA173" s="165"/>
      <c r="BB173" s="4"/>
      <c r="BC173" s="4"/>
      <c r="BD173" s="4"/>
      <c r="BE173" s="4"/>
      <c r="BF173" s="4"/>
    </row>
    <row r="174" spans="1:58" s="1" customFormat="1">
      <c r="A174" s="21" t="s">
        <v>150</v>
      </c>
      <c r="B174" s="145" t="s">
        <v>416</v>
      </c>
      <c r="C174" s="68" t="s">
        <v>412</v>
      </c>
      <c r="D174" s="21" t="s">
        <v>103</v>
      </c>
      <c r="E174" s="21" t="s">
        <v>413</v>
      </c>
      <c r="F174" s="21">
        <v>1</v>
      </c>
      <c r="G174" s="20" t="s">
        <v>414</v>
      </c>
      <c r="H174" s="21">
        <v>4</v>
      </c>
      <c r="I174" s="49">
        <v>1</v>
      </c>
      <c r="J174" s="37"/>
      <c r="K174" s="31" t="s">
        <v>106</v>
      </c>
      <c r="L174" s="31"/>
      <c r="M174" s="38"/>
      <c r="N174" s="193">
        <v>3</v>
      </c>
      <c r="O174" s="21">
        <v>90</v>
      </c>
      <c r="P174" s="21">
        <v>8</v>
      </c>
      <c r="Q174" s="21">
        <v>4</v>
      </c>
      <c r="R174" s="21">
        <v>0</v>
      </c>
      <c r="S174" s="21">
        <v>4</v>
      </c>
      <c r="T174" s="121">
        <v>82</v>
      </c>
      <c r="U174" s="50">
        <f t="shared" si="30"/>
        <v>4</v>
      </c>
      <c r="V174" s="29">
        <f t="shared" si="31"/>
        <v>0</v>
      </c>
      <c r="W174" s="29">
        <f t="shared" si="32"/>
        <v>4</v>
      </c>
      <c r="X174" s="57">
        <f t="shared" si="33"/>
        <v>0</v>
      </c>
      <c r="Y174" s="29">
        <f t="shared" si="34"/>
        <v>0</v>
      </c>
      <c r="Z174" s="20">
        <f t="shared" si="35"/>
        <v>0</v>
      </c>
      <c r="AA174" s="20">
        <f t="shared" si="44"/>
        <v>0</v>
      </c>
      <c r="AB174" s="20">
        <f t="shared" si="37"/>
        <v>0</v>
      </c>
      <c r="AC174" s="20">
        <f t="shared" si="38"/>
        <v>0</v>
      </c>
      <c r="AD174" s="20">
        <f t="shared" si="39"/>
        <v>0</v>
      </c>
      <c r="AE174" s="23">
        <f t="shared" si="40"/>
        <v>0</v>
      </c>
      <c r="AF174" s="25">
        <f t="shared" si="41"/>
        <v>0</v>
      </c>
      <c r="AG174" s="230"/>
      <c r="AH174" s="25"/>
      <c r="AI174" s="23"/>
      <c r="AJ174" s="49">
        <f t="shared" si="42"/>
        <v>8</v>
      </c>
      <c r="AK174" s="366" t="s">
        <v>254</v>
      </c>
      <c r="AL174" s="182">
        <f t="shared" si="43"/>
        <v>1.3333333333333334E-2</v>
      </c>
      <c r="AM174" s="158" t="s">
        <v>354</v>
      </c>
      <c r="AN174" s="20" t="s">
        <v>109</v>
      </c>
      <c r="AO174" s="20" t="s">
        <v>148</v>
      </c>
      <c r="AP174" s="21"/>
      <c r="AQ174" s="122" t="s">
        <v>4</v>
      </c>
      <c r="AR174" s="185" t="str">
        <f>INDEX(Преподаватели!F$3:F$72,MATCH($AK174,Преподаватели!$E$3:$E$72,0),1)</f>
        <v>доц.</v>
      </c>
      <c r="AS174" s="101" t="str">
        <f>INDEX(Преподаватели!G$3:G$72,MATCH($AK174,Преподаватели!$E$3:$E$72,0),1)</f>
        <v>шт.сум.</v>
      </c>
      <c r="AT174" s="101" t="str">
        <f>INDEX(Преподаватели!H$3:H$72,MATCH($AK174,Преподаватели!$E$3:$E$72,0),1)</f>
        <v>к.н.</v>
      </c>
      <c r="AU174" s="186" t="str">
        <f>INDEX(Преподаватели!I$3:I$72,MATCH($AK174,Преподаватели!$E$3:$E$72,0),1)</f>
        <v>доц.</v>
      </c>
      <c r="AV174" s="157"/>
      <c r="AW174" s="163"/>
      <c r="AX174" s="163"/>
      <c r="AY174" s="164"/>
      <c r="AZ174" s="165"/>
      <c r="BA174" s="165"/>
    </row>
    <row r="175" spans="1:58" s="1" customFormat="1">
      <c r="A175" s="21" t="s">
        <v>181</v>
      </c>
      <c r="B175" s="145" t="s">
        <v>417</v>
      </c>
      <c r="C175" s="68" t="s">
        <v>412</v>
      </c>
      <c r="D175" s="21" t="s">
        <v>103</v>
      </c>
      <c r="E175" s="21" t="s">
        <v>413</v>
      </c>
      <c r="F175" s="21">
        <v>1</v>
      </c>
      <c r="G175" s="20" t="s">
        <v>414</v>
      </c>
      <c r="H175" s="21">
        <v>4</v>
      </c>
      <c r="I175" s="49">
        <v>1</v>
      </c>
      <c r="J175" s="37" t="s">
        <v>106</v>
      </c>
      <c r="K175" s="31"/>
      <c r="L175" s="31"/>
      <c r="M175" s="38"/>
      <c r="N175" s="193">
        <v>4</v>
      </c>
      <c r="O175" s="21">
        <v>120</v>
      </c>
      <c r="P175" s="21">
        <v>8</v>
      </c>
      <c r="Q175" s="21">
        <v>4</v>
      </c>
      <c r="R175" s="21">
        <v>0</v>
      </c>
      <c r="S175" s="21">
        <v>4</v>
      </c>
      <c r="T175" s="121">
        <v>112</v>
      </c>
      <c r="U175" s="50">
        <f t="shared" si="30"/>
        <v>4</v>
      </c>
      <c r="V175" s="29">
        <f t="shared" si="31"/>
        <v>0</v>
      </c>
      <c r="W175" s="29">
        <f t="shared" si="32"/>
        <v>4</v>
      </c>
      <c r="X175" s="57">
        <f t="shared" si="33"/>
        <v>0</v>
      </c>
      <c r="Y175" s="29">
        <f t="shared" si="34"/>
        <v>0</v>
      </c>
      <c r="Z175" s="20">
        <f t="shared" si="35"/>
        <v>0</v>
      </c>
      <c r="AA175" s="20">
        <f t="shared" si="44"/>
        <v>0</v>
      </c>
      <c r="AB175" s="20">
        <f t="shared" si="37"/>
        <v>1</v>
      </c>
      <c r="AC175" s="20">
        <f t="shared" si="38"/>
        <v>0</v>
      </c>
      <c r="AD175" s="20">
        <f t="shared" si="39"/>
        <v>0</v>
      </c>
      <c r="AE175" s="23">
        <f t="shared" si="40"/>
        <v>0</v>
      </c>
      <c r="AF175" s="25">
        <f t="shared" si="41"/>
        <v>0</v>
      </c>
      <c r="AG175" s="230"/>
      <c r="AH175" s="25"/>
      <c r="AI175" s="23"/>
      <c r="AJ175" s="49">
        <f t="shared" si="42"/>
        <v>9</v>
      </c>
      <c r="AK175" s="366" t="s">
        <v>254</v>
      </c>
      <c r="AL175" s="182">
        <f t="shared" si="43"/>
        <v>1.4999999999999999E-2</v>
      </c>
      <c r="AM175" s="158" t="s">
        <v>366</v>
      </c>
      <c r="AN175" s="20" t="s">
        <v>148</v>
      </c>
      <c r="AO175" s="20" t="s">
        <v>148</v>
      </c>
      <c r="AP175" s="21"/>
      <c r="AQ175" s="122" t="s">
        <v>4</v>
      </c>
      <c r="AR175" s="185" t="str">
        <f>INDEX(Преподаватели!F$3:F$72,MATCH($AK175,Преподаватели!$E$3:$E$72,0),1)</f>
        <v>доц.</v>
      </c>
      <c r="AS175" s="101" t="str">
        <f>INDEX(Преподаватели!G$3:G$72,MATCH($AK175,Преподаватели!$E$3:$E$72,0),1)</f>
        <v>шт.сум.</v>
      </c>
      <c r="AT175" s="101" t="str">
        <f>INDEX(Преподаватели!H$3:H$72,MATCH($AK175,Преподаватели!$E$3:$E$72,0),1)</f>
        <v>к.н.</v>
      </c>
      <c r="AU175" s="186" t="str">
        <f>INDEX(Преподаватели!I$3:I$72,MATCH($AK175,Преподаватели!$E$3:$E$72,0),1)</f>
        <v>доц.</v>
      </c>
      <c r="AV175" s="157"/>
      <c r="AW175" s="163"/>
      <c r="AX175" s="163"/>
      <c r="AY175" s="164"/>
      <c r="AZ175" s="165"/>
      <c r="BA175" s="165"/>
    </row>
    <row r="176" spans="1:58" s="1" customFormat="1">
      <c r="A176" s="21" t="s">
        <v>183</v>
      </c>
      <c r="B176" s="145" t="s">
        <v>418</v>
      </c>
      <c r="C176" s="68" t="s">
        <v>412</v>
      </c>
      <c r="D176" s="21" t="s">
        <v>103</v>
      </c>
      <c r="E176" s="21" t="s">
        <v>413</v>
      </c>
      <c r="F176" s="21">
        <v>1</v>
      </c>
      <c r="G176" s="20" t="s">
        <v>414</v>
      </c>
      <c r="H176" s="21">
        <v>4</v>
      </c>
      <c r="I176" s="49">
        <v>1</v>
      </c>
      <c r="J176" s="37" t="s">
        <v>106</v>
      </c>
      <c r="K176" s="31"/>
      <c r="L176" s="31"/>
      <c r="M176" s="38"/>
      <c r="N176" s="193">
        <v>4</v>
      </c>
      <c r="O176" s="21">
        <v>120</v>
      </c>
      <c r="P176" s="21">
        <v>8</v>
      </c>
      <c r="Q176" s="21">
        <v>4</v>
      </c>
      <c r="R176" s="21">
        <v>0</v>
      </c>
      <c r="S176" s="21">
        <v>4</v>
      </c>
      <c r="T176" s="121">
        <v>112</v>
      </c>
      <c r="U176" s="50">
        <f t="shared" si="30"/>
        <v>4</v>
      </c>
      <c r="V176" s="29">
        <f t="shared" si="31"/>
        <v>0</v>
      </c>
      <c r="W176" s="29">
        <f t="shared" si="32"/>
        <v>4</v>
      </c>
      <c r="X176" s="57">
        <f t="shared" si="33"/>
        <v>0</v>
      </c>
      <c r="Y176" s="29">
        <f t="shared" si="34"/>
        <v>0</v>
      </c>
      <c r="Z176" s="20">
        <f t="shared" si="35"/>
        <v>0</v>
      </c>
      <c r="AA176" s="20">
        <f t="shared" si="44"/>
        <v>0</v>
      </c>
      <c r="AB176" s="20">
        <f t="shared" si="37"/>
        <v>1</v>
      </c>
      <c r="AC176" s="20">
        <f t="shared" si="38"/>
        <v>0</v>
      </c>
      <c r="AD176" s="20">
        <f t="shared" si="39"/>
        <v>0</v>
      </c>
      <c r="AE176" s="23">
        <f t="shared" si="40"/>
        <v>0</v>
      </c>
      <c r="AF176" s="25">
        <f t="shared" si="41"/>
        <v>0</v>
      </c>
      <c r="AG176" s="230"/>
      <c r="AH176" s="25"/>
      <c r="AI176" s="23"/>
      <c r="AJ176" s="49">
        <f t="shared" si="42"/>
        <v>9</v>
      </c>
      <c r="AK176" s="366" t="s">
        <v>233</v>
      </c>
      <c r="AL176" s="182">
        <f t="shared" si="43"/>
        <v>1.4999999999999999E-2</v>
      </c>
      <c r="AM176" s="158" t="s">
        <v>140</v>
      </c>
      <c r="AN176" s="20" t="s">
        <v>110</v>
      </c>
      <c r="AO176" s="20" t="s">
        <v>148</v>
      </c>
      <c r="AP176" s="21"/>
      <c r="AQ176" s="122" t="s">
        <v>4</v>
      </c>
      <c r="AR176" s="185" t="str">
        <f>INDEX(Преподаватели!F$3:F$72,MATCH($AK176,Преподаватели!$E$3:$E$72,0),1)</f>
        <v>доц.</v>
      </c>
      <c r="AS176" s="101" t="str">
        <f>INDEX(Преподаватели!G$3:G$72,MATCH($AK176,Преподаватели!$E$3:$E$72,0),1)</f>
        <v>шт.</v>
      </c>
      <c r="AT176" s="101" t="str">
        <f>INDEX(Преподаватели!H$3:H$72,MATCH($AK176,Преподаватели!$E$3:$E$72,0),1)</f>
        <v>к.н.</v>
      </c>
      <c r="AU176" s="186" t="str">
        <f>INDEX(Преподаватели!I$3:I$72,MATCH($AK176,Преподаватели!$E$3:$E$72,0),1)</f>
        <v>б.з.</v>
      </c>
      <c r="AV176" s="157"/>
      <c r="AW176" s="163"/>
      <c r="AX176" s="163"/>
      <c r="AY176" s="164"/>
      <c r="AZ176" s="165"/>
      <c r="BA176" s="165"/>
    </row>
    <row r="177" spans="1:58" s="1" customFormat="1">
      <c r="A177" s="21" t="s">
        <v>206</v>
      </c>
      <c r="B177" s="145" t="s">
        <v>419</v>
      </c>
      <c r="C177" s="68" t="s">
        <v>412</v>
      </c>
      <c r="D177" s="21" t="s">
        <v>103</v>
      </c>
      <c r="E177" s="21" t="s">
        <v>413</v>
      </c>
      <c r="F177" s="21">
        <v>1</v>
      </c>
      <c r="G177" s="20" t="s">
        <v>414</v>
      </c>
      <c r="H177" s="21">
        <v>4</v>
      </c>
      <c r="I177" s="49">
        <v>1</v>
      </c>
      <c r="J177" s="37"/>
      <c r="K177" s="31" t="s">
        <v>106</v>
      </c>
      <c r="L177" s="31"/>
      <c r="M177" s="38"/>
      <c r="N177" s="193">
        <v>3</v>
      </c>
      <c r="O177" s="21">
        <v>90</v>
      </c>
      <c r="P177" s="21">
        <v>8</v>
      </c>
      <c r="Q177" s="21">
        <v>4</v>
      </c>
      <c r="R177" s="21">
        <v>0</v>
      </c>
      <c r="S177" s="21">
        <v>4</v>
      </c>
      <c r="T177" s="121">
        <v>82</v>
      </c>
      <c r="U177" s="50">
        <f t="shared" si="30"/>
        <v>4</v>
      </c>
      <c r="V177" s="29">
        <f t="shared" si="31"/>
        <v>0</v>
      </c>
      <c r="W177" s="29">
        <f t="shared" si="32"/>
        <v>4</v>
      </c>
      <c r="X177" s="57">
        <f t="shared" si="33"/>
        <v>0</v>
      </c>
      <c r="Y177" s="29">
        <f t="shared" si="34"/>
        <v>0</v>
      </c>
      <c r="Z177" s="20">
        <f t="shared" si="35"/>
        <v>0</v>
      </c>
      <c r="AA177" s="20">
        <f t="shared" si="44"/>
        <v>0</v>
      </c>
      <c r="AB177" s="20">
        <f t="shared" si="37"/>
        <v>0</v>
      </c>
      <c r="AC177" s="20">
        <f t="shared" si="38"/>
        <v>0</v>
      </c>
      <c r="AD177" s="20">
        <f t="shared" si="39"/>
        <v>0</v>
      </c>
      <c r="AE177" s="23">
        <f t="shared" si="40"/>
        <v>0</v>
      </c>
      <c r="AF177" s="25">
        <f t="shared" si="41"/>
        <v>0</v>
      </c>
      <c r="AG177" s="230"/>
      <c r="AH177" s="25"/>
      <c r="AI177" s="23"/>
      <c r="AJ177" s="49">
        <f t="shared" si="42"/>
        <v>8</v>
      </c>
      <c r="AK177" s="366" t="s">
        <v>254</v>
      </c>
      <c r="AL177" s="182">
        <f t="shared" si="43"/>
        <v>1.3333333333333334E-2</v>
      </c>
      <c r="AM177" s="158" t="s">
        <v>366</v>
      </c>
      <c r="AN177" s="20" t="s">
        <v>148</v>
      </c>
      <c r="AO177" s="20" t="s">
        <v>148</v>
      </c>
      <c r="AP177" s="21"/>
      <c r="AQ177" s="122" t="s">
        <v>4</v>
      </c>
      <c r="AR177" s="185" t="str">
        <f>INDEX(Преподаватели!F$3:F$72,MATCH($AK177,Преподаватели!$E$3:$E$72,0),1)</f>
        <v>доц.</v>
      </c>
      <c r="AS177" s="101" t="str">
        <f>INDEX(Преподаватели!G$3:G$72,MATCH($AK177,Преподаватели!$E$3:$E$72,0),1)</f>
        <v>шт.сум.</v>
      </c>
      <c r="AT177" s="101" t="str">
        <f>INDEX(Преподаватели!H$3:H$72,MATCH($AK177,Преподаватели!$E$3:$E$72,0),1)</f>
        <v>к.н.</v>
      </c>
      <c r="AU177" s="186" t="str">
        <f>INDEX(Преподаватели!I$3:I$72,MATCH($AK177,Преподаватели!$E$3:$E$72,0),1)</f>
        <v>доц.</v>
      </c>
      <c r="AV177" s="157"/>
      <c r="AW177" s="163"/>
      <c r="AX177" s="163"/>
      <c r="AY177" s="164"/>
      <c r="AZ177" s="165"/>
      <c r="BA177" s="165"/>
      <c r="BB177" s="4"/>
      <c r="BC177" s="4"/>
      <c r="BD177" s="4"/>
      <c r="BE177" s="4"/>
      <c r="BF177" s="4"/>
    </row>
    <row r="178" spans="1:58">
      <c r="A178" s="22" t="s">
        <v>210</v>
      </c>
      <c r="B178" s="145" t="s">
        <v>420</v>
      </c>
      <c r="C178" s="68" t="s">
        <v>412</v>
      </c>
      <c r="D178" s="21" t="s">
        <v>103</v>
      </c>
      <c r="E178" s="21" t="s">
        <v>413</v>
      </c>
      <c r="F178" s="21">
        <v>1</v>
      </c>
      <c r="G178" s="20" t="s">
        <v>414</v>
      </c>
      <c r="H178" s="21">
        <v>4</v>
      </c>
      <c r="I178" s="49">
        <v>1</v>
      </c>
      <c r="J178" s="37" t="s">
        <v>106</v>
      </c>
      <c r="K178" s="31"/>
      <c r="L178" s="31"/>
      <c r="M178" s="38"/>
      <c r="N178" s="193">
        <v>4</v>
      </c>
      <c r="O178" s="21">
        <v>120</v>
      </c>
      <c r="P178" s="21">
        <v>8</v>
      </c>
      <c r="Q178" s="21">
        <v>4</v>
      </c>
      <c r="R178" s="21">
        <v>0</v>
      </c>
      <c r="S178" s="21">
        <v>4</v>
      </c>
      <c r="T178" s="121">
        <v>112</v>
      </c>
      <c r="U178" s="50">
        <f t="shared" si="30"/>
        <v>4</v>
      </c>
      <c r="V178" s="29">
        <f t="shared" si="31"/>
        <v>0</v>
      </c>
      <c r="W178" s="29">
        <f t="shared" si="32"/>
        <v>4</v>
      </c>
      <c r="X178" s="57">
        <f t="shared" si="33"/>
        <v>0</v>
      </c>
      <c r="Y178" s="29">
        <f t="shared" si="34"/>
        <v>0</v>
      </c>
      <c r="Z178" s="20">
        <f t="shared" si="35"/>
        <v>0</v>
      </c>
      <c r="AA178" s="20">
        <f t="shared" si="44"/>
        <v>0</v>
      </c>
      <c r="AB178" s="20">
        <f t="shared" si="37"/>
        <v>1</v>
      </c>
      <c r="AC178" s="20">
        <f t="shared" si="38"/>
        <v>0</v>
      </c>
      <c r="AD178" s="20">
        <f t="shared" si="39"/>
        <v>0</v>
      </c>
      <c r="AE178" s="23">
        <f t="shared" si="40"/>
        <v>0</v>
      </c>
      <c r="AF178" s="25">
        <f t="shared" si="41"/>
        <v>0</v>
      </c>
      <c r="AG178" s="230"/>
      <c r="AH178" s="25"/>
      <c r="AI178" s="23"/>
      <c r="AJ178" s="49">
        <f t="shared" si="42"/>
        <v>9</v>
      </c>
      <c r="AK178" s="366" t="s">
        <v>254</v>
      </c>
      <c r="AL178" s="182">
        <f t="shared" si="43"/>
        <v>1.4999999999999999E-2</v>
      </c>
      <c r="AM178" s="69" t="s">
        <v>366</v>
      </c>
      <c r="AN178" s="20" t="s">
        <v>148</v>
      </c>
      <c r="AO178" s="20" t="s">
        <v>148</v>
      </c>
      <c r="AP178" s="21"/>
      <c r="AQ178" s="122" t="s">
        <v>4</v>
      </c>
      <c r="AR178" s="185" t="str">
        <f>INDEX(Преподаватели!F$3:F$72,MATCH($AK178,Преподаватели!$E$3:$E$72,0),1)</f>
        <v>доц.</v>
      </c>
      <c r="AS178" s="101" t="str">
        <f>INDEX(Преподаватели!G$3:G$72,MATCH($AK178,Преподаватели!$E$3:$E$72,0),1)</f>
        <v>шт.сум.</v>
      </c>
      <c r="AT178" s="101" t="str">
        <f>INDEX(Преподаватели!H$3:H$72,MATCH($AK178,Преподаватели!$E$3:$E$72,0),1)</f>
        <v>к.н.</v>
      </c>
      <c r="AU178" s="186" t="str">
        <f>INDEX(Преподаватели!I$3:I$72,MATCH($AK178,Преподаватели!$E$3:$E$72,0),1)</f>
        <v>доц.</v>
      </c>
      <c r="AV178" s="157"/>
      <c r="AW178" s="163"/>
      <c r="AX178" s="163"/>
      <c r="AY178" s="164"/>
      <c r="AZ178" s="165"/>
      <c r="BA178" s="165"/>
      <c r="BB178" s="1"/>
      <c r="BC178" s="1"/>
      <c r="BD178" s="1"/>
      <c r="BE178" s="1"/>
      <c r="BF178" s="1"/>
    </row>
    <row r="179" spans="1:58" s="1" customFormat="1">
      <c r="A179" s="21" t="s">
        <v>213</v>
      </c>
      <c r="B179" s="145" t="s">
        <v>421</v>
      </c>
      <c r="C179" s="68" t="s">
        <v>412</v>
      </c>
      <c r="D179" s="21" t="s">
        <v>103</v>
      </c>
      <c r="E179" s="21" t="s">
        <v>413</v>
      </c>
      <c r="F179" s="21">
        <v>2</v>
      </c>
      <c r="G179" s="20" t="s">
        <v>414</v>
      </c>
      <c r="H179" s="21">
        <v>4</v>
      </c>
      <c r="I179" s="49">
        <v>1</v>
      </c>
      <c r="J179" s="37" t="s">
        <v>106</v>
      </c>
      <c r="K179" s="31"/>
      <c r="L179" s="31"/>
      <c r="M179" s="38"/>
      <c r="N179" s="193">
        <v>3</v>
      </c>
      <c r="O179" s="21">
        <v>90</v>
      </c>
      <c r="P179" s="21">
        <v>8</v>
      </c>
      <c r="Q179" s="21">
        <v>4</v>
      </c>
      <c r="R179" s="21">
        <v>0</v>
      </c>
      <c r="S179" s="21">
        <v>4</v>
      </c>
      <c r="T179" s="121">
        <v>82</v>
      </c>
      <c r="U179" s="50">
        <f t="shared" si="30"/>
        <v>4</v>
      </c>
      <c r="V179" s="29">
        <f t="shared" si="31"/>
        <v>0</v>
      </c>
      <c r="W179" s="29">
        <f t="shared" si="32"/>
        <v>4</v>
      </c>
      <c r="X179" s="57">
        <f t="shared" si="33"/>
        <v>0</v>
      </c>
      <c r="Y179" s="29">
        <f t="shared" si="34"/>
        <v>0</v>
      </c>
      <c r="Z179" s="20">
        <f t="shared" si="35"/>
        <v>0</v>
      </c>
      <c r="AA179" s="20">
        <f t="shared" si="44"/>
        <v>0</v>
      </c>
      <c r="AB179" s="20">
        <f t="shared" si="37"/>
        <v>1</v>
      </c>
      <c r="AC179" s="20">
        <f t="shared" si="38"/>
        <v>0</v>
      </c>
      <c r="AD179" s="20">
        <f t="shared" si="39"/>
        <v>0</v>
      </c>
      <c r="AE179" s="23">
        <f t="shared" si="40"/>
        <v>0</v>
      </c>
      <c r="AF179" s="25">
        <f t="shared" si="41"/>
        <v>0</v>
      </c>
      <c r="AG179" s="230"/>
      <c r="AH179" s="25"/>
      <c r="AI179" s="23"/>
      <c r="AJ179" s="49">
        <f t="shared" si="42"/>
        <v>9</v>
      </c>
      <c r="AK179" s="366" t="s">
        <v>238</v>
      </c>
      <c r="AL179" s="182">
        <f t="shared" si="43"/>
        <v>1.4999999999999999E-2</v>
      </c>
      <c r="AM179" s="158" t="s">
        <v>366</v>
      </c>
      <c r="AN179" s="20" t="s">
        <v>148</v>
      </c>
      <c r="AO179" s="20" t="s">
        <v>148</v>
      </c>
      <c r="AP179" s="21"/>
      <c r="AQ179" s="122" t="s">
        <v>4</v>
      </c>
      <c r="AR179" s="185" t="str">
        <f>INDEX(Преподаватели!F$3:F$72,MATCH($AK179,Преподаватели!$E$3:$E$72,0),1)</f>
        <v>доц.</v>
      </c>
      <c r="AS179" s="101" t="str">
        <f>INDEX(Преподаватели!G$3:G$72,MATCH($AK179,Преподаватели!$E$3:$E$72,0),1)</f>
        <v>шт.</v>
      </c>
      <c r="AT179" s="101" t="str">
        <f>INDEX(Преподаватели!H$3:H$72,MATCH($AK179,Преподаватели!$E$3:$E$72,0),1)</f>
        <v>к.н.</v>
      </c>
      <c r="AU179" s="186" t="str">
        <f>INDEX(Преподаватели!I$3:I$72,MATCH($AK179,Преподаватели!$E$3:$E$72,0),1)</f>
        <v>б.з.</v>
      </c>
      <c r="AV179" s="157"/>
      <c r="AW179" s="163"/>
      <c r="AX179" s="163"/>
      <c r="AY179" s="164"/>
      <c r="AZ179" s="165"/>
      <c r="BA179" s="165"/>
      <c r="BB179" s="4"/>
      <c r="BC179" s="4"/>
      <c r="BD179" s="4"/>
      <c r="BE179" s="4"/>
      <c r="BF179" s="4"/>
    </row>
    <row r="180" spans="1:58">
      <c r="A180" s="22" t="s">
        <v>306</v>
      </c>
      <c r="B180" s="145" t="s">
        <v>422</v>
      </c>
      <c r="C180" s="68" t="s">
        <v>412</v>
      </c>
      <c r="D180" s="21" t="s">
        <v>103</v>
      </c>
      <c r="E180" s="21" t="s">
        <v>413</v>
      </c>
      <c r="F180" s="21">
        <v>2</v>
      </c>
      <c r="G180" s="20" t="s">
        <v>414</v>
      </c>
      <c r="H180" s="21">
        <v>4</v>
      </c>
      <c r="I180" s="49">
        <v>1</v>
      </c>
      <c r="J180" s="37" t="s">
        <v>106</v>
      </c>
      <c r="K180" s="31"/>
      <c r="L180" s="31"/>
      <c r="M180" s="38"/>
      <c r="N180" s="193">
        <v>3</v>
      </c>
      <c r="O180" s="21">
        <v>90</v>
      </c>
      <c r="P180" s="21">
        <v>8</v>
      </c>
      <c r="Q180" s="21">
        <v>4</v>
      </c>
      <c r="R180" s="21">
        <v>0</v>
      </c>
      <c r="S180" s="21">
        <v>4</v>
      </c>
      <c r="T180" s="121">
        <v>82</v>
      </c>
      <c r="U180" s="50">
        <f t="shared" si="30"/>
        <v>4</v>
      </c>
      <c r="V180" s="29">
        <f t="shared" si="31"/>
        <v>0</v>
      </c>
      <c r="W180" s="29">
        <f t="shared" si="32"/>
        <v>4</v>
      </c>
      <c r="X180" s="57">
        <f t="shared" si="33"/>
        <v>0</v>
      </c>
      <c r="Y180" s="29">
        <f t="shared" si="34"/>
        <v>0</v>
      </c>
      <c r="Z180" s="20">
        <f t="shared" si="35"/>
        <v>0</v>
      </c>
      <c r="AA180" s="20">
        <f t="shared" si="44"/>
        <v>0</v>
      </c>
      <c r="AB180" s="20">
        <f t="shared" si="37"/>
        <v>1</v>
      </c>
      <c r="AC180" s="20">
        <f t="shared" si="38"/>
        <v>0</v>
      </c>
      <c r="AD180" s="20">
        <f t="shared" si="39"/>
        <v>0</v>
      </c>
      <c r="AE180" s="23">
        <f t="shared" si="40"/>
        <v>0</v>
      </c>
      <c r="AF180" s="25">
        <f t="shared" si="41"/>
        <v>0</v>
      </c>
      <c r="AG180" s="230"/>
      <c r="AH180" s="25"/>
      <c r="AI180" s="23"/>
      <c r="AJ180" s="49">
        <f t="shared" si="42"/>
        <v>9</v>
      </c>
      <c r="AK180" s="366" t="s">
        <v>254</v>
      </c>
      <c r="AL180" s="182">
        <f t="shared" si="43"/>
        <v>1.4999999999999999E-2</v>
      </c>
      <c r="AM180" s="69" t="s">
        <v>366</v>
      </c>
      <c r="AN180" s="20" t="s">
        <v>148</v>
      </c>
      <c r="AO180" s="20" t="s">
        <v>148</v>
      </c>
      <c r="AP180" s="21"/>
      <c r="AQ180" s="122" t="s">
        <v>4</v>
      </c>
      <c r="AR180" s="185" t="str">
        <f>INDEX(Преподаватели!F$3:F$72,MATCH($AK180,Преподаватели!$E$3:$E$72,0),1)</f>
        <v>доц.</v>
      </c>
      <c r="AS180" s="101" t="str">
        <f>INDEX(Преподаватели!G$3:G$72,MATCH($AK180,Преподаватели!$E$3:$E$72,0),1)</f>
        <v>шт.сум.</v>
      </c>
      <c r="AT180" s="101" t="str">
        <f>INDEX(Преподаватели!H$3:H$72,MATCH($AK180,Преподаватели!$E$3:$E$72,0),1)</f>
        <v>к.н.</v>
      </c>
      <c r="AU180" s="186" t="str">
        <f>INDEX(Преподаватели!I$3:I$72,MATCH($AK180,Преподаватели!$E$3:$E$72,0),1)</f>
        <v>доц.</v>
      </c>
      <c r="AV180" s="157"/>
      <c r="AW180" s="163"/>
      <c r="AX180" s="163"/>
      <c r="AY180" s="164"/>
      <c r="AZ180" s="165"/>
      <c r="BA180" s="165"/>
      <c r="BB180" s="1"/>
      <c r="BC180" s="1"/>
      <c r="BD180" s="1"/>
      <c r="BE180" s="1"/>
      <c r="BF180" s="1"/>
    </row>
    <row r="181" spans="1:58" s="1" customFormat="1">
      <c r="A181" s="21" t="s">
        <v>257</v>
      </c>
      <c r="B181" s="145" t="s">
        <v>423</v>
      </c>
      <c r="C181" s="68" t="s">
        <v>412</v>
      </c>
      <c r="D181" s="21" t="s">
        <v>103</v>
      </c>
      <c r="E181" s="21" t="s">
        <v>413</v>
      </c>
      <c r="F181" s="21">
        <v>2</v>
      </c>
      <c r="G181" s="20" t="s">
        <v>414</v>
      </c>
      <c r="H181" s="21">
        <v>4</v>
      </c>
      <c r="I181" s="49">
        <v>1</v>
      </c>
      <c r="J181" s="37" t="s">
        <v>106</v>
      </c>
      <c r="K181" s="31"/>
      <c r="L181" s="31"/>
      <c r="M181" s="38"/>
      <c r="N181" s="193">
        <v>4</v>
      </c>
      <c r="O181" s="21">
        <v>120</v>
      </c>
      <c r="P181" s="21">
        <v>4</v>
      </c>
      <c r="Q181" s="21">
        <v>2</v>
      </c>
      <c r="R181" s="21">
        <v>0</v>
      </c>
      <c r="S181" s="21">
        <v>2</v>
      </c>
      <c r="T181" s="121">
        <v>112</v>
      </c>
      <c r="U181" s="50">
        <f t="shared" si="30"/>
        <v>2</v>
      </c>
      <c r="V181" s="29">
        <f t="shared" si="31"/>
        <v>0</v>
      </c>
      <c r="W181" s="29">
        <f t="shared" si="32"/>
        <v>2</v>
      </c>
      <c r="X181" s="57">
        <f t="shared" si="33"/>
        <v>0</v>
      </c>
      <c r="Y181" s="29">
        <f t="shared" si="34"/>
        <v>0</v>
      </c>
      <c r="Z181" s="20">
        <f t="shared" si="35"/>
        <v>0</v>
      </c>
      <c r="AA181" s="20">
        <f t="shared" si="44"/>
        <v>0</v>
      </c>
      <c r="AB181" s="20">
        <f t="shared" si="37"/>
        <v>1</v>
      </c>
      <c r="AC181" s="20">
        <f t="shared" si="38"/>
        <v>0</v>
      </c>
      <c r="AD181" s="20">
        <f t="shared" si="39"/>
        <v>0</v>
      </c>
      <c r="AE181" s="23">
        <f t="shared" si="40"/>
        <v>0</v>
      </c>
      <c r="AF181" s="25">
        <f t="shared" si="41"/>
        <v>0</v>
      </c>
      <c r="AG181" s="230"/>
      <c r="AH181" s="25"/>
      <c r="AI181" s="23"/>
      <c r="AJ181" s="403">
        <f t="shared" si="42"/>
        <v>5</v>
      </c>
      <c r="AK181" s="366" t="s">
        <v>107</v>
      </c>
      <c r="AL181" s="182">
        <f t="shared" si="43"/>
        <v>8.3333333333333332E-3</v>
      </c>
      <c r="AM181" s="158" t="s">
        <v>366</v>
      </c>
      <c r="AN181" s="20" t="s">
        <v>148</v>
      </c>
      <c r="AO181" s="20" t="s">
        <v>148</v>
      </c>
      <c r="AP181" s="21"/>
      <c r="AQ181" s="122" t="s">
        <v>4</v>
      </c>
      <c r="AR181" s="185" t="str">
        <f>INDEX(Преподаватели!F$3:F$72,MATCH($AK181,Преподаватели!$E$3:$E$72,0),1)</f>
        <v>ст.викл.</v>
      </c>
      <c r="AS181" s="101" t="str">
        <f>INDEX(Преподаватели!G$3:G$72,MATCH($AK181,Преподаватели!$E$3:$E$72,0),1)</f>
        <v>шт.</v>
      </c>
      <c r="AT181" s="101" t="str">
        <f>INDEX(Преподаватели!H$3:H$72,MATCH($AK181,Преподаватели!$E$3:$E$72,0),1)</f>
        <v>б.с.</v>
      </c>
      <c r="AU181" s="186" t="str">
        <f>INDEX(Преподаватели!I$3:I$72,MATCH($AK181,Преподаватели!$E$3:$E$72,0),1)</f>
        <v>б.з.</v>
      </c>
      <c r="AV181" s="157"/>
      <c r="AW181" s="163"/>
      <c r="AX181" s="163"/>
      <c r="AY181" s="164"/>
      <c r="AZ181" s="165"/>
      <c r="BA181" s="165"/>
    </row>
    <row r="182" spans="1:58" s="1" customFormat="1">
      <c r="A182" s="21" t="s">
        <v>424</v>
      </c>
      <c r="B182" s="145" t="s">
        <v>425</v>
      </c>
      <c r="C182" s="68" t="s">
        <v>412</v>
      </c>
      <c r="D182" s="21" t="s">
        <v>103</v>
      </c>
      <c r="E182" s="21" t="s">
        <v>413</v>
      </c>
      <c r="F182" s="21">
        <v>1</v>
      </c>
      <c r="G182" s="20" t="s">
        <v>414</v>
      </c>
      <c r="H182" s="21">
        <v>4</v>
      </c>
      <c r="I182" s="49">
        <v>1</v>
      </c>
      <c r="J182" s="37"/>
      <c r="K182" s="31" t="s">
        <v>106</v>
      </c>
      <c r="L182" s="31"/>
      <c r="M182" s="38"/>
      <c r="N182" s="193">
        <v>4</v>
      </c>
      <c r="O182" s="21">
        <v>120</v>
      </c>
      <c r="P182" s="21">
        <v>8</v>
      </c>
      <c r="Q182" s="21">
        <v>4</v>
      </c>
      <c r="R182" s="21">
        <v>0</v>
      </c>
      <c r="S182" s="21">
        <v>4</v>
      </c>
      <c r="T182" s="121">
        <v>112</v>
      </c>
      <c r="U182" s="50">
        <f t="shared" si="30"/>
        <v>4</v>
      </c>
      <c r="V182" s="29">
        <f t="shared" si="31"/>
        <v>0</v>
      </c>
      <c r="W182" s="29">
        <f t="shared" si="32"/>
        <v>4</v>
      </c>
      <c r="X182" s="57">
        <f t="shared" si="33"/>
        <v>0</v>
      </c>
      <c r="Y182" s="29">
        <f t="shared" si="34"/>
        <v>0</v>
      </c>
      <c r="Z182" s="20">
        <f t="shared" si="35"/>
        <v>0</v>
      </c>
      <c r="AA182" s="20">
        <f t="shared" si="44"/>
        <v>0</v>
      </c>
      <c r="AB182" s="20">
        <f t="shared" si="37"/>
        <v>0</v>
      </c>
      <c r="AC182" s="20">
        <f t="shared" si="38"/>
        <v>0</v>
      </c>
      <c r="AD182" s="20">
        <f t="shared" si="39"/>
        <v>0</v>
      </c>
      <c r="AE182" s="23">
        <f t="shared" si="40"/>
        <v>0</v>
      </c>
      <c r="AF182" s="25">
        <f t="shared" si="41"/>
        <v>0</v>
      </c>
      <c r="AG182" s="230"/>
      <c r="AH182" s="25"/>
      <c r="AI182" s="23"/>
      <c r="AJ182" s="49">
        <f t="shared" si="42"/>
        <v>8</v>
      </c>
      <c r="AK182" s="366" t="s">
        <v>233</v>
      </c>
      <c r="AL182" s="182">
        <f t="shared" si="43"/>
        <v>1.3333333333333334E-2</v>
      </c>
      <c r="AM182" s="158" t="s">
        <v>366</v>
      </c>
      <c r="AN182" s="20" t="s">
        <v>148</v>
      </c>
      <c r="AO182" s="20" t="s">
        <v>148</v>
      </c>
      <c r="AP182" s="21"/>
      <c r="AQ182" s="122" t="s">
        <v>4</v>
      </c>
      <c r="AR182" s="185" t="str">
        <f>INDEX(Преподаватели!F$3:F$72,MATCH($AK182,Преподаватели!$E$3:$E$72,0),1)</f>
        <v>доц.</v>
      </c>
      <c r="AS182" s="101" t="str">
        <f>INDEX(Преподаватели!G$3:G$72,MATCH($AK182,Преподаватели!$E$3:$E$72,0),1)</f>
        <v>шт.</v>
      </c>
      <c r="AT182" s="101" t="str">
        <f>INDEX(Преподаватели!H$3:H$72,MATCH($AK182,Преподаватели!$E$3:$E$72,0),1)</f>
        <v>к.н.</v>
      </c>
      <c r="AU182" s="186" t="str">
        <f>INDEX(Преподаватели!I$3:I$72,MATCH($AK182,Преподаватели!$E$3:$E$72,0),1)</f>
        <v>б.з.</v>
      </c>
      <c r="AV182" s="157"/>
      <c r="AW182" s="163"/>
      <c r="AX182" s="163"/>
      <c r="AY182" s="164"/>
      <c r="AZ182" s="165"/>
      <c r="BA182" s="165"/>
      <c r="BB182" s="4"/>
      <c r="BC182" s="4"/>
      <c r="BD182" s="4"/>
      <c r="BE182" s="4"/>
      <c r="BF182" s="4"/>
    </row>
    <row r="183" spans="1:58" s="1" customFormat="1">
      <c r="A183" s="21" t="s">
        <v>426</v>
      </c>
      <c r="B183" s="145" t="s">
        <v>427</v>
      </c>
      <c r="C183" s="68" t="s">
        <v>412</v>
      </c>
      <c r="D183" s="21" t="s">
        <v>103</v>
      </c>
      <c r="E183" s="21" t="s">
        <v>413</v>
      </c>
      <c r="F183" s="21">
        <v>1</v>
      </c>
      <c r="G183" s="20" t="s">
        <v>414</v>
      </c>
      <c r="H183" s="21">
        <v>4</v>
      </c>
      <c r="I183" s="49">
        <v>1</v>
      </c>
      <c r="J183" s="37"/>
      <c r="K183" s="31" t="s">
        <v>106</v>
      </c>
      <c r="L183" s="31"/>
      <c r="M183" s="38"/>
      <c r="N183" s="193">
        <v>4</v>
      </c>
      <c r="O183" s="21">
        <v>120</v>
      </c>
      <c r="P183" s="21">
        <v>8</v>
      </c>
      <c r="Q183" s="21">
        <v>4</v>
      </c>
      <c r="R183" s="21">
        <v>0</v>
      </c>
      <c r="S183" s="21">
        <v>4</v>
      </c>
      <c r="T183" s="121">
        <v>112</v>
      </c>
      <c r="U183" s="50">
        <f t="shared" si="30"/>
        <v>4</v>
      </c>
      <c r="V183" s="29">
        <f t="shared" si="31"/>
        <v>0</v>
      </c>
      <c r="W183" s="29">
        <f t="shared" si="32"/>
        <v>4</v>
      </c>
      <c r="X183" s="57">
        <f t="shared" si="33"/>
        <v>0</v>
      </c>
      <c r="Y183" s="29">
        <f t="shared" si="34"/>
        <v>0</v>
      </c>
      <c r="Z183" s="20">
        <f t="shared" si="35"/>
        <v>0</v>
      </c>
      <c r="AA183" s="20">
        <f t="shared" si="44"/>
        <v>0</v>
      </c>
      <c r="AB183" s="20">
        <f t="shared" si="37"/>
        <v>0</v>
      </c>
      <c r="AC183" s="20">
        <f t="shared" si="38"/>
        <v>0</v>
      </c>
      <c r="AD183" s="20">
        <f t="shared" si="39"/>
        <v>0</v>
      </c>
      <c r="AE183" s="23">
        <f t="shared" si="40"/>
        <v>0</v>
      </c>
      <c r="AF183" s="25">
        <f t="shared" si="41"/>
        <v>0</v>
      </c>
      <c r="AG183" s="230"/>
      <c r="AH183" s="25"/>
      <c r="AI183" s="23"/>
      <c r="AJ183" s="49">
        <f t="shared" si="42"/>
        <v>8</v>
      </c>
      <c r="AK183" s="366" t="s">
        <v>254</v>
      </c>
      <c r="AL183" s="182">
        <f t="shared" si="43"/>
        <v>1.3333333333333334E-2</v>
      </c>
      <c r="AM183" s="158" t="s">
        <v>366</v>
      </c>
      <c r="AN183" s="20" t="s">
        <v>148</v>
      </c>
      <c r="AO183" s="20" t="s">
        <v>148</v>
      </c>
      <c r="AP183" s="21"/>
      <c r="AQ183" s="122" t="s">
        <v>4</v>
      </c>
      <c r="AR183" s="185" t="str">
        <f>INDEX(Преподаватели!F$3:F$72,MATCH($AK183,Преподаватели!$E$3:$E$72,0),1)</f>
        <v>доц.</v>
      </c>
      <c r="AS183" s="101" t="str">
        <f>INDEX(Преподаватели!G$3:G$72,MATCH($AK183,Преподаватели!$E$3:$E$72,0),1)</f>
        <v>шт.сум.</v>
      </c>
      <c r="AT183" s="101" t="str">
        <f>INDEX(Преподаватели!H$3:H$72,MATCH($AK183,Преподаватели!$E$3:$E$72,0),1)</f>
        <v>к.н.</v>
      </c>
      <c r="AU183" s="186" t="str">
        <f>INDEX(Преподаватели!I$3:I$72,MATCH($AK183,Преподаватели!$E$3:$E$72,0),1)</f>
        <v>доц.</v>
      </c>
      <c r="AV183" s="157"/>
      <c r="AW183" s="163"/>
      <c r="AX183" s="163"/>
      <c r="AY183" s="164"/>
      <c r="AZ183" s="165"/>
      <c r="BA183" s="165"/>
    </row>
    <row r="184" spans="1:58" s="1" customFormat="1">
      <c r="A184" s="21" t="s">
        <v>428</v>
      </c>
      <c r="B184" s="145" t="s">
        <v>429</v>
      </c>
      <c r="C184" s="68" t="s">
        <v>412</v>
      </c>
      <c r="D184" s="21" t="s">
        <v>103</v>
      </c>
      <c r="E184" s="21" t="s">
        <v>413</v>
      </c>
      <c r="F184" s="21">
        <v>2</v>
      </c>
      <c r="G184" s="20" t="s">
        <v>414</v>
      </c>
      <c r="H184" s="21">
        <v>4</v>
      </c>
      <c r="I184" s="49">
        <v>1</v>
      </c>
      <c r="J184" s="37"/>
      <c r="K184" s="31" t="s">
        <v>106</v>
      </c>
      <c r="L184" s="31"/>
      <c r="M184" s="38"/>
      <c r="N184" s="193">
        <v>4</v>
      </c>
      <c r="O184" s="21">
        <v>120</v>
      </c>
      <c r="P184" s="21">
        <v>8</v>
      </c>
      <c r="Q184" s="21">
        <v>4</v>
      </c>
      <c r="R184" s="21">
        <v>0</v>
      </c>
      <c r="S184" s="21">
        <v>4</v>
      </c>
      <c r="T184" s="121">
        <v>112</v>
      </c>
      <c r="U184" s="50">
        <f t="shared" si="30"/>
        <v>4</v>
      </c>
      <c r="V184" s="29">
        <f t="shared" si="31"/>
        <v>0</v>
      </c>
      <c r="W184" s="29">
        <f t="shared" si="32"/>
        <v>4</v>
      </c>
      <c r="X184" s="57">
        <f t="shared" si="33"/>
        <v>0</v>
      </c>
      <c r="Y184" s="29">
        <f t="shared" si="34"/>
        <v>0</v>
      </c>
      <c r="Z184" s="20">
        <f t="shared" si="35"/>
        <v>0</v>
      </c>
      <c r="AA184" s="20">
        <f t="shared" si="44"/>
        <v>0</v>
      </c>
      <c r="AB184" s="20">
        <f t="shared" si="37"/>
        <v>0</v>
      </c>
      <c r="AC184" s="20">
        <f t="shared" si="38"/>
        <v>0</v>
      </c>
      <c r="AD184" s="20">
        <f t="shared" si="39"/>
        <v>0</v>
      </c>
      <c r="AE184" s="23">
        <f t="shared" si="40"/>
        <v>0</v>
      </c>
      <c r="AF184" s="25">
        <f t="shared" si="41"/>
        <v>0</v>
      </c>
      <c r="AG184" s="230"/>
      <c r="AH184" s="25"/>
      <c r="AI184" s="23"/>
      <c r="AJ184" s="403">
        <f t="shared" si="42"/>
        <v>8</v>
      </c>
      <c r="AK184" s="366" t="s">
        <v>238</v>
      </c>
      <c r="AL184" s="182">
        <f t="shared" si="43"/>
        <v>1.3333333333333334E-2</v>
      </c>
      <c r="AM184" s="158" t="s">
        <v>366</v>
      </c>
      <c r="AN184" s="20" t="s">
        <v>148</v>
      </c>
      <c r="AO184" s="20" t="s">
        <v>148</v>
      </c>
      <c r="AP184" s="21"/>
      <c r="AQ184" s="122" t="s">
        <v>4</v>
      </c>
      <c r="AR184" s="185" t="str">
        <f>INDEX(Преподаватели!F$3:F$72,MATCH($AK184,Преподаватели!$E$3:$E$72,0),1)</f>
        <v>доц.</v>
      </c>
      <c r="AS184" s="101" t="str">
        <f>INDEX(Преподаватели!G$3:G$72,MATCH($AK184,Преподаватели!$E$3:$E$72,0),1)</f>
        <v>шт.</v>
      </c>
      <c r="AT184" s="101" t="str">
        <f>INDEX(Преподаватели!H$3:H$72,MATCH($AK184,Преподаватели!$E$3:$E$72,0),1)</f>
        <v>к.н.</v>
      </c>
      <c r="AU184" s="186" t="str">
        <f>INDEX(Преподаватели!I$3:I$72,MATCH($AK184,Преподаватели!$E$3:$E$72,0),1)</f>
        <v>б.з.</v>
      </c>
      <c r="AV184" s="157"/>
      <c r="AW184" s="163"/>
      <c r="AX184" s="163"/>
      <c r="AY184" s="164"/>
      <c r="AZ184" s="165"/>
      <c r="BA184" s="165"/>
    </row>
    <row r="185" spans="1:58" s="1" customFormat="1">
      <c r="A185" s="21" t="s">
        <v>430</v>
      </c>
      <c r="B185" s="145" t="s">
        <v>431</v>
      </c>
      <c r="C185" s="68" t="s">
        <v>412</v>
      </c>
      <c r="D185" s="21" t="s">
        <v>103</v>
      </c>
      <c r="E185" s="21" t="s">
        <v>413</v>
      </c>
      <c r="F185" s="21">
        <v>2</v>
      </c>
      <c r="G185" s="20" t="s">
        <v>414</v>
      </c>
      <c r="H185" s="21">
        <v>4</v>
      </c>
      <c r="I185" s="49">
        <v>1</v>
      </c>
      <c r="J185" s="37"/>
      <c r="K185" s="31" t="s">
        <v>106</v>
      </c>
      <c r="L185" s="31"/>
      <c r="M185" s="38"/>
      <c r="N185" s="193">
        <v>4</v>
      </c>
      <c r="O185" s="21">
        <v>120</v>
      </c>
      <c r="P185" s="21">
        <v>4</v>
      </c>
      <c r="Q185" s="21">
        <v>2</v>
      </c>
      <c r="R185" s="21">
        <v>0</v>
      </c>
      <c r="S185" s="21">
        <v>2</v>
      </c>
      <c r="T185" s="121">
        <v>112</v>
      </c>
      <c r="U185" s="50">
        <f t="shared" si="30"/>
        <v>2</v>
      </c>
      <c r="V185" s="29">
        <f t="shared" si="31"/>
        <v>0</v>
      </c>
      <c r="W185" s="29">
        <f t="shared" si="32"/>
        <v>2</v>
      </c>
      <c r="X185" s="57">
        <f t="shared" si="33"/>
        <v>0</v>
      </c>
      <c r="Y185" s="29">
        <f t="shared" si="34"/>
        <v>0</v>
      </c>
      <c r="Z185" s="20">
        <f t="shared" si="35"/>
        <v>0</v>
      </c>
      <c r="AA185" s="20">
        <f t="shared" si="44"/>
        <v>0</v>
      </c>
      <c r="AB185" s="20">
        <f t="shared" si="37"/>
        <v>0</v>
      </c>
      <c r="AC185" s="20">
        <f t="shared" si="38"/>
        <v>0</v>
      </c>
      <c r="AD185" s="20">
        <f t="shared" si="39"/>
        <v>0</v>
      </c>
      <c r="AE185" s="23">
        <f t="shared" si="40"/>
        <v>0</v>
      </c>
      <c r="AF185" s="25">
        <f t="shared" si="41"/>
        <v>0</v>
      </c>
      <c r="AG185" s="230"/>
      <c r="AH185" s="25"/>
      <c r="AI185" s="23"/>
      <c r="AJ185" s="49">
        <f t="shared" si="42"/>
        <v>4</v>
      </c>
      <c r="AK185" s="366" t="s">
        <v>107</v>
      </c>
      <c r="AL185" s="182">
        <f t="shared" si="43"/>
        <v>6.6666666666666671E-3</v>
      </c>
      <c r="AM185" s="158" t="s">
        <v>366</v>
      </c>
      <c r="AN185" s="20" t="s">
        <v>148</v>
      </c>
      <c r="AO185" s="20" t="s">
        <v>148</v>
      </c>
      <c r="AP185" s="21"/>
      <c r="AQ185" s="122" t="s">
        <v>4</v>
      </c>
      <c r="AR185" s="185" t="str">
        <f>INDEX(Преподаватели!F$3:F$72,MATCH($AK185,Преподаватели!$E$3:$E$72,0),1)</f>
        <v>ст.викл.</v>
      </c>
      <c r="AS185" s="101" t="str">
        <f>INDEX(Преподаватели!G$3:G$72,MATCH($AK185,Преподаватели!$E$3:$E$72,0),1)</f>
        <v>шт.</v>
      </c>
      <c r="AT185" s="101" t="str">
        <f>INDEX(Преподаватели!H$3:H$72,MATCH($AK185,Преподаватели!$E$3:$E$72,0),1)</f>
        <v>б.с.</v>
      </c>
      <c r="AU185" s="186" t="str">
        <f>INDEX(Преподаватели!I$3:I$72,MATCH($AK185,Преподаватели!$E$3:$E$72,0),1)</f>
        <v>б.з.</v>
      </c>
      <c r="AV185" s="157"/>
      <c r="AW185" s="163"/>
      <c r="AX185" s="163"/>
      <c r="AY185" s="164"/>
      <c r="AZ185" s="165"/>
      <c r="BA185" s="165"/>
    </row>
    <row r="186" spans="1:58">
      <c r="A186" s="22" t="s">
        <v>432</v>
      </c>
      <c r="B186" s="145" t="s">
        <v>433</v>
      </c>
      <c r="C186" s="68" t="s">
        <v>412</v>
      </c>
      <c r="D186" s="21" t="s">
        <v>103</v>
      </c>
      <c r="E186" s="21" t="s">
        <v>413</v>
      </c>
      <c r="F186" s="21">
        <v>2</v>
      </c>
      <c r="G186" s="20" t="s">
        <v>414</v>
      </c>
      <c r="H186" s="21">
        <v>4</v>
      </c>
      <c r="I186" s="49">
        <v>1</v>
      </c>
      <c r="J186" s="37"/>
      <c r="K186" s="31" t="s">
        <v>106</v>
      </c>
      <c r="L186" s="31"/>
      <c r="M186" s="38"/>
      <c r="N186" s="193">
        <v>4</v>
      </c>
      <c r="O186" s="21">
        <v>120</v>
      </c>
      <c r="P186" s="21">
        <v>8</v>
      </c>
      <c r="Q186" s="21">
        <v>4</v>
      </c>
      <c r="R186" s="21">
        <v>0</v>
      </c>
      <c r="S186" s="21">
        <v>4</v>
      </c>
      <c r="T186" s="121">
        <v>112</v>
      </c>
      <c r="U186" s="50">
        <f t="shared" si="30"/>
        <v>4</v>
      </c>
      <c r="V186" s="29">
        <f t="shared" si="31"/>
        <v>0</v>
      </c>
      <c r="W186" s="29">
        <f t="shared" si="32"/>
        <v>4</v>
      </c>
      <c r="X186" s="57">
        <f t="shared" si="33"/>
        <v>0</v>
      </c>
      <c r="Y186" s="29">
        <f t="shared" si="34"/>
        <v>0</v>
      </c>
      <c r="Z186" s="20">
        <f t="shared" si="35"/>
        <v>0</v>
      </c>
      <c r="AA186" s="20">
        <f t="shared" si="44"/>
        <v>0</v>
      </c>
      <c r="AB186" s="20">
        <f t="shared" si="37"/>
        <v>0</v>
      </c>
      <c r="AC186" s="20">
        <f t="shared" si="38"/>
        <v>0</v>
      </c>
      <c r="AD186" s="20">
        <f t="shared" si="39"/>
        <v>0</v>
      </c>
      <c r="AE186" s="23">
        <f t="shared" si="40"/>
        <v>0</v>
      </c>
      <c r="AF186" s="25">
        <f t="shared" si="41"/>
        <v>0</v>
      </c>
      <c r="AG186" s="230"/>
      <c r="AH186" s="25"/>
      <c r="AI186" s="23"/>
      <c r="AJ186" s="403">
        <f t="shared" si="42"/>
        <v>8</v>
      </c>
      <c r="AK186" s="366" t="s">
        <v>254</v>
      </c>
      <c r="AL186" s="182">
        <f t="shared" si="43"/>
        <v>1.3333333333333334E-2</v>
      </c>
      <c r="AM186" s="69" t="s">
        <v>366</v>
      </c>
      <c r="AN186" s="20" t="s">
        <v>148</v>
      </c>
      <c r="AO186" s="20" t="s">
        <v>148</v>
      </c>
      <c r="AP186" s="21"/>
      <c r="AQ186" s="122" t="s">
        <v>4</v>
      </c>
      <c r="AR186" s="185" t="str">
        <f>INDEX(Преподаватели!F$3:F$72,MATCH($AK186,Преподаватели!$E$3:$E$72,0),1)</f>
        <v>доц.</v>
      </c>
      <c r="AS186" s="101" t="str">
        <f>INDEX(Преподаватели!G$3:G$72,MATCH($AK186,Преподаватели!$E$3:$E$72,0),1)</f>
        <v>шт.сум.</v>
      </c>
      <c r="AT186" s="101" t="str">
        <f>INDEX(Преподаватели!H$3:H$72,MATCH($AK186,Преподаватели!$E$3:$E$72,0),1)</f>
        <v>к.н.</v>
      </c>
      <c r="AU186" s="186" t="str">
        <f>INDEX(Преподаватели!I$3:I$72,MATCH($AK186,Преподаватели!$E$3:$E$72,0),1)</f>
        <v>доц.</v>
      </c>
      <c r="AV186" s="157"/>
      <c r="AW186" s="163"/>
      <c r="AX186" s="163"/>
      <c r="AY186" s="164"/>
      <c r="AZ186" s="165"/>
      <c r="BA186" s="165"/>
    </row>
    <row r="187" spans="1:58" s="1" customFormat="1">
      <c r="A187" s="21" t="s">
        <v>434</v>
      </c>
      <c r="B187" s="145" t="s">
        <v>435</v>
      </c>
      <c r="C187" s="68" t="s">
        <v>412</v>
      </c>
      <c r="D187" s="21" t="s">
        <v>103</v>
      </c>
      <c r="E187" s="21" t="s">
        <v>413</v>
      </c>
      <c r="F187" s="21">
        <v>2</v>
      </c>
      <c r="G187" s="20" t="s">
        <v>414</v>
      </c>
      <c r="H187" s="21">
        <v>4</v>
      </c>
      <c r="I187" s="49">
        <v>1</v>
      </c>
      <c r="J187" s="37"/>
      <c r="K187" s="31" t="s">
        <v>106</v>
      </c>
      <c r="L187" s="31"/>
      <c r="M187" s="38"/>
      <c r="N187" s="193">
        <v>4</v>
      </c>
      <c r="O187" s="21">
        <v>120</v>
      </c>
      <c r="P187" s="21">
        <v>8</v>
      </c>
      <c r="Q187" s="21">
        <v>4</v>
      </c>
      <c r="R187" s="21">
        <v>0</v>
      </c>
      <c r="S187" s="21">
        <v>4</v>
      </c>
      <c r="T187" s="121">
        <v>112</v>
      </c>
      <c r="U187" s="50">
        <f t="shared" si="30"/>
        <v>4</v>
      </c>
      <c r="V187" s="29">
        <f t="shared" si="31"/>
        <v>0</v>
      </c>
      <c r="W187" s="29">
        <f t="shared" si="32"/>
        <v>4</v>
      </c>
      <c r="X187" s="57">
        <f t="shared" si="33"/>
        <v>0</v>
      </c>
      <c r="Y187" s="29">
        <f t="shared" si="34"/>
        <v>0</v>
      </c>
      <c r="Z187" s="20">
        <f t="shared" si="35"/>
        <v>0</v>
      </c>
      <c r="AA187" s="20">
        <f t="shared" si="44"/>
        <v>0</v>
      </c>
      <c r="AB187" s="20">
        <f t="shared" si="37"/>
        <v>0</v>
      </c>
      <c r="AC187" s="20">
        <f t="shared" si="38"/>
        <v>0</v>
      </c>
      <c r="AD187" s="20">
        <f t="shared" si="39"/>
        <v>0</v>
      </c>
      <c r="AE187" s="23">
        <f t="shared" si="40"/>
        <v>0</v>
      </c>
      <c r="AF187" s="25">
        <f t="shared" si="41"/>
        <v>0</v>
      </c>
      <c r="AG187" s="230"/>
      <c r="AH187" s="25"/>
      <c r="AI187" s="23"/>
      <c r="AJ187" s="49">
        <f t="shared" si="42"/>
        <v>8</v>
      </c>
      <c r="AK187" s="366" t="s">
        <v>254</v>
      </c>
      <c r="AL187" s="182">
        <f t="shared" si="43"/>
        <v>1.3333333333333334E-2</v>
      </c>
      <c r="AM187" s="158" t="s">
        <v>366</v>
      </c>
      <c r="AN187" s="20" t="s">
        <v>148</v>
      </c>
      <c r="AO187" s="20" t="s">
        <v>148</v>
      </c>
      <c r="AP187" s="21"/>
      <c r="AQ187" s="122" t="s">
        <v>4</v>
      </c>
      <c r="AR187" s="185" t="str">
        <f>INDEX(Преподаватели!F$3:F$72,MATCH($AK187,Преподаватели!$E$3:$E$72,0),1)</f>
        <v>доц.</v>
      </c>
      <c r="AS187" s="101" t="str">
        <f>INDEX(Преподаватели!G$3:G$72,MATCH($AK187,Преподаватели!$E$3:$E$72,0),1)</f>
        <v>шт.сум.</v>
      </c>
      <c r="AT187" s="101" t="str">
        <f>INDEX(Преподаватели!H$3:H$72,MATCH($AK187,Преподаватели!$E$3:$E$72,0),1)</f>
        <v>к.н.</v>
      </c>
      <c r="AU187" s="186" t="str">
        <f>INDEX(Преподаватели!I$3:I$72,MATCH($AK187,Преподаватели!$E$3:$E$72,0),1)</f>
        <v>доц.</v>
      </c>
      <c r="AV187" s="157"/>
      <c r="AW187" s="163"/>
      <c r="AX187" s="163"/>
      <c r="AY187" s="164"/>
      <c r="AZ187" s="165"/>
      <c r="BA187" s="165"/>
    </row>
    <row r="188" spans="1:58" s="1" customFormat="1" ht="38.25">
      <c r="A188" s="21" t="s">
        <v>141</v>
      </c>
      <c r="B188" s="145" t="s">
        <v>190</v>
      </c>
      <c r="C188" s="68" t="s">
        <v>436</v>
      </c>
      <c r="D188" s="21" t="s">
        <v>437</v>
      </c>
      <c r="E188" s="21" t="s">
        <v>144</v>
      </c>
      <c r="F188" s="21">
        <v>2</v>
      </c>
      <c r="G188" s="320" t="s">
        <v>438</v>
      </c>
      <c r="H188" s="21">
        <v>20</v>
      </c>
      <c r="I188" s="49">
        <v>1</v>
      </c>
      <c r="J188" s="37"/>
      <c r="K188" s="31"/>
      <c r="L188" s="31"/>
      <c r="M188" s="38"/>
      <c r="N188" s="193">
        <v>0</v>
      </c>
      <c r="O188" s="21"/>
      <c r="P188" s="21">
        <v>2</v>
      </c>
      <c r="Q188" s="21">
        <v>2</v>
      </c>
      <c r="R188" s="21">
        <v>0</v>
      </c>
      <c r="S188" s="21"/>
      <c r="T188" s="121"/>
      <c r="U188" s="50">
        <f t="shared" si="30"/>
        <v>2</v>
      </c>
      <c r="V188" s="29">
        <f t="shared" si="31"/>
        <v>0</v>
      </c>
      <c r="W188" s="29">
        <f t="shared" si="32"/>
        <v>0</v>
      </c>
      <c r="X188" s="57">
        <f t="shared" si="33"/>
        <v>0</v>
      </c>
      <c r="Y188" s="29">
        <f t="shared" si="34"/>
        <v>0</v>
      </c>
      <c r="Z188" s="20">
        <f t="shared" si="35"/>
        <v>0</v>
      </c>
      <c r="AA188" s="20">
        <f t="shared" si="44"/>
        <v>0</v>
      </c>
      <c r="AB188" s="20">
        <f t="shared" si="37"/>
        <v>0</v>
      </c>
      <c r="AC188" s="20">
        <f t="shared" si="38"/>
        <v>0</v>
      </c>
      <c r="AD188" s="20">
        <f t="shared" si="39"/>
        <v>0</v>
      </c>
      <c r="AE188" s="23">
        <f t="shared" si="40"/>
        <v>0</v>
      </c>
      <c r="AF188" s="25">
        <f t="shared" si="41"/>
        <v>0</v>
      </c>
      <c r="AG188" s="230"/>
      <c r="AH188" s="25"/>
      <c r="AI188" s="23"/>
      <c r="AJ188" s="49">
        <f t="shared" si="42"/>
        <v>2</v>
      </c>
      <c r="AK188" s="181" t="s">
        <v>194</v>
      </c>
      <c r="AL188" s="182">
        <f t="shared" si="43"/>
        <v>3.3333333333333335E-3</v>
      </c>
      <c r="AM188" s="158" t="s">
        <v>195</v>
      </c>
      <c r="AN188" s="20" t="s">
        <v>180</v>
      </c>
      <c r="AO188" s="20" t="s">
        <v>110</v>
      </c>
      <c r="AP188" s="21"/>
      <c r="AQ188" s="122" t="s">
        <v>4</v>
      </c>
      <c r="AR188" s="185" t="str">
        <f>INDEX(Преподаватели!F$3:F$72,MATCH($AK188,Преподаватели!$E$3:$E$72,0),1)</f>
        <v>доц.</v>
      </c>
      <c r="AS188" s="101" t="str">
        <f>INDEX(Преподаватели!G$3:G$72,MATCH($AK188,Преподаватели!$E$3:$E$72,0),1)</f>
        <v>сум.</v>
      </c>
      <c r="AT188" s="101" t="str">
        <f>INDEX(Преподаватели!H$3:H$72,MATCH($AK188,Преподаватели!$E$3:$E$72,0),1)</f>
        <v>к.н.</v>
      </c>
      <c r="AU188" s="186" t="str">
        <f>INDEX(Преподаватели!I$3:I$72,MATCH($AK188,Преподаватели!$E$3:$E$72,0),1)</f>
        <v>доц.</v>
      </c>
      <c r="AV188" s="157"/>
      <c r="AW188" s="163"/>
      <c r="AX188" s="163"/>
      <c r="AY188" s="164"/>
      <c r="AZ188" s="165"/>
      <c r="BA188" s="165"/>
      <c r="BB188" s="4"/>
      <c r="BC188" s="4"/>
      <c r="BD188" s="4"/>
      <c r="BE188" s="4"/>
      <c r="BF188" s="4"/>
    </row>
    <row r="189" spans="1:58" s="1" customFormat="1" ht="51">
      <c r="A189" s="329" t="s">
        <v>439</v>
      </c>
      <c r="B189" s="145" t="s">
        <v>142</v>
      </c>
      <c r="C189" s="68" t="s">
        <v>440</v>
      </c>
      <c r="D189" s="21" t="s">
        <v>437</v>
      </c>
      <c r="E189" s="21" t="s">
        <v>144</v>
      </c>
      <c r="F189" s="21">
        <v>1</v>
      </c>
      <c r="G189" s="400" t="s">
        <v>441</v>
      </c>
      <c r="H189" s="21">
        <v>26</v>
      </c>
      <c r="I189" s="49">
        <v>1</v>
      </c>
      <c r="J189" s="37"/>
      <c r="K189" s="31"/>
      <c r="L189" s="31"/>
      <c r="M189" s="38"/>
      <c r="N189" s="193">
        <v>0</v>
      </c>
      <c r="O189" s="21"/>
      <c r="P189" s="21">
        <v>2</v>
      </c>
      <c r="Q189" s="21">
        <v>2</v>
      </c>
      <c r="R189" s="21">
        <v>0</v>
      </c>
      <c r="S189" s="21"/>
      <c r="T189" s="121"/>
      <c r="U189" s="50">
        <f t="shared" si="30"/>
        <v>2</v>
      </c>
      <c r="V189" s="29">
        <f t="shared" si="31"/>
        <v>0</v>
      </c>
      <c r="W189" s="29">
        <f t="shared" si="32"/>
        <v>0</v>
      </c>
      <c r="X189" s="57">
        <f t="shared" si="33"/>
        <v>0</v>
      </c>
      <c r="Y189" s="29">
        <f t="shared" si="34"/>
        <v>0</v>
      </c>
      <c r="Z189" s="20">
        <f t="shared" si="35"/>
        <v>0</v>
      </c>
      <c r="AA189" s="20">
        <f t="shared" si="44"/>
        <v>0</v>
      </c>
      <c r="AB189" s="20">
        <f t="shared" si="37"/>
        <v>0</v>
      </c>
      <c r="AC189" s="20">
        <f t="shared" si="38"/>
        <v>0</v>
      </c>
      <c r="AD189" s="20">
        <f t="shared" si="39"/>
        <v>0</v>
      </c>
      <c r="AE189" s="23">
        <f t="shared" si="40"/>
        <v>0</v>
      </c>
      <c r="AF189" s="25">
        <f t="shared" si="41"/>
        <v>0</v>
      </c>
      <c r="AG189" s="230"/>
      <c r="AH189" s="25"/>
      <c r="AI189" s="23"/>
      <c r="AJ189" s="49">
        <f t="shared" si="42"/>
        <v>2</v>
      </c>
      <c r="AK189" s="181" t="s">
        <v>146</v>
      </c>
      <c r="AL189" s="182">
        <f t="shared" si="43"/>
        <v>3.3333333333333335E-3</v>
      </c>
      <c r="AM189" s="158" t="s">
        <v>147</v>
      </c>
      <c r="AN189" s="20" t="s">
        <v>148</v>
      </c>
      <c r="AO189" s="20" t="s">
        <v>110</v>
      </c>
      <c r="AP189" s="21"/>
      <c r="AQ189" s="122" t="s">
        <v>4</v>
      </c>
      <c r="AR189" s="185" t="str">
        <f>INDEX(Преподаватели!F$3:F$72,MATCH($AK189,Преподаватели!$E$3:$E$72,0),1)</f>
        <v>ст.викл.</v>
      </c>
      <c r="AS189" s="101" t="str">
        <f>INDEX(Преподаватели!G$3:G$72,MATCH($AK189,Преподаватели!$E$3:$E$72,0),1)</f>
        <v>сум.</v>
      </c>
      <c r="AT189" s="101" t="str">
        <f>INDEX(Преподаватели!H$3:H$72,MATCH($AK189,Преподаватели!$E$3:$E$72,0),1)</f>
        <v>б.с.</v>
      </c>
      <c r="AU189" s="186" t="str">
        <f>INDEX(Преподаватели!I$3:I$72,MATCH($AK189,Преподаватели!$E$3:$E$72,0),1)</f>
        <v>б.з.</v>
      </c>
      <c r="AV189" s="157"/>
      <c r="AW189" s="163"/>
      <c r="AX189" s="163"/>
      <c r="AY189" s="164"/>
      <c r="AZ189" s="165"/>
      <c r="BA189" s="165"/>
    </row>
    <row r="190" spans="1:58" s="1" customFormat="1" ht="51">
      <c r="A190" s="21" t="s">
        <v>189</v>
      </c>
      <c r="B190" s="145" t="s">
        <v>142</v>
      </c>
      <c r="C190" s="68" t="s">
        <v>440</v>
      </c>
      <c r="D190" s="21" t="s">
        <v>437</v>
      </c>
      <c r="E190" s="21" t="s">
        <v>144</v>
      </c>
      <c r="F190" s="21">
        <v>1</v>
      </c>
      <c r="G190" s="400" t="s">
        <v>441</v>
      </c>
      <c r="H190" s="21">
        <v>26</v>
      </c>
      <c r="I190" s="49">
        <v>1</v>
      </c>
      <c r="J190" s="37" t="s">
        <v>106</v>
      </c>
      <c r="K190" s="31"/>
      <c r="L190" s="31"/>
      <c r="M190" s="38"/>
      <c r="N190" s="193">
        <v>4</v>
      </c>
      <c r="O190" s="21">
        <v>120</v>
      </c>
      <c r="P190" s="21">
        <v>2</v>
      </c>
      <c r="Q190" s="21"/>
      <c r="R190" s="21">
        <v>0</v>
      </c>
      <c r="S190" s="21">
        <v>2</v>
      </c>
      <c r="T190" s="121">
        <v>104</v>
      </c>
      <c r="U190" s="50">
        <f t="shared" si="30"/>
        <v>0</v>
      </c>
      <c r="V190" s="29">
        <f t="shared" si="31"/>
        <v>0</v>
      </c>
      <c r="W190" s="29">
        <f t="shared" si="32"/>
        <v>2</v>
      </c>
      <c r="X190" s="57">
        <f t="shared" si="33"/>
        <v>0</v>
      </c>
      <c r="Y190" s="29">
        <f t="shared" si="34"/>
        <v>0</v>
      </c>
      <c r="Z190" s="20">
        <f t="shared" si="35"/>
        <v>0</v>
      </c>
      <c r="AA190" s="20">
        <f t="shared" si="44"/>
        <v>0</v>
      </c>
      <c r="AB190" s="20">
        <f t="shared" si="37"/>
        <v>6.5</v>
      </c>
      <c r="AC190" s="20">
        <f t="shared" si="38"/>
        <v>0</v>
      </c>
      <c r="AD190" s="20">
        <f t="shared" si="39"/>
        <v>0</v>
      </c>
      <c r="AE190" s="23">
        <f t="shared" si="40"/>
        <v>0</v>
      </c>
      <c r="AF190" s="25">
        <f t="shared" si="41"/>
        <v>0</v>
      </c>
      <c r="AG190" s="230"/>
      <c r="AH190" s="25">
        <f t="shared" ref="AH190:AH203" si="45">IF(AF190&gt;0,0,IF(D190="Заоч.",0,IF(OR(D190="Ден.(д)",D190="Заоч.(д)"),0,IF(Q190&gt;0,N190*H190*0.02,0))))</f>
        <v>0</v>
      </c>
      <c r="AI190" s="23"/>
      <c r="AJ190" s="49">
        <f t="shared" si="42"/>
        <v>8.5</v>
      </c>
      <c r="AK190" s="181" t="s">
        <v>146</v>
      </c>
      <c r="AL190" s="182">
        <f t="shared" si="43"/>
        <v>1.4166666666666666E-2</v>
      </c>
      <c r="AM190" s="158" t="s">
        <v>147</v>
      </c>
      <c r="AN190" s="20" t="s">
        <v>148</v>
      </c>
      <c r="AO190" s="20" t="s">
        <v>110</v>
      </c>
      <c r="AP190" s="21"/>
      <c r="AQ190" s="122" t="s">
        <v>4</v>
      </c>
      <c r="AR190" s="185" t="str">
        <f>INDEX(Преподаватели!F$3:F$72,MATCH($AK190,Преподаватели!$E$3:$E$72,0),1)</f>
        <v>ст.викл.</v>
      </c>
      <c r="AS190" s="101" t="str">
        <f>INDEX(Преподаватели!G$3:G$72,MATCH($AK190,Преподаватели!$E$3:$E$72,0),1)</f>
        <v>сум.</v>
      </c>
      <c r="AT190" s="101" t="str">
        <f>INDEX(Преподаватели!H$3:H$72,MATCH($AK190,Преподаватели!$E$3:$E$72,0),1)</f>
        <v>б.с.</v>
      </c>
      <c r="AU190" s="186" t="str">
        <f>INDEX(Преподаватели!I$3:I$72,MATCH($AK190,Преподаватели!$E$3:$E$72,0),1)</f>
        <v>б.з.</v>
      </c>
      <c r="AV190" s="157"/>
      <c r="AW190" s="163"/>
      <c r="AX190" s="163"/>
      <c r="AY190" s="164"/>
      <c r="AZ190" s="165"/>
      <c r="BA190" s="165"/>
    </row>
    <row r="191" spans="1:58" ht="51">
      <c r="A191" s="334" t="s">
        <v>439</v>
      </c>
      <c r="B191" s="145" t="s">
        <v>442</v>
      </c>
      <c r="C191" s="68" t="s">
        <v>440</v>
      </c>
      <c r="D191" s="21" t="s">
        <v>437</v>
      </c>
      <c r="E191" s="21" t="s">
        <v>144</v>
      </c>
      <c r="F191" s="21">
        <v>1</v>
      </c>
      <c r="G191" s="400" t="s">
        <v>441</v>
      </c>
      <c r="H191" s="21">
        <v>26</v>
      </c>
      <c r="I191" s="49">
        <v>1</v>
      </c>
      <c r="J191" s="37"/>
      <c r="K191" s="31"/>
      <c r="L191" s="31"/>
      <c r="M191" s="38"/>
      <c r="N191" s="193">
        <v>0</v>
      </c>
      <c r="O191" s="21"/>
      <c r="P191" s="21">
        <v>2</v>
      </c>
      <c r="Q191" s="21">
        <v>0</v>
      </c>
      <c r="R191" s="21">
        <v>0</v>
      </c>
      <c r="S191" s="21">
        <v>2</v>
      </c>
      <c r="T191" s="121"/>
      <c r="U191" s="50">
        <f t="shared" ref="U191:U254" si="46">Q191</f>
        <v>0</v>
      </c>
      <c r="V191" s="29">
        <f t="shared" ref="V191:V254" si="47">R191*I191</f>
        <v>0</v>
      </c>
      <c r="W191" s="29">
        <f t="shared" ref="W191:W254" si="48">S191*I191</f>
        <v>2</v>
      </c>
      <c r="X191" s="57">
        <f t="shared" ref="X191:X254" si="49">IF(AF191&gt;0,0,IF(AND(D191="Заоч.(д)",M191="+"),N191*2*0.25*H191,IF(OR(M191="+",M191="+у"),H191*0.25,IF(OR(M191="к",M191="к/кмс"),H191*0.25,IF(OR(M191="кк",M191="кк/кмс"),H191*0.25*2,IF(OR(M191="рр",M191="рр/кмс"),H191*0.5,IF(OR(M191="кр",M191="кр/кмс"),H191*1,0)))))))</f>
        <v>0</v>
      </c>
      <c r="Y191" s="29">
        <f t="shared" ref="Y191:Y254" si="50">IF(L191="+",H191*3,IF(L191="+в",H191*3,0))</f>
        <v>0</v>
      </c>
      <c r="Z191" s="20">
        <f t="shared" ref="Z191:Z254" si="51">IF(AND(D191="Заоч.(д)",K191="+"),H191*0.1,IF(AF191&gt;0,0,IF(AND(K191="+",R191="",S191="",O191=Q191+T191),H191*0.1,0)))</f>
        <v>0</v>
      </c>
      <c r="AA191" s="20">
        <f t="shared" si="44"/>
        <v>0</v>
      </c>
      <c r="AB191" s="20">
        <f t="shared" ref="AB191:AB254" si="52">IF(AND(J191="+",D191="Заоч.(д)"),H191*0.1,IF(J191="+",H191*0.25,0))</f>
        <v>0</v>
      </c>
      <c r="AC191" s="20">
        <f t="shared" ref="AC191:AC254" si="53">IF(B191="Керівництво бакалаврськими роботами",H191*10,IF(B191="Керівництво магістерськими роботами",H191*20,IF(B191="Рецензування бакалаврських робіт",H191*1,IF(B191="Рецензування магістерських робіт",H191*2,IF(B191="Нормоконтроль",H191*0.33,0)))))</f>
        <v>0</v>
      </c>
      <c r="AD191" s="20">
        <f t="shared" ref="AD191:AD254" si="54">IF(B191="Голова ЕК (екзамен)",H191*0.5,IF(B191="Голова ЕК (захист)",H191*0.5,IF(B191="Участь у ЕК (екзамен)",H191*0.33,IF(B191="Участь у ЕК (захист)",H191*0.33,0))))</f>
        <v>0</v>
      </c>
      <c r="AE191" s="23">
        <f t="shared" ref="AE191:AE254" si="55">IF(B191="Керівництво аспірантами (очна)",H191*25,IF(B191="Керівництво аспірантами (заочна)",H191*25,IF(B191="Рецензування рефератів (асп.)",H191*2,IF(B191="Кандидатські іспити",H191*0.5,IF(B191="Вступні іспити (асп.)",H191*0.5,IF(B191="Наукове консультування докторантів",H191*50,0))))))</f>
        <v>0</v>
      </c>
      <c r="AF191" s="25">
        <f t="shared" ref="AF191:AF254" si="56">IF(AND(A191="ПедПр",D191="Ден."),H191*N191/1.5,IF(AND(A191="ПедПр",D191="Заоч."),H191*0.5*N191/1.5,IF(AND(A191="ПедПр",D191="Заоч.(д)"),H191*0.5*N191/1.5,IF(AND(A191="Пр",D191="Ден."),H191*0.5,IF(AND(A191="Пр",D191="Заоч."),H191*0.1,IF(AND(A191="Пр",D191="Заоч.(д)"),H191*0.1,IF(AND(A191="НПрКПУ",D191="Ден.",H191&gt;=5),ROUND(H191/6,1)*N191/3*2*2,0)))))))</f>
        <v>0</v>
      </c>
      <c r="AG191" s="230">
        <f t="shared" ref="AG191:AG202" si="57">IF(OR(L191="+",A191="Пр",A191="ПедПр",A191="НПрКПУ"),0,IF(OR(D191="Ден.(д)",D191="Заоч.(д)"),N191*0.5*H191,IF((V191+W191)&gt;0,N191*H191*0.08,0)))</f>
        <v>0</v>
      </c>
      <c r="AH191" s="25">
        <f t="shared" si="45"/>
        <v>0</v>
      </c>
      <c r="AI191" s="23"/>
      <c r="AJ191" s="49">
        <f t="shared" ref="AJ191:AJ254" si="58">SUM(U191:AI191)</f>
        <v>2</v>
      </c>
      <c r="AK191" s="181" t="s">
        <v>155</v>
      </c>
      <c r="AL191" s="182">
        <f t="shared" ref="AL191:AL254" si="59">IF(OR(AU191="проф.",AT191="д.н."),AJ191/600,AJ191/600)</f>
        <v>3.3333333333333335E-3</v>
      </c>
      <c r="AM191" s="69" t="s">
        <v>156</v>
      </c>
      <c r="AN191" s="20" t="s">
        <v>157</v>
      </c>
      <c r="AO191" s="20" t="s">
        <v>110</v>
      </c>
      <c r="AP191" s="21"/>
      <c r="AQ191" s="122" t="s">
        <v>4</v>
      </c>
      <c r="AR191" s="185" t="str">
        <f>INDEX(Преподаватели!F$3:F$72,MATCH($AK191,Преподаватели!$E$3:$E$72,0),1)</f>
        <v>ст.викл.</v>
      </c>
      <c r="AS191" s="101" t="str">
        <f>INDEX(Преподаватели!G$3:G$72,MATCH($AK191,Преподаватели!$E$3:$E$72,0),1)</f>
        <v>сум.</v>
      </c>
      <c r="AT191" s="101" t="str">
        <f>INDEX(Преподаватели!H$3:H$72,MATCH($AK191,Преподаватели!$E$3:$E$72,0),1)</f>
        <v>б.с.</v>
      </c>
      <c r="AU191" s="186" t="str">
        <f>INDEX(Преподаватели!I$3:I$72,MATCH($AK191,Преподаватели!$E$3:$E$72,0),1)</f>
        <v>б.з.</v>
      </c>
      <c r="AV191" s="157"/>
      <c r="AW191" s="163"/>
      <c r="AX191" s="163"/>
      <c r="AY191" s="164"/>
      <c r="AZ191" s="165"/>
      <c r="BA191" s="165"/>
      <c r="BB191" s="1"/>
      <c r="BC191" s="1"/>
      <c r="BD191" s="1"/>
      <c r="BE191" s="1"/>
      <c r="BF191" s="1"/>
    </row>
    <row r="192" spans="1:58" s="1" customFormat="1" ht="51">
      <c r="A192" s="21" t="s">
        <v>150</v>
      </c>
      <c r="B192" s="145" t="s">
        <v>442</v>
      </c>
      <c r="C192" s="68" t="s">
        <v>440</v>
      </c>
      <c r="D192" s="21" t="s">
        <v>437</v>
      </c>
      <c r="E192" s="21" t="s">
        <v>144</v>
      </c>
      <c r="F192" s="21">
        <v>1</v>
      </c>
      <c r="G192" s="400" t="s">
        <v>441</v>
      </c>
      <c r="H192" s="21">
        <v>26</v>
      </c>
      <c r="I192" s="49">
        <v>1</v>
      </c>
      <c r="J192" s="37"/>
      <c r="K192" s="31" t="s">
        <v>106</v>
      </c>
      <c r="L192" s="31"/>
      <c r="M192" s="38"/>
      <c r="N192" s="193">
        <v>3</v>
      </c>
      <c r="O192" s="21">
        <v>90</v>
      </c>
      <c r="P192" s="21">
        <v>2</v>
      </c>
      <c r="Q192" s="21">
        <v>0</v>
      </c>
      <c r="R192" s="21">
        <v>0</v>
      </c>
      <c r="S192" s="21">
        <v>2</v>
      </c>
      <c r="T192" s="121">
        <v>76</v>
      </c>
      <c r="U192" s="50">
        <f t="shared" si="46"/>
        <v>0</v>
      </c>
      <c r="V192" s="29">
        <f t="shared" si="47"/>
        <v>0</v>
      </c>
      <c r="W192" s="29">
        <f t="shared" si="48"/>
        <v>2</v>
      </c>
      <c r="X192" s="57">
        <f t="shared" si="49"/>
        <v>0</v>
      </c>
      <c r="Y192" s="29">
        <f t="shared" si="50"/>
        <v>0</v>
      </c>
      <c r="Z192" s="20">
        <f t="shared" si="51"/>
        <v>0</v>
      </c>
      <c r="AA192" s="20">
        <f t="shared" si="44"/>
        <v>0</v>
      </c>
      <c r="AB192" s="20">
        <f t="shared" si="52"/>
        <v>0</v>
      </c>
      <c r="AC192" s="20">
        <f t="shared" si="53"/>
        <v>0</v>
      </c>
      <c r="AD192" s="20">
        <f t="shared" si="54"/>
        <v>0</v>
      </c>
      <c r="AE192" s="23">
        <f t="shared" si="55"/>
        <v>0</v>
      </c>
      <c r="AF192" s="25">
        <f t="shared" si="56"/>
        <v>0</v>
      </c>
      <c r="AG192" s="230"/>
      <c r="AH192" s="25">
        <f t="shared" si="45"/>
        <v>0</v>
      </c>
      <c r="AI192" s="23"/>
      <c r="AJ192" s="49">
        <f t="shared" si="58"/>
        <v>2</v>
      </c>
      <c r="AK192" s="181" t="s">
        <v>155</v>
      </c>
      <c r="AL192" s="182">
        <f t="shared" si="59"/>
        <v>3.3333333333333335E-3</v>
      </c>
      <c r="AM192" s="158" t="s">
        <v>156</v>
      </c>
      <c r="AN192" s="20" t="s">
        <v>157</v>
      </c>
      <c r="AO192" s="20" t="s">
        <v>110</v>
      </c>
      <c r="AP192" s="21"/>
      <c r="AQ192" s="122" t="s">
        <v>4</v>
      </c>
      <c r="AR192" s="185" t="str">
        <f>INDEX(Преподаватели!F$3:F$72,MATCH($AK192,Преподаватели!$E$3:$E$72,0),1)</f>
        <v>ст.викл.</v>
      </c>
      <c r="AS192" s="101" t="str">
        <f>INDEX(Преподаватели!G$3:G$72,MATCH($AK192,Преподаватели!$E$3:$E$72,0),1)</f>
        <v>сум.</v>
      </c>
      <c r="AT192" s="101" t="str">
        <f>INDEX(Преподаватели!H$3:H$72,MATCH($AK192,Преподаватели!$E$3:$E$72,0),1)</f>
        <v>б.с.</v>
      </c>
      <c r="AU192" s="186" t="str">
        <f>INDEX(Преподаватели!I$3:I$72,MATCH($AK192,Преподаватели!$E$3:$E$72,0),1)</f>
        <v>б.з.</v>
      </c>
      <c r="AV192" s="157"/>
      <c r="AW192" s="163"/>
      <c r="AX192" s="163"/>
      <c r="AY192" s="164"/>
      <c r="AZ192" s="165"/>
      <c r="BA192" s="165"/>
    </row>
    <row r="193" spans="1:58" ht="51">
      <c r="A193" s="22" t="s">
        <v>150</v>
      </c>
      <c r="B193" s="145" t="s">
        <v>442</v>
      </c>
      <c r="C193" s="68" t="s">
        <v>440</v>
      </c>
      <c r="D193" s="21" t="s">
        <v>437</v>
      </c>
      <c r="E193" s="21" t="s">
        <v>144</v>
      </c>
      <c r="F193" s="21">
        <v>2</v>
      </c>
      <c r="G193" s="400" t="s">
        <v>441</v>
      </c>
      <c r="H193" s="21">
        <v>26</v>
      </c>
      <c r="I193" s="49">
        <v>1</v>
      </c>
      <c r="J193" s="37"/>
      <c r="K193" s="31" t="s">
        <v>106</v>
      </c>
      <c r="L193" s="31"/>
      <c r="M193" s="38"/>
      <c r="N193" s="193">
        <v>3</v>
      </c>
      <c r="O193" s="21">
        <v>90</v>
      </c>
      <c r="P193" s="21">
        <v>2</v>
      </c>
      <c r="Q193" s="21">
        <v>0</v>
      </c>
      <c r="R193" s="21">
        <v>0</v>
      </c>
      <c r="S193" s="21">
        <v>2</v>
      </c>
      <c r="T193" s="121">
        <v>82</v>
      </c>
      <c r="U193" s="50">
        <f t="shared" si="46"/>
        <v>0</v>
      </c>
      <c r="V193" s="29">
        <f t="shared" si="47"/>
        <v>0</v>
      </c>
      <c r="W193" s="29">
        <f t="shared" si="48"/>
        <v>2</v>
      </c>
      <c r="X193" s="57">
        <f t="shared" si="49"/>
        <v>0</v>
      </c>
      <c r="Y193" s="29">
        <f t="shared" si="50"/>
        <v>0</v>
      </c>
      <c r="Z193" s="20">
        <f t="shared" si="51"/>
        <v>0</v>
      </c>
      <c r="AA193" s="20">
        <f t="shared" si="44"/>
        <v>0</v>
      </c>
      <c r="AB193" s="20">
        <f t="shared" si="52"/>
        <v>0</v>
      </c>
      <c r="AC193" s="20">
        <f t="shared" si="53"/>
        <v>0</v>
      </c>
      <c r="AD193" s="20">
        <f t="shared" si="54"/>
        <v>0</v>
      </c>
      <c r="AE193" s="23">
        <f t="shared" si="55"/>
        <v>0</v>
      </c>
      <c r="AF193" s="25">
        <f t="shared" si="56"/>
        <v>0</v>
      </c>
      <c r="AG193" s="230"/>
      <c r="AH193" s="25">
        <f t="shared" si="45"/>
        <v>0</v>
      </c>
      <c r="AI193" s="23"/>
      <c r="AJ193" s="49">
        <f t="shared" si="58"/>
        <v>2</v>
      </c>
      <c r="AK193" s="181" t="s">
        <v>155</v>
      </c>
      <c r="AL193" s="182">
        <f t="shared" si="59"/>
        <v>3.3333333333333335E-3</v>
      </c>
      <c r="AM193" s="69" t="s">
        <v>156</v>
      </c>
      <c r="AN193" s="20" t="s">
        <v>157</v>
      </c>
      <c r="AO193" s="20" t="s">
        <v>110</v>
      </c>
      <c r="AP193" s="21"/>
      <c r="AQ193" s="122" t="s">
        <v>4</v>
      </c>
      <c r="AR193" s="185" t="str">
        <f>INDEX(Преподаватели!F$3:F$72,MATCH($AK193,Преподаватели!$E$3:$E$72,0),1)</f>
        <v>ст.викл.</v>
      </c>
      <c r="AS193" s="101" t="str">
        <f>INDEX(Преподаватели!G$3:G$72,MATCH($AK193,Преподаватели!$E$3:$E$72,0),1)</f>
        <v>сум.</v>
      </c>
      <c r="AT193" s="101" t="str">
        <f>INDEX(Преподаватели!H$3:H$72,MATCH($AK193,Преподаватели!$E$3:$E$72,0),1)</f>
        <v>б.с.</v>
      </c>
      <c r="AU193" s="186" t="str">
        <f>INDEX(Преподаватели!I$3:I$72,MATCH($AK193,Преподаватели!$E$3:$E$72,0),1)</f>
        <v>б.з.</v>
      </c>
      <c r="AV193" s="157"/>
      <c r="AW193" s="163"/>
      <c r="AX193" s="163"/>
      <c r="AY193" s="164"/>
      <c r="AZ193" s="165"/>
      <c r="BA193" s="165"/>
    </row>
    <row r="194" spans="1:58" s="1" customFormat="1" ht="51">
      <c r="A194" s="21" t="s">
        <v>153</v>
      </c>
      <c r="B194" s="145" t="s">
        <v>151</v>
      </c>
      <c r="C194" s="68" t="s">
        <v>440</v>
      </c>
      <c r="D194" s="21" t="s">
        <v>437</v>
      </c>
      <c r="E194" s="21" t="s">
        <v>144</v>
      </c>
      <c r="F194" s="21">
        <v>2</v>
      </c>
      <c r="G194" s="400" t="s">
        <v>441</v>
      </c>
      <c r="H194" s="21">
        <v>26</v>
      </c>
      <c r="I194" s="49">
        <v>1</v>
      </c>
      <c r="J194" s="37" t="s">
        <v>106</v>
      </c>
      <c r="K194" s="31"/>
      <c r="L194" s="31"/>
      <c r="M194" s="38"/>
      <c r="N194" s="193"/>
      <c r="O194" s="21"/>
      <c r="P194" s="21">
        <v>2</v>
      </c>
      <c r="Q194" s="21">
        <v>2</v>
      </c>
      <c r="R194" s="21">
        <v>0</v>
      </c>
      <c r="S194" s="21"/>
      <c r="T194" s="121"/>
      <c r="U194" s="50">
        <f t="shared" si="46"/>
        <v>2</v>
      </c>
      <c r="V194" s="29">
        <f t="shared" si="47"/>
        <v>0</v>
      </c>
      <c r="W194" s="29">
        <f t="shared" si="48"/>
        <v>0</v>
      </c>
      <c r="X194" s="57">
        <f t="shared" si="49"/>
        <v>0</v>
      </c>
      <c r="Y194" s="29">
        <f t="shared" si="50"/>
        <v>0</v>
      </c>
      <c r="Z194" s="20">
        <f t="shared" si="51"/>
        <v>0</v>
      </c>
      <c r="AA194" s="20">
        <f t="shared" si="44"/>
        <v>0</v>
      </c>
      <c r="AB194" s="20">
        <f t="shared" si="52"/>
        <v>6.5</v>
      </c>
      <c r="AC194" s="20">
        <f t="shared" si="53"/>
        <v>0</v>
      </c>
      <c r="AD194" s="20">
        <f t="shared" si="54"/>
        <v>0</v>
      </c>
      <c r="AE194" s="23">
        <f t="shared" si="55"/>
        <v>0</v>
      </c>
      <c r="AF194" s="25">
        <f t="shared" si="56"/>
        <v>0</v>
      </c>
      <c r="AG194" s="230">
        <f t="shared" si="57"/>
        <v>0</v>
      </c>
      <c r="AH194" s="25">
        <f t="shared" si="45"/>
        <v>0</v>
      </c>
      <c r="AI194" s="23"/>
      <c r="AJ194" s="49">
        <f t="shared" si="58"/>
        <v>8.5</v>
      </c>
      <c r="AK194" s="181" t="s">
        <v>152</v>
      </c>
      <c r="AL194" s="182">
        <f t="shared" si="59"/>
        <v>1.4166666666666666E-2</v>
      </c>
      <c r="AM194" s="158" t="s">
        <v>147</v>
      </c>
      <c r="AN194" s="20" t="s">
        <v>148</v>
      </c>
      <c r="AO194" s="20" t="s">
        <v>110</v>
      </c>
      <c r="AP194" s="21"/>
      <c r="AQ194" s="122" t="s">
        <v>4</v>
      </c>
      <c r="AR194" s="185" t="str">
        <f>INDEX(Преподаватели!F$3:F$72,MATCH($AK194,Преподаватели!$E$3:$E$72,0),1)</f>
        <v>ст.викл.</v>
      </c>
      <c r="AS194" s="101" t="str">
        <f>INDEX(Преподаватели!G$3:G$72,MATCH($AK194,Преподаватели!$E$3:$E$72,0),1)</f>
        <v>сум.</v>
      </c>
      <c r="AT194" s="101" t="str">
        <f>INDEX(Преподаватели!H$3:H$72,MATCH($AK194,Преподаватели!$E$3:$E$72,0),1)</f>
        <v>б.с.</v>
      </c>
      <c r="AU194" s="186" t="str">
        <f>INDEX(Преподаватели!I$3:I$72,MATCH($AK194,Преподаватели!$E$3:$E$72,0),1)</f>
        <v>б.з.</v>
      </c>
      <c r="AV194" s="157"/>
      <c r="AW194" s="163"/>
      <c r="AX194" s="163"/>
      <c r="AY194" s="164"/>
      <c r="AZ194" s="165"/>
      <c r="BA194" s="165"/>
    </row>
    <row r="195" spans="1:58" s="1" customFormat="1" ht="51">
      <c r="A195" s="21" t="s">
        <v>153</v>
      </c>
      <c r="B195" s="145" t="s">
        <v>151</v>
      </c>
      <c r="C195" s="68" t="s">
        <v>440</v>
      </c>
      <c r="D195" s="21" t="s">
        <v>437</v>
      </c>
      <c r="E195" s="21" t="s">
        <v>144</v>
      </c>
      <c r="F195" s="21">
        <v>2</v>
      </c>
      <c r="G195" s="400" t="s">
        <v>441</v>
      </c>
      <c r="H195" s="21">
        <v>26</v>
      </c>
      <c r="I195" s="49">
        <v>1</v>
      </c>
      <c r="J195" s="37" t="s">
        <v>106</v>
      </c>
      <c r="K195" s="31"/>
      <c r="L195" s="31"/>
      <c r="M195" s="38"/>
      <c r="N195" s="193">
        <v>4</v>
      </c>
      <c r="O195" s="21">
        <v>120</v>
      </c>
      <c r="P195" s="21">
        <v>2</v>
      </c>
      <c r="Q195" s="21"/>
      <c r="R195" s="21">
        <v>0</v>
      </c>
      <c r="S195" s="21">
        <v>2</v>
      </c>
      <c r="T195" s="121">
        <v>104</v>
      </c>
      <c r="U195" s="50">
        <f t="shared" si="46"/>
        <v>0</v>
      </c>
      <c r="V195" s="29">
        <f t="shared" si="47"/>
        <v>0</v>
      </c>
      <c r="W195" s="29">
        <f t="shared" si="48"/>
        <v>2</v>
      </c>
      <c r="X195" s="57">
        <f t="shared" si="49"/>
        <v>0</v>
      </c>
      <c r="Y195" s="29">
        <f t="shared" si="50"/>
        <v>0</v>
      </c>
      <c r="Z195" s="20">
        <f t="shared" si="51"/>
        <v>0</v>
      </c>
      <c r="AA195" s="20">
        <f t="shared" si="44"/>
        <v>0</v>
      </c>
      <c r="AB195" s="20">
        <f t="shared" si="52"/>
        <v>6.5</v>
      </c>
      <c r="AC195" s="20">
        <f t="shared" si="53"/>
        <v>0</v>
      </c>
      <c r="AD195" s="20">
        <f t="shared" si="54"/>
        <v>0</v>
      </c>
      <c r="AE195" s="23">
        <f t="shared" si="55"/>
        <v>0</v>
      </c>
      <c r="AF195" s="25">
        <f t="shared" si="56"/>
        <v>0</v>
      </c>
      <c r="AG195" s="230"/>
      <c r="AH195" s="25">
        <f t="shared" si="45"/>
        <v>0</v>
      </c>
      <c r="AI195" s="23"/>
      <c r="AJ195" s="49">
        <f t="shared" si="58"/>
        <v>8.5</v>
      </c>
      <c r="AK195" s="181" t="s">
        <v>152</v>
      </c>
      <c r="AL195" s="182">
        <f t="shared" si="59"/>
        <v>1.4166666666666666E-2</v>
      </c>
      <c r="AM195" s="158" t="s">
        <v>147</v>
      </c>
      <c r="AN195" s="20" t="s">
        <v>148</v>
      </c>
      <c r="AO195" s="20" t="s">
        <v>110</v>
      </c>
      <c r="AP195" s="21"/>
      <c r="AQ195" s="122" t="s">
        <v>4</v>
      </c>
      <c r="AR195" s="185" t="str">
        <f>INDEX(Преподаватели!F$3:F$72,MATCH($AK195,Преподаватели!$E$3:$E$72,0),1)</f>
        <v>ст.викл.</v>
      </c>
      <c r="AS195" s="101" t="str">
        <f>INDEX(Преподаватели!G$3:G$72,MATCH($AK195,Преподаватели!$E$3:$E$72,0),1)</f>
        <v>сум.</v>
      </c>
      <c r="AT195" s="101" t="str">
        <f>INDEX(Преподаватели!H$3:H$72,MATCH($AK195,Преподаватели!$E$3:$E$72,0),1)</f>
        <v>б.с.</v>
      </c>
      <c r="AU195" s="186" t="str">
        <f>INDEX(Преподаватели!I$3:I$72,MATCH($AK195,Преподаватели!$E$3:$E$72,0),1)</f>
        <v>б.з.</v>
      </c>
      <c r="AV195" s="157"/>
      <c r="AW195" s="163"/>
      <c r="AX195" s="163"/>
      <c r="AY195" s="164"/>
      <c r="AZ195" s="165"/>
      <c r="BA195" s="165"/>
    </row>
    <row r="196" spans="1:58" s="1" customFormat="1">
      <c r="A196" s="329" t="s">
        <v>439</v>
      </c>
      <c r="B196" s="145" t="s">
        <v>443</v>
      </c>
      <c r="C196" s="68" t="s">
        <v>444</v>
      </c>
      <c r="D196" s="21" t="s">
        <v>437</v>
      </c>
      <c r="E196" s="21" t="s">
        <v>144</v>
      </c>
      <c r="F196" s="21">
        <v>1</v>
      </c>
      <c r="G196" s="320" t="s">
        <v>445</v>
      </c>
      <c r="H196" s="21">
        <v>11</v>
      </c>
      <c r="I196" s="49">
        <v>1</v>
      </c>
      <c r="J196" s="37"/>
      <c r="K196" s="31"/>
      <c r="L196" s="31"/>
      <c r="M196" s="38"/>
      <c r="N196" s="193">
        <v>0</v>
      </c>
      <c r="O196" s="21"/>
      <c r="P196" s="21">
        <v>2</v>
      </c>
      <c r="Q196" s="21">
        <v>2</v>
      </c>
      <c r="R196" s="21">
        <v>0</v>
      </c>
      <c r="S196" s="21"/>
      <c r="T196" s="121"/>
      <c r="U196" s="50">
        <f t="shared" si="46"/>
        <v>2</v>
      </c>
      <c r="V196" s="29">
        <f t="shared" si="47"/>
        <v>0</v>
      </c>
      <c r="W196" s="29">
        <f t="shared" si="48"/>
        <v>0</v>
      </c>
      <c r="X196" s="57">
        <f t="shared" si="49"/>
        <v>0</v>
      </c>
      <c r="Y196" s="29">
        <f t="shared" si="50"/>
        <v>0</v>
      </c>
      <c r="Z196" s="20">
        <f t="shared" si="51"/>
        <v>0</v>
      </c>
      <c r="AA196" s="20">
        <f t="shared" si="44"/>
        <v>0</v>
      </c>
      <c r="AB196" s="20">
        <f t="shared" si="52"/>
        <v>0</v>
      </c>
      <c r="AC196" s="20">
        <f t="shared" si="53"/>
        <v>0</v>
      </c>
      <c r="AD196" s="20">
        <f t="shared" si="54"/>
        <v>0</v>
      </c>
      <c r="AE196" s="23">
        <f t="shared" si="55"/>
        <v>0</v>
      </c>
      <c r="AF196" s="25">
        <f t="shared" si="56"/>
        <v>0</v>
      </c>
      <c r="AG196" s="230">
        <f t="shared" si="57"/>
        <v>0</v>
      </c>
      <c r="AH196" s="25">
        <f t="shared" si="45"/>
        <v>0</v>
      </c>
      <c r="AI196" s="23"/>
      <c r="AJ196" s="49">
        <f t="shared" si="58"/>
        <v>2</v>
      </c>
      <c r="AK196" s="181" t="s">
        <v>233</v>
      </c>
      <c r="AL196" s="182">
        <f t="shared" si="59"/>
        <v>3.3333333333333335E-3</v>
      </c>
      <c r="AM196" s="158" t="s">
        <v>116</v>
      </c>
      <c r="AN196" s="20" t="s">
        <v>110</v>
      </c>
      <c r="AO196" s="20" t="s">
        <v>110</v>
      </c>
      <c r="AP196" s="21"/>
      <c r="AQ196" s="122" t="s">
        <v>4</v>
      </c>
      <c r="AR196" s="185" t="str">
        <f>INDEX(Преподаватели!F$3:F$72,MATCH($AK196,Преподаватели!$E$3:$E$72,0),1)</f>
        <v>доц.</v>
      </c>
      <c r="AS196" s="101" t="str">
        <f>INDEX(Преподаватели!G$3:G$72,MATCH($AK196,Преподаватели!$E$3:$E$72,0),1)</f>
        <v>шт.</v>
      </c>
      <c r="AT196" s="101" t="str">
        <f>INDEX(Преподаватели!H$3:H$72,MATCH($AK196,Преподаватели!$E$3:$E$72,0),1)</f>
        <v>к.н.</v>
      </c>
      <c r="AU196" s="186" t="str">
        <f>INDEX(Преподаватели!I$3:I$72,MATCH($AK196,Преподаватели!$E$3:$E$72,0),1)</f>
        <v>б.з.</v>
      </c>
      <c r="AV196" s="157"/>
      <c r="AW196" s="163"/>
      <c r="AX196" s="163"/>
      <c r="AY196" s="164"/>
      <c r="AZ196" s="165"/>
      <c r="BA196" s="165"/>
    </row>
    <row r="197" spans="1:58">
      <c r="A197" s="22" t="s">
        <v>158</v>
      </c>
      <c r="B197" s="145" t="s">
        <v>443</v>
      </c>
      <c r="C197" s="68" t="s">
        <v>444</v>
      </c>
      <c r="D197" s="21" t="s">
        <v>437</v>
      </c>
      <c r="E197" s="21" t="s">
        <v>144</v>
      </c>
      <c r="F197" s="21">
        <v>1</v>
      </c>
      <c r="G197" s="320" t="s">
        <v>445</v>
      </c>
      <c r="H197" s="21">
        <v>11</v>
      </c>
      <c r="I197" s="49">
        <v>1</v>
      </c>
      <c r="J197" s="37" t="s">
        <v>106</v>
      </c>
      <c r="K197" s="31"/>
      <c r="L197" s="31"/>
      <c r="M197" s="38"/>
      <c r="N197" s="193">
        <v>5</v>
      </c>
      <c r="O197" s="21">
        <v>150</v>
      </c>
      <c r="P197" s="21">
        <v>2</v>
      </c>
      <c r="Q197" s="21">
        <v>2</v>
      </c>
      <c r="R197" s="21">
        <v>0</v>
      </c>
      <c r="S197" s="21"/>
      <c r="T197" s="121">
        <v>130</v>
      </c>
      <c r="U197" s="50">
        <f t="shared" si="46"/>
        <v>2</v>
      </c>
      <c r="V197" s="29">
        <f t="shared" si="47"/>
        <v>0</v>
      </c>
      <c r="W197" s="29">
        <f t="shared" si="48"/>
        <v>0</v>
      </c>
      <c r="X197" s="57">
        <f t="shared" si="49"/>
        <v>0</v>
      </c>
      <c r="Y197" s="29">
        <f t="shared" si="50"/>
        <v>0</v>
      </c>
      <c r="Z197" s="20">
        <f t="shared" si="51"/>
        <v>0</v>
      </c>
      <c r="AA197" s="20">
        <f t="shared" si="44"/>
        <v>0</v>
      </c>
      <c r="AB197" s="20">
        <f t="shared" si="52"/>
        <v>2.75</v>
      </c>
      <c r="AC197" s="20">
        <f t="shared" si="53"/>
        <v>0</v>
      </c>
      <c r="AD197" s="20">
        <f t="shared" si="54"/>
        <v>0</v>
      </c>
      <c r="AE197" s="23">
        <f t="shared" si="55"/>
        <v>0</v>
      </c>
      <c r="AF197" s="25">
        <f t="shared" si="56"/>
        <v>0</v>
      </c>
      <c r="AG197" s="230">
        <f t="shared" si="57"/>
        <v>0</v>
      </c>
      <c r="AH197" s="25">
        <f t="shared" si="45"/>
        <v>0</v>
      </c>
      <c r="AI197" s="23"/>
      <c r="AJ197" s="49">
        <f t="shared" si="58"/>
        <v>4.75</v>
      </c>
      <c r="AK197" s="181" t="s">
        <v>233</v>
      </c>
      <c r="AL197" s="182">
        <f t="shared" si="59"/>
        <v>7.9166666666666673E-3</v>
      </c>
      <c r="AM197" s="69" t="s">
        <v>116</v>
      </c>
      <c r="AN197" s="20" t="s">
        <v>110</v>
      </c>
      <c r="AO197" s="20" t="s">
        <v>110</v>
      </c>
      <c r="AP197" s="21"/>
      <c r="AQ197" s="122" t="s">
        <v>4</v>
      </c>
      <c r="AR197" s="185" t="str">
        <f>INDEX(Преподаватели!F$3:F$72,MATCH($AK197,Преподаватели!$E$3:$E$72,0),1)</f>
        <v>доц.</v>
      </c>
      <c r="AS197" s="101" t="str">
        <f>INDEX(Преподаватели!G$3:G$72,MATCH($AK197,Преподаватели!$E$3:$E$72,0),1)</f>
        <v>шт.</v>
      </c>
      <c r="AT197" s="101" t="str">
        <f>INDEX(Преподаватели!H$3:H$72,MATCH($AK197,Преподаватели!$E$3:$E$72,0),1)</f>
        <v>к.н.</v>
      </c>
      <c r="AU197" s="186" t="str">
        <f>INDEX(Преподаватели!I$3:I$72,MATCH($AK197,Преподаватели!$E$3:$E$72,0),1)</f>
        <v>б.з.</v>
      </c>
      <c r="AV197" s="157"/>
      <c r="AW197" s="163"/>
      <c r="AX197" s="163"/>
      <c r="AY197" s="164"/>
      <c r="AZ197" s="165"/>
      <c r="BA197" s="165"/>
      <c r="BB197" s="1"/>
      <c r="BC197" s="1"/>
      <c r="BD197" s="1"/>
      <c r="BE197" s="1"/>
      <c r="BF197" s="1"/>
    </row>
    <row r="198" spans="1:58" s="1" customFormat="1">
      <c r="A198" s="21" t="s">
        <v>162</v>
      </c>
      <c r="B198" s="145" t="s">
        <v>446</v>
      </c>
      <c r="C198" s="68" t="s">
        <v>113</v>
      </c>
      <c r="D198" s="21" t="s">
        <v>437</v>
      </c>
      <c r="E198" s="21" t="s">
        <v>144</v>
      </c>
      <c r="F198" s="21">
        <v>2</v>
      </c>
      <c r="G198" s="20" t="s">
        <v>447</v>
      </c>
      <c r="H198" s="21">
        <v>9</v>
      </c>
      <c r="I198" s="49">
        <v>1</v>
      </c>
      <c r="J198" s="37"/>
      <c r="K198" s="31"/>
      <c r="L198" s="31"/>
      <c r="M198" s="38"/>
      <c r="N198" s="193">
        <v>0</v>
      </c>
      <c r="O198" s="21"/>
      <c r="P198" s="479">
        <v>6</v>
      </c>
      <c r="Q198" s="21">
        <v>6</v>
      </c>
      <c r="R198" s="21">
        <v>0</v>
      </c>
      <c r="S198" s="21"/>
      <c r="T198" s="121"/>
      <c r="U198" s="50">
        <f t="shared" si="46"/>
        <v>6</v>
      </c>
      <c r="V198" s="29">
        <f t="shared" si="47"/>
        <v>0</v>
      </c>
      <c r="W198" s="29">
        <f t="shared" si="48"/>
        <v>0</v>
      </c>
      <c r="X198" s="57">
        <f t="shared" si="49"/>
        <v>0</v>
      </c>
      <c r="Y198" s="29">
        <f t="shared" si="50"/>
        <v>0</v>
      </c>
      <c r="Z198" s="20">
        <f t="shared" si="51"/>
        <v>0</v>
      </c>
      <c r="AA198" s="20">
        <f t="shared" si="44"/>
        <v>0</v>
      </c>
      <c r="AB198" s="20">
        <f t="shared" si="52"/>
        <v>0</v>
      </c>
      <c r="AC198" s="20">
        <f t="shared" si="53"/>
        <v>0</v>
      </c>
      <c r="AD198" s="20">
        <f t="shared" si="54"/>
        <v>0</v>
      </c>
      <c r="AE198" s="23">
        <f t="shared" si="55"/>
        <v>0</v>
      </c>
      <c r="AF198" s="25">
        <f t="shared" si="56"/>
        <v>0</v>
      </c>
      <c r="AG198" s="230">
        <f t="shared" si="57"/>
        <v>0</v>
      </c>
      <c r="AH198" s="25">
        <f t="shared" si="45"/>
        <v>0</v>
      </c>
      <c r="AI198" s="23"/>
      <c r="AJ198" s="49">
        <f t="shared" si="58"/>
        <v>6</v>
      </c>
      <c r="AK198" s="181" t="s">
        <v>233</v>
      </c>
      <c r="AL198" s="182">
        <f t="shared" si="59"/>
        <v>0.01</v>
      </c>
      <c r="AM198" s="158" t="s">
        <v>116</v>
      </c>
      <c r="AN198" s="20" t="s">
        <v>110</v>
      </c>
      <c r="AO198" s="20" t="s">
        <v>110</v>
      </c>
      <c r="AP198" s="21"/>
      <c r="AQ198" s="122" t="s">
        <v>4</v>
      </c>
      <c r="AR198" s="185" t="str">
        <f>INDEX(Преподаватели!F$3:F$72,MATCH($AK198,Преподаватели!$E$3:$E$72,0),1)</f>
        <v>доц.</v>
      </c>
      <c r="AS198" s="101" t="str">
        <f>INDEX(Преподаватели!G$3:G$72,MATCH($AK198,Преподаватели!$E$3:$E$72,0),1)</f>
        <v>шт.</v>
      </c>
      <c r="AT198" s="101" t="str">
        <f>INDEX(Преподаватели!H$3:H$72,MATCH($AK198,Преподаватели!$E$3:$E$72,0),1)</f>
        <v>к.н.</v>
      </c>
      <c r="AU198" s="186" t="str">
        <f>INDEX(Преподаватели!I$3:I$72,MATCH($AK198,Преподаватели!$E$3:$E$72,0),1)</f>
        <v>б.з.</v>
      </c>
      <c r="AV198" s="157"/>
      <c r="AW198" s="163"/>
      <c r="AX198" s="163"/>
      <c r="AY198" s="164"/>
      <c r="AZ198" s="165"/>
      <c r="BA198" s="165"/>
      <c r="BB198" s="4"/>
      <c r="BC198" s="4"/>
      <c r="BD198" s="4"/>
      <c r="BE198" s="4"/>
      <c r="BF198" s="4"/>
    </row>
    <row r="199" spans="1:58" s="1" customFormat="1" ht="51">
      <c r="A199" s="329" t="s">
        <v>439</v>
      </c>
      <c r="B199" s="145" t="s">
        <v>448</v>
      </c>
      <c r="C199" s="68" t="s">
        <v>449</v>
      </c>
      <c r="D199" s="21" t="s">
        <v>437</v>
      </c>
      <c r="E199" s="21" t="s">
        <v>144</v>
      </c>
      <c r="F199" s="21">
        <v>1</v>
      </c>
      <c r="G199" s="400" t="s">
        <v>450</v>
      </c>
      <c r="H199" s="21">
        <v>25</v>
      </c>
      <c r="I199" s="49">
        <v>1</v>
      </c>
      <c r="J199" s="37"/>
      <c r="K199" s="31"/>
      <c r="L199" s="31"/>
      <c r="M199" s="38"/>
      <c r="N199" s="193">
        <v>0</v>
      </c>
      <c r="O199" s="21"/>
      <c r="P199" s="21">
        <v>2</v>
      </c>
      <c r="Q199" s="21">
        <v>2</v>
      </c>
      <c r="R199" s="21">
        <v>0</v>
      </c>
      <c r="S199" s="21"/>
      <c r="T199" s="121"/>
      <c r="U199" s="50">
        <f t="shared" si="46"/>
        <v>2</v>
      </c>
      <c r="V199" s="29">
        <f t="shared" si="47"/>
        <v>0</v>
      </c>
      <c r="W199" s="29">
        <f t="shared" si="48"/>
        <v>0</v>
      </c>
      <c r="X199" s="57">
        <f t="shared" si="49"/>
        <v>0</v>
      </c>
      <c r="Y199" s="29">
        <f t="shared" si="50"/>
        <v>0</v>
      </c>
      <c r="Z199" s="20">
        <f t="shared" si="51"/>
        <v>0</v>
      </c>
      <c r="AA199" s="20">
        <f t="shared" si="44"/>
        <v>0</v>
      </c>
      <c r="AB199" s="20">
        <f t="shared" si="52"/>
        <v>0</v>
      </c>
      <c r="AC199" s="20">
        <f t="shared" si="53"/>
        <v>0</v>
      </c>
      <c r="AD199" s="20">
        <f t="shared" si="54"/>
        <v>0</v>
      </c>
      <c r="AE199" s="23">
        <f t="shared" si="55"/>
        <v>0</v>
      </c>
      <c r="AF199" s="25">
        <f t="shared" si="56"/>
        <v>0</v>
      </c>
      <c r="AG199" s="230">
        <f t="shared" si="57"/>
        <v>0</v>
      </c>
      <c r="AH199" s="25">
        <f t="shared" si="45"/>
        <v>0</v>
      </c>
      <c r="AI199" s="23"/>
      <c r="AJ199" s="49">
        <f t="shared" si="58"/>
        <v>2</v>
      </c>
      <c r="AK199" s="181" t="s">
        <v>215</v>
      </c>
      <c r="AL199" s="182">
        <f t="shared" si="59"/>
        <v>3.3333333333333335E-3</v>
      </c>
      <c r="AM199" s="158" t="s">
        <v>376</v>
      </c>
      <c r="AN199" s="20" t="s">
        <v>148</v>
      </c>
      <c r="AO199" s="20" t="s">
        <v>110</v>
      </c>
      <c r="AP199" s="21"/>
      <c r="AQ199" s="122" t="s">
        <v>4</v>
      </c>
      <c r="AR199" s="185" t="str">
        <f>INDEX(Преподаватели!F$3:F$72,MATCH($AK199,Преподаватели!$E$3:$E$72,0),1)</f>
        <v>ст.викл.</v>
      </c>
      <c r="AS199" s="101" t="str">
        <f>INDEX(Преподаватели!G$3:G$72,MATCH($AK199,Преподаватели!$E$3:$E$72,0),1)</f>
        <v>сум.</v>
      </c>
      <c r="AT199" s="101" t="str">
        <f>INDEX(Преподаватели!H$3:H$72,MATCH($AK199,Преподаватели!$E$3:$E$72,0),1)</f>
        <v>б.с.</v>
      </c>
      <c r="AU199" s="186" t="str">
        <f>INDEX(Преподаватели!I$3:I$72,MATCH($AK199,Преподаватели!$E$3:$E$72,0),1)</f>
        <v>б.з.</v>
      </c>
      <c r="AV199" s="157"/>
      <c r="AW199" s="163"/>
      <c r="AX199" s="163"/>
      <c r="AY199" s="164"/>
      <c r="AZ199" s="165"/>
      <c r="BA199" s="165"/>
    </row>
    <row r="200" spans="1:58" s="1" customFormat="1" ht="51">
      <c r="A200" s="21" t="s">
        <v>165</v>
      </c>
      <c r="B200" s="145" t="s">
        <v>451</v>
      </c>
      <c r="C200" s="68" t="s">
        <v>449</v>
      </c>
      <c r="D200" s="21" t="s">
        <v>437</v>
      </c>
      <c r="E200" s="21" t="s">
        <v>144</v>
      </c>
      <c r="F200" s="21">
        <v>1</v>
      </c>
      <c r="G200" s="400" t="s">
        <v>450</v>
      </c>
      <c r="H200" s="21">
        <v>25</v>
      </c>
      <c r="I200" s="49">
        <v>1</v>
      </c>
      <c r="J200" s="37" t="s">
        <v>106</v>
      </c>
      <c r="K200" s="31"/>
      <c r="L200" s="31"/>
      <c r="M200" s="38"/>
      <c r="N200" s="193">
        <v>4</v>
      </c>
      <c r="O200" s="21">
        <v>120</v>
      </c>
      <c r="P200" s="21">
        <v>2</v>
      </c>
      <c r="Q200" s="21">
        <v>2</v>
      </c>
      <c r="R200" s="21">
        <v>0</v>
      </c>
      <c r="S200" s="21"/>
      <c r="T200" s="121">
        <v>104</v>
      </c>
      <c r="U200" s="50">
        <f t="shared" si="46"/>
        <v>2</v>
      </c>
      <c r="V200" s="29">
        <f t="shared" si="47"/>
        <v>0</v>
      </c>
      <c r="W200" s="29">
        <f t="shared" si="48"/>
        <v>0</v>
      </c>
      <c r="X200" s="57">
        <f t="shared" si="49"/>
        <v>0</v>
      </c>
      <c r="Y200" s="29">
        <f t="shared" si="50"/>
        <v>0</v>
      </c>
      <c r="Z200" s="20">
        <f t="shared" si="51"/>
        <v>0</v>
      </c>
      <c r="AA200" s="20">
        <f t="shared" si="44"/>
        <v>0</v>
      </c>
      <c r="AB200" s="20">
        <f t="shared" si="52"/>
        <v>6.25</v>
      </c>
      <c r="AC200" s="20">
        <f t="shared" si="53"/>
        <v>0</v>
      </c>
      <c r="AD200" s="20">
        <f t="shared" si="54"/>
        <v>0</v>
      </c>
      <c r="AE200" s="23">
        <f t="shared" si="55"/>
        <v>0</v>
      </c>
      <c r="AF200" s="25">
        <f t="shared" si="56"/>
        <v>0</v>
      </c>
      <c r="AG200" s="230">
        <f t="shared" si="57"/>
        <v>0</v>
      </c>
      <c r="AH200" s="25">
        <f t="shared" si="45"/>
        <v>0</v>
      </c>
      <c r="AI200" s="23"/>
      <c r="AJ200" s="49">
        <f t="shared" si="58"/>
        <v>8.25</v>
      </c>
      <c r="AK200" s="181" t="s">
        <v>215</v>
      </c>
      <c r="AL200" s="182">
        <f t="shared" si="59"/>
        <v>1.375E-2</v>
      </c>
      <c r="AM200" s="158" t="s">
        <v>376</v>
      </c>
      <c r="AN200" s="20" t="s">
        <v>148</v>
      </c>
      <c r="AO200" s="20" t="s">
        <v>110</v>
      </c>
      <c r="AP200" s="21"/>
      <c r="AQ200" s="122" t="s">
        <v>4</v>
      </c>
      <c r="AR200" s="185" t="str">
        <f>INDEX(Преподаватели!F$3:F$72,MATCH($AK200,Преподаватели!$E$3:$E$72,0),1)</f>
        <v>ст.викл.</v>
      </c>
      <c r="AS200" s="101" t="str">
        <f>INDEX(Преподаватели!G$3:G$72,MATCH($AK200,Преподаватели!$E$3:$E$72,0),1)</f>
        <v>сум.</v>
      </c>
      <c r="AT200" s="101" t="str">
        <f>INDEX(Преподаватели!H$3:H$72,MATCH($AK200,Преподаватели!$E$3:$E$72,0),1)</f>
        <v>б.с.</v>
      </c>
      <c r="AU200" s="186" t="str">
        <f>INDEX(Преподаватели!I$3:I$72,MATCH($AK200,Преподаватели!$E$3:$E$72,0),1)</f>
        <v>б.з.</v>
      </c>
      <c r="AV200" s="157"/>
      <c r="AW200" s="163"/>
      <c r="AX200" s="163"/>
      <c r="AY200" s="164"/>
      <c r="AZ200" s="165"/>
      <c r="BA200" s="165"/>
    </row>
    <row r="201" spans="1:58" s="1" customFormat="1" ht="38.25">
      <c r="A201" s="21" t="s">
        <v>165</v>
      </c>
      <c r="B201" s="145" t="s">
        <v>452</v>
      </c>
      <c r="C201" s="68" t="s">
        <v>453</v>
      </c>
      <c r="D201" s="21" t="s">
        <v>437</v>
      </c>
      <c r="E201" s="21" t="s">
        <v>144</v>
      </c>
      <c r="F201" s="21">
        <v>2</v>
      </c>
      <c r="G201" s="400" t="s">
        <v>454</v>
      </c>
      <c r="H201" s="21">
        <v>21</v>
      </c>
      <c r="I201" s="49">
        <v>1</v>
      </c>
      <c r="J201" s="37" t="s">
        <v>106</v>
      </c>
      <c r="K201" s="31"/>
      <c r="L201" s="31"/>
      <c r="M201" s="38"/>
      <c r="N201" s="193">
        <v>4</v>
      </c>
      <c r="O201" s="21">
        <v>120</v>
      </c>
      <c r="P201" s="21">
        <v>2</v>
      </c>
      <c r="Q201" s="21"/>
      <c r="R201" s="21">
        <v>0</v>
      </c>
      <c r="S201" s="21">
        <v>2</v>
      </c>
      <c r="T201" s="121">
        <v>104</v>
      </c>
      <c r="U201" s="50">
        <f t="shared" si="46"/>
        <v>0</v>
      </c>
      <c r="V201" s="29">
        <f t="shared" si="47"/>
        <v>0</v>
      </c>
      <c r="W201" s="29">
        <f t="shared" si="48"/>
        <v>2</v>
      </c>
      <c r="X201" s="57">
        <f t="shared" si="49"/>
        <v>0</v>
      </c>
      <c r="Y201" s="29">
        <f t="shared" si="50"/>
        <v>0</v>
      </c>
      <c r="Z201" s="20">
        <f t="shared" si="51"/>
        <v>0</v>
      </c>
      <c r="AA201" s="20">
        <f t="shared" si="44"/>
        <v>0</v>
      </c>
      <c r="AB201" s="20">
        <f t="shared" si="52"/>
        <v>5.25</v>
      </c>
      <c r="AC201" s="20">
        <f t="shared" si="53"/>
        <v>0</v>
      </c>
      <c r="AD201" s="20">
        <f t="shared" si="54"/>
        <v>0</v>
      </c>
      <c r="AE201" s="23">
        <f t="shared" si="55"/>
        <v>0</v>
      </c>
      <c r="AF201" s="25">
        <f t="shared" si="56"/>
        <v>0</v>
      </c>
      <c r="AG201" s="230"/>
      <c r="AH201" s="25">
        <f t="shared" si="45"/>
        <v>0</v>
      </c>
      <c r="AI201" s="23"/>
      <c r="AJ201" s="49">
        <f t="shared" si="58"/>
        <v>7.25</v>
      </c>
      <c r="AK201" s="181" t="s">
        <v>215</v>
      </c>
      <c r="AL201" s="182">
        <f t="shared" si="59"/>
        <v>1.2083333333333333E-2</v>
      </c>
      <c r="AM201" s="158" t="s">
        <v>376</v>
      </c>
      <c r="AN201" s="20" t="s">
        <v>148</v>
      </c>
      <c r="AO201" s="20" t="s">
        <v>110</v>
      </c>
      <c r="AP201" s="21"/>
      <c r="AQ201" s="122" t="s">
        <v>4</v>
      </c>
      <c r="AR201" s="185" t="str">
        <f>INDEX(Преподаватели!F$3:F$72,MATCH($AK201,Преподаватели!$E$3:$E$72,0),1)</f>
        <v>ст.викл.</v>
      </c>
      <c r="AS201" s="101" t="str">
        <f>INDEX(Преподаватели!G$3:G$72,MATCH($AK201,Преподаватели!$E$3:$E$72,0),1)</f>
        <v>сум.</v>
      </c>
      <c r="AT201" s="101" t="str">
        <f>INDEX(Преподаватели!H$3:H$72,MATCH($AK201,Преподаватели!$E$3:$E$72,0),1)</f>
        <v>б.с.</v>
      </c>
      <c r="AU201" s="186" t="str">
        <f>INDEX(Преподаватели!I$3:I$72,MATCH($AK201,Преподаватели!$E$3:$E$72,0),1)</f>
        <v>б.з.</v>
      </c>
      <c r="AV201" s="157"/>
      <c r="AW201" s="163"/>
      <c r="AX201" s="163"/>
      <c r="AY201" s="164"/>
      <c r="AZ201" s="165"/>
      <c r="BA201" s="165"/>
    </row>
    <row r="202" spans="1:58" s="1" customFormat="1" ht="25.5">
      <c r="A202" s="21" t="s">
        <v>167</v>
      </c>
      <c r="B202" s="145" t="s">
        <v>455</v>
      </c>
      <c r="C202" s="68" t="s">
        <v>113</v>
      </c>
      <c r="D202" s="21" t="s">
        <v>437</v>
      </c>
      <c r="E202" s="21" t="s">
        <v>144</v>
      </c>
      <c r="F202" s="21">
        <v>1</v>
      </c>
      <c r="G202" s="20" t="s">
        <v>447</v>
      </c>
      <c r="H202" s="21">
        <v>9</v>
      </c>
      <c r="I202" s="49">
        <v>1</v>
      </c>
      <c r="J202" s="37"/>
      <c r="K202" s="31"/>
      <c r="L202" s="31"/>
      <c r="M202" s="38"/>
      <c r="N202" s="193">
        <v>0</v>
      </c>
      <c r="O202" s="21"/>
      <c r="P202" s="21">
        <v>2</v>
      </c>
      <c r="Q202" s="21">
        <v>2</v>
      </c>
      <c r="R202" s="21">
        <v>0</v>
      </c>
      <c r="S202" s="21"/>
      <c r="T202" s="121"/>
      <c r="U202" s="50">
        <f t="shared" si="46"/>
        <v>2</v>
      </c>
      <c r="V202" s="29">
        <f t="shared" si="47"/>
        <v>0</v>
      </c>
      <c r="W202" s="29">
        <f t="shared" si="48"/>
        <v>0</v>
      </c>
      <c r="X202" s="57">
        <f t="shared" si="49"/>
        <v>0</v>
      </c>
      <c r="Y202" s="29">
        <f t="shared" si="50"/>
        <v>0</v>
      </c>
      <c r="Z202" s="20">
        <f t="shared" si="51"/>
        <v>0</v>
      </c>
      <c r="AA202" s="20">
        <f t="shared" si="44"/>
        <v>0</v>
      </c>
      <c r="AB202" s="20">
        <f t="shared" si="52"/>
        <v>0</v>
      </c>
      <c r="AC202" s="20">
        <f t="shared" si="53"/>
        <v>0</v>
      </c>
      <c r="AD202" s="20">
        <f t="shared" si="54"/>
        <v>0</v>
      </c>
      <c r="AE202" s="23">
        <f t="shared" si="55"/>
        <v>0</v>
      </c>
      <c r="AF202" s="25">
        <f t="shared" si="56"/>
        <v>0</v>
      </c>
      <c r="AG202" s="230">
        <f t="shared" si="57"/>
        <v>0</v>
      </c>
      <c r="AH202" s="25">
        <f t="shared" si="45"/>
        <v>0</v>
      </c>
      <c r="AI202" s="23"/>
      <c r="AJ202" s="49">
        <f t="shared" si="58"/>
        <v>2</v>
      </c>
      <c r="AK202" s="181" t="s">
        <v>215</v>
      </c>
      <c r="AL202" s="182">
        <f t="shared" si="59"/>
        <v>3.3333333333333335E-3</v>
      </c>
      <c r="AM202" s="158" t="s">
        <v>376</v>
      </c>
      <c r="AN202" s="20" t="s">
        <v>148</v>
      </c>
      <c r="AO202" s="20" t="s">
        <v>110</v>
      </c>
      <c r="AP202" s="21"/>
      <c r="AQ202" s="122" t="s">
        <v>4</v>
      </c>
      <c r="AR202" s="185" t="str">
        <f>INDEX(Преподаватели!F$3:F$72,MATCH($AK202,Преподаватели!$E$3:$E$72,0),1)</f>
        <v>ст.викл.</v>
      </c>
      <c r="AS202" s="101" t="str">
        <f>INDEX(Преподаватели!G$3:G$72,MATCH($AK202,Преподаватели!$E$3:$E$72,0),1)</f>
        <v>сум.</v>
      </c>
      <c r="AT202" s="101" t="str">
        <f>INDEX(Преподаватели!H$3:H$72,MATCH($AK202,Преподаватели!$E$3:$E$72,0),1)</f>
        <v>б.с.</v>
      </c>
      <c r="AU202" s="186" t="str">
        <f>INDEX(Преподаватели!I$3:I$72,MATCH($AK202,Преподаватели!$E$3:$E$72,0),1)</f>
        <v>б.з.</v>
      </c>
      <c r="AV202" s="157"/>
      <c r="AW202" s="163"/>
      <c r="AX202" s="163"/>
      <c r="AY202" s="164"/>
      <c r="AZ202" s="165"/>
      <c r="BA202" s="165"/>
      <c r="BB202" s="4"/>
      <c r="BC202" s="4"/>
      <c r="BD202" s="4"/>
      <c r="BE202" s="4"/>
      <c r="BF202" s="4"/>
    </row>
    <row r="203" spans="1:58" ht="25.5">
      <c r="A203" s="22" t="s">
        <v>167</v>
      </c>
      <c r="B203" s="145" t="s">
        <v>455</v>
      </c>
      <c r="C203" s="68" t="s">
        <v>113</v>
      </c>
      <c r="D203" s="21" t="s">
        <v>437</v>
      </c>
      <c r="E203" s="21" t="s">
        <v>144</v>
      </c>
      <c r="F203" s="21">
        <v>2</v>
      </c>
      <c r="G203" s="20" t="s">
        <v>447</v>
      </c>
      <c r="H203" s="21">
        <v>9</v>
      </c>
      <c r="I203" s="49">
        <v>1</v>
      </c>
      <c r="J203" s="37" t="s">
        <v>106</v>
      </c>
      <c r="K203" s="31"/>
      <c r="L203" s="31"/>
      <c r="M203" s="38"/>
      <c r="N203" s="193">
        <v>5</v>
      </c>
      <c r="O203" s="21">
        <v>150</v>
      </c>
      <c r="P203" s="479">
        <v>6</v>
      </c>
      <c r="Q203" s="21"/>
      <c r="R203" s="21">
        <v>0</v>
      </c>
      <c r="S203" s="21">
        <v>6</v>
      </c>
      <c r="T203" s="121">
        <v>134</v>
      </c>
      <c r="U203" s="50">
        <f t="shared" si="46"/>
        <v>0</v>
      </c>
      <c r="V203" s="29">
        <f t="shared" si="47"/>
        <v>0</v>
      </c>
      <c r="W203" s="29">
        <f t="shared" si="48"/>
        <v>6</v>
      </c>
      <c r="X203" s="57">
        <f t="shared" si="49"/>
        <v>0</v>
      </c>
      <c r="Y203" s="29">
        <f t="shared" si="50"/>
        <v>0</v>
      </c>
      <c r="Z203" s="20">
        <f t="shared" si="51"/>
        <v>0</v>
      </c>
      <c r="AA203" s="20">
        <f t="shared" si="44"/>
        <v>0</v>
      </c>
      <c r="AB203" s="20">
        <f t="shared" si="52"/>
        <v>2.25</v>
      </c>
      <c r="AC203" s="20">
        <f t="shared" si="53"/>
        <v>0</v>
      </c>
      <c r="AD203" s="20">
        <f t="shared" si="54"/>
        <v>0</v>
      </c>
      <c r="AE203" s="23">
        <f t="shared" si="55"/>
        <v>0</v>
      </c>
      <c r="AF203" s="25">
        <f t="shared" si="56"/>
        <v>0</v>
      </c>
      <c r="AG203" s="230"/>
      <c r="AH203" s="25">
        <f t="shared" si="45"/>
        <v>0</v>
      </c>
      <c r="AI203" s="23"/>
      <c r="AJ203" s="49">
        <f t="shared" si="58"/>
        <v>8.25</v>
      </c>
      <c r="AK203" s="181" t="s">
        <v>215</v>
      </c>
      <c r="AL203" s="182">
        <f t="shared" si="59"/>
        <v>1.375E-2</v>
      </c>
      <c r="AM203" s="69" t="s">
        <v>376</v>
      </c>
      <c r="AN203" s="20" t="s">
        <v>148</v>
      </c>
      <c r="AO203" s="20" t="s">
        <v>110</v>
      </c>
      <c r="AP203" s="21"/>
      <c r="AQ203" s="122" t="s">
        <v>4</v>
      </c>
      <c r="AR203" s="185" t="str">
        <f>INDEX(Преподаватели!F$3:F$72,MATCH($AK203,Преподаватели!$E$3:$E$72,0),1)</f>
        <v>ст.викл.</v>
      </c>
      <c r="AS203" s="101" t="str">
        <f>INDEX(Преподаватели!G$3:G$72,MATCH($AK203,Преподаватели!$E$3:$E$72,0),1)</f>
        <v>сум.</v>
      </c>
      <c r="AT203" s="101" t="str">
        <f>INDEX(Преподаватели!H$3:H$72,MATCH($AK203,Преподаватели!$E$3:$E$72,0),1)</f>
        <v>б.с.</v>
      </c>
      <c r="AU203" s="186" t="str">
        <f>INDEX(Преподаватели!I$3:I$72,MATCH($AK203,Преподаватели!$E$3:$E$72,0),1)</f>
        <v>б.з.</v>
      </c>
      <c r="AV203" s="157"/>
      <c r="AW203" s="163"/>
      <c r="AX203" s="163"/>
      <c r="AY203" s="164"/>
      <c r="AZ203" s="165"/>
      <c r="BA203" s="165"/>
      <c r="BB203" s="1"/>
      <c r="BC203" s="1"/>
      <c r="BD203" s="1"/>
      <c r="BE203" s="1"/>
      <c r="BF203" s="1"/>
    </row>
    <row r="204" spans="1:58" s="1" customFormat="1" ht="38.25">
      <c r="A204" s="329" t="s">
        <v>439</v>
      </c>
      <c r="B204" s="145" t="s">
        <v>456</v>
      </c>
      <c r="C204" s="68" t="s">
        <v>457</v>
      </c>
      <c r="D204" s="21" t="s">
        <v>437</v>
      </c>
      <c r="E204" s="21" t="s">
        <v>144</v>
      </c>
      <c r="F204" s="21">
        <v>1</v>
      </c>
      <c r="G204" s="400" t="s">
        <v>458</v>
      </c>
      <c r="H204" s="21">
        <v>19</v>
      </c>
      <c r="I204" s="49">
        <v>1</v>
      </c>
      <c r="J204" s="37"/>
      <c r="K204" s="31"/>
      <c r="L204" s="31"/>
      <c r="M204" s="38"/>
      <c r="N204" s="193">
        <v>0</v>
      </c>
      <c r="O204" s="21"/>
      <c r="P204" s="21">
        <v>2</v>
      </c>
      <c r="Q204" s="21">
        <v>2</v>
      </c>
      <c r="R204" s="21">
        <v>0</v>
      </c>
      <c r="S204" s="21"/>
      <c r="T204" s="121"/>
      <c r="U204" s="50">
        <f t="shared" si="46"/>
        <v>2</v>
      </c>
      <c r="V204" s="29">
        <f t="shared" si="47"/>
        <v>0</v>
      </c>
      <c r="W204" s="29">
        <f t="shared" si="48"/>
        <v>0</v>
      </c>
      <c r="X204" s="57">
        <f t="shared" si="49"/>
        <v>0</v>
      </c>
      <c r="Y204" s="29">
        <f t="shared" si="50"/>
        <v>0</v>
      </c>
      <c r="Z204" s="20">
        <f t="shared" si="51"/>
        <v>0</v>
      </c>
      <c r="AA204" s="20">
        <f t="shared" si="44"/>
        <v>0</v>
      </c>
      <c r="AB204" s="20">
        <f t="shared" si="52"/>
        <v>0</v>
      </c>
      <c r="AC204" s="20">
        <f t="shared" si="53"/>
        <v>0</v>
      </c>
      <c r="AD204" s="20">
        <f t="shared" si="54"/>
        <v>0</v>
      </c>
      <c r="AE204" s="23">
        <f t="shared" si="55"/>
        <v>0</v>
      </c>
      <c r="AF204" s="25">
        <f t="shared" si="56"/>
        <v>0</v>
      </c>
      <c r="AG204" s="230"/>
      <c r="AH204" s="25"/>
      <c r="AI204" s="23"/>
      <c r="AJ204" s="49">
        <f t="shared" si="58"/>
        <v>2</v>
      </c>
      <c r="AK204" s="181" t="s">
        <v>107</v>
      </c>
      <c r="AL204" s="182">
        <f t="shared" si="59"/>
        <v>3.3333333333333335E-3</v>
      </c>
      <c r="AM204" s="158" t="s">
        <v>376</v>
      </c>
      <c r="AN204" s="20" t="s">
        <v>148</v>
      </c>
      <c r="AO204" s="20" t="s">
        <v>110</v>
      </c>
      <c r="AP204" s="21"/>
      <c r="AQ204" s="122" t="s">
        <v>4</v>
      </c>
      <c r="AR204" s="185" t="str">
        <f>INDEX(Преподаватели!F$3:F$72,MATCH($AK204,Преподаватели!$E$3:$E$72,0),1)</f>
        <v>ст.викл.</v>
      </c>
      <c r="AS204" s="101" t="str">
        <f>INDEX(Преподаватели!G$3:G$72,MATCH($AK204,Преподаватели!$E$3:$E$72,0),1)</f>
        <v>шт.</v>
      </c>
      <c r="AT204" s="101" t="str">
        <f>INDEX(Преподаватели!H$3:H$72,MATCH($AK204,Преподаватели!$E$3:$E$72,0),1)</f>
        <v>б.с.</v>
      </c>
      <c r="AU204" s="186" t="str">
        <f>INDEX(Преподаватели!I$3:I$72,MATCH($AK204,Преподаватели!$E$3:$E$72,0),1)</f>
        <v>б.з.</v>
      </c>
      <c r="AV204" s="157"/>
      <c r="AW204" s="163"/>
      <c r="AX204" s="163"/>
      <c r="AY204" s="164"/>
      <c r="AZ204" s="165"/>
      <c r="BA204" s="165"/>
      <c r="BB204" s="4"/>
      <c r="BC204" s="4"/>
      <c r="BD204" s="4"/>
      <c r="BE204" s="4"/>
      <c r="BF204" s="4"/>
    </row>
    <row r="205" spans="1:58" ht="38.25">
      <c r="A205" s="22" t="s">
        <v>196</v>
      </c>
      <c r="B205" s="145" t="s">
        <v>456</v>
      </c>
      <c r="C205" s="68" t="s">
        <v>457</v>
      </c>
      <c r="D205" s="21" t="s">
        <v>437</v>
      </c>
      <c r="E205" s="21" t="s">
        <v>144</v>
      </c>
      <c r="F205" s="21">
        <v>1</v>
      </c>
      <c r="G205" s="400" t="s">
        <v>458</v>
      </c>
      <c r="H205" s="21">
        <v>19</v>
      </c>
      <c r="I205" s="49">
        <v>1</v>
      </c>
      <c r="J205" s="37" t="s">
        <v>106</v>
      </c>
      <c r="K205" s="31"/>
      <c r="L205" s="31"/>
      <c r="M205" s="38"/>
      <c r="N205" s="193">
        <v>6</v>
      </c>
      <c r="O205" s="21">
        <v>180</v>
      </c>
      <c r="P205" s="21">
        <v>2</v>
      </c>
      <c r="Q205" s="21"/>
      <c r="R205" s="21">
        <v>0</v>
      </c>
      <c r="S205" s="21">
        <v>2</v>
      </c>
      <c r="T205" s="121">
        <v>164</v>
      </c>
      <c r="U205" s="50">
        <f t="shared" si="46"/>
        <v>0</v>
      </c>
      <c r="V205" s="29">
        <f t="shared" si="47"/>
        <v>0</v>
      </c>
      <c r="W205" s="29">
        <f t="shared" si="48"/>
        <v>2</v>
      </c>
      <c r="X205" s="57">
        <f t="shared" si="49"/>
        <v>0</v>
      </c>
      <c r="Y205" s="29">
        <f t="shared" si="50"/>
        <v>0</v>
      </c>
      <c r="Z205" s="20">
        <f t="shared" si="51"/>
        <v>0</v>
      </c>
      <c r="AA205" s="20">
        <f t="shared" si="44"/>
        <v>0</v>
      </c>
      <c r="AB205" s="20">
        <f t="shared" si="52"/>
        <v>4.75</v>
      </c>
      <c r="AC205" s="20">
        <f t="shared" si="53"/>
        <v>0</v>
      </c>
      <c r="AD205" s="20">
        <f t="shared" si="54"/>
        <v>0</v>
      </c>
      <c r="AE205" s="23">
        <f t="shared" si="55"/>
        <v>0</v>
      </c>
      <c r="AF205" s="25">
        <f t="shared" si="56"/>
        <v>0</v>
      </c>
      <c r="AG205" s="230"/>
      <c r="AH205" s="25"/>
      <c r="AI205" s="23"/>
      <c r="AJ205" s="49">
        <f t="shared" si="58"/>
        <v>6.75</v>
      </c>
      <c r="AK205" s="181" t="s">
        <v>107</v>
      </c>
      <c r="AL205" s="182">
        <f t="shared" si="59"/>
        <v>1.125E-2</v>
      </c>
      <c r="AM205" s="69" t="s">
        <v>376</v>
      </c>
      <c r="AN205" s="20" t="s">
        <v>148</v>
      </c>
      <c r="AO205" s="20" t="s">
        <v>110</v>
      </c>
      <c r="AP205" s="21"/>
      <c r="AQ205" s="122" t="s">
        <v>4</v>
      </c>
      <c r="AR205" s="185" t="str">
        <f>INDEX(Преподаватели!F$3:F$72,MATCH($AK205,Преподаватели!$E$3:$E$72,0),1)</f>
        <v>ст.викл.</v>
      </c>
      <c r="AS205" s="101" t="str">
        <f>INDEX(Преподаватели!G$3:G$72,MATCH($AK205,Преподаватели!$E$3:$E$72,0),1)</f>
        <v>шт.</v>
      </c>
      <c r="AT205" s="101" t="str">
        <f>INDEX(Преподаватели!H$3:H$72,MATCH($AK205,Преподаватели!$E$3:$E$72,0),1)</f>
        <v>б.с.</v>
      </c>
      <c r="AU205" s="186" t="str">
        <f>INDEX(Преподаватели!I$3:I$72,MATCH($AK205,Преподаватели!$E$3:$E$72,0),1)</f>
        <v>б.з.</v>
      </c>
      <c r="AV205" s="157"/>
      <c r="AW205" s="163"/>
      <c r="AX205" s="163"/>
      <c r="AY205" s="164"/>
      <c r="AZ205" s="165"/>
      <c r="BA205" s="165"/>
      <c r="BB205" s="1"/>
      <c r="BC205" s="1"/>
      <c r="BD205" s="1"/>
      <c r="BE205" s="1"/>
      <c r="BF205" s="1"/>
    </row>
    <row r="206" spans="1:58" s="1" customFormat="1" ht="38.25">
      <c r="A206" s="329" t="s">
        <v>439</v>
      </c>
      <c r="B206" s="145" t="s">
        <v>459</v>
      </c>
      <c r="C206" s="68" t="s">
        <v>460</v>
      </c>
      <c r="D206" s="21" t="s">
        <v>437</v>
      </c>
      <c r="E206" s="21" t="s">
        <v>144</v>
      </c>
      <c r="F206" s="21">
        <v>1</v>
      </c>
      <c r="G206" s="320" t="s">
        <v>461</v>
      </c>
      <c r="H206" s="21">
        <v>15</v>
      </c>
      <c r="I206" s="49">
        <v>1</v>
      </c>
      <c r="J206" s="37"/>
      <c r="K206" s="31"/>
      <c r="L206" s="31"/>
      <c r="M206" s="38"/>
      <c r="N206" s="193">
        <v>0</v>
      </c>
      <c r="O206" s="21"/>
      <c r="P206" s="21">
        <v>2</v>
      </c>
      <c r="Q206" s="21">
        <v>2</v>
      </c>
      <c r="R206" s="21">
        <v>0</v>
      </c>
      <c r="S206" s="21"/>
      <c r="T206" s="121"/>
      <c r="U206" s="50">
        <f t="shared" si="46"/>
        <v>2</v>
      </c>
      <c r="V206" s="29">
        <f t="shared" si="47"/>
        <v>0</v>
      </c>
      <c r="W206" s="29">
        <f t="shared" si="48"/>
        <v>0</v>
      </c>
      <c r="X206" s="57">
        <f t="shared" si="49"/>
        <v>0</v>
      </c>
      <c r="Y206" s="29">
        <f t="shared" si="50"/>
        <v>0</v>
      </c>
      <c r="Z206" s="20">
        <f t="shared" si="51"/>
        <v>0</v>
      </c>
      <c r="AA206" s="20">
        <f t="shared" si="44"/>
        <v>0</v>
      </c>
      <c r="AB206" s="20">
        <f t="shared" si="52"/>
        <v>0</v>
      </c>
      <c r="AC206" s="20">
        <f t="shared" si="53"/>
        <v>0</v>
      </c>
      <c r="AD206" s="20">
        <f t="shared" si="54"/>
        <v>0</v>
      </c>
      <c r="AE206" s="23">
        <f t="shared" si="55"/>
        <v>0</v>
      </c>
      <c r="AF206" s="25">
        <f t="shared" si="56"/>
        <v>0</v>
      </c>
      <c r="AG206" s="230">
        <f t="shared" ref="AG206:AG214" si="60">IF(OR(L206="+",A206="Пр",A206="ПедПр",A206="НПрКПУ"),0,IF(OR(D206="Ден.(д)",D206="Заоч.(д)"),N206*0.5*H206,IF((V206+W206)&gt;0,N206*H206*0.08,0)))</f>
        <v>0</v>
      </c>
      <c r="AH206" s="25">
        <f t="shared" ref="AH206:AH214" si="61">IF(AF206&gt;0,0,IF(D206="Заоч.",0,IF(OR(D206="Ден.(д)",D206="Заоч.(д)"),0,IF(Q206&gt;0,N206*H206*0.02,0))))</f>
        <v>0</v>
      </c>
      <c r="AI206" s="23"/>
      <c r="AJ206" s="49">
        <f t="shared" si="58"/>
        <v>2</v>
      </c>
      <c r="AK206" s="181" t="s">
        <v>160</v>
      </c>
      <c r="AL206" s="182">
        <f t="shared" si="59"/>
        <v>3.3333333333333335E-3</v>
      </c>
      <c r="AM206" s="158" t="s">
        <v>161</v>
      </c>
      <c r="AN206" s="20" t="s">
        <v>149</v>
      </c>
      <c r="AO206" s="20" t="s">
        <v>110</v>
      </c>
      <c r="AP206" s="21"/>
      <c r="AQ206" s="122" t="s">
        <v>4</v>
      </c>
      <c r="AR206" s="185" t="str">
        <f>INDEX(Преподаватели!F$3:F$72,MATCH($AK206,Преподаватели!$E$3:$E$72,0),1)</f>
        <v>доц.</v>
      </c>
      <c r="AS206" s="101" t="str">
        <f>INDEX(Преподаватели!G$3:G$72,MATCH($AK206,Преподаватели!$E$3:$E$72,0),1)</f>
        <v>сум.</v>
      </c>
      <c r="AT206" s="101" t="str">
        <f>INDEX(Преподаватели!H$3:H$72,MATCH($AK206,Преподаватели!$E$3:$E$72,0),1)</f>
        <v>к.н.</v>
      </c>
      <c r="AU206" s="186" t="str">
        <f>INDEX(Преподаватели!I$3:I$72,MATCH($AK206,Преподаватели!$E$3:$E$72,0),1)</f>
        <v>доц.</v>
      </c>
      <c r="AV206" s="157"/>
      <c r="AW206" s="163"/>
      <c r="AX206" s="163"/>
      <c r="AY206" s="164"/>
      <c r="AZ206" s="165"/>
      <c r="BA206" s="165"/>
    </row>
    <row r="207" spans="1:58" s="1" customFormat="1" ht="38.25">
      <c r="A207" s="21" t="s">
        <v>171</v>
      </c>
      <c r="B207" s="145" t="s">
        <v>459</v>
      </c>
      <c r="C207" s="68" t="s">
        <v>460</v>
      </c>
      <c r="D207" s="21" t="s">
        <v>437</v>
      </c>
      <c r="E207" s="21" t="s">
        <v>144</v>
      </c>
      <c r="F207" s="21">
        <v>1</v>
      </c>
      <c r="G207" s="320" t="s">
        <v>461</v>
      </c>
      <c r="H207" s="21">
        <v>15</v>
      </c>
      <c r="I207" s="49">
        <v>1</v>
      </c>
      <c r="J207" s="37"/>
      <c r="K207" s="31" t="s">
        <v>106</v>
      </c>
      <c r="L207" s="31"/>
      <c r="M207" s="38"/>
      <c r="N207" s="193">
        <v>3</v>
      </c>
      <c r="O207" s="21">
        <v>90</v>
      </c>
      <c r="P207" s="21">
        <v>2</v>
      </c>
      <c r="Q207" s="21"/>
      <c r="R207" s="21">
        <v>0</v>
      </c>
      <c r="S207" s="21">
        <v>2</v>
      </c>
      <c r="T207" s="121">
        <v>76</v>
      </c>
      <c r="U207" s="50">
        <f t="shared" si="46"/>
        <v>0</v>
      </c>
      <c r="V207" s="29">
        <f t="shared" si="47"/>
        <v>0</v>
      </c>
      <c r="W207" s="29">
        <f t="shared" si="48"/>
        <v>2</v>
      </c>
      <c r="X207" s="57">
        <f t="shared" si="49"/>
        <v>0</v>
      </c>
      <c r="Y207" s="29">
        <f t="shared" si="50"/>
        <v>0</v>
      </c>
      <c r="Z207" s="20">
        <f t="shared" si="51"/>
        <v>0</v>
      </c>
      <c r="AA207" s="20">
        <f t="shared" si="44"/>
        <v>0</v>
      </c>
      <c r="AB207" s="20">
        <f t="shared" si="52"/>
        <v>0</v>
      </c>
      <c r="AC207" s="20">
        <f t="shared" si="53"/>
        <v>0</v>
      </c>
      <c r="AD207" s="20">
        <f t="shared" si="54"/>
        <v>0</v>
      </c>
      <c r="AE207" s="23">
        <f t="shared" si="55"/>
        <v>0</v>
      </c>
      <c r="AF207" s="25">
        <f t="shared" si="56"/>
        <v>0</v>
      </c>
      <c r="AG207" s="230"/>
      <c r="AH207" s="25">
        <f t="shared" si="61"/>
        <v>0</v>
      </c>
      <c r="AI207" s="23"/>
      <c r="AJ207" s="49">
        <f t="shared" si="58"/>
        <v>2</v>
      </c>
      <c r="AK207" s="181" t="s">
        <v>160</v>
      </c>
      <c r="AL207" s="182">
        <f t="shared" si="59"/>
        <v>3.3333333333333335E-3</v>
      </c>
      <c r="AM207" s="158" t="s">
        <v>161</v>
      </c>
      <c r="AN207" s="20" t="s">
        <v>149</v>
      </c>
      <c r="AO207" s="20" t="s">
        <v>110</v>
      </c>
      <c r="AP207" s="21"/>
      <c r="AQ207" s="122" t="s">
        <v>4</v>
      </c>
      <c r="AR207" s="185" t="str">
        <f>INDEX(Преподаватели!F$3:F$72,MATCH($AK207,Преподаватели!$E$3:$E$72,0),1)</f>
        <v>доц.</v>
      </c>
      <c r="AS207" s="101" t="str">
        <f>INDEX(Преподаватели!G$3:G$72,MATCH($AK207,Преподаватели!$E$3:$E$72,0),1)</f>
        <v>сум.</v>
      </c>
      <c r="AT207" s="101" t="str">
        <f>INDEX(Преподаватели!H$3:H$72,MATCH($AK207,Преподаватели!$E$3:$E$72,0),1)</f>
        <v>к.н.</v>
      </c>
      <c r="AU207" s="186" t="str">
        <f>INDEX(Преподаватели!I$3:I$72,MATCH($AK207,Преподаватели!$E$3:$E$72,0),1)</f>
        <v>доц.</v>
      </c>
      <c r="AV207" s="157"/>
      <c r="AW207" s="163"/>
      <c r="AX207" s="163"/>
      <c r="AY207" s="164"/>
      <c r="AZ207" s="165"/>
      <c r="BA207" s="165"/>
    </row>
    <row r="208" spans="1:58" s="1" customFormat="1" ht="51">
      <c r="A208" s="329" t="s">
        <v>439</v>
      </c>
      <c r="B208" s="145" t="s">
        <v>462</v>
      </c>
      <c r="C208" s="68" t="s">
        <v>440</v>
      </c>
      <c r="D208" s="21" t="s">
        <v>437</v>
      </c>
      <c r="E208" s="21" t="s">
        <v>144</v>
      </c>
      <c r="F208" s="21">
        <v>1</v>
      </c>
      <c r="G208" s="400" t="s">
        <v>441</v>
      </c>
      <c r="H208" s="21">
        <v>26</v>
      </c>
      <c r="I208" s="49">
        <v>1</v>
      </c>
      <c r="J208" s="37"/>
      <c r="K208" s="31"/>
      <c r="L208" s="31"/>
      <c r="M208" s="38"/>
      <c r="N208" s="193">
        <v>0</v>
      </c>
      <c r="O208" s="21"/>
      <c r="P208" s="21">
        <v>2</v>
      </c>
      <c r="Q208" s="21">
        <v>2</v>
      </c>
      <c r="R208" s="21">
        <v>0</v>
      </c>
      <c r="S208" s="21"/>
      <c r="T208" s="121"/>
      <c r="U208" s="50">
        <f t="shared" si="46"/>
        <v>2</v>
      </c>
      <c r="V208" s="29">
        <f t="shared" si="47"/>
        <v>0</v>
      </c>
      <c r="W208" s="29">
        <f t="shared" si="48"/>
        <v>0</v>
      </c>
      <c r="X208" s="57">
        <f t="shared" si="49"/>
        <v>0</v>
      </c>
      <c r="Y208" s="29">
        <f t="shared" si="50"/>
        <v>0</v>
      </c>
      <c r="Z208" s="20">
        <f t="shared" si="51"/>
        <v>0</v>
      </c>
      <c r="AA208" s="20">
        <f t="shared" si="44"/>
        <v>0</v>
      </c>
      <c r="AB208" s="20">
        <f t="shared" si="52"/>
        <v>0</v>
      </c>
      <c r="AC208" s="20">
        <f t="shared" si="53"/>
        <v>0</v>
      </c>
      <c r="AD208" s="20">
        <f t="shared" si="54"/>
        <v>0</v>
      </c>
      <c r="AE208" s="23">
        <f t="shared" si="55"/>
        <v>0</v>
      </c>
      <c r="AF208" s="25">
        <f t="shared" si="56"/>
        <v>0</v>
      </c>
      <c r="AG208" s="230">
        <f t="shared" si="60"/>
        <v>0</v>
      </c>
      <c r="AH208" s="25">
        <f t="shared" si="61"/>
        <v>0</v>
      </c>
      <c r="AI208" s="23"/>
      <c r="AJ208" s="49">
        <f t="shared" si="58"/>
        <v>2</v>
      </c>
      <c r="AK208" s="181" t="s">
        <v>353</v>
      </c>
      <c r="AL208" s="182">
        <f t="shared" si="59"/>
        <v>3.3333333333333335E-3</v>
      </c>
      <c r="AM208" s="158" t="s">
        <v>176</v>
      </c>
      <c r="AN208" s="20" t="s">
        <v>109</v>
      </c>
      <c r="AO208" s="20" t="s">
        <v>110</v>
      </c>
      <c r="AP208" s="21"/>
      <c r="AQ208" s="122" t="s">
        <v>4</v>
      </c>
      <c r="AR208" s="185" t="str">
        <f>INDEX(Преподаватели!F$3:F$72,MATCH($AK208,Преподаватели!$E$3:$E$72,0),1)</f>
        <v>доц.</v>
      </c>
      <c r="AS208" s="101" t="str">
        <f>INDEX(Преподаватели!G$3:G$72,MATCH($AK208,Преподаватели!$E$3:$E$72,0),1)</f>
        <v>сум.</v>
      </c>
      <c r="AT208" s="101" t="str">
        <f>INDEX(Преподаватели!H$3:H$72,MATCH($AK208,Преподаватели!$E$3:$E$72,0),1)</f>
        <v>к.н.</v>
      </c>
      <c r="AU208" s="186" t="str">
        <f>INDEX(Преподаватели!I$3:I$72,MATCH($AK208,Преподаватели!$E$3:$E$72,0),1)</f>
        <v>доц.</v>
      </c>
      <c r="AV208" s="157"/>
      <c r="AW208" s="163"/>
      <c r="AX208" s="163"/>
      <c r="AY208" s="164"/>
      <c r="AZ208" s="165"/>
      <c r="BA208" s="165"/>
    </row>
    <row r="209" spans="1:58" s="1" customFormat="1" ht="51">
      <c r="A209" s="21" t="s">
        <v>463</v>
      </c>
      <c r="B209" s="145" t="s">
        <v>462</v>
      </c>
      <c r="C209" s="68" t="s">
        <v>440</v>
      </c>
      <c r="D209" s="21" t="s">
        <v>437</v>
      </c>
      <c r="E209" s="21" t="s">
        <v>144</v>
      </c>
      <c r="F209" s="21">
        <v>1</v>
      </c>
      <c r="G209" s="400" t="s">
        <v>441</v>
      </c>
      <c r="H209" s="21">
        <v>26</v>
      </c>
      <c r="I209" s="49">
        <v>1</v>
      </c>
      <c r="J209" s="37"/>
      <c r="K209" s="31" t="s">
        <v>106</v>
      </c>
      <c r="L209" s="31"/>
      <c r="M209" s="38"/>
      <c r="N209" s="193">
        <v>3</v>
      </c>
      <c r="O209" s="21">
        <v>90</v>
      </c>
      <c r="P209" s="21">
        <v>2</v>
      </c>
      <c r="Q209" s="21"/>
      <c r="R209" s="21">
        <v>0</v>
      </c>
      <c r="S209" s="21">
        <v>2</v>
      </c>
      <c r="T209" s="121">
        <v>76</v>
      </c>
      <c r="U209" s="50">
        <f t="shared" si="46"/>
        <v>0</v>
      </c>
      <c r="V209" s="29">
        <f t="shared" si="47"/>
        <v>0</v>
      </c>
      <c r="W209" s="29">
        <f t="shared" si="48"/>
        <v>2</v>
      </c>
      <c r="X209" s="57">
        <f t="shared" si="49"/>
        <v>0</v>
      </c>
      <c r="Y209" s="29">
        <f t="shared" si="50"/>
        <v>0</v>
      </c>
      <c r="Z209" s="20">
        <f t="shared" si="51"/>
        <v>0</v>
      </c>
      <c r="AA209" s="20">
        <f t="shared" si="44"/>
        <v>0</v>
      </c>
      <c r="AB209" s="20">
        <f t="shared" si="52"/>
        <v>0</v>
      </c>
      <c r="AC209" s="20">
        <f t="shared" si="53"/>
        <v>0</v>
      </c>
      <c r="AD209" s="20">
        <f t="shared" si="54"/>
        <v>0</v>
      </c>
      <c r="AE209" s="23">
        <f t="shared" si="55"/>
        <v>0</v>
      </c>
      <c r="AF209" s="25">
        <f t="shared" si="56"/>
        <v>0</v>
      </c>
      <c r="AG209" s="230"/>
      <c r="AH209" s="25">
        <f t="shared" si="61"/>
        <v>0</v>
      </c>
      <c r="AI209" s="23"/>
      <c r="AJ209" s="49">
        <f t="shared" si="58"/>
        <v>2</v>
      </c>
      <c r="AK209" s="181" t="s">
        <v>353</v>
      </c>
      <c r="AL209" s="182">
        <f t="shared" si="59"/>
        <v>3.3333333333333335E-3</v>
      </c>
      <c r="AM209" s="158" t="s">
        <v>176</v>
      </c>
      <c r="AN209" s="20" t="s">
        <v>109</v>
      </c>
      <c r="AO209" s="20" t="s">
        <v>110</v>
      </c>
      <c r="AP209" s="21"/>
      <c r="AQ209" s="122" t="s">
        <v>4</v>
      </c>
      <c r="AR209" s="185" t="str">
        <f>INDEX(Преподаватели!F$3:F$72,MATCH($AK209,Преподаватели!$E$3:$E$72,0),1)</f>
        <v>доц.</v>
      </c>
      <c r="AS209" s="101" t="str">
        <f>INDEX(Преподаватели!G$3:G$72,MATCH($AK209,Преподаватели!$E$3:$E$72,0),1)</f>
        <v>сум.</v>
      </c>
      <c r="AT209" s="101" t="str">
        <f>INDEX(Преподаватели!H$3:H$72,MATCH($AK209,Преподаватели!$E$3:$E$72,0),1)</f>
        <v>к.н.</v>
      </c>
      <c r="AU209" s="186" t="str">
        <f>INDEX(Преподаватели!I$3:I$72,MATCH($AK209,Преподаватели!$E$3:$E$72,0),1)</f>
        <v>доц.</v>
      </c>
      <c r="AV209" s="157"/>
      <c r="AW209" s="163"/>
      <c r="AX209" s="163"/>
      <c r="AY209" s="164"/>
      <c r="AZ209" s="165"/>
      <c r="BA209" s="165"/>
      <c r="BB209" s="4"/>
      <c r="BC209" s="4"/>
      <c r="BD209" s="4"/>
      <c r="BE209" s="4"/>
      <c r="BF209" s="4"/>
    </row>
    <row r="210" spans="1:58" ht="38.25">
      <c r="A210" s="22" t="s">
        <v>464</v>
      </c>
      <c r="B210" s="145" t="s">
        <v>465</v>
      </c>
      <c r="C210" s="68" t="s">
        <v>466</v>
      </c>
      <c r="D210" s="21" t="s">
        <v>437</v>
      </c>
      <c r="E210" s="21" t="s">
        <v>144</v>
      </c>
      <c r="F210" s="21">
        <v>1</v>
      </c>
      <c r="G210" s="400" t="s">
        <v>467</v>
      </c>
      <c r="H210" s="21">
        <v>19</v>
      </c>
      <c r="I210" s="49">
        <v>1</v>
      </c>
      <c r="J210" s="37"/>
      <c r="K210" s="31"/>
      <c r="L210" s="31"/>
      <c r="M210" s="38"/>
      <c r="N210" s="193">
        <v>0</v>
      </c>
      <c r="O210" s="21"/>
      <c r="P210" s="21">
        <v>2</v>
      </c>
      <c r="Q210" s="21">
        <v>2</v>
      </c>
      <c r="R210" s="21">
        <v>0</v>
      </c>
      <c r="S210" s="21"/>
      <c r="T210" s="121"/>
      <c r="U210" s="50">
        <f t="shared" si="46"/>
        <v>2</v>
      </c>
      <c r="V210" s="29">
        <f t="shared" si="47"/>
        <v>0</v>
      </c>
      <c r="W210" s="29">
        <f t="shared" si="48"/>
        <v>0</v>
      </c>
      <c r="X210" s="57">
        <f t="shared" si="49"/>
        <v>0</v>
      </c>
      <c r="Y210" s="29">
        <f t="shared" si="50"/>
        <v>0</v>
      </c>
      <c r="Z210" s="20">
        <f t="shared" si="51"/>
        <v>0</v>
      </c>
      <c r="AA210" s="20">
        <f t="shared" si="44"/>
        <v>0</v>
      </c>
      <c r="AB210" s="20">
        <f t="shared" si="52"/>
        <v>0</v>
      </c>
      <c r="AC210" s="20">
        <f t="shared" si="53"/>
        <v>0</v>
      </c>
      <c r="AD210" s="20">
        <f t="shared" si="54"/>
        <v>0</v>
      </c>
      <c r="AE210" s="23">
        <f t="shared" si="55"/>
        <v>0</v>
      </c>
      <c r="AF210" s="25">
        <f t="shared" si="56"/>
        <v>0</v>
      </c>
      <c r="AG210" s="230">
        <f t="shared" si="60"/>
        <v>0</v>
      </c>
      <c r="AH210" s="25">
        <f t="shared" si="61"/>
        <v>0</v>
      </c>
      <c r="AI210" s="23"/>
      <c r="AJ210" s="49">
        <f t="shared" si="58"/>
        <v>2</v>
      </c>
      <c r="AK210" s="181" t="s">
        <v>238</v>
      </c>
      <c r="AL210" s="182">
        <f t="shared" si="59"/>
        <v>3.3333333333333335E-3</v>
      </c>
      <c r="AM210" s="69" t="s">
        <v>468</v>
      </c>
      <c r="AN210" s="20" t="s">
        <v>180</v>
      </c>
      <c r="AO210" s="20" t="s">
        <v>110</v>
      </c>
      <c r="AP210" s="21"/>
      <c r="AQ210" s="122" t="s">
        <v>4</v>
      </c>
      <c r="AR210" s="185" t="str">
        <f>INDEX(Преподаватели!F$3:F$72,MATCH($AK210,Преподаватели!$E$3:$E$72,0),1)</f>
        <v>доц.</v>
      </c>
      <c r="AS210" s="101" t="str">
        <f>INDEX(Преподаватели!G$3:G$72,MATCH($AK210,Преподаватели!$E$3:$E$72,0),1)</f>
        <v>шт.</v>
      </c>
      <c r="AT210" s="101" t="str">
        <f>INDEX(Преподаватели!H$3:H$72,MATCH($AK210,Преподаватели!$E$3:$E$72,0),1)</f>
        <v>к.н.</v>
      </c>
      <c r="AU210" s="186" t="str">
        <f>INDEX(Преподаватели!I$3:I$72,MATCH($AK210,Преподаватели!$E$3:$E$72,0),1)</f>
        <v>б.з.</v>
      </c>
      <c r="AV210" s="157"/>
      <c r="AW210" s="163"/>
      <c r="AX210" s="163"/>
      <c r="AY210" s="164"/>
      <c r="AZ210" s="165"/>
      <c r="BA210" s="165"/>
      <c r="BB210" s="1"/>
      <c r="BC210" s="1"/>
      <c r="BD210" s="1"/>
      <c r="BE210" s="1"/>
      <c r="BF210" s="1"/>
    </row>
    <row r="211" spans="1:58" s="1" customFormat="1" ht="38.25">
      <c r="A211" s="21" t="s">
        <v>464</v>
      </c>
      <c r="B211" s="145" t="s">
        <v>465</v>
      </c>
      <c r="C211" s="68" t="s">
        <v>466</v>
      </c>
      <c r="D211" s="21" t="s">
        <v>437</v>
      </c>
      <c r="E211" s="21" t="s">
        <v>144</v>
      </c>
      <c r="F211" s="21">
        <v>2</v>
      </c>
      <c r="G211" s="400" t="s">
        <v>467</v>
      </c>
      <c r="H211" s="21">
        <v>19</v>
      </c>
      <c r="I211" s="49">
        <v>1</v>
      </c>
      <c r="J211" s="37"/>
      <c r="K211" s="31" t="s">
        <v>106</v>
      </c>
      <c r="L211" s="31"/>
      <c r="M211" s="38"/>
      <c r="N211" s="193">
        <v>3</v>
      </c>
      <c r="O211" s="21">
        <v>90</v>
      </c>
      <c r="P211" s="21">
        <v>2</v>
      </c>
      <c r="Q211" s="21"/>
      <c r="R211" s="21">
        <v>0</v>
      </c>
      <c r="S211" s="21">
        <v>2</v>
      </c>
      <c r="T211" s="121">
        <v>76</v>
      </c>
      <c r="U211" s="50">
        <f t="shared" si="46"/>
        <v>0</v>
      </c>
      <c r="V211" s="29">
        <f t="shared" si="47"/>
        <v>0</v>
      </c>
      <c r="W211" s="29">
        <f t="shared" si="48"/>
        <v>2</v>
      </c>
      <c r="X211" s="57">
        <f t="shared" si="49"/>
        <v>0</v>
      </c>
      <c r="Y211" s="29">
        <f t="shared" si="50"/>
        <v>0</v>
      </c>
      <c r="Z211" s="20">
        <f t="shared" si="51"/>
        <v>0</v>
      </c>
      <c r="AA211" s="20">
        <f t="shared" si="44"/>
        <v>0</v>
      </c>
      <c r="AB211" s="20">
        <f t="shared" si="52"/>
        <v>0</v>
      </c>
      <c r="AC211" s="20">
        <f t="shared" si="53"/>
        <v>0</v>
      </c>
      <c r="AD211" s="20">
        <f t="shared" si="54"/>
        <v>0</v>
      </c>
      <c r="AE211" s="23">
        <f t="shared" si="55"/>
        <v>0</v>
      </c>
      <c r="AF211" s="25">
        <f t="shared" si="56"/>
        <v>0</v>
      </c>
      <c r="AG211" s="230">
        <f t="shared" si="60"/>
        <v>4.5600000000000005</v>
      </c>
      <c r="AH211" s="25">
        <f t="shared" si="61"/>
        <v>0</v>
      </c>
      <c r="AI211" s="23"/>
      <c r="AJ211" s="49">
        <f t="shared" si="58"/>
        <v>6.5600000000000005</v>
      </c>
      <c r="AK211" s="181" t="s">
        <v>238</v>
      </c>
      <c r="AL211" s="182">
        <f t="shared" si="59"/>
        <v>1.0933333333333335E-2</v>
      </c>
      <c r="AM211" s="158" t="s">
        <v>468</v>
      </c>
      <c r="AN211" s="20" t="s">
        <v>180</v>
      </c>
      <c r="AO211" s="20" t="s">
        <v>110</v>
      </c>
      <c r="AP211" s="21"/>
      <c r="AQ211" s="122" t="s">
        <v>4</v>
      </c>
      <c r="AR211" s="185" t="str">
        <f>INDEX(Преподаватели!F$3:F$72,MATCH($AK211,Преподаватели!$E$3:$E$72,0),1)</f>
        <v>доц.</v>
      </c>
      <c r="AS211" s="101" t="str">
        <f>INDEX(Преподаватели!G$3:G$72,MATCH($AK211,Преподаватели!$E$3:$E$72,0),1)</f>
        <v>шт.</v>
      </c>
      <c r="AT211" s="101" t="str">
        <f>INDEX(Преподаватели!H$3:H$72,MATCH($AK211,Преподаватели!$E$3:$E$72,0),1)</f>
        <v>к.н.</v>
      </c>
      <c r="AU211" s="186" t="str">
        <f>INDEX(Преподаватели!I$3:I$72,MATCH($AK211,Преподаватели!$E$3:$E$72,0),1)</f>
        <v>б.з.</v>
      </c>
      <c r="AV211" s="157"/>
      <c r="AW211" s="163"/>
      <c r="AX211" s="163"/>
      <c r="AY211" s="164"/>
      <c r="AZ211" s="165"/>
      <c r="BA211" s="165"/>
    </row>
    <row r="212" spans="1:58" ht="38.25">
      <c r="A212" s="22" t="s">
        <v>469</v>
      </c>
      <c r="B212" s="145" t="s">
        <v>178</v>
      </c>
      <c r="C212" s="68" t="s">
        <v>470</v>
      </c>
      <c r="D212" s="21" t="s">
        <v>437</v>
      </c>
      <c r="E212" s="21" t="s">
        <v>144</v>
      </c>
      <c r="F212" s="21">
        <v>1</v>
      </c>
      <c r="G212" s="320" t="s">
        <v>471</v>
      </c>
      <c r="H212" s="21">
        <v>16</v>
      </c>
      <c r="I212" s="49">
        <v>1</v>
      </c>
      <c r="J212" s="37"/>
      <c r="K212" s="31"/>
      <c r="L212" s="31"/>
      <c r="M212" s="38"/>
      <c r="N212" s="193">
        <v>0</v>
      </c>
      <c r="O212" s="21"/>
      <c r="P212" s="21">
        <v>2</v>
      </c>
      <c r="Q212" s="21">
        <v>2</v>
      </c>
      <c r="R212" s="21">
        <v>0</v>
      </c>
      <c r="S212" s="21"/>
      <c r="T212" s="121"/>
      <c r="U212" s="50">
        <f t="shared" si="46"/>
        <v>2</v>
      </c>
      <c r="V212" s="29">
        <f t="shared" si="47"/>
        <v>0</v>
      </c>
      <c r="W212" s="29">
        <f t="shared" si="48"/>
        <v>0</v>
      </c>
      <c r="X212" s="57">
        <f t="shared" si="49"/>
        <v>0</v>
      </c>
      <c r="Y212" s="29">
        <f t="shared" si="50"/>
        <v>0</v>
      </c>
      <c r="Z212" s="20">
        <f t="shared" si="51"/>
        <v>0</v>
      </c>
      <c r="AA212" s="20">
        <f t="shared" si="44"/>
        <v>0</v>
      </c>
      <c r="AB212" s="20">
        <f t="shared" si="52"/>
        <v>0</v>
      </c>
      <c r="AC212" s="20">
        <f t="shared" si="53"/>
        <v>0</v>
      </c>
      <c r="AD212" s="20">
        <f t="shared" si="54"/>
        <v>0</v>
      </c>
      <c r="AE212" s="23">
        <f t="shared" si="55"/>
        <v>0</v>
      </c>
      <c r="AF212" s="25">
        <f t="shared" si="56"/>
        <v>0</v>
      </c>
      <c r="AG212" s="230">
        <f t="shared" si="60"/>
        <v>0</v>
      </c>
      <c r="AH212" s="25">
        <f t="shared" si="61"/>
        <v>0</v>
      </c>
      <c r="AI212" s="23"/>
      <c r="AJ212" s="49">
        <f t="shared" si="58"/>
        <v>2</v>
      </c>
      <c r="AK212" s="181" t="s">
        <v>152</v>
      </c>
      <c r="AL212" s="182">
        <f t="shared" si="59"/>
        <v>3.3333333333333335E-3</v>
      </c>
      <c r="AM212" s="69" t="s">
        <v>179</v>
      </c>
      <c r="AN212" s="20" t="s">
        <v>180</v>
      </c>
      <c r="AO212" s="20" t="s">
        <v>110</v>
      </c>
      <c r="AP212" s="21"/>
      <c r="AQ212" s="122" t="s">
        <v>4</v>
      </c>
      <c r="AR212" s="185" t="str">
        <f>INDEX(Преподаватели!F$3:F$72,MATCH($AK212,Преподаватели!$E$3:$E$72,0),1)</f>
        <v>ст.викл.</v>
      </c>
      <c r="AS212" s="101" t="str">
        <f>INDEX(Преподаватели!G$3:G$72,MATCH($AK212,Преподаватели!$E$3:$E$72,0),1)</f>
        <v>сум.</v>
      </c>
      <c r="AT212" s="101" t="str">
        <f>INDEX(Преподаватели!H$3:H$72,MATCH($AK212,Преподаватели!$E$3:$E$72,0),1)</f>
        <v>б.с.</v>
      </c>
      <c r="AU212" s="186" t="str">
        <f>INDEX(Преподаватели!I$3:I$72,MATCH($AK212,Преподаватели!$E$3:$E$72,0),1)</f>
        <v>б.з.</v>
      </c>
      <c r="AV212" s="157"/>
      <c r="AW212" s="163"/>
      <c r="AX212" s="163"/>
      <c r="AY212" s="164"/>
      <c r="AZ212" s="165"/>
      <c r="BA212" s="165"/>
      <c r="BB212" s="1"/>
      <c r="BC212" s="1"/>
      <c r="BD212" s="1"/>
      <c r="BE212" s="1"/>
      <c r="BF212" s="1"/>
    </row>
    <row r="213" spans="1:58" s="1" customFormat="1" ht="38.25">
      <c r="A213" s="21" t="s">
        <v>469</v>
      </c>
      <c r="B213" s="145" t="s">
        <v>178</v>
      </c>
      <c r="C213" s="68" t="s">
        <v>470</v>
      </c>
      <c r="D213" s="21" t="s">
        <v>437</v>
      </c>
      <c r="E213" s="21" t="s">
        <v>144</v>
      </c>
      <c r="F213" s="21">
        <v>2</v>
      </c>
      <c r="G213" s="320" t="s">
        <v>471</v>
      </c>
      <c r="H213" s="21">
        <v>16</v>
      </c>
      <c r="I213" s="49">
        <v>1</v>
      </c>
      <c r="J213" s="37"/>
      <c r="K213" s="31" t="s">
        <v>106</v>
      </c>
      <c r="L213" s="31"/>
      <c r="M213" s="38"/>
      <c r="N213" s="193">
        <v>3</v>
      </c>
      <c r="O213" s="21">
        <v>90</v>
      </c>
      <c r="P213" s="21">
        <v>2</v>
      </c>
      <c r="Q213" s="21"/>
      <c r="R213" s="21">
        <v>0</v>
      </c>
      <c r="S213" s="21">
        <v>2</v>
      </c>
      <c r="T213" s="121">
        <v>76</v>
      </c>
      <c r="U213" s="50">
        <f t="shared" si="46"/>
        <v>0</v>
      </c>
      <c r="V213" s="29">
        <f t="shared" si="47"/>
        <v>0</v>
      </c>
      <c r="W213" s="29">
        <f t="shared" si="48"/>
        <v>2</v>
      </c>
      <c r="X213" s="57">
        <f t="shared" si="49"/>
        <v>0</v>
      </c>
      <c r="Y213" s="29">
        <f t="shared" si="50"/>
        <v>0</v>
      </c>
      <c r="Z213" s="20">
        <f t="shared" si="51"/>
        <v>0</v>
      </c>
      <c r="AA213" s="20">
        <f t="shared" si="44"/>
        <v>0</v>
      </c>
      <c r="AB213" s="20">
        <f t="shared" si="52"/>
        <v>0</v>
      </c>
      <c r="AC213" s="20">
        <f t="shared" si="53"/>
        <v>0</v>
      </c>
      <c r="AD213" s="20">
        <f t="shared" si="54"/>
        <v>0</v>
      </c>
      <c r="AE213" s="23">
        <f t="shared" si="55"/>
        <v>0</v>
      </c>
      <c r="AF213" s="25">
        <f t="shared" si="56"/>
        <v>0</v>
      </c>
      <c r="AG213" s="230"/>
      <c r="AH213" s="25">
        <f t="shared" si="61"/>
        <v>0</v>
      </c>
      <c r="AI213" s="23"/>
      <c r="AJ213" s="49">
        <f t="shared" si="58"/>
        <v>2</v>
      </c>
      <c r="AK213" s="181" t="s">
        <v>152</v>
      </c>
      <c r="AL213" s="182">
        <f t="shared" si="59"/>
        <v>3.3333333333333335E-3</v>
      </c>
      <c r="AM213" s="158" t="s">
        <v>179</v>
      </c>
      <c r="AN213" s="20" t="s">
        <v>180</v>
      </c>
      <c r="AO213" s="20" t="s">
        <v>110</v>
      </c>
      <c r="AP213" s="21"/>
      <c r="AQ213" s="122" t="s">
        <v>4</v>
      </c>
      <c r="AR213" s="185" t="str">
        <f>INDEX(Преподаватели!F$3:F$72,MATCH($AK213,Преподаватели!$E$3:$E$72,0),1)</f>
        <v>ст.викл.</v>
      </c>
      <c r="AS213" s="101" t="str">
        <f>INDEX(Преподаватели!G$3:G$72,MATCH($AK213,Преподаватели!$E$3:$E$72,0),1)</f>
        <v>сум.</v>
      </c>
      <c r="AT213" s="101" t="str">
        <f>INDEX(Преподаватели!H$3:H$72,MATCH($AK213,Преподаватели!$E$3:$E$72,0),1)</f>
        <v>б.с.</v>
      </c>
      <c r="AU213" s="186" t="str">
        <f>INDEX(Преподаватели!I$3:I$72,MATCH($AK213,Преподаватели!$E$3:$E$72,0),1)</f>
        <v>б.з.</v>
      </c>
      <c r="AV213" s="157"/>
      <c r="AW213" s="163"/>
      <c r="AX213" s="163"/>
      <c r="AY213" s="164"/>
      <c r="AZ213" s="165"/>
      <c r="BA213" s="165"/>
      <c r="BB213" s="4"/>
      <c r="BC213" s="4"/>
      <c r="BD213" s="4"/>
      <c r="BE213" s="4"/>
      <c r="BF213" s="4"/>
    </row>
    <row r="214" spans="1:58" s="1" customFormat="1" ht="38.25">
      <c r="A214" s="21" t="s">
        <v>472</v>
      </c>
      <c r="B214" s="145" t="s">
        <v>203</v>
      </c>
      <c r="C214" s="68" t="s">
        <v>460</v>
      </c>
      <c r="D214" s="21" t="s">
        <v>437</v>
      </c>
      <c r="E214" s="21" t="s">
        <v>144</v>
      </c>
      <c r="F214" s="21">
        <v>2</v>
      </c>
      <c r="G214" s="320" t="s">
        <v>461</v>
      </c>
      <c r="H214" s="21">
        <v>15</v>
      </c>
      <c r="I214" s="49">
        <v>1</v>
      </c>
      <c r="J214" s="37"/>
      <c r="K214" s="31"/>
      <c r="L214" s="31"/>
      <c r="M214" s="38"/>
      <c r="N214" s="193">
        <v>0</v>
      </c>
      <c r="O214" s="21"/>
      <c r="P214" s="21">
        <v>2</v>
      </c>
      <c r="Q214" s="21">
        <v>2</v>
      </c>
      <c r="R214" s="21">
        <v>0</v>
      </c>
      <c r="S214" s="21"/>
      <c r="T214" s="121"/>
      <c r="U214" s="50">
        <f t="shared" si="46"/>
        <v>2</v>
      </c>
      <c r="V214" s="29">
        <f t="shared" si="47"/>
        <v>0</v>
      </c>
      <c r="W214" s="29">
        <f t="shared" si="48"/>
        <v>0</v>
      </c>
      <c r="X214" s="57">
        <f t="shared" si="49"/>
        <v>0</v>
      </c>
      <c r="Y214" s="29">
        <f t="shared" si="50"/>
        <v>0</v>
      </c>
      <c r="Z214" s="20">
        <f t="shared" si="51"/>
        <v>0</v>
      </c>
      <c r="AA214" s="20">
        <f t="shared" si="44"/>
        <v>0</v>
      </c>
      <c r="AB214" s="20">
        <f t="shared" si="52"/>
        <v>0</v>
      </c>
      <c r="AC214" s="20">
        <f t="shared" si="53"/>
        <v>0</v>
      </c>
      <c r="AD214" s="20">
        <f t="shared" si="54"/>
        <v>0</v>
      </c>
      <c r="AE214" s="23">
        <f t="shared" si="55"/>
        <v>0</v>
      </c>
      <c r="AF214" s="25">
        <f t="shared" si="56"/>
        <v>0</v>
      </c>
      <c r="AG214" s="230">
        <f t="shared" si="60"/>
        <v>0</v>
      </c>
      <c r="AH214" s="25">
        <f t="shared" si="61"/>
        <v>0</v>
      </c>
      <c r="AI214" s="23"/>
      <c r="AJ214" s="49">
        <f t="shared" si="58"/>
        <v>2</v>
      </c>
      <c r="AK214" s="181" t="s">
        <v>233</v>
      </c>
      <c r="AL214" s="182">
        <f t="shared" si="59"/>
        <v>3.3333333333333335E-3</v>
      </c>
      <c r="AM214" s="158" t="s">
        <v>147</v>
      </c>
      <c r="AN214" s="20" t="s">
        <v>148</v>
      </c>
      <c r="AO214" s="20" t="s">
        <v>110</v>
      </c>
      <c r="AP214" s="21"/>
      <c r="AQ214" s="122" t="s">
        <v>4</v>
      </c>
      <c r="AR214" s="185" t="str">
        <f>INDEX(Преподаватели!F$3:F$72,MATCH($AK214,Преподаватели!$E$3:$E$72,0),1)</f>
        <v>доц.</v>
      </c>
      <c r="AS214" s="101" t="str">
        <f>INDEX(Преподаватели!G$3:G$72,MATCH($AK214,Преподаватели!$E$3:$E$72,0),1)</f>
        <v>шт.</v>
      </c>
      <c r="AT214" s="101" t="str">
        <f>INDEX(Преподаватели!H$3:H$72,MATCH($AK214,Преподаватели!$E$3:$E$72,0),1)</f>
        <v>к.н.</v>
      </c>
      <c r="AU214" s="186" t="str">
        <f>INDEX(Преподаватели!I$3:I$72,MATCH($AK214,Преподаватели!$E$3:$E$72,0),1)</f>
        <v>б.з.</v>
      </c>
      <c r="AV214" s="157"/>
      <c r="AW214" s="163"/>
      <c r="AX214" s="163"/>
      <c r="AY214" s="164"/>
      <c r="AZ214" s="165"/>
      <c r="BA214" s="165"/>
    </row>
    <row r="215" spans="1:58" s="1" customFormat="1">
      <c r="A215" s="21" t="s">
        <v>181</v>
      </c>
      <c r="B215" s="145" t="s">
        <v>473</v>
      </c>
      <c r="C215" s="68" t="s">
        <v>113</v>
      </c>
      <c r="D215" s="21" t="s">
        <v>437</v>
      </c>
      <c r="E215" s="21" t="s">
        <v>144</v>
      </c>
      <c r="F215" s="21">
        <v>2</v>
      </c>
      <c r="G215" s="20" t="s">
        <v>447</v>
      </c>
      <c r="H215" s="21">
        <v>9</v>
      </c>
      <c r="I215" s="49">
        <v>1</v>
      </c>
      <c r="J215" s="37"/>
      <c r="K215" s="31"/>
      <c r="L215" s="31"/>
      <c r="M215" s="38"/>
      <c r="N215" s="193">
        <v>0</v>
      </c>
      <c r="O215" s="21"/>
      <c r="P215" s="479">
        <v>6</v>
      </c>
      <c r="Q215" s="21">
        <v>6</v>
      </c>
      <c r="R215" s="21">
        <v>0</v>
      </c>
      <c r="S215" s="21"/>
      <c r="T215" s="121"/>
      <c r="U215" s="50">
        <f t="shared" si="46"/>
        <v>6</v>
      </c>
      <c r="V215" s="29">
        <f t="shared" si="47"/>
        <v>0</v>
      </c>
      <c r="W215" s="29">
        <f t="shared" si="48"/>
        <v>0</v>
      </c>
      <c r="X215" s="57">
        <f t="shared" si="49"/>
        <v>0</v>
      </c>
      <c r="Y215" s="29">
        <f t="shared" si="50"/>
        <v>0</v>
      </c>
      <c r="Z215" s="20">
        <f t="shared" si="51"/>
        <v>0</v>
      </c>
      <c r="AA215" s="20">
        <f t="shared" si="44"/>
        <v>0</v>
      </c>
      <c r="AB215" s="20">
        <f t="shared" si="52"/>
        <v>0</v>
      </c>
      <c r="AC215" s="20">
        <f t="shared" si="53"/>
        <v>0</v>
      </c>
      <c r="AD215" s="20">
        <f t="shared" si="54"/>
        <v>0</v>
      </c>
      <c r="AE215" s="23">
        <f t="shared" si="55"/>
        <v>0</v>
      </c>
      <c r="AF215" s="25">
        <f t="shared" si="56"/>
        <v>0</v>
      </c>
      <c r="AG215" s="230"/>
      <c r="AH215" s="25"/>
      <c r="AI215" s="23"/>
      <c r="AJ215" s="49">
        <f t="shared" si="58"/>
        <v>6</v>
      </c>
      <c r="AK215" s="181" t="s">
        <v>233</v>
      </c>
      <c r="AL215" s="182">
        <f t="shared" si="59"/>
        <v>0.01</v>
      </c>
      <c r="AM215" s="158" t="s">
        <v>116</v>
      </c>
      <c r="AN215" s="20" t="s">
        <v>110</v>
      </c>
      <c r="AO215" s="20" t="s">
        <v>110</v>
      </c>
      <c r="AP215" s="21"/>
      <c r="AQ215" s="122" t="s">
        <v>4</v>
      </c>
      <c r="AR215" s="185" t="str">
        <f>INDEX(Преподаватели!F$3:F$72,MATCH($AK215,Преподаватели!$E$3:$E$72,0),1)</f>
        <v>доц.</v>
      </c>
      <c r="AS215" s="101" t="str">
        <f>INDEX(Преподаватели!G$3:G$72,MATCH($AK215,Преподаватели!$E$3:$E$72,0),1)</f>
        <v>шт.</v>
      </c>
      <c r="AT215" s="101" t="str">
        <f>INDEX(Преподаватели!H$3:H$72,MATCH($AK215,Преподаватели!$E$3:$E$72,0),1)</f>
        <v>к.н.</v>
      </c>
      <c r="AU215" s="186" t="str">
        <f>INDEX(Преподаватели!I$3:I$72,MATCH($AK215,Преподаватели!$E$3:$E$72,0),1)</f>
        <v>б.з.</v>
      </c>
      <c r="AV215" s="157"/>
      <c r="AW215" s="163"/>
      <c r="AX215" s="163"/>
      <c r="AY215" s="164"/>
      <c r="AZ215" s="165"/>
      <c r="BA215" s="165"/>
      <c r="BB215" s="4"/>
      <c r="BC215" s="4"/>
      <c r="BD215" s="4"/>
      <c r="BE215" s="4"/>
      <c r="BF215" s="4"/>
    </row>
    <row r="216" spans="1:58" s="1" customFormat="1">
      <c r="A216" s="21" t="s">
        <v>183</v>
      </c>
      <c r="B216" s="145" t="s">
        <v>474</v>
      </c>
      <c r="C216" s="68" t="s">
        <v>113</v>
      </c>
      <c r="D216" s="21" t="s">
        <v>437</v>
      </c>
      <c r="E216" s="21" t="s">
        <v>144</v>
      </c>
      <c r="F216" s="21">
        <v>1</v>
      </c>
      <c r="G216" s="20" t="s">
        <v>447</v>
      </c>
      <c r="H216" s="21">
        <v>9</v>
      </c>
      <c r="I216" s="49">
        <v>1</v>
      </c>
      <c r="J216" s="37"/>
      <c r="K216" s="31"/>
      <c r="L216" s="31"/>
      <c r="M216" s="38"/>
      <c r="N216" s="193">
        <v>0</v>
      </c>
      <c r="O216" s="21"/>
      <c r="P216" s="21">
        <v>2</v>
      </c>
      <c r="Q216" s="21">
        <v>2</v>
      </c>
      <c r="R216" s="21">
        <v>0</v>
      </c>
      <c r="S216" s="21"/>
      <c r="T216" s="121"/>
      <c r="U216" s="50">
        <f t="shared" si="46"/>
        <v>2</v>
      </c>
      <c r="V216" s="29">
        <f t="shared" si="47"/>
        <v>0</v>
      </c>
      <c r="W216" s="29">
        <f t="shared" si="48"/>
        <v>0</v>
      </c>
      <c r="X216" s="57">
        <f t="shared" si="49"/>
        <v>0</v>
      </c>
      <c r="Y216" s="29">
        <f t="shared" si="50"/>
        <v>0</v>
      </c>
      <c r="Z216" s="20">
        <f t="shared" si="51"/>
        <v>0</v>
      </c>
      <c r="AA216" s="20">
        <f t="shared" si="44"/>
        <v>0</v>
      </c>
      <c r="AB216" s="20">
        <f t="shared" si="52"/>
        <v>0</v>
      </c>
      <c r="AC216" s="20">
        <f t="shared" si="53"/>
        <v>0</v>
      </c>
      <c r="AD216" s="20">
        <f t="shared" si="54"/>
        <v>0</v>
      </c>
      <c r="AE216" s="23">
        <f t="shared" si="55"/>
        <v>0</v>
      </c>
      <c r="AF216" s="25">
        <f t="shared" si="56"/>
        <v>0</v>
      </c>
      <c r="AG216" s="230"/>
      <c r="AH216" s="25"/>
      <c r="AI216" s="23"/>
      <c r="AJ216" s="49">
        <f t="shared" si="58"/>
        <v>2</v>
      </c>
      <c r="AK216" s="181" t="s">
        <v>233</v>
      </c>
      <c r="AL216" s="182">
        <f t="shared" si="59"/>
        <v>3.3333333333333335E-3</v>
      </c>
      <c r="AM216" s="158" t="s">
        <v>116</v>
      </c>
      <c r="AN216" s="20" t="s">
        <v>110</v>
      </c>
      <c r="AO216" s="20" t="s">
        <v>110</v>
      </c>
      <c r="AP216" s="21"/>
      <c r="AQ216" s="122" t="s">
        <v>4</v>
      </c>
      <c r="AR216" s="185" t="str">
        <f>INDEX(Преподаватели!F$3:F$72,MATCH($AK216,Преподаватели!$E$3:$E$72,0),1)</f>
        <v>доц.</v>
      </c>
      <c r="AS216" s="101" t="str">
        <f>INDEX(Преподаватели!G$3:G$72,MATCH($AK216,Преподаватели!$E$3:$E$72,0),1)</f>
        <v>шт.</v>
      </c>
      <c r="AT216" s="101" t="str">
        <f>INDEX(Преподаватели!H$3:H$72,MATCH($AK216,Преподаватели!$E$3:$E$72,0),1)</f>
        <v>к.н.</v>
      </c>
      <c r="AU216" s="186" t="str">
        <f>INDEX(Преподаватели!I$3:I$72,MATCH($AK216,Преподаватели!$E$3:$E$72,0),1)</f>
        <v>б.з.</v>
      </c>
      <c r="AV216" s="157"/>
      <c r="AW216" s="163"/>
      <c r="AX216" s="163"/>
      <c r="AY216" s="164"/>
      <c r="AZ216" s="165"/>
      <c r="BA216" s="165"/>
    </row>
    <row r="217" spans="1:58">
      <c r="A217" s="22" t="s">
        <v>183</v>
      </c>
      <c r="B217" s="145" t="s">
        <v>474</v>
      </c>
      <c r="C217" s="68" t="s">
        <v>113</v>
      </c>
      <c r="D217" s="21" t="s">
        <v>437</v>
      </c>
      <c r="E217" s="21" t="s">
        <v>144</v>
      </c>
      <c r="F217" s="21">
        <v>2</v>
      </c>
      <c r="G217" s="20" t="s">
        <v>447</v>
      </c>
      <c r="H217" s="21">
        <v>9</v>
      </c>
      <c r="I217" s="49">
        <v>1</v>
      </c>
      <c r="J217" s="37" t="s">
        <v>106</v>
      </c>
      <c r="K217" s="31"/>
      <c r="L217" s="31"/>
      <c r="M217" s="38"/>
      <c r="N217" s="193">
        <v>5</v>
      </c>
      <c r="O217" s="21">
        <v>150</v>
      </c>
      <c r="P217" s="479">
        <v>6</v>
      </c>
      <c r="Q217" s="21"/>
      <c r="R217" s="21">
        <v>0</v>
      </c>
      <c r="S217" s="21">
        <v>6</v>
      </c>
      <c r="T217" s="121">
        <v>136</v>
      </c>
      <c r="U217" s="50">
        <f t="shared" si="46"/>
        <v>0</v>
      </c>
      <c r="V217" s="29">
        <f t="shared" si="47"/>
        <v>0</v>
      </c>
      <c r="W217" s="29">
        <f t="shared" si="48"/>
        <v>6</v>
      </c>
      <c r="X217" s="57">
        <f t="shared" si="49"/>
        <v>0</v>
      </c>
      <c r="Y217" s="29">
        <f t="shared" si="50"/>
        <v>0</v>
      </c>
      <c r="Z217" s="20">
        <f t="shared" si="51"/>
        <v>0</v>
      </c>
      <c r="AA217" s="20">
        <f t="shared" si="44"/>
        <v>0</v>
      </c>
      <c r="AB217" s="20">
        <f t="shared" si="52"/>
        <v>2.25</v>
      </c>
      <c r="AC217" s="20">
        <f t="shared" si="53"/>
        <v>0</v>
      </c>
      <c r="AD217" s="20">
        <f t="shared" si="54"/>
        <v>0</v>
      </c>
      <c r="AE217" s="23">
        <f t="shared" si="55"/>
        <v>0</v>
      </c>
      <c r="AF217" s="25">
        <f t="shared" si="56"/>
        <v>0</v>
      </c>
      <c r="AG217" s="230">
        <f t="shared" ref="AG217:AG224" si="62">IF(OR(L217="+",A217="Пр",A217="ПедПр",A217="НПрКПУ"),0,IF(OR(D217="Ден.(д)",D217="Заоч.(д)"),N217*0.5*H217,IF((V217+W217)&gt;0,N217*H217*0.08,0)))</f>
        <v>3.6</v>
      </c>
      <c r="AH217" s="25">
        <f t="shared" ref="AH217:AH224" si="63">IF(AF217&gt;0,0,IF(D217="Заоч.",0,IF(OR(D217="Ден.(д)",D217="Заоч.(д)"),0,IF(Q217&gt;0,N217*H217*0.02,0))))</f>
        <v>0</v>
      </c>
      <c r="AI217" s="23"/>
      <c r="AJ217" s="49">
        <f t="shared" si="58"/>
        <v>11.85</v>
      </c>
      <c r="AK217" s="181" t="s">
        <v>233</v>
      </c>
      <c r="AL217" s="182">
        <f t="shared" si="59"/>
        <v>1.975E-2</v>
      </c>
      <c r="AM217" s="69" t="s">
        <v>116</v>
      </c>
      <c r="AN217" s="20" t="s">
        <v>110</v>
      </c>
      <c r="AO217" s="20" t="s">
        <v>110</v>
      </c>
      <c r="AP217" s="21"/>
      <c r="AQ217" s="122" t="s">
        <v>4</v>
      </c>
      <c r="AR217" s="185" t="str">
        <f>INDEX(Преподаватели!F$3:F$72,MATCH($AK217,Преподаватели!$E$3:$E$72,0),1)</f>
        <v>доц.</v>
      </c>
      <c r="AS217" s="101" t="str">
        <f>INDEX(Преподаватели!G$3:G$72,MATCH($AK217,Преподаватели!$E$3:$E$72,0),1)</f>
        <v>шт.</v>
      </c>
      <c r="AT217" s="101" t="str">
        <f>INDEX(Преподаватели!H$3:H$72,MATCH($AK217,Преподаватели!$E$3:$E$72,0),1)</f>
        <v>к.н.</v>
      </c>
      <c r="AU217" s="186" t="str">
        <f>INDEX(Преподаватели!I$3:I$72,MATCH($AK217,Преподаватели!$E$3:$E$72,0),1)</f>
        <v>б.з.</v>
      </c>
      <c r="AV217" s="157"/>
      <c r="AW217" s="163"/>
      <c r="AX217" s="163"/>
      <c r="AY217" s="164"/>
      <c r="AZ217" s="165"/>
      <c r="BA217" s="165"/>
      <c r="BB217" s="1"/>
      <c r="BC217" s="1"/>
      <c r="BD217" s="1"/>
      <c r="BE217" s="1"/>
      <c r="BF217" s="1"/>
    </row>
    <row r="218" spans="1:58" s="1" customFormat="1">
      <c r="A218" s="21" t="s">
        <v>475</v>
      </c>
      <c r="B218" s="145" t="s">
        <v>476</v>
      </c>
      <c r="C218" s="68" t="s">
        <v>113</v>
      </c>
      <c r="D218" s="21" t="s">
        <v>437</v>
      </c>
      <c r="E218" s="21" t="s">
        <v>144</v>
      </c>
      <c r="F218" s="21">
        <v>2</v>
      </c>
      <c r="G218" s="20" t="s">
        <v>447</v>
      </c>
      <c r="H218" s="21">
        <v>9</v>
      </c>
      <c r="I218" s="49">
        <v>1</v>
      </c>
      <c r="J218" s="37"/>
      <c r="K218" s="31"/>
      <c r="L218" s="31"/>
      <c r="M218" s="38"/>
      <c r="N218" s="193">
        <v>0</v>
      </c>
      <c r="O218" s="21"/>
      <c r="P218" s="479">
        <v>6</v>
      </c>
      <c r="Q218" s="21">
        <v>6</v>
      </c>
      <c r="R218" s="21">
        <v>0</v>
      </c>
      <c r="S218" s="21"/>
      <c r="T218" s="121"/>
      <c r="U218" s="50">
        <f t="shared" si="46"/>
        <v>6</v>
      </c>
      <c r="V218" s="29">
        <f t="shared" si="47"/>
        <v>0</v>
      </c>
      <c r="W218" s="29">
        <f t="shared" si="48"/>
        <v>0</v>
      </c>
      <c r="X218" s="57">
        <f t="shared" si="49"/>
        <v>0</v>
      </c>
      <c r="Y218" s="29">
        <f t="shared" si="50"/>
        <v>0</v>
      </c>
      <c r="Z218" s="20">
        <f t="shared" si="51"/>
        <v>0</v>
      </c>
      <c r="AA218" s="20">
        <f t="shared" ref="AA218:AA281" si="64">IF(H218&lt;6,0,IF(AND(D218="Ден.",J218="+"),I218*2,IF(AND(D218="Ден.",J218="+п"),I218*2,0)))</f>
        <v>0</v>
      </c>
      <c r="AB218" s="20">
        <f t="shared" si="52"/>
        <v>0</v>
      </c>
      <c r="AC218" s="20">
        <f t="shared" si="53"/>
        <v>0</v>
      </c>
      <c r="AD218" s="20">
        <f t="shared" si="54"/>
        <v>0</v>
      </c>
      <c r="AE218" s="23">
        <f t="shared" si="55"/>
        <v>0</v>
      </c>
      <c r="AF218" s="25">
        <f t="shared" si="56"/>
        <v>0</v>
      </c>
      <c r="AG218" s="230">
        <f t="shared" si="62"/>
        <v>0</v>
      </c>
      <c r="AH218" s="25">
        <f t="shared" si="63"/>
        <v>0</v>
      </c>
      <c r="AI218" s="23"/>
      <c r="AJ218" s="49">
        <f t="shared" si="58"/>
        <v>6</v>
      </c>
      <c r="AK218" s="181" t="s">
        <v>107</v>
      </c>
      <c r="AL218" s="182">
        <f t="shared" si="59"/>
        <v>0.01</v>
      </c>
      <c r="AM218" s="158" t="s">
        <v>140</v>
      </c>
      <c r="AN218" s="20" t="s">
        <v>110</v>
      </c>
      <c r="AO218" s="20" t="s">
        <v>110</v>
      </c>
      <c r="AP218" s="21"/>
      <c r="AQ218" s="122" t="s">
        <v>4</v>
      </c>
      <c r="AR218" s="185" t="str">
        <f>INDEX(Преподаватели!F$3:F$72,MATCH($AK218,Преподаватели!$E$3:$E$72,0),1)</f>
        <v>ст.викл.</v>
      </c>
      <c r="AS218" s="101" t="str">
        <f>INDEX(Преподаватели!G$3:G$72,MATCH($AK218,Преподаватели!$E$3:$E$72,0),1)</f>
        <v>шт.</v>
      </c>
      <c r="AT218" s="101" t="str">
        <f>INDEX(Преподаватели!H$3:H$72,MATCH($AK218,Преподаватели!$E$3:$E$72,0),1)</f>
        <v>б.с.</v>
      </c>
      <c r="AU218" s="186" t="str">
        <f>INDEX(Преподаватели!I$3:I$72,MATCH($AK218,Преподаватели!$E$3:$E$72,0),1)</f>
        <v>б.з.</v>
      </c>
      <c r="AV218" s="157"/>
      <c r="AW218" s="163"/>
      <c r="AX218" s="163"/>
      <c r="AY218" s="164"/>
      <c r="AZ218" s="165"/>
      <c r="BA218" s="165"/>
    </row>
    <row r="219" spans="1:58">
      <c r="A219" s="334" t="s">
        <v>439</v>
      </c>
      <c r="B219" s="145" t="s">
        <v>477</v>
      </c>
      <c r="C219" s="68" t="s">
        <v>444</v>
      </c>
      <c r="D219" s="21" t="s">
        <v>437</v>
      </c>
      <c r="E219" s="21" t="s">
        <v>144</v>
      </c>
      <c r="F219" s="21">
        <v>1</v>
      </c>
      <c r="G219" s="320" t="s">
        <v>445</v>
      </c>
      <c r="H219" s="21">
        <v>11</v>
      </c>
      <c r="I219" s="49">
        <v>1</v>
      </c>
      <c r="J219" s="37"/>
      <c r="K219" s="31"/>
      <c r="L219" s="31"/>
      <c r="M219" s="38"/>
      <c r="N219" s="193">
        <v>0</v>
      </c>
      <c r="O219" s="21"/>
      <c r="P219" s="21">
        <v>8</v>
      </c>
      <c r="Q219" s="21">
        <v>8</v>
      </c>
      <c r="R219" s="21">
        <v>0</v>
      </c>
      <c r="S219" s="21"/>
      <c r="T219" s="121"/>
      <c r="U219" s="50">
        <f t="shared" si="46"/>
        <v>8</v>
      </c>
      <c r="V219" s="29">
        <f t="shared" si="47"/>
        <v>0</v>
      </c>
      <c r="W219" s="29">
        <f t="shared" si="48"/>
        <v>0</v>
      </c>
      <c r="X219" s="57">
        <f t="shared" si="49"/>
        <v>0</v>
      </c>
      <c r="Y219" s="29">
        <f t="shared" si="50"/>
        <v>0</v>
      </c>
      <c r="Z219" s="20">
        <f t="shared" si="51"/>
        <v>0</v>
      </c>
      <c r="AA219" s="20">
        <f t="shared" si="64"/>
        <v>0</v>
      </c>
      <c r="AB219" s="20">
        <f t="shared" si="52"/>
        <v>0</v>
      </c>
      <c r="AC219" s="20">
        <f t="shared" si="53"/>
        <v>0</v>
      </c>
      <c r="AD219" s="20">
        <f t="shared" si="54"/>
        <v>0</v>
      </c>
      <c r="AE219" s="23">
        <f t="shared" si="55"/>
        <v>0</v>
      </c>
      <c r="AF219" s="25">
        <f t="shared" si="56"/>
        <v>0</v>
      </c>
      <c r="AG219" s="230">
        <f t="shared" si="62"/>
        <v>0</v>
      </c>
      <c r="AH219" s="25">
        <f t="shared" si="63"/>
        <v>0</v>
      </c>
      <c r="AI219" s="23"/>
      <c r="AJ219" s="49">
        <f t="shared" si="58"/>
        <v>8</v>
      </c>
      <c r="AK219" s="181" t="s">
        <v>233</v>
      </c>
      <c r="AL219" s="182">
        <f t="shared" si="59"/>
        <v>1.3333333333333334E-2</v>
      </c>
      <c r="AM219" s="69" t="s">
        <v>116</v>
      </c>
      <c r="AN219" s="20" t="s">
        <v>110</v>
      </c>
      <c r="AO219" s="20" t="s">
        <v>110</v>
      </c>
      <c r="AP219" s="21"/>
      <c r="AQ219" s="122" t="s">
        <v>4</v>
      </c>
      <c r="AR219" s="185" t="str">
        <f>INDEX(Преподаватели!F$3:F$72,MATCH($AK219,Преподаватели!$E$3:$E$72,0),1)</f>
        <v>доц.</v>
      </c>
      <c r="AS219" s="101" t="str">
        <f>INDEX(Преподаватели!G$3:G$72,MATCH($AK219,Преподаватели!$E$3:$E$72,0),1)</f>
        <v>шт.</v>
      </c>
      <c r="AT219" s="101" t="str">
        <f>INDEX(Преподаватели!H$3:H$72,MATCH($AK219,Преподаватели!$E$3:$E$72,0),1)</f>
        <v>к.н.</v>
      </c>
      <c r="AU219" s="186" t="str">
        <f>INDEX(Преподаватели!I$3:I$72,MATCH($AK219,Преподаватели!$E$3:$E$72,0),1)</f>
        <v>б.з.</v>
      </c>
      <c r="AV219" s="157"/>
      <c r="AW219" s="163"/>
      <c r="AX219" s="163"/>
      <c r="AY219" s="164"/>
      <c r="AZ219" s="165"/>
      <c r="BA219" s="165"/>
    </row>
    <row r="220" spans="1:58" s="1" customFormat="1">
      <c r="A220" s="21" t="s">
        <v>245</v>
      </c>
      <c r="B220" s="145" t="s">
        <v>477</v>
      </c>
      <c r="C220" s="68" t="s">
        <v>444</v>
      </c>
      <c r="D220" s="21" t="s">
        <v>437</v>
      </c>
      <c r="E220" s="21" t="s">
        <v>144</v>
      </c>
      <c r="F220" s="21">
        <v>1</v>
      </c>
      <c r="G220" s="320" t="s">
        <v>445</v>
      </c>
      <c r="H220" s="21">
        <v>11</v>
      </c>
      <c r="I220" s="49">
        <v>1</v>
      </c>
      <c r="J220" s="37" t="s">
        <v>106</v>
      </c>
      <c r="K220" s="31"/>
      <c r="L220" s="31"/>
      <c r="M220" s="38"/>
      <c r="N220" s="193">
        <v>4</v>
      </c>
      <c r="O220" s="21">
        <v>120</v>
      </c>
      <c r="P220" s="21">
        <v>8</v>
      </c>
      <c r="Q220" s="21"/>
      <c r="R220" s="21">
        <v>0</v>
      </c>
      <c r="S220" s="21">
        <v>8</v>
      </c>
      <c r="T220" s="121">
        <v>104</v>
      </c>
      <c r="U220" s="50">
        <f t="shared" si="46"/>
        <v>0</v>
      </c>
      <c r="V220" s="29">
        <f t="shared" si="47"/>
        <v>0</v>
      </c>
      <c r="W220" s="29">
        <f t="shared" si="48"/>
        <v>8</v>
      </c>
      <c r="X220" s="57">
        <f t="shared" si="49"/>
        <v>0</v>
      </c>
      <c r="Y220" s="29">
        <f t="shared" si="50"/>
        <v>0</v>
      </c>
      <c r="Z220" s="20">
        <f t="shared" si="51"/>
        <v>0</v>
      </c>
      <c r="AA220" s="20">
        <f t="shared" si="64"/>
        <v>0</v>
      </c>
      <c r="AB220" s="20">
        <f t="shared" si="52"/>
        <v>2.75</v>
      </c>
      <c r="AC220" s="20">
        <f t="shared" si="53"/>
        <v>0</v>
      </c>
      <c r="AD220" s="20">
        <f t="shared" si="54"/>
        <v>0</v>
      </c>
      <c r="AE220" s="23">
        <f t="shared" si="55"/>
        <v>0</v>
      </c>
      <c r="AF220" s="25">
        <f t="shared" si="56"/>
        <v>0</v>
      </c>
      <c r="AG220" s="230">
        <f t="shared" si="62"/>
        <v>3.52</v>
      </c>
      <c r="AH220" s="25">
        <f t="shared" si="63"/>
        <v>0</v>
      </c>
      <c r="AI220" s="23"/>
      <c r="AJ220" s="49">
        <f t="shared" si="58"/>
        <v>14.27</v>
      </c>
      <c r="AK220" s="181" t="s">
        <v>233</v>
      </c>
      <c r="AL220" s="182">
        <f t="shared" si="59"/>
        <v>2.3783333333333333E-2</v>
      </c>
      <c r="AM220" s="158" t="s">
        <v>116</v>
      </c>
      <c r="AN220" s="20" t="s">
        <v>110</v>
      </c>
      <c r="AO220" s="20" t="s">
        <v>110</v>
      </c>
      <c r="AP220" s="21"/>
      <c r="AQ220" s="122" t="s">
        <v>4</v>
      </c>
      <c r="AR220" s="185" t="str">
        <f>INDEX(Преподаватели!F$3:F$72,MATCH($AK220,Преподаватели!$E$3:$E$72,0),1)</f>
        <v>доц.</v>
      </c>
      <c r="AS220" s="101" t="str">
        <f>INDEX(Преподаватели!G$3:G$72,MATCH($AK220,Преподаватели!$E$3:$E$72,0),1)</f>
        <v>шт.</v>
      </c>
      <c r="AT220" s="101" t="str">
        <f>INDEX(Преподаватели!H$3:H$72,MATCH($AK220,Преподаватели!$E$3:$E$72,0),1)</f>
        <v>к.н.</v>
      </c>
      <c r="AU220" s="186" t="str">
        <f>INDEX(Преподаватели!I$3:I$72,MATCH($AK220,Преподаватели!$E$3:$E$72,0),1)</f>
        <v>б.з.</v>
      </c>
      <c r="AV220" s="157"/>
      <c r="AW220" s="163"/>
      <c r="AX220" s="163"/>
      <c r="AY220" s="164"/>
      <c r="AZ220" s="165"/>
      <c r="BA220" s="165"/>
    </row>
    <row r="221" spans="1:58" s="1" customFormat="1">
      <c r="A221" s="21" t="s">
        <v>222</v>
      </c>
      <c r="B221" s="145" t="s">
        <v>478</v>
      </c>
      <c r="C221" s="68" t="s">
        <v>113</v>
      </c>
      <c r="D221" s="21" t="s">
        <v>437</v>
      </c>
      <c r="E221" s="21" t="s">
        <v>144</v>
      </c>
      <c r="F221" s="21">
        <v>2</v>
      </c>
      <c r="G221" s="20" t="s">
        <v>447</v>
      </c>
      <c r="H221" s="21">
        <v>9</v>
      </c>
      <c r="I221" s="49">
        <v>1</v>
      </c>
      <c r="J221" s="37"/>
      <c r="K221" s="31"/>
      <c r="L221" s="31"/>
      <c r="M221" s="38"/>
      <c r="N221" s="193">
        <v>0</v>
      </c>
      <c r="O221" s="21"/>
      <c r="P221" s="479">
        <v>6</v>
      </c>
      <c r="Q221" s="21">
        <v>6</v>
      </c>
      <c r="R221" s="21">
        <v>0</v>
      </c>
      <c r="S221" s="21"/>
      <c r="T221" s="121"/>
      <c r="U221" s="50">
        <f t="shared" si="46"/>
        <v>6</v>
      </c>
      <c r="V221" s="29">
        <f t="shared" si="47"/>
        <v>0</v>
      </c>
      <c r="W221" s="29">
        <f t="shared" si="48"/>
        <v>0</v>
      </c>
      <c r="X221" s="57">
        <f t="shared" si="49"/>
        <v>0</v>
      </c>
      <c r="Y221" s="29">
        <f t="shared" si="50"/>
        <v>0</v>
      </c>
      <c r="Z221" s="20">
        <f t="shared" si="51"/>
        <v>0</v>
      </c>
      <c r="AA221" s="20">
        <f t="shared" si="64"/>
        <v>0</v>
      </c>
      <c r="AB221" s="20">
        <f t="shared" si="52"/>
        <v>0</v>
      </c>
      <c r="AC221" s="20">
        <f t="shared" si="53"/>
        <v>0</v>
      </c>
      <c r="AD221" s="20">
        <f t="shared" si="54"/>
        <v>0</v>
      </c>
      <c r="AE221" s="23">
        <f t="shared" si="55"/>
        <v>0</v>
      </c>
      <c r="AF221" s="25">
        <f t="shared" si="56"/>
        <v>0</v>
      </c>
      <c r="AG221" s="230">
        <f t="shared" si="62"/>
        <v>0</v>
      </c>
      <c r="AH221" s="25">
        <f t="shared" si="63"/>
        <v>0</v>
      </c>
      <c r="AI221" s="23"/>
      <c r="AJ221" s="49">
        <f t="shared" si="58"/>
        <v>6</v>
      </c>
      <c r="AK221" s="181" t="s">
        <v>254</v>
      </c>
      <c r="AL221" s="182">
        <f t="shared" si="59"/>
        <v>0.01</v>
      </c>
      <c r="AM221" s="158" t="s">
        <v>140</v>
      </c>
      <c r="AN221" s="20" t="s">
        <v>110</v>
      </c>
      <c r="AO221" s="20" t="s">
        <v>110</v>
      </c>
      <c r="AP221" s="21"/>
      <c r="AQ221" s="122" t="s">
        <v>4</v>
      </c>
      <c r="AR221" s="185" t="str">
        <f>INDEX(Преподаватели!F$3:F$72,MATCH($AK221,Преподаватели!$E$3:$E$72,0),1)</f>
        <v>доц.</v>
      </c>
      <c r="AS221" s="101" t="str">
        <f>INDEX(Преподаватели!G$3:G$72,MATCH($AK221,Преподаватели!$E$3:$E$72,0),1)</f>
        <v>шт.сум.</v>
      </c>
      <c r="AT221" s="101" t="str">
        <f>INDEX(Преподаватели!H$3:H$72,MATCH($AK221,Преподаватели!$E$3:$E$72,0),1)</f>
        <v>к.н.</v>
      </c>
      <c r="AU221" s="186" t="str">
        <f>INDEX(Преподаватели!I$3:I$72,MATCH($AK221,Преподаватели!$E$3:$E$72,0),1)</f>
        <v>доц.</v>
      </c>
      <c r="AV221" s="157"/>
      <c r="AW221" s="163"/>
      <c r="AX221" s="163"/>
      <c r="AY221" s="164"/>
      <c r="AZ221" s="165"/>
      <c r="BA221" s="165"/>
    </row>
    <row r="222" spans="1:58" s="1" customFormat="1" ht="25.5">
      <c r="A222" s="21" t="s">
        <v>158</v>
      </c>
      <c r="B222" s="145" t="s">
        <v>479</v>
      </c>
      <c r="C222" s="68" t="s">
        <v>480</v>
      </c>
      <c r="D222" s="21" t="s">
        <v>437</v>
      </c>
      <c r="E222" s="21" t="s">
        <v>144</v>
      </c>
      <c r="F222" s="21">
        <v>2</v>
      </c>
      <c r="G222" s="320" t="s">
        <v>481</v>
      </c>
      <c r="H222" s="21">
        <v>4</v>
      </c>
      <c r="I222" s="49">
        <v>1</v>
      </c>
      <c r="J222" s="37"/>
      <c r="K222" s="31"/>
      <c r="L222" s="31"/>
      <c r="M222" s="38"/>
      <c r="N222" s="193">
        <v>0</v>
      </c>
      <c r="O222" s="21"/>
      <c r="P222" s="21">
        <v>2</v>
      </c>
      <c r="Q222" s="21">
        <v>2</v>
      </c>
      <c r="R222" s="21">
        <v>0</v>
      </c>
      <c r="S222" s="21"/>
      <c r="T222" s="121"/>
      <c r="U222" s="50">
        <f t="shared" si="46"/>
        <v>2</v>
      </c>
      <c r="V222" s="29">
        <f t="shared" si="47"/>
        <v>0</v>
      </c>
      <c r="W222" s="29">
        <f t="shared" si="48"/>
        <v>0</v>
      </c>
      <c r="X222" s="57">
        <f t="shared" si="49"/>
        <v>0</v>
      </c>
      <c r="Y222" s="29">
        <f t="shared" si="50"/>
        <v>0</v>
      </c>
      <c r="Z222" s="20">
        <f t="shared" si="51"/>
        <v>0</v>
      </c>
      <c r="AA222" s="20">
        <f t="shared" si="64"/>
        <v>0</v>
      </c>
      <c r="AB222" s="20">
        <f t="shared" si="52"/>
        <v>0</v>
      </c>
      <c r="AC222" s="20">
        <f t="shared" si="53"/>
        <v>0</v>
      </c>
      <c r="AD222" s="20">
        <f t="shared" si="54"/>
        <v>0</v>
      </c>
      <c r="AE222" s="23">
        <f t="shared" si="55"/>
        <v>0</v>
      </c>
      <c r="AF222" s="25">
        <f t="shared" si="56"/>
        <v>0</v>
      </c>
      <c r="AG222" s="230">
        <f t="shared" si="62"/>
        <v>0</v>
      </c>
      <c r="AH222" s="25">
        <f t="shared" si="63"/>
        <v>0</v>
      </c>
      <c r="AI222" s="23"/>
      <c r="AJ222" s="49">
        <f t="shared" si="58"/>
        <v>2</v>
      </c>
      <c r="AK222" s="181" t="s">
        <v>200</v>
      </c>
      <c r="AL222" s="182">
        <f t="shared" si="59"/>
        <v>3.3333333333333335E-3</v>
      </c>
      <c r="AM222" s="158" t="s">
        <v>201</v>
      </c>
      <c r="AN222" s="20" t="s">
        <v>148</v>
      </c>
      <c r="AO222" s="20" t="s">
        <v>180</v>
      </c>
      <c r="AP222" s="21"/>
      <c r="AQ222" s="122" t="s">
        <v>4</v>
      </c>
      <c r="AR222" s="185" t="str">
        <f>INDEX(Преподаватели!F$3:F$72,MATCH($AK222,Преподаватели!$E$3:$E$72,0),1)</f>
        <v>проф.</v>
      </c>
      <c r="AS222" s="101" t="str">
        <f>INDEX(Преподаватели!G$3:G$72,MATCH($AK222,Преподаватели!$E$3:$E$72,0),1)</f>
        <v>сум.</v>
      </c>
      <c r="AT222" s="101" t="str">
        <f>INDEX(Преподаватели!H$3:H$72,MATCH($AK222,Преподаватели!$E$3:$E$72,0),1)</f>
        <v>д.н.</v>
      </c>
      <c r="AU222" s="186" t="str">
        <f>INDEX(Преподаватели!I$3:I$72,MATCH($AK222,Преподаватели!$E$3:$E$72,0),1)</f>
        <v>проф.</v>
      </c>
      <c r="AV222" s="157"/>
      <c r="AW222" s="163"/>
      <c r="AX222" s="163"/>
      <c r="AY222" s="164"/>
      <c r="AZ222" s="165"/>
      <c r="BA222" s="165"/>
    </row>
    <row r="223" spans="1:58">
      <c r="A223" s="22" t="s">
        <v>167</v>
      </c>
      <c r="B223" s="145" t="s">
        <v>482</v>
      </c>
      <c r="C223" s="68" t="s">
        <v>483</v>
      </c>
      <c r="D223" s="21" t="s">
        <v>437</v>
      </c>
      <c r="E223" s="21" t="s">
        <v>144</v>
      </c>
      <c r="F223" s="21">
        <v>2</v>
      </c>
      <c r="G223" s="320" t="s">
        <v>484</v>
      </c>
      <c r="H223" s="21">
        <v>2</v>
      </c>
      <c r="I223" s="49">
        <v>1</v>
      </c>
      <c r="J223" s="37"/>
      <c r="K223" s="31"/>
      <c r="L223" s="31"/>
      <c r="M223" s="38"/>
      <c r="N223" s="193">
        <v>0</v>
      </c>
      <c r="O223" s="21"/>
      <c r="P223" s="21">
        <v>2</v>
      </c>
      <c r="Q223" s="21">
        <v>2</v>
      </c>
      <c r="R223" s="21">
        <v>0</v>
      </c>
      <c r="S223" s="21"/>
      <c r="T223" s="121"/>
      <c r="U223" s="50">
        <f t="shared" si="46"/>
        <v>2</v>
      </c>
      <c r="V223" s="29">
        <f t="shared" si="47"/>
        <v>0</v>
      </c>
      <c r="W223" s="29">
        <f t="shared" si="48"/>
        <v>0</v>
      </c>
      <c r="X223" s="57">
        <f t="shared" si="49"/>
        <v>0</v>
      </c>
      <c r="Y223" s="29">
        <f t="shared" si="50"/>
        <v>0</v>
      </c>
      <c r="Z223" s="20">
        <f t="shared" si="51"/>
        <v>0</v>
      </c>
      <c r="AA223" s="20">
        <f t="shared" si="64"/>
        <v>0</v>
      </c>
      <c r="AB223" s="20">
        <f t="shared" si="52"/>
        <v>0</v>
      </c>
      <c r="AC223" s="20">
        <f t="shared" si="53"/>
        <v>0</v>
      </c>
      <c r="AD223" s="20">
        <f t="shared" si="54"/>
        <v>0</v>
      </c>
      <c r="AE223" s="23">
        <f t="shared" si="55"/>
        <v>0</v>
      </c>
      <c r="AF223" s="25">
        <f t="shared" si="56"/>
        <v>0</v>
      </c>
      <c r="AG223" s="230">
        <f t="shared" si="62"/>
        <v>0</v>
      </c>
      <c r="AH223" s="25">
        <f t="shared" si="63"/>
        <v>0</v>
      </c>
      <c r="AI223" s="23"/>
      <c r="AJ223" s="49">
        <f t="shared" si="58"/>
        <v>2</v>
      </c>
      <c r="AK223" s="181" t="s">
        <v>152</v>
      </c>
      <c r="AL223" s="182">
        <f t="shared" si="59"/>
        <v>3.3333333333333335E-3</v>
      </c>
      <c r="AM223" s="69" t="s">
        <v>147</v>
      </c>
      <c r="AN223" s="20" t="s">
        <v>148</v>
      </c>
      <c r="AO223" s="20" t="s">
        <v>180</v>
      </c>
      <c r="AP223" s="21"/>
      <c r="AQ223" s="122" t="s">
        <v>4</v>
      </c>
      <c r="AR223" s="185" t="str">
        <f>INDEX(Преподаватели!F$3:F$72,MATCH($AK223,Преподаватели!$E$3:$E$72,0),1)</f>
        <v>ст.викл.</v>
      </c>
      <c r="AS223" s="101" t="str">
        <f>INDEX(Преподаватели!G$3:G$72,MATCH($AK223,Преподаватели!$E$3:$E$72,0),1)</f>
        <v>сум.</v>
      </c>
      <c r="AT223" s="101" t="str">
        <f>INDEX(Преподаватели!H$3:H$72,MATCH($AK223,Преподаватели!$E$3:$E$72,0),1)</f>
        <v>б.с.</v>
      </c>
      <c r="AU223" s="186" t="str">
        <f>INDEX(Преподаватели!I$3:I$72,MATCH($AK223,Преподаватели!$E$3:$E$72,0),1)</f>
        <v>б.з.</v>
      </c>
      <c r="AV223" s="157"/>
      <c r="AW223" s="163"/>
      <c r="AX223" s="163"/>
      <c r="AY223" s="164"/>
      <c r="AZ223" s="165"/>
      <c r="BA223" s="165"/>
    </row>
    <row r="224" spans="1:58" s="1" customFormat="1" ht="25.5">
      <c r="A224" s="21" t="s">
        <v>255</v>
      </c>
      <c r="B224" s="145" t="s">
        <v>485</v>
      </c>
      <c r="C224" s="68" t="s">
        <v>486</v>
      </c>
      <c r="D224" s="21" t="s">
        <v>437</v>
      </c>
      <c r="E224" s="21" t="s">
        <v>144</v>
      </c>
      <c r="F224" s="21">
        <v>2</v>
      </c>
      <c r="G224" s="320" t="s">
        <v>487</v>
      </c>
      <c r="H224" s="21">
        <v>7</v>
      </c>
      <c r="I224" s="49">
        <v>1</v>
      </c>
      <c r="J224" s="37"/>
      <c r="K224" s="31"/>
      <c r="L224" s="31"/>
      <c r="M224" s="38"/>
      <c r="N224" s="193">
        <v>0</v>
      </c>
      <c r="O224" s="21"/>
      <c r="P224" s="21">
        <v>2</v>
      </c>
      <c r="Q224" s="21">
        <v>2</v>
      </c>
      <c r="R224" s="21">
        <v>0</v>
      </c>
      <c r="S224" s="21"/>
      <c r="T224" s="121"/>
      <c r="U224" s="50">
        <f t="shared" si="46"/>
        <v>2</v>
      </c>
      <c r="V224" s="29">
        <f t="shared" si="47"/>
        <v>0</v>
      </c>
      <c r="W224" s="29">
        <f t="shared" si="48"/>
        <v>0</v>
      </c>
      <c r="X224" s="57">
        <f t="shared" si="49"/>
        <v>0</v>
      </c>
      <c r="Y224" s="29">
        <f t="shared" si="50"/>
        <v>0</v>
      </c>
      <c r="Z224" s="20">
        <f t="shared" si="51"/>
        <v>0</v>
      </c>
      <c r="AA224" s="20">
        <f t="shared" si="64"/>
        <v>0</v>
      </c>
      <c r="AB224" s="20">
        <f t="shared" si="52"/>
        <v>0</v>
      </c>
      <c r="AC224" s="20">
        <f t="shared" si="53"/>
        <v>0</v>
      </c>
      <c r="AD224" s="20">
        <f t="shared" si="54"/>
        <v>0</v>
      </c>
      <c r="AE224" s="23">
        <f t="shared" si="55"/>
        <v>0</v>
      </c>
      <c r="AF224" s="25">
        <f t="shared" si="56"/>
        <v>0</v>
      </c>
      <c r="AG224" s="230">
        <f t="shared" si="62"/>
        <v>0</v>
      </c>
      <c r="AH224" s="25">
        <f t="shared" si="63"/>
        <v>0</v>
      </c>
      <c r="AI224" s="23"/>
      <c r="AJ224" s="49">
        <f t="shared" si="58"/>
        <v>2</v>
      </c>
      <c r="AK224" s="181" t="s">
        <v>233</v>
      </c>
      <c r="AL224" s="182">
        <f t="shared" si="59"/>
        <v>3.3333333333333335E-3</v>
      </c>
      <c r="AM224" s="158" t="s">
        <v>116</v>
      </c>
      <c r="AN224" s="20" t="s">
        <v>110</v>
      </c>
      <c r="AO224" s="20" t="s">
        <v>180</v>
      </c>
      <c r="AP224" s="21"/>
      <c r="AQ224" s="122" t="s">
        <v>4</v>
      </c>
      <c r="AR224" s="185" t="str">
        <f>INDEX(Преподаватели!F$3:F$72,MATCH($AK224,Преподаватели!$E$3:$E$72,0),1)</f>
        <v>доц.</v>
      </c>
      <c r="AS224" s="101" t="str">
        <f>INDEX(Преподаватели!G$3:G$72,MATCH($AK224,Преподаватели!$E$3:$E$72,0),1)</f>
        <v>шт.</v>
      </c>
      <c r="AT224" s="101" t="str">
        <f>INDEX(Преподаватели!H$3:H$72,MATCH($AK224,Преподаватели!$E$3:$E$72,0),1)</f>
        <v>к.н.</v>
      </c>
      <c r="AU224" s="186" t="str">
        <f>INDEX(Преподаватели!I$3:I$72,MATCH($AK224,Преподаватели!$E$3:$E$72,0),1)</f>
        <v>б.з.</v>
      </c>
      <c r="AV224" s="157"/>
      <c r="AW224" s="163"/>
      <c r="AX224" s="163"/>
      <c r="AY224" s="164"/>
      <c r="AZ224" s="165"/>
      <c r="BA224" s="165"/>
    </row>
    <row r="225" spans="1:58" s="1" customFormat="1">
      <c r="A225" s="21" t="s">
        <v>181</v>
      </c>
      <c r="B225" s="145" t="s">
        <v>488</v>
      </c>
      <c r="C225" s="68" t="s">
        <v>483</v>
      </c>
      <c r="D225" s="21" t="s">
        <v>437</v>
      </c>
      <c r="E225" s="21" t="s">
        <v>144</v>
      </c>
      <c r="F225" s="21">
        <v>1</v>
      </c>
      <c r="G225" s="320" t="s">
        <v>484</v>
      </c>
      <c r="H225" s="21">
        <v>2</v>
      </c>
      <c r="I225" s="49">
        <v>1</v>
      </c>
      <c r="J225" s="37"/>
      <c r="K225" s="31"/>
      <c r="L225" s="31"/>
      <c r="M225" s="38"/>
      <c r="N225" s="193">
        <v>0</v>
      </c>
      <c r="O225" s="21"/>
      <c r="P225" s="21">
        <v>2</v>
      </c>
      <c r="Q225" s="21">
        <v>2</v>
      </c>
      <c r="R225" s="21">
        <v>0</v>
      </c>
      <c r="S225" s="21"/>
      <c r="T225" s="121"/>
      <c r="U225" s="50">
        <f t="shared" si="46"/>
        <v>2</v>
      </c>
      <c r="V225" s="29">
        <f t="shared" si="47"/>
        <v>0</v>
      </c>
      <c r="W225" s="29">
        <f t="shared" si="48"/>
        <v>0</v>
      </c>
      <c r="X225" s="57">
        <f t="shared" si="49"/>
        <v>0</v>
      </c>
      <c r="Y225" s="29">
        <f t="shared" si="50"/>
        <v>0</v>
      </c>
      <c r="Z225" s="20">
        <f t="shared" si="51"/>
        <v>0</v>
      </c>
      <c r="AA225" s="20">
        <f t="shared" si="64"/>
        <v>0</v>
      </c>
      <c r="AB225" s="20">
        <f t="shared" si="52"/>
        <v>0</v>
      </c>
      <c r="AC225" s="20">
        <f t="shared" si="53"/>
        <v>0</v>
      </c>
      <c r="AD225" s="20">
        <f t="shared" si="54"/>
        <v>0</v>
      </c>
      <c r="AE225" s="23">
        <f t="shared" si="55"/>
        <v>0</v>
      </c>
      <c r="AF225" s="25">
        <f t="shared" si="56"/>
        <v>0</v>
      </c>
      <c r="AG225" s="230"/>
      <c r="AH225" s="25"/>
      <c r="AI225" s="23"/>
      <c r="AJ225" s="49">
        <f t="shared" si="58"/>
        <v>2</v>
      </c>
      <c r="AK225" s="181" t="s">
        <v>489</v>
      </c>
      <c r="AL225" s="182">
        <f t="shared" si="59"/>
        <v>3.3333333333333335E-3</v>
      </c>
      <c r="AM225" s="158" t="s">
        <v>376</v>
      </c>
      <c r="AN225" s="20" t="s">
        <v>148</v>
      </c>
      <c r="AO225" s="20" t="s">
        <v>180</v>
      </c>
      <c r="AP225" s="21"/>
      <c r="AQ225" s="122" t="s">
        <v>4</v>
      </c>
      <c r="AR225" s="185" t="str">
        <f>INDEX(Преподаватели!F$3:F$72,MATCH($AK225,Преподаватели!$E$3:$E$72,0),1)</f>
        <v>ст.викл.</v>
      </c>
      <c r="AS225" s="101" t="str">
        <f>INDEX(Преподаватели!G$3:G$72,MATCH($AK225,Преподаватели!$E$3:$E$72,0),1)</f>
        <v>шт.</v>
      </c>
      <c r="AT225" s="101" t="str">
        <f>INDEX(Преподаватели!H$3:H$72,MATCH($AK225,Преподаватели!$E$3:$E$72,0),1)</f>
        <v>б.с.</v>
      </c>
      <c r="AU225" s="186" t="str">
        <f>INDEX(Преподаватели!I$3:I$72,MATCH($AK225,Преподаватели!$E$3:$E$72,0),1)</f>
        <v>б.з.</v>
      </c>
      <c r="AV225" s="157"/>
      <c r="AW225" s="163"/>
      <c r="AX225" s="163"/>
      <c r="AY225" s="164"/>
      <c r="AZ225" s="165"/>
      <c r="BA225" s="165"/>
      <c r="BB225" s="4"/>
      <c r="BC225" s="4"/>
      <c r="BD225" s="4"/>
      <c r="BE225" s="4"/>
      <c r="BF225" s="4"/>
    </row>
    <row r="226" spans="1:58" s="1" customFormat="1">
      <c r="A226" s="21" t="s">
        <v>181</v>
      </c>
      <c r="B226" s="145" t="s">
        <v>488</v>
      </c>
      <c r="C226" s="68" t="s">
        <v>483</v>
      </c>
      <c r="D226" s="21" t="s">
        <v>437</v>
      </c>
      <c r="E226" s="21" t="s">
        <v>144</v>
      </c>
      <c r="F226" s="21">
        <v>2</v>
      </c>
      <c r="G226" s="320" t="s">
        <v>484</v>
      </c>
      <c r="H226" s="21">
        <v>2</v>
      </c>
      <c r="I226" s="49">
        <v>1</v>
      </c>
      <c r="J226" s="37" t="s">
        <v>106</v>
      </c>
      <c r="K226" s="31"/>
      <c r="L226" s="31"/>
      <c r="M226" s="38"/>
      <c r="N226" s="193">
        <v>3</v>
      </c>
      <c r="O226" s="21">
        <v>90</v>
      </c>
      <c r="P226" s="21">
        <v>4</v>
      </c>
      <c r="Q226" s="21"/>
      <c r="R226" s="21">
        <v>0</v>
      </c>
      <c r="S226" s="21">
        <v>4</v>
      </c>
      <c r="T226" s="121">
        <v>82</v>
      </c>
      <c r="U226" s="50">
        <f t="shared" si="46"/>
        <v>0</v>
      </c>
      <c r="V226" s="29">
        <f t="shared" si="47"/>
        <v>0</v>
      </c>
      <c r="W226" s="29">
        <f t="shared" si="48"/>
        <v>4</v>
      </c>
      <c r="X226" s="57">
        <f t="shared" si="49"/>
        <v>0</v>
      </c>
      <c r="Y226" s="29">
        <f t="shared" si="50"/>
        <v>0</v>
      </c>
      <c r="Z226" s="20">
        <f t="shared" si="51"/>
        <v>0</v>
      </c>
      <c r="AA226" s="20">
        <f t="shared" si="64"/>
        <v>0</v>
      </c>
      <c r="AB226" s="20">
        <f t="shared" si="52"/>
        <v>0.5</v>
      </c>
      <c r="AC226" s="20">
        <f t="shared" si="53"/>
        <v>0</v>
      </c>
      <c r="AD226" s="20">
        <f t="shared" si="54"/>
        <v>0</v>
      </c>
      <c r="AE226" s="23">
        <f t="shared" si="55"/>
        <v>0</v>
      </c>
      <c r="AF226" s="25">
        <f t="shared" si="56"/>
        <v>0</v>
      </c>
      <c r="AG226" s="230"/>
      <c r="AH226" s="25"/>
      <c r="AI226" s="23"/>
      <c r="AJ226" s="49">
        <f t="shared" si="58"/>
        <v>4.5</v>
      </c>
      <c r="AK226" s="181" t="s">
        <v>489</v>
      </c>
      <c r="AL226" s="182">
        <f t="shared" si="59"/>
        <v>7.4999999999999997E-3</v>
      </c>
      <c r="AM226" s="158" t="s">
        <v>376</v>
      </c>
      <c r="AN226" s="20" t="s">
        <v>148</v>
      </c>
      <c r="AO226" s="20" t="s">
        <v>180</v>
      </c>
      <c r="AP226" s="21"/>
      <c r="AQ226" s="122" t="s">
        <v>4</v>
      </c>
      <c r="AR226" s="185" t="str">
        <f>INDEX(Преподаватели!F$3:F$72,MATCH($AK226,Преподаватели!$E$3:$E$72,0),1)</f>
        <v>ст.викл.</v>
      </c>
      <c r="AS226" s="101" t="str">
        <f>INDEX(Преподаватели!G$3:G$72,MATCH($AK226,Преподаватели!$E$3:$E$72,0),1)</f>
        <v>шт.</v>
      </c>
      <c r="AT226" s="101" t="str">
        <f>INDEX(Преподаватели!H$3:H$72,MATCH($AK226,Преподаватели!$E$3:$E$72,0),1)</f>
        <v>б.с.</v>
      </c>
      <c r="AU226" s="186" t="str">
        <f>INDEX(Преподаватели!I$3:I$72,MATCH($AK226,Преподаватели!$E$3:$E$72,0),1)</f>
        <v>б.з.</v>
      </c>
      <c r="AV226" s="157"/>
      <c r="AW226" s="163"/>
      <c r="AX226" s="163"/>
      <c r="AY226" s="164"/>
      <c r="AZ226" s="165"/>
      <c r="BA226" s="165"/>
    </row>
    <row r="227" spans="1:58" s="1" customFormat="1">
      <c r="A227" s="21" t="s">
        <v>183</v>
      </c>
      <c r="B227" s="145" t="s">
        <v>490</v>
      </c>
      <c r="C227" s="68" t="s">
        <v>483</v>
      </c>
      <c r="D227" s="21" t="s">
        <v>437</v>
      </c>
      <c r="E227" s="21" t="s">
        <v>144</v>
      </c>
      <c r="F227" s="21">
        <v>1</v>
      </c>
      <c r="G227" s="320" t="s">
        <v>484</v>
      </c>
      <c r="H227" s="21">
        <v>2</v>
      </c>
      <c r="I227" s="49">
        <v>1</v>
      </c>
      <c r="J227" s="37"/>
      <c r="K227" s="31"/>
      <c r="L227" s="31"/>
      <c r="M227" s="38"/>
      <c r="N227" s="193">
        <v>0</v>
      </c>
      <c r="O227" s="21"/>
      <c r="P227" s="21">
        <v>2</v>
      </c>
      <c r="Q227" s="21">
        <v>2</v>
      </c>
      <c r="R227" s="21">
        <v>0</v>
      </c>
      <c r="S227" s="21"/>
      <c r="T227" s="121"/>
      <c r="U227" s="50">
        <f t="shared" si="46"/>
        <v>2</v>
      </c>
      <c r="V227" s="29">
        <f t="shared" si="47"/>
        <v>0</v>
      </c>
      <c r="W227" s="29">
        <f t="shared" si="48"/>
        <v>0</v>
      </c>
      <c r="X227" s="57">
        <f t="shared" si="49"/>
        <v>0</v>
      </c>
      <c r="Y227" s="29">
        <f t="shared" si="50"/>
        <v>0</v>
      </c>
      <c r="Z227" s="20">
        <f t="shared" si="51"/>
        <v>0</v>
      </c>
      <c r="AA227" s="20">
        <f t="shared" si="64"/>
        <v>0</v>
      </c>
      <c r="AB227" s="20">
        <f t="shared" si="52"/>
        <v>0</v>
      </c>
      <c r="AC227" s="20">
        <f t="shared" si="53"/>
        <v>0</v>
      </c>
      <c r="AD227" s="20">
        <f t="shared" si="54"/>
        <v>0</v>
      </c>
      <c r="AE227" s="23">
        <f t="shared" si="55"/>
        <v>0</v>
      </c>
      <c r="AF227" s="25">
        <f t="shared" si="56"/>
        <v>0</v>
      </c>
      <c r="AG227" s="230">
        <f>IF(OR(L227="+",A227="Пр",A227="ПедПр",A227="НПрКПУ"),0,IF(OR(D227="Ден.(д)",D227="Заоч.(д)"),N227*0.5*H227,IF((V227+W227)&gt;0,N227*H227*0.08,0)))</f>
        <v>0</v>
      </c>
      <c r="AH227" s="25">
        <f>IF(AF227&gt;0,0,IF(D227="Заоч.",0,IF(OR(D227="Ден.(д)",D227="Заоч.(д)"),0,IF(Q227&gt;0,N227*H227*0.02,0))))</f>
        <v>0</v>
      </c>
      <c r="AI227" s="23"/>
      <c r="AJ227" s="49">
        <f t="shared" si="58"/>
        <v>2</v>
      </c>
      <c r="AK227" s="181" t="s">
        <v>238</v>
      </c>
      <c r="AL227" s="182">
        <f t="shared" si="59"/>
        <v>3.3333333333333335E-3</v>
      </c>
      <c r="AM227" s="158" t="s">
        <v>366</v>
      </c>
      <c r="AN227" s="20" t="s">
        <v>148</v>
      </c>
      <c r="AO227" s="20" t="s">
        <v>180</v>
      </c>
      <c r="AP227" s="21"/>
      <c r="AQ227" s="122" t="s">
        <v>4</v>
      </c>
      <c r="AR227" s="185" t="str">
        <f>INDEX(Преподаватели!F$3:F$72,MATCH($AK227,Преподаватели!$E$3:$E$72,0),1)</f>
        <v>доц.</v>
      </c>
      <c r="AS227" s="101" t="str">
        <f>INDEX(Преподаватели!G$3:G$72,MATCH($AK227,Преподаватели!$E$3:$E$72,0),1)</f>
        <v>шт.</v>
      </c>
      <c r="AT227" s="101" t="str">
        <f>INDEX(Преподаватели!H$3:H$72,MATCH($AK227,Преподаватели!$E$3:$E$72,0),1)</f>
        <v>к.н.</v>
      </c>
      <c r="AU227" s="186" t="str">
        <f>INDEX(Преподаватели!I$3:I$72,MATCH($AK227,Преподаватели!$E$3:$E$72,0),1)</f>
        <v>б.з.</v>
      </c>
      <c r="AV227" s="157"/>
      <c r="AW227" s="163"/>
      <c r="AX227" s="163"/>
      <c r="AY227" s="164"/>
      <c r="AZ227" s="165"/>
      <c r="BA227" s="165"/>
    </row>
    <row r="228" spans="1:58" s="1" customFormat="1">
      <c r="A228" s="21" t="s">
        <v>183</v>
      </c>
      <c r="B228" s="145" t="s">
        <v>490</v>
      </c>
      <c r="C228" s="68" t="s">
        <v>483</v>
      </c>
      <c r="D228" s="21" t="s">
        <v>437</v>
      </c>
      <c r="E228" s="21" t="s">
        <v>144</v>
      </c>
      <c r="F228" s="21">
        <v>2</v>
      </c>
      <c r="G228" s="320" t="s">
        <v>484</v>
      </c>
      <c r="H228" s="21">
        <v>2</v>
      </c>
      <c r="I228" s="49">
        <v>1</v>
      </c>
      <c r="J228" s="37"/>
      <c r="K228" s="31" t="s">
        <v>106</v>
      </c>
      <c r="L228" s="31"/>
      <c r="M228" s="38"/>
      <c r="N228" s="193">
        <v>3</v>
      </c>
      <c r="O228" s="21">
        <v>90</v>
      </c>
      <c r="P228" s="21">
        <v>8</v>
      </c>
      <c r="Q228" s="21"/>
      <c r="R228" s="21">
        <v>0</v>
      </c>
      <c r="S228" s="21">
        <v>8</v>
      </c>
      <c r="T228" s="121">
        <v>82</v>
      </c>
      <c r="U228" s="50">
        <f t="shared" si="46"/>
        <v>0</v>
      </c>
      <c r="V228" s="29">
        <f t="shared" si="47"/>
        <v>0</v>
      </c>
      <c r="W228" s="29">
        <f t="shared" si="48"/>
        <v>8</v>
      </c>
      <c r="X228" s="57">
        <f t="shared" si="49"/>
        <v>0</v>
      </c>
      <c r="Y228" s="29">
        <f t="shared" si="50"/>
        <v>0</v>
      </c>
      <c r="Z228" s="20">
        <f t="shared" si="51"/>
        <v>0</v>
      </c>
      <c r="AA228" s="20">
        <f t="shared" si="64"/>
        <v>0</v>
      </c>
      <c r="AB228" s="20">
        <f t="shared" si="52"/>
        <v>0</v>
      </c>
      <c r="AC228" s="20">
        <f t="shared" si="53"/>
        <v>0</v>
      </c>
      <c r="AD228" s="20">
        <f t="shared" si="54"/>
        <v>0</v>
      </c>
      <c r="AE228" s="23">
        <f t="shared" si="55"/>
        <v>0</v>
      </c>
      <c r="AF228" s="25">
        <f t="shared" si="56"/>
        <v>0</v>
      </c>
      <c r="AG228" s="230"/>
      <c r="AH228" s="25">
        <f>IF(AF228&gt;0,0,IF(D228="Заоч.",0,IF(OR(D228="Ден.(д)",D228="Заоч.(д)"),0,IF(Q228&gt;0,N228*H228*0.02,0))))</f>
        <v>0</v>
      </c>
      <c r="AI228" s="23"/>
      <c r="AJ228" s="49">
        <f t="shared" si="58"/>
        <v>8</v>
      </c>
      <c r="AK228" s="181" t="s">
        <v>238</v>
      </c>
      <c r="AL228" s="182">
        <f t="shared" si="59"/>
        <v>1.3333333333333334E-2</v>
      </c>
      <c r="AM228" s="158" t="s">
        <v>366</v>
      </c>
      <c r="AN228" s="20" t="s">
        <v>148</v>
      </c>
      <c r="AO228" s="20" t="s">
        <v>180</v>
      </c>
      <c r="AP228" s="21"/>
      <c r="AQ228" s="122" t="s">
        <v>4</v>
      </c>
      <c r="AR228" s="185" t="str">
        <f>INDEX(Преподаватели!F$3:F$72,MATCH($AK228,Преподаватели!$E$3:$E$72,0),1)</f>
        <v>доц.</v>
      </c>
      <c r="AS228" s="101" t="str">
        <f>INDEX(Преподаватели!G$3:G$72,MATCH($AK228,Преподаватели!$E$3:$E$72,0),1)</f>
        <v>шт.</v>
      </c>
      <c r="AT228" s="101" t="str">
        <f>INDEX(Преподаватели!H$3:H$72,MATCH($AK228,Преподаватели!$E$3:$E$72,0),1)</f>
        <v>к.н.</v>
      </c>
      <c r="AU228" s="186" t="str">
        <f>INDEX(Преподаватели!I$3:I$72,MATCH($AK228,Преподаватели!$E$3:$E$72,0),1)</f>
        <v>б.з.</v>
      </c>
      <c r="AV228" s="157"/>
      <c r="AW228" s="163"/>
      <c r="AX228" s="163"/>
      <c r="AY228" s="164"/>
      <c r="AZ228" s="165"/>
      <c r="BA228" s="165"/>
    </row>
    <row r="229" spans="1:58">
      <c r="A229" s="22" t="s">
        <v>206</v>
      </c>
      <c r="B229" s="145" t="s">
        <v>491</v>
      </c>
      <c r="C229" s="68" t="s">
        <v>483</v>
      </c>
      <c r="D229" s="21" t="s">
        <v>437</v>
      </c>
      <c r="E229" s="21" t="s">
        <v>144</v>
      </c>
      <c r="F229" s="21">
        <v>1</v>
      </c>
      <c r="G229" s="320" t="s">
        <v>484</v>
      </c>
      <c r="H229" s="21">
        <v>2</v>
      </c>
      <c r="I229" s="49">
        <v>1</v>
      </c>
      <c r="J229" s="37"/>
      <c r="K229" s="31"/>
      <c r="L229" s="31"/>
      <c r="M229" s="38"/>
      <c r="N229" s="193">
        <v>0</v>
      </c>
      <c r="O229" s="21"/>
      <c r="P229" s="21">
        <v>8</v>
      </c>
      <c r="Q229" s="21">
        <v>8</v>
      </c>
      <c r="R229" s="21">
        <v>0</v>
      </c>
      <c r="S229" s="21"/>
      <c r="T229" s="121"/>
      <c r="U229" s="50">
        <f t="shared" si="46"/>
        <v>8</v>
      </c>
      <c r="V229" s="29">
        <f t="shared" si="47"/>
        <v>0</v>
      </c>
      <c r="W229" s="29">
        <f t="shared" si="48"/>
        <v>0</v>
      </c>
      <c r="X229" s="57">
        <f t="shared" si="49"/>
        <v>0</v>
      </c>
      <c r="Y229" s="29">
        <f t="shared" si="50"/>
        <v>0</v>
      </c>
      <c r="Z229" s="20">
        <f t="shared" si="51"/>
        <v>0</v>
      </c>
      <c r="AA229" s="20">
        <f t="shared" si="64"/>
        <v>0</v>
      </c>
      <c r="AB229" s="20">
        <f t="shared" si="52"/>
        <v>0</v>
      </c>
      <c r="AC229" s="20">
        <f t="shared" si="53"/>
        <v>0</v>
      </c>
      <c r="AD229" s="20">
        <f t="shared" si="54"/>
        <v>0</v>
      </c>
      <c r="AE229" s="23">
        <f t="shared" si="55"/>
        <v>0</v>
      </c>
      <c r="AF229" s="25">
        <f t="shared" si="56"/>
        <v>0</v>
      </c>
      <c r="AG229" s="230"/>
      <c r="AH229" s="25">
        <f>IF(AF229&gt;0,0,IF(D229="Заоч.",0,IF(OR(D229="Ден.(д)",D229="Заоч.(д)"),0,IF(Q229&gt;0,N229*H229*0.02,0))))</f>
        <v>0</v>
      </c>
      <c r="AI229" s="23"/>
      <c r="AJ229" s="49">
        <f t="shared" si="58"/>
        <v>8</v>
      </c>
      <c r="AK229" s="181" t="s">
        <v>489</v>
      </c>
      <c r="AL229" s="182">
        <f t="shared" si="59"/>
        <v>1.3333333333333334E-2</v>
      </c>
      <c r="AM229" s="69" t="s">
        <v>468</v>
      </c>
      <c r="AN229" s="20" t="s">
        <v>180</v>
      </c>
      <c r="AO229" s="20" t="s">
        <v>180</v>
      </c>
      <c r="AP229" s="21"/>
      <c r="AQ229" s="122" t="s">
        <v>4</v>
      </c>
      <c r="AR229" s="185" t="str">
        <f>INDEX(Преподаватели!F$3:F$72,MATCH($AK229,Преподаватели!$E$3:$E$72,0),1)</f>
        <v>ст.викл.</v>
      </c>
      <c r="AS229" s="101" t="str">
        <f>INDEX(Преподаватели!G$3:G$72,MATCH($AK229,Преподаватели!$E$3:$E$72,0),1)</f>
        <v>шт.</v>
      </c>
      <c r="AT229" s="101" t="str">
        <f>INDEX(Преподаватели!H$3:H$72,MATCH($AK229,Преподаватели!$E$3:$E$72,0),1)</f>
        <v>б.с.</v>
      </c>
      <c r="AU229" s="186" t="str">
        <f>INDEX(Преподаватели!I$3:I$72,MATCH($AK229,Преподаватели!$E$3:$E$72,0),1)</f>
        <v>б.з.</v>
      </c>
      <c r="AV229" s="157"/>
      <c r="AW229" s="163"/>
      <c r="AX229" s="163"/>
      <c r="AY229" s="164"/>
      <c r="AZ229" s="165"/>
      <c r="BA229" s="165"/>
      <c r="BB229" s="1"/>
      <c r="BC229" s="1"/>
      <c r="BD229" s="1"/>
      <c r="BE229" s="1"/>
      <c r="BF229" s="1"/>
    </row>
    <row r="230" spans="1:58" s="1" customFormat="1">
      <c r="A230" s="21" t="s">
        <v>206</v>
      </c>
      <c r="B230" s="145" t="s">
        <v>491</v>
      </c>
      <c r="C230" s="68" t="s">
        <v>483</v>
      </c>
      <c r="D230" s="21" t="s">
        <v>437</v>
      </c>
      <c r="E230" s="21" t="s">
        <v>144</v>
      </c>
      <c r="F230" s="21">
        <v>2</v>
      </c>
      <c r="G230" s="320" t="s">
        <v>484</v>
      </c>
      <c r="H230" s="21">
        <v>2</v>
      </c>
      <c r="I230" s="49">
        <v>1</v>
      </c>
      <c r="J230" s="37" t="s">
        <v>106</v>
      </c>
      <c r="K230" s="31"/>
      <c r="L230" s="31"/>
      <c r="M230" s="38"/>
      <c r="N230" s="193">
        <v>4</v>
      </c>
      <c r="O230" s="21">
        <v>120</v>
      </c>
      <c r="P230" s="21">
        <v>8</v>
      </c>
      <c r="Q230" s="21"/>
      <c r="R230" s="21">
        <v>0</v>
      </c>
      <c r="S230" s="21">
        <v>8</v>
      </c>
      <c r="T230" s="121">
        <v>106</v>
      </c>
      <c r="U230" s="50">
        <f t="shared" si="46"/>
        <v>0</v>
      </c>
      <c r="V230" s="29">
        <f t="shared" si="47"/>
        <v>0</v>
      </c>
      <c r="W230" s="29">
        <f t="shared" si="48"/>
        <v>8</v>
      </c>
      <c r="X230" s="57">
        <f t="shared" si="49"/>
        <v>0</v>
      </c>
      <c r="Y230" s="29">
        <f t="shared" si="50"/>
        <v>0</v>
      </c>
      <c r="Z230" s="20">
        <f t="shared" si="51"/>
        <v>0</v>
      </c>
      <c r="AA230" s="20">
        <f t="shared" si="64"/>
        <v>0</v>
      </c>
      <c r="AB230" s="20">
        <f t="shared" si="52"/>
        <v>0.5</v>
      </c>
      <c r="AC230" s="20">
        <f t="shared" si="53"/>
        <v>0</v>
      </c>
      <c r="AD230" s="20">
        <f t="shared" si="54"/>
        <v>0</v>
      </c>
      <c r="AE230" s="23">
        <f t="shared" si="55"/>
        <v>0</v>
      </c>
      <c r="AF230" s="25">
        <f t="shared" si="56"/>
        <v>0</v>
      </c>
      <c r="AG230" s="230"/>
      <c r="AH230" s="25">
        <f>IF(AF230&gt;0,0,IF(D230="Заоч.",0,IF(OR(D230="Ден.(д)",D230="Заоч.(д)"),0,IF(Q230&gt;0,N230*H230*0.02,0))))</f>
        <v>0</v>
      </c>
      <c r="AI230" s="23"/>
      <c r="AJ230" s="49">
        <f t="shared" si="58"/>
        <v>8.5</v>
      </c>
      <c r="AK230" s="181" t="s">
        <v>489</v>
      </c>
      <c r="AL230" s="182">
        <f t="shared" si="59"/>
        <v>1.4166666666666666E-2</v>
      </c>
      <c r="AM230" s="158" t="s">
        <v>468</v>
      </c>
      <c r="AN230" s="20" t="s">
        <v>180</v>
      </c>
      <c r="AO230" s="20" t="s">
        <v>180</v>
      </c>
      <c r="AP230" s="21"/>
      <c r="AQ230" s="122" t="s">
        <v>4</v>
      </c>
      <c r="AR230" s="185" t="str">
        <f>INDEX(Преподаватели!F$3:F$72,MATCH($AK230,Преподаватели!$E$3:$E$72,0),1)</f>
        <v>ст.викл.</v>
      </c>
      <c r="AS230" s="101" t="str">
        <f>INDEX(Преподаватели!G$3:G$72,MATCH($AK230,Преподаватели!$E$3:$E$72,0),1)</f>
        <v>шт.</v>
      </c>
      <c r="AT230" s="101" t="str">
        <f>INDEX(Преподаватели!H$3:H$72,MATCH($AK230,Преподаватели!$E$3:$E$72,0),1)</f>
        <v>б.с.</v>
      </c>
      <c r="AU230" s="186" t="str">
        <f>INDEX(Преподаватели!I$3:I$72,MATCH($AK230,Преподаватели!$E$3:$E$72,0),1)</f>
        <v>б.з.</v>
      </c>
      <c r="AV230" s="157"/>
      <c r="AW230" s="163"/>
      <c r="AX230" s="163"/>
      <c r="AY230" s="164"/>
      <c r="AZ230" s="165"/>
      <c r="BA230" s="165"/>
      <c r="BB230" s="4"/>
      <c r="BC230" s="4"/>
      <c r="BD230" s="4"/>
      <c r="BE230" s="4"/>
      <c r="BF230" s="4"/>
    </row>
    <row r="231" spans="1:58">
      <c r="A231" s="334" t="s">
        <v>439</v>
      </c>
      <c r="B231" s="145" t="s">
        <v>182</v>
      </c>
      <c r="C231" s="68" t="s">
        <v>483</v>
      </c>
      <c r="D231" s="21" t="s">
        <v>437</v>
      </c>
      <c r="E231" s="21" t="s">
        <v>144</v>
      </c>
      <c r="F231" s="21">
        <v>1</v>
      </c>
      <c r="G231" s="320" t="s">
        <v>484</v>
      </c>
      <c r="H231" s="21">
        <v>2</v>
      </c>
      <c r="I231" s="49">
        <v>1</v>
      </c>
      <c r="J231" s="37"/>
      <c r="K231" s="31"/>
      <c r="L231" s="31"/>
      <c r="M231" s="38"/>
      <c r="N231" s="193">
        <v>0</v>
      </c>
      <c r="O231" s="21"/>
      <c r="P231" s="21">
        <v>4</v>
      </c>
      <c r="Q231" s="21">
        <v>4</v>
      </c>
      <c r="R231" s="21">
        <v>0</v>
      </c>
      <c r="S231" s="21"/>
      <c r="T231" s="121"/>
      <c r="U231" s="50">
        <f t="shared" si="46"/>
        <v>4</v>
      </c>
      <c r="V231" s="29">
        <f t="shared" si="47"/>
        <v>0</v>
      </c>
      <c r="W231" s="29">
        <f t="shared" si="48"/>
        <v>0</v>
      </c>
      <c r="X231" s="57">
        <f t="shared" si="49"/>
        <v>0</v>
      </c>
      <c r="Y231" s="29">
        <f t="shared" si="50"/>
        <v>0</v>
      </c>
      <c r="Z231" s="20">
        <f t="shared" si="51"/>
        <v>0</v>
      </c>
      <c r="AA231" s="20">
        <f t="shared" si="64"/>
        <v>0</v>
      </c>
      <c r="AB231" s="20">
        <f t="shared" si="52"/>
        <v>0</v>
      </c>
      <c r="AC231" s="20">
        <f t="shared" si="53"/>
        <v>0</v>
      </c>
      <c r="AD231" s="20">
        <f t="shared" si="54"/>
        <v>0</v>
      </c>
      <c r="AE231" s="23">
        <f t="shared" si="55"/>
        <v>0</v>
      </c>
      <c r="AF231" s="25">
        <f t="shared" si="56"/>
        <v>0</v>
      </c>
      <c r="AG231" s="230"/>
      <c r="AH231" s="25">
        <f>IF(AF231&gt;0,0,IF(D231="Заоч.",0,IF(OR(D231="Ден.(д)",D231="Заоч.(д)"),0,IF(Q231&gt;0,N231*H231*0.02,0))))</f>
        <v>0</v>
      </c>
      <c r="AI231" s="23"/>
      <c r="AJ231" s="49">
        <f t="shared" si="58"/>
        <v>4</v>
      </c>
      <c r="AK231" s="181" t="s">
        <v>215</v>
      </c>
      <c r="AL231" s="182">
        <f t="shared" si="59"/>
        <v>6.6666666666666671E-3</v>
      </c>
      <c r="AM231" s="69" t="s">
        <v>468</v>
      </c>
      <c r="AN231" s="20" t="s">
        <v>180</v>
      </c>
      <c r="AO231" s="20" t="s">
        <v>180</v>
      </c>
      <c r="AP231" s="21"/>
      <c r="AQ231" s="122" t="s">
        <v>4</v>
      </c>
      <c r="AR231" s="185" t="str">
        <f>INDEX(Преподаватели!F$3:F$72,MATCH($AK231,Преподаватели!$E$3:$E$72,0),1)</f>
        <v>ст.викл.</v>
      </c>
      <c r="AS231" s="101" t="str">
        <f>INDEX(Преподаватели!G$3:G$72,MATCH($AK231,Преподаватели!$E$3:$E$72,0),1)</f>
        <v>сум.</v>
      </c>
      <c r="AT231" s="101" t="str">
        <f>INDEX(Преподаватели!H$3:H$72,MATCH($AK231,Преподаватели!$E$3:$E$72,0),1)</f>
        <v>б.с.</v>
      </c>
      <c r="AU231" s="186" t="str">
        <f>INDEX(Преподаватели!I$3:I$72,MATCH($AK231,Преподаватели!$E$3:$E$72,0),1)</f>
        <v>б.з.</v>
      </c>
      <c r="AV231" s="157"/>
      <c r="AW231" s="163"/>
      <c r="AX231" s="163"/>
      <c r="AY231" s="164"/>
      <c r="AZ231" s="165"/>
      <c r="BA231" s="165"/>
      <c r="BB231" s="1"/>
      <c r="BC231" s="1"/>
      <c r="BD231" s="1"/>
      <c r="BE231" s="1"/>
      <c r="BF231" s="1"/>
    </row>
    <row r="232" spans="1:58" s="1" customFormat="1">
      <c r="A232" s="21" t="s">
        <v>210</v>
      </c>
      <c r="B232" s="145" t="s">
        <v>182</v>
      </c>
      <c r="C232" s="68" t="s">
        <v>483</v>
      </c>
      <c r="D232" s="21" t="s">
        <v>437</v>
      </c>
      <c r="E232" s="21" t="s">
        <v>144</v>
      </c>
      <c r="F232" s="21">
        <v>1</v>
      </c>
      <c r="G232" s="320" t="s">
        <v>484</v>
      </c>
      <c r="H232" s="21">
        <v>2</v>
      </c>
      <c r="I232" s="49">
        <v>1</v>
      </c>
      <c r="J232" s="37"/>
      <c r="K232" s="31" t="s">
        <v>106</v>
      </c>
      <c r="L232" s="31"/>
      <c r="M232" s="38"/>
      <c r="N232" s="193">
        <v>3</v>
      </c>
      <c r="O232" s="21">
        <v>90</v>
      </c>
      <c r="P232" s="21">
        <v>4</v>
      </c>
      <c r="Q232" s="21"/>
      <c r="R232" s="21">
        <v>0</v>
      </c>
      <c r="S232" s="21">
        <v>4</v>
      </c>
      <c r="T232" s="121">
        <v>82</v>
      </c>
      <c r="U232" s="50">
        <f t="shared" si="46"/>
        <v>0</v>
      </c>
      <c r="V232" s="29">
        <f t="shared" si="47"/>
        <v>0</v>
      </c>
      <c r="W232" s="29">
        <f t="shared" si="48"/>
        <v>4</v>
      </c>
      <c r="X232" s="57">
        <f t="shared" si="49"/>
        <v>0</v>
      </c>
      <c r="Y232" s="29">
        <f t="shared" si="50"/>
        <v>0</v>
      </c>
      <c r="Z232" s="20">
        <f t="shared" si="51"/>
        <v>0</v>
      </c>
      <c r="AA232" s="20">
        <f t="shared" si="64"/>
        <v>0</v>
      </c>
      <c r="AB232" s="20">
        <f t="shared" si="52"/>
        <v>0</v>
      </c>
      <c r="AC232" s="20">
        <f t="shared" si="53"/>
        <v>0</v>
      </c>
      <c r="AD232" s="20">
        <f t="shared" si="54"/>
        <v>0</v>
      </c>
      <c r="AE232" s="23">
        <f t="shared" si="55"/>
        <v>0</v>
      </c>
      <c r="AF232" s="25">
        <f t="shared" si="56"/>
        <v>0</v>
      </c>
      <c r="AG232" s="230"/>
      <c r="AH232" s="25"/>
      <c r="AI232" s="23"/>
      <c r="AJ232" s="49">
        <f t="shared" si="58"/>
        <v>4</v>
      </c>
      <c r="AK232" s="181" t="s">
        <v>215</v>
      </c>
      <c r="AL232" s="182">
        <f t="shared" si="59"/>
        <v>6.6666666666666671E-3</v>
      </c>
      <c r="AM232" s="158" t="s">
        <v>468</v>
      </c>
      <c r="AN232" s="20" t="s">
        <v>180</v>
      </c>
      <c r="AO232" s="20" t="s">
        <v>180</v>
      </c>
      <c r="AP232" s="21"/>
      <c r="AQ232" s="122" t="s">
        <v>4</v>
      </c>
      <c r="AR232" s="185" t="str">
        <f>INDEX(Преподаватели!F$3:F$72,MATCH($AK232,Преподаватели!$E$3:$E$72,0),1)</f>
        <v>ст.викл.</v>
      </c>
      <c r="AS232" s="101" t="str">
        <f>INDEX(Преподаватели!G$3:G$72,MATCH($AK232,Преподаватели!$E$3:$E$72,0),1)</f>
        <v>сум.</v>
      </c>
      <c r="AT232" s="101" t="str">
        <f>INDEX(Преподаватели!H$3:H$72,MATCH($AK232,Преподаватели!$E$3:$E$72,0),1)</f>
        <v>б.с.</v>
      </c>
      <c r="AU232" s="186" t="str">
        <f>INDEX(Преподаватели!I$3:I$72,MATCH($AK232,Преподаватели!$E$3:$E$72,0),1)</f>
        <v>б.з.</v>
      </c>
      <c r="AV232" s="157"/>
      <c r="AW232" s="163"/>
      <c r="AX232" s="163"/>
      <c r="AY232" s="164"/>
      <c r="AZ232" s="165"/>
      <c r="BA232" s="165"/>
      <c r="BB232" s="4"/>
      <c r="BC232" s="4"/>
      <c r="BD232" s="4"/>
      <c r="BE232" s="4"/>
      <c r="BF232" s="4"/>
    </row>
    <row r="233" spans="1:58" s="1" customFormat="1">
      <c r="A233" s="329" t="s">
        <v>439</v>
      </c>
      <c r="B233" s="145" t="s">
        <v>492</v>
      </c>
      <c r="C233" s="68" t="s">
        <v>483</v>
      </c>
      <c r="D233" s="21" t="s">
        <v>437</v>
      </c>
      <c r="E233" s="21" t="s">
        <v>144</v>
      </c>
      <c r="F233" s="21">
        <v>1</v>
      </c>
      <c r="G233" s="320" t="s">
        <v>484</v>
      </c>
      <c r="H233" s="21">
        <v>2</v>
      </c>
      <c r="I233" s="49">
        <v>1</v>
      </c>
      <c r="J233" s="37"/>
      <c r="K233" s="31"/>
      <c r="L233" s="31"/>
      <c r="M233" s="38"/>
      <c r="N233" s="193">
        <v>0</v>
      </c>
      <c r="O233" s="21"/>
      <c r="P233" s="21">
        <v>6</v>
      </c>
      <c r="Q233" s="21">
        <v>6</v>
      </c>
      <c r="R233" s="21">
        <v>0</v>
      </c>
      <c r="S233" s="21"/>
      <c r="T233" s="121"/>
      <c r="U233" s="50">
        <f t="shared" si="46"/>
        <v>6</v>
      </c>
      <c r="V233" s="29">
        <f t="shared" si="47"/>
        <v>0</v>
      </c>
      <c r="W233" s="29">
        <f t="shared" si="48"/>
        <v>0</v>
      </c>
      <c r="X233" s="57">
        <f t="shared" si="49"/>
        <v>0</v>
      </c>
      <c r="Y233" s="29">
        <f t="shared" si="50"/>
        <v>0</v>
      </c>
      <c r="Z233" s="20">
        <f t="shared" si="51"/>
        <v>0</v>
      </c>
      <c r="AA233" s="20">
        <f t="shared" si="64"/>
        <v>0</v>
      </c>
      <c r="AB233" s="20">
        <f t="shared" si="52"/>
        <v>0</v>
      </c>
      <c r="AC233" s="20">
        <f t="shared" si="53"/>
        <v>0</v>
      </c>
      <c r="AD233" s="20">
        <f t="shared" si="54"/>
        <v>0</v>
      </c>
      <c r="AE233" s="23">
        <f t="shared" si="55"/>
        <v>0</v>
      </c>
      <c r="AF233" s="25">
        <f t="shared" si="56"/>
        <v>0</v>
      </c>
      <c r="AG233" s="230"/>
      <c r="AH233" s="25"/>
      <c r="AI233" s="23"/>
      <c r="AJ233" s="49">
        <f t="shared" si="58"/>
        <v>6</v>
      </c>
      <c r="AK233" s="181" t="s">
        <v>489</v>
      </c>
      <c r="AL233" s="182">
        <f t="shared" si="59"/>
        <v>0.01</v>
      </c>
      <c r="AM233" s="158" t="s">
        <v>468</v>
      </c>
      <c r="AN233" s="20" t="s">
        <v>180</v>
      </c>
      <c r="AO233" s="20" t="s">
        <v>180</v>
      </c>
      <c r="AP233" s="21"/>
      <c r="AQ233" s="122" t="s">
        <v>4</v>
      </c>
      <c r="AR233" s="185" t="str">
        <f>INDEX(Преподаватели!F$3:F$72,MATCH($AK233,Преподаватели!$E$3:$E$72,0),1)</f>
        <v>ст.викл.</v>
      </c>
      <c r="AS233" s="101" t="str">
        <f>INDEX(Преподаватели!G$3:G$72,MATCH($AK233,Преподаватели!$E$3:$E$72,0),1)</f>
        <v>шт.</v>
      </c>
      <c r="AT233" s="101" t="str">
        <f>INDEX(Преподаватели!H$3:H$72,MATCH($AK233,Преподаватели!$E$3:$E$72,0),1)</f>
        <v>б.с.</v>
      </c>
      <c r="AU233" s="186" t="str">
        <f>INDEX(Преподаватели!I$3:I$72,MATCH($AK233,Преподаватели!$E$3:$E$72,0),1)</f>
        <v>б.з.</v>
      </c>
      <c r="AV233" s="157"/>
      <c r="AW233" s="163"/>
      <c r="AX233" s="163"/>
      <c r="AY233" s="164"/>
      <c r="AZ233" s="165"/>
      <c r="BA233" s="165"/>
    </row>
    <row r="234" spans="1:58" s="1" customFormat="1">
      <c r="A234" s="21" t="s">
        <v>213</v>
      </c>
      <c r="B234" s="145" t="s">
        <v>492</v>
      </c>
      <c r="C234" s="68" t="s">
        <v>483</v>
      </c>
      <c r="D234" s="21" t="s">
        <v>437</v>
      </c>
      <c r="E234" s="21" t="s">
        <v>144</v>
      </c>
      <c r="F234" s="21">
        <v>1</v>
      </c>
      <c r="G234" s="320" t="s">
        <v>484</v>
      </c>
      <c r="H234" s="21">
        <v>2</v>
      </c>
      <c r="I234" s="49">
        <v>1</v>
      </c>
      <c r="J234" s="37" t="s">
        <v>106</v>
      </c>
      <c r="K234" s="31"/>
      <c r="L234" s="31"/>
      <c r="M234" s="38"/>
      <c r="N234" s="193">
        <v>4</v>
      </c>
      <c r="O234" s="21">
        <v>120</v>
      </c>
      <c r="P234" s="21">
        <v>12</v>
      </c>
      <c r="Q234" s="21">
        <v>6</v>
      </c>
      <c r="R234" s="21">
        <v>0</v>
      </c>
      <c r="S234" s="21">
        <v>6</v>
      </c>
      <c r="T234" s="121">
        <v>108</v>
      </c>
      <c r="U234" s="50">
        <f t="shared" si="46"/>
        <v>6</v>
      </c>
      <c r="V234" s="29">
        <f t="shared" si="47"/>
        <v>0</v>
      </c>
      <c r="W234" s="29">
        <f t="shared" si="48"/>
        <v>6</v>
      </c>
      <c r="X234" s="57">
        <f t="shared" si="49"/>
        <v>0</v>
      </c>
      <c r="Y234" s="29">
        <f t="shared" si="50"/>
        <v>0</v>
      </c>
      <c r="Z234" s="20">
        <f t="shared" si="51"/>
        <v>0</v>
      </c>
      <c r="AA234" s="20">
        <f t="shared" si="64"/>
        <v>0</v>
      </c>
      <c r="AB234" s="20">
        <f t="shared" si="52"/>
        <v>0.5</v>
      </c>
      <c r="AC234" s="20">
        <f t="shared" si="53"/>
        <v>0</v>
      </c>
      <c r="AD234" s="20">
        <f t="shared" si="54"/>
        <v>0</v>
      </c>
      <c r="AE234" s="23">
        <f t="shared" si="55"/>
        <v>0</v>
      </c>
      <c r="AF234" s="25">
        <f t="shared" si="56"/>
        <v>0</v>
      </c>
      <c r="AG234" s="230"/>
      <c r="AH234" s="25">
        <f>IF(AF234&gt;0,0,IF(D234="Заоч.",0,IF(OR(D234="Ден.(д)",D234="Заоч.(д)"),0,IF(Q234&gt;0,N234*H234*0.02,0))))</f>
        <v>0</v>
      </c>
      <c r="AI234" s="23"/>
      <c r="AJ234" s="49">
        <f t="shared" si="58"/>
        <v>12.5</v>
      </c>
      <c r="AK234" s="181" t="s">
        <v>489</v>
      </c>
      <c r="AL234" s="182">
        <f t="shared" si="59"/>
        <v>2.0833333333333332E-2</v>
      </c>
      <c r="AM234" s="158" t="s">
        <v>468</v>
      </c>
      <c r="AN234" s="20" t="s">
        <v>180</v>
      </c>
      <c r="AO234" s="20" t="s">
        <v>180</v>
      </c>
      <c r="AP234" s="21"/>
      <c r="AQ234" s="122" t="s">
        <v>4</v>
      </c>
      <c r="AR234" s="185" t="str">
        <f>INDEX(Преподаватели!F$3:F$72,MATCH($AK234,Преподаватели!$E$3:$E$72,0),1)</f>
        <v>ст.викл.</v>
      </c>
      <c r="AS234" s="101" t="str">
        <f>INDEX(Преподаватели!G$3:G$72,MATCH($AK234,Преподаватели!$E$3:$E$72,0),1)</f>
        <v>шт.</v>
      </c>
      <c r="AT234" s="101" t="str">
        <f>INDEX(Преподаватели!H$3:H$72,MATCH($AK234,Преподаватели!$E$3:$E$72,0),1)</f>
        <v>б.с.</v>
      </c>
      <c r="AU234" s="186" t="str">
        <f>INDEX(Преподаватели!I$3:I$72,MATCH($AK234,Преподаватели!$E$3:$E$72,0),1)</f>
        <v>б.з.</v>
      </c>
      <c r="AV234" s="157"/>
      <c r="AW234" s="163"/>
      <c r="AX234" s="163"/>
      <c r="AY234" s="164"/>
      <c r="AZ234" s="165"/>
      <c r="BA234" s="165"/>
    </row>
    <row r="235" spans="1:58" s="1" customFormat="1">
      <c r="A235" s="21" t="s">
        <v>213</v>
      </c>
      <c r="B235" s="145" t="s">
        <v>492</v>
      </c>
      <c r="C235" s="68" t="s">
        <v>483</v>
      </c>
      <c r="D235" s="21" t="s">
        <v>437</v>
      </c>
      <c r="E235" s="21" t="s">
        <v>144</v>
      </c>
      <c r="F235" s="21">
        <v>2</v>
      </c>
      <c r="G235" s="320" t="s">
        <v>484</v>
      </c>
      <c r="H235" s="21">
        <v>2</v>
      </c>
      <c r="I235" s="49">
        <v>1</v>
      </c>
      <c r="J235" s="37" t="s">
        <v>106</v>
      </c>
      <c r="K235" s="31"/>
      <c r="L235" s="31"/>
      <c r="M235" s="38"/>
      <c r="N235" s="193">
        <v>5</v>
      </c>
      <c r="O235" s="21">
        <v>150</v>
      </c>
      <c r="P235" s="21">
        <v>14</v>
      </c>
      <c r="Q235" s="21">
        <v>6</v>
      </c>
      <c r="R235" s="21">
        <v>0</v>
      </c>
      <c r="S235" s="21">
        <v>8</v>
      </c>
      <c r="T235" s="121">
        <v>136</v>
      </c>
      <c r="U235" s="50">
        <f t="shared" si="46"/>
        <v>6</v>
      </c>
      <c r="V235" s="29">
        <f t="shared" si="47"/>
        <v>0</v>
      </c>
      <c r="W235" s="29">
        <f t="shared" si="48"/>
        <v>8</v>
      </c>
      <c r="X235" s="57">
        <f t="shared" si="49"/>
        <v>0</v>
      </c>
      <c r="Y235" s="29">
        <f t="shared" si="50"/>
        <v>0</v>
      </c>
      <c r="Z235" s="20">
        <f t="shared" si="51"/>
        <v>0</v>
      </c>
      <c r="AA235" s="20">
        <f t="shared" si="64"/>
        <v>0</v>
      </c>
      <c r="AB235" s="20">
        <f t="shared" si="52"/>
        <v>0.5</v>
      </c>
      <c r="AC235" s="20">
        <f t="shared" si="53"/>
        <v>0</v>
      </c>
      <c r="AD235" s="20">
        <f t="shared" si="54"/>
        <v>0</v>
      </c>
      <c r="AE235" s="23">
        <f t="shared" si="55"/>
        <v>0</v>
      </c>
      <c r="AF235" s="25">
        <f t="shared" si="56"/>
        <v>0</v>
      </c>
      <c r="AG235" s="230"/>
      <c r="AH235" s="25">
        <f>IF(AF235&gt;0,0,IF(D235="Заоч.",0,IF(OR(D235="Ден.(д)",D235="Заоч.(д)"),0,IF(Q235&gt;0,N235*H235*0.02,0))))</f>
        <v>0</v>
      </c>
      <c r="AI235" s="23"/>
      <c r="AJ235" s="49">
        <f t="shared" si="58"/>
        <v>14.5</v>
      </c>
      <c r="AK235" s="181" t="s">
        <v>489</v>
      </c>
      <c r="AL235" s="182">
        <f t="shared" si="59"/>
        <v>2.4166666666666666E-2</v>
      </c>
      <c r="AM235" s="158" t="s">
        <v>468</v>
      </c>
      <c r="AN235" s="20" t="s">
        <v>180</v>
      </c>
      <c r="AO235" s="20" t="s">
        <v>180</v>
      </c>
      <c r="AP235" s="21"/>
      <c r="AQ235" s="122" t="s">
        <v>4</v>
      </c>
      <c r="AR235" s="185" t="str">
        <f>INDEX(Преподаватели!F$3:F$72,MATCH($AK235,Преподаватели!$E$3:$E$72,0),1)</f>
        <v>ст.викл.</v>
      </c>
      <c r="AS235" s="101" t="str">
        <f>INDEX(Преподаватели!G$3:G$72,MATCH($AK235,Преподаватели!$E$3:$E$72,0),1)</f>
        <v>шт.</v>
      </c>
      <c r="AT235" s="101" t="str">
        <f>INDEX(Преподаватели!H$3:H$72,MATCH($AK235,Преподаватели!$E$3:$E$72,0),1)</f>
        <v>б.с.</v>
      </c>
      <c r="AU235" s="186" t="str">
        <f>INDEX(Преподаватели!I$3:I$72,MATCH($AK235,Преподаватели!$E$3:$E$72,0),1)</f>
        <v>б.з.</v>
      </c>
      <c r="AV235" s="157"/>
      <c r="AW235" s="163"/>
      <c r="AX235" s="163"/>
      <c r="AY235" s="164"/>
      <c r="AZ235" s="165"/>
      <c r="BA235" s="165"/>
    </row>
    <row r="236" spans="1:58">
      <c r="A236" s="334" t="s">
        <v>439</v>
      </c>
      <c r="B236" s="145" t="s">
        <v>493</v>
      </c>
      <c r="C236" s="68" t="s">
        <v>483</v>
      </c>
      <c r="D236" s="21" t="s">
        <v>437</v>
      </c>
      <c r="E236" s="21" t="s">
        <v>144</v>
      </c>
      <c r="F236" s="21">
        <v>1</v>
      </c>
      <c r="G236" s="320" t="s">
        <v>484</v>
      </c>
      <c r="H236" s="21">
        <v>2</v>
      </c>
      <c r="I236" s="49">
        <v>1</v>
      </c>
      <c r="J236" s="37"/>
      <c r="K236" s="31"/>
      <c r="L236" s="31"/>
      <c r="M236" s="38"/>
      <c r="N236" s="193">
        <v>0</v>
      </c>
      <c r="O236" s="21"/>
      <c r="P236" s="21">
        <v>8</v>
      </c>
      <c r="Q236" s="21">
        <v>0</v>
      </c>
      <c r="R236" s="21">
        <v>0</v>
      </c>
      <c r="S236" s="21">
        <v>8</v>
      </c>
      <c r="T236" s="121"/>
      <c r="U236" s="50">
        <f t="shared" si="46"/>
        <v>0</v>
      </c>
      <c r="V236" s="29">
        <f t="shared" si="47"/>
        <v>0</v>
      </c>
      <c r="W236" s="29">
        <f t="shared" si="48"/>
        <v>8</v>
      </c>
      <c r="X236" s="57">
        <f t="shared" si="49"/>
        <v>0</v>
      </c>
      <c r="Y236" s="29">
        <f t="shared" si="50"/>
        <v>0</v>
      </c>
      <c r="Z236" s="20">
        <f t="shared" si="51"/>
        <v>0</v>
      </c>
      <c r="AA236" s="20">
        <f t="shared" si="64"/>
        <v>0</v>
      </c>
      <c r="AB236" s="20">
        <f t="shared" si="52"/>
        <v>0</v>
      </c>
      <c r="AC236" s="20">
        <f t="shared" si="53"/>
        <v>0</v>
      </c>
      <c r="AD236" s="20">
        <f t="shared" si="54"/>
        <v>0</v>
      </c>
      <c r="AE236" s="23">
        <f t="shared" si="55"/>
        <v>0</v>
      </c>
      <c r="AF236" s="25">
        <f t="shared" si="56"/>
        <v>0</v>
      </c>
      <c r="AG236" s="230"/>
      <c r="AH236" s="25">
        <f>IF(AF236&gt;0,0,IF(D236="Заоч.",0,IF(OR(D236="Ден.(д)",D236="Заоч.(д)"),0,IF(Q236&gt;0,N236*H236*0.02,0))))</f>
        <v>0</v>
      </c>
      <c r="AI236" s="23"/>
      <c r="AJ236" s="49">
        <f t="shared" si="58"/>
        <v>8</v>
      </c>
      <c r="AK236" s="181" t="s">
        <v>489</v>
      </c>
      <c r="AL236" s="182">
        <f t="shared" si="59"/>
        <v>1.3333333333333334E-2</v>
      </c>
      <c r="AM236" s="69" t="s">
        <v>468</v>
      </c>
      <c r="AN236" s="20" t="s">
        <v>180</v>
      </c>
      <c r="AO236" s="20" t="s">
        <v>180</v>
      </c>
      <c r="AP236" s="21"/>
      <c r="AQ236" s="122" t="s">
        <v>4</v>
      </c>
      <c r="AR236" s="185" t="str">
        <f>INDEX(Преподаватели!F$3:F$72,MATCH($AK236,Преподаватели!$E$3:$E$72,0),1)</f>
        <v>ст.викл.</v>
      </c>
      <c r="AS236" s="101" t="str">
        <f>INDEX(Преподаватели!G$3:G$72,MATCH($AK236,Преподаватели!$E$3:$E$72,0),1)</f>
        <v>шт.</v>
      </c>
      <c r="AT236" s="101" t="str">
        <f>INDEX(Преподаватели!H$3:H$72,MATCH($AK236,Преподаватели!$E$3:$E$72,0),1)</f>
        <v>б.с.</v>
      </c>
      <c r="AU236" s="186" t="str">
        <f>INDEX(Преподаватели!I$3:I$72,MATCH($AK236,Преподаватели!$E$3:$E$72,0),1)</f>
        <v>б.з.</v>
      </c>
      <c r="AV236" s="157"/>
      <c r="AW236" s="163"/>
      <c r="AX236" s="163"/>
      <c r="AY236" s="164"/>
      <c r="AZ236" s="165"/>
      <c r="BA236" s="165"/>
      <c r="BB236" s="1"/>
      <c r="BC236" s="1"/>
      <c r="BD236" s="1"/>
      <c r="BE236" s="1"/>
      <c r="BF236" s="1"/>
    </row>
    <row r="237" spans="1:58" s="1" customFormat="1">
      <c r="A237" s="21" t="s">
        <v>306</v>
      </c>
      <c r="B237" s="145" t="s">
        <v>493</v>
      </c>
      <c r="C237" s="68" t="s">
        <v>483</v>
      </c>
      <c r="D237" s="21" t="s">
        <v>437</v>
      </c>
      <c r="E237" s="21" t="s">
        <v>144</v>
      </c>
      <c r="F237" s="21">
        <v>1</v>
      </c>
      <c r="G237" s="320" t="s">
        <v>484</v>
      </c>
      <c r="H237" s="21">
        <v>2</v>
      </c>
      <c r="I237" s="49">
        <v>1</v>
      </c>
      <c r="J237" s="37"/>
      <c r="K237" s="31"/>
      <c r="L237" s="31"/>
      <c r="M237" s="38"/>
      <c r="N237" s="193">
        <v>3</v>
      </c>
      <c r="O237" s="21">
        <v>90</v>
      </c>
      <c r="P237" s="21">
        <v>8</v>
      </c>
      <c r="Q237" s="21"/>
      <c r="R237" s="21">
        <v>0</v>
      </c>
      <c r="S237" s="21">
        <v>8</v>
      </c>
      <c r="T237" s="121">
        <v>78</v>
      </c>
      <c r="U237" s="50">
        <f t="shared" si="46"/>
        <v>0</v>
      </c>
      <c r="V237" s="29">
        <f t="shared" si="47"/>
        <v>0</v>
      </c>
      <c r="W237" s="29">
        <f t="shared" si="48"/>
        <v>8</v>
      </c>
      <c r="X237" s="57">
        <f t="shared" si="49"/>
        <v>0</v>
      </c>
      <c r="Y237" s="29">
        <f t="shared" si="50"/>
        <v>0</v>
      </c>
      <c r="Z237" s="20">
        <f t="shared" si="51"/>
        <v>0</v>
      </c>
      <c r="AA237" s="20">
        <f t="shared" si="64"/>
        <v>0</v>
      </c>
      <c r="AB237" s="20">
        <f t="shared" si="52"/>
        <v>0</v>
      </c>
      <c r="AC237" s="20">
        <f t="shared" si="53"/>
        <v>0</v>
      </c>
      <c r="AD237" s="20">
        <f t="shared" si="54"/>
        <v>0</v>
      </c>
      <c r="AE237" s="23">
        <f t="shared" si="55"/>
        <v>0</v>
      </c>
      <c r="AF237" s="25">
        <f t="shared" si="56"/>
        <v>0</v>
      </c>
      <c r="AG237" s="230"/>
      <c r="AH237" s="25">
        <f>IF(AF237&gt;0,0,IF(D237="Заоч.",0,IF(OR(D237="Ден.(д)",D237="Заоч.(д)"),0,IF(Q237&gt;0,N237*H237*0.02,0))))</f>
        <v>0</v>
      </c>
      <c r="AI237" s="23"/>
      <c r="AJ237" s="49">
        <f t="shared" si="58"/>
        <v>8</v>
      </c>
      <c r="AK237" s="181" t="s">
        <v>489</v>
      </c>
      <c r="AL237" s="182">
        <f t="shared" si="59"/>
        <v>1.3333333333333334E-2</v>
      </c>
      <c r="AM237" s="158" t="s">
        <v>468</v>
      </c>
      <c r="AN237" s="20" t="s">
        <v>180</v>
      </c>
      <c r="AO237" s="20" t="s">
        <v>180</v>
      </c>
      <c r="AP237" s="21"/>
      <c r="AQ237" s="122" t="s">
        <v>4</v>
      </c>
      <c r="AR237" s="185" t="str">
        <f>INDEX(Преподаватели!F$3:F$72,MATCH($AK237,Преподаватели!$E$3:$E$72,0),1)</f>
        <v>ст.викл.</v>
      </c>
      <c r="AS237" s="101" t="str">
        <f>INDEX(Преподаватели!G$3:G$72,MATCH($AK237,Преподаватели!$E$3:$E$72,0),1)</f>
        <v>шт.</v>
      </c>
      <c r="AT237" s="101" t="str">
        <f>INDEX(Преподаватели!H$3:H$72,MATCH($AK237,Преподаватели!$E$3:$E$72,0),1)</f>
        <v>б.с.</v>
      </c>
      <c r="AU237" s="186" t="str">
        <f>INDEX(Преподаватели!I$3:I$72,MATCH($AK237,Преподаватели!$E$3:$E$72,0),1)</f>
        <v>б.з.</v>
      </c>
      <c r="AV237" s="157"/>
      <c r="AW237" s="163"/>
      <c r="AX237" s="163"/>
      <c r="AY237" s="164"/>
      <c r="AZ237" s="165"/>
      <c r="BA237" s="165"/>
      <c r="BB237" s="4"/>
      <c r="BC237" s="4"/>
      <c r="BD237" s="4"/>
      <c r="BE237" s="4"/>
      <c r="BF237" s="4"/>
    </row>
    <row r="238" spans="1:58">
      <c r="A238" s="22" t="s">
        <v>306</v>
      </c>
      <c r="B238" s="145" t="s">
        <v>493</v>
      </c>
      <c r="C238" s="68" t="s">
        <v>483</v>
      </c>
      <c r="D238" s="21" t="s">
        <v>437</v>
      </c>
      <c r="E238" s="21" t="s">
        <v>144</v>
      </c>
      <c r="F238" s="21">
        <v>2</v>
      </c>
      <c r="G238" s="320" t="s">
        <v>484</v>
      </c>
      <c r="H238" s="21">
        <v>2</v>
      </c>
      <c r="I238" s="49">
        <v>1</v>
      </c>
      <c r="J238" s="37"/>
      <c r="K238" s="31" t="s">
        <v>106</v>
      </c>
      <c r="L238" s="31"/>
      <c r="M238" s="38"/>
      <c r="N238" s="193">
        <v>4</v>
      </c>
      <c r="O238" s="21">
        <v>120</v>
      </c>
      <c r="P238" s="21">
        <v>8</v>
      </c>
      <c r="Q238" s="21"/>
      <c r="R238" s="21">
        <v>0</v>
      </c>
      <c r="S238" s="21">
        <v>8</v>
      </c>
      <c r="T238" s="121">
        <v>106</v>
      </c>
      <c r="U238" s="50">
        <f t="shared" si="46"/>
        <v>0</v>
      </c>
      <c r="V238" s="29">
        <f t="shared" si="47"/>
        <v>0</v>
      </c>
      <c r="W238" s="29">
        <f t="shared" si="48"/>
        <v>8</v>
      </c>
      <c r="X238" s="57">
        <f t="shared" si="49"/>
        <v>0</v>
      </c>
      <c r="Y238" s="29">
        <f t="shared" si="50"/>
        <v>0</v>
      </c>
      <c r="Z238" s="20">
        <f t="shared" si="51"/>
        <v>0</v>
      </c>
      <c r="AA238" s="20">
        <f t="shared" si="64"/>
        <v>0</v>
      </c>
      <c r="AB238" s="20">
        <f t="shared" si="52"/>
        <v>0</v>
      </c>
      <c r="AC238" s="20">
        <f t="shared" si="53"/>
        <v>0</v>
      </c>
      <c r="AD238" s="20">
        <f t="shared" si="54"/>
        <v>0</v>
      </c>
      <c r="AE238" s="23">
        <f t="shared" si="55"/>
        <v>0</v>
      </c>
      <c r="AF238" s="25">
        <f t="shared" si="56"/>
        <v>0</v>
      </c>
      <c r="AG238" s="230"/>
      <c r="AH238" s="25">
        <f>IF(AF238&gt;0,0,IF(D238="Заоч.",0,IF(OR(D238="Ден.(д)",D238="Заоч.(д)"),0,IF(Q238&gt;0,N238*H238*0.02,0))))</f>
        <v>0</v>
      </c>
      <c r="AI238" s="23"/>
      <c r="AJ238" s="49">
        <f t="shared" si="58"/>
        <v>8</v>
      </c>
      <c r="AK238" s="181" t="s">
        <v>489</v>
      </c>
      <c r="AL238" s="182">
        <f t="shared" si="59"/>
        <v>1.3333333333333334E-2</v>
      </c>
      <c r="AM238" s="69" t="s">
        <v>468</v>
      </c>
      <c r="AN238" s="20" t="s">
        <v>180</v>
      </c>
      <c r="AO238" s="20" t="s">
        <v>180</v>
      </c>
      <c r="AP238" s="21"/>
      <c r="AQ238" s="122" t="s">
        <v>4</v>
      </c>
      <c r="AR238" s="185" t="str">
        <f>INDEX(Преподаватели!F$3:F$72,MATCH($AK238,Преподаватели!$E$3:$E$72,0),1)</f>
        <v>ст.викл.</v>
      </c>
      <c r="AS238" s="101" t="str">
        <f>INDEX(Преподаватели!G$3:G$72,MATCH($AK238,Преподаватели!$E$3:$E$72,0),1)</f>
        <v>шт.</v>
      </c>
      <c r="AT238" s="101" t="str">
        <f>INDEX(Преподаватели!H$3:H$72,MATCH($AK238,Преподаватели!$E$3:$E$72,0),1)</f>
        <v>б.с.</v>
      </c>
      <c r="AU238" s="186" t="str">
        <f>INDEX(Преподаватели!I$3:I$72,MATCH($AK238,Преподаватели!$E$3:$E$72,0),1)</f>
        <v>б.з.</v>
      </c>
      <c r="AV238" s="157"/>
      <c r="AW238" s="163"/>
      <c r="AX238" s="163"/>
      <c r="AY238" s="164"/>
      <c r="AZ238" s="165"/>
      <c r="BA238" s="165"/>
      <c r="BB238" s="1"/>
      <c r="BC238" s="1"/>
      <c r="BD238" s="1"/>
      <c r="BE238" s="1"/>
      <c r="BF238" s="1"/>
    </row>
    <row r="239" spans="1:58" s="1" customFormat="1">
      <c r="A239" s="21" t="s">
        <v>245</v>
      </c>
      <c r="B239" s="145" t="s">
        <v>494</v>
      </c>
      <c r="C239" s="68" t="s">
        <v>483</v>
      </c>
      <c r="D239" s="21" t="s">
        <v>437</v>
      </c>
      <c r="E239" s="21" t="s">
        <v>144</v>
      </c>
      <c r="F239" s="21">
        <v>2</v>
      </c>
      <c r="G239" s="320" t="s">
        <v>484</v>
      </c>
      <c r="H239" s="21">
        <v>2</v>
      </c>
      <c r="I239" s="49">
        <v>1</v>
      </c>
      <c r="J239" s="37"/>
      <c r="K239" s="31"/>
      <c r="L239" s="31"/>
      <c r="M239" s="38"/>
      <c r="N239" s="193">
        <v>0</v>
      </c>
      <c r="O239" s="21"/>
      <c r="P239" s="21">
        <v>4</v>
      </c>
      <c r="Q239" s="21">
        <v>4</v>
      </c>
      <c r="R239" s="21">
        <v>0</v>
      </c>
      <c r="S239" s="21"/>
      <c r="T239" s="121"/>
      <c r="U239" s="50">
        <f t="shared" si="46"/>
        <v>4</v>
      </c>
      <c r="V239" s="29">
        <f t="shared" si="47"/>
        <v>0</v>
      </c>
      <c r="W239" s="29">
        <f t="shared" si="48"/>
        <v>0</v>
      </c>
      <c r="X239" s="57">
        <f t="shared" si="49"/>
        <v>0</v>
      </c>
      <c r="Y239" s="29">
        <f t="shared" si="50"/>
        <v>0</v>
      </c>
      <c r="Z239" s="20">
        <f t="shared" si="51"/>
        <v>0</v>
      </c>
      <c r="AA239" s="20">
        <f t="shared" si="64"/>
        <v>0</v>
      </c>
      <c r="AB239" s="20">
        <f t="shared" si="52"/>
        <v>0</v>
      </c>
      <c r="AC239" s="20">
        <f t="shared" si="53"/>
        <v>0</v>
      </c>
      <c r="AD239" s="20">
        <f t="shared" si="54"/>
        <v>0</v>
      </c>
      <c r="AE239" s="23">
        <f t="shared" si="55"/>
        <v>0</v>
      </c>
      <c r="AF239" s="25">
        <f t="shared" si="56"/>
        <v>0</v>
      </c>
      <c r="AG239" s="230"/>
      <c r="AH239" s="25"/>
      <c r="AI239" s="23"/>
      <c r="AJ239" s="49">
        <f t="shared" si="58"/>
        <v>4</v>
      </c>
      <c r="AK239" s="181" t="s">
        <v>200</v>
      </c>
      <c r="AL239" s="182">
        <f t="shared" si="59"/>
        <v>6.6666666666666671E-3</v>
      </c>
      <c r="AM239" s="158" t="s">
        <v>468</v>
      </c>
      <c r="AN239" s="20" t="s">
        <v>180</v>
      </c>
      <c r="AO239" s="20" t="s">
        <v>180</v>
      </c>
      <c r="AP239" s="21"/>
      <c r="AQ239" s="122" t="s">
        <v>4</v>
      </c>
      <c r="AR239" s="185" t="str">
        <f>INDEX(Преподаватели!F$3:F$72,MATCH($AK239,Преподаватели!$E$3:$E$72,0),1)</f>
        <v>проф.</v>
      </c>
      <c r="AS239" s="101" t="str">
        <f>INDEX(Преподаватели!G$3:G$72,MATCH($AK239,Преподаватели!$E$3:$E$72,0),1)</f>
        <v>сум.</v>
      </c>
      <c r="AT239" s="101" t="str">
        <f>INDEX(Преподаватели!H$3:H$72,MATCH($AK239,Преподаватели!$E$3:$E$72,0),1)</f>
        <v>д.н.</v>
      </c>
      <c r="AU239" s="186" t="str">
        <f>INDEX(Преподаватели!I$3:I$72,MATCH($AK239,Преподаватели!$E$3:$E$72,0),1)</f>
        <v>проф.</v>
      </c>
      <c r="AV239" s="157"/>
      <c r="AW239" s="163"/>
      <c r="AX239" s="163"/>
      <c r="AY239" s="164"/>
      <c r="AZ239" s="165"/>
      <c r="BA239" s="165"/>
      <c r="BB239" s="4"/>
      <c r="BC239" s="4"/>
      <c r="BD239" s="4"/>
      <c r="BE239" s="4"/>
      <c r="BF239" s="4"/>
    </row>
    <row r="240" spans="1:58" s="1" customFormat="1">
      <c r="A240" s="21" t="s">
        <v>162</v>
      </c>
      <c r="B240" s="145" t="s">
        <v>495</v>
      </c>
      <c r="C240" s="68" t="s">
        <v>496</v>
      </c>
      <c r="D240" s="21" t="s">
        <v>437</v>
      </c>
      <c r="E240" s="21" t="s">
        <v>144</v>
      </c>
      <c r="F240" s="21">
        <v>1</v>
      </c>
      <c r="G240" s="320" t="s">
        <v>497</v>
      </c>
      <c r="H240" s="21">
        <v>2</v>
      </c>
      <c r="I240" s="49">
        <v>1</v>
      </c>
      <c r="J240" s="37"/>
      <c r="K240" s="31"/>
      <c r="L240" s="31"/>
      <c r="M240" s="38"/>
      <c r="N240" s="193">
        <v>0</v>
      </c>
      <c r="O240" s="21"/>
      <c r="P240" s="21">
        <v>2</v>
      </c>
      <c r="Q240" s="21">
        <v>2</v>
      </c>
      <c r="R240" s="21">
        <v>0</v>
      </c>
      <c r="S240" s="21"/>
      <c r="T240" s="121"/>
      <c r="U240" s="50">
        <f t="shared" si="46"/>
        <v>2</v>
      </c>
      <c r="V240" s="29">
        <f t="shared" si="47"/>
        <v>0</v>
      </c>
      <c r="W240" s="29">
        <f t="shared" si="48"/>
        <v>0</v>
      </c>
      <c r="X240" s="57">
        <f t="shared" si="49"/>
        <v>0</v>
      </c>
      <c r="Y240" s="29">
        <f t="shared" si="50"/>
        <v>0</v>
      </c>
      <c r="Z240" s="20">
        <f t="shared" si="51"/>
        <v>0</v>
      </c>
      <c r="AA240" s="20">
        <f t="shared" si="64"/>
        <v>0</v>
      </c>
      <c r="AB240" s="20">
        <f t="shared" si="52"/>
        <v>0</v>
      </c>
      <c r="AC240" s="20">
        <f t="shared" si="53"/>
        <v>0</v>
      </c>
      <c r="AD240" s="20">
        <f t="shared" si="54"/>
        <v>0</v>
      </c>
      <c r="AE240" s="23">
        <f t="shared" si="55"/>
        <v>0</v>
      </c>
      <c r="AF240" s="25">
        <f t="shared" si="56"/>
        <v>0</v>
      </c>
      <c r="AG240" s="230"/>
      <c r="AH240" s="25"/>
      <c r="AI240" s="23"/>
      <c r="AJ240" s="49">
        <f t="shared" si="58"/>
        <v>2</v>
      </c>
      <c r="AK240" s="181" t="s">
        <v>107</v>
      </c>
      <c r="AL240" s="182">
        <f t="shared" si="59"/>
        <v>3.3333333333333335E-3</v>
      </c>
      <c r="AM240" s="158" t="s">
        <v>498</v>
      </c>
      <c r="AN240" s="20" t="s">
        <v>149</v>
      </c>
      <c r="AO240" s="20" t="s">
        <v>149</v>
      </c>
      <c r="AP240" s="21"/>
      <c r="AQ240" s="122" t="s">
        <v>4</v>
      </c>
      <c r="AR240" s="185" t="str">
        <f>INDEX(Преподаватели!F$3:F$72,MATCH($AK240,Преподаватели!$E$3:$E$72,0),1)</f>
        <v>ст.викл.</v>
      </c>
      <c r="AS240" s="101" t="str">
        <f>INDEX(Преподаватели!G$3:G$72,MATCH($AK240,Преподаватели!$E$3:$E$72,0),1)</f>
        <v>шт.</v>
      </c>
      <c r="AT240" s="101" t="str">
        <f>INDEX(Преподаватели!H$3:H$72,MATCH($AK240,Преподаватели!$E$3:$E$72,0),1)</f>
        <v>б.с.</v>
      </c>
      <c r="AU240" s="186" t="str">
        <f>INDEX(Преподаватели!I$3:I$72,MATCH($AK240,Преподаватели!$E$3:$E$72,0),1)</f>
        <v>б.з.</v>
      </c>
      <c r="AV240" s="157"/>
      <c r="AW240" s="163"/>
      <c r="AX240" s="163"/>
      <c r="AY240" s="164"/>
      <c r="AZ240" s="165"/>
      <c r="BA240" s="165"/>
    </row>
    <row r="241" spans="1:58" s="1" customFormat="1">
      <c r="A241" s="21" t="s">
        <v>162</v>
      </c>
      <c r="B241" s="145" t="s">
        <v>495</v>
      </c>
      <c r="C241" s="68" t="s">
        <v>496</v>
      </c>
      <c r="D241" s="21" t="s">
        <v>437</v>
      </c>
      <c r="E241" s="21" t="s">
        <v>144</v>
      </c>
      <c r="F241" s="21">
        <v>2</v>
      </c>
      <c r="G241" s="320" t="s">
        <v>497</v>
      </c>
      <c r="H241" s="21">
        <v>2</v>
      </c>
      <c r="I241" s="49">
        <v>1</v>
      </c>
      <c r="J241" s="37"/>
      <c r="K241" s="31" t="s">
        <v>106</v>
      </c>
      <c r="L241" s="31"/>
      <c r="M241" s="38"/>
      <c r="N241" s="193">
        <v>3</v>
      </c>
      <c r="O241" s="21">
        <v>90</v>
      </c>
      <c r="P241" s="21">
        <v>2</v>
      </c>
      <c r="Q241" s="21"/>
      <c r="R241" s="21">
        <v>0</v>
      </c>
      <c r="S241" s="21">
        <v>2</v>
      </c>
      <c r="T241" s="121">
        <v>82</v>
      </c>
      <c r="U241" s="50">
        <f t="shared" si="46"/>
        <v>0</v>
      </c>
      <c r="V241" s="29">
        <f t="shared" si="47"/>
        <v>0</v>
      </c>
      <c r="W241" s="29">
        <f t="shared" si="48"/>
        <v>2</v>
      </c>
      <c r="X241" s="57">
        <f t="shared" si="49"/>
        <v>0</v>
      </c>
      <c r="Y241" s="29">
        <f t="shared" si="50"/>
        <v>0</v>
      </c>
      <c r="Z241" s="20">
        <f t="shared" si="51"/>
        <v>0</v>
      </c>
      <c r="AA241" s="20">
        <f t="shared" si="64"/>
        <v>0</v>
      </c>
      <c r="AB241" s="20">
        <f t="shared" si="52"/>
        <v>0</v>
      </c>
      <c r="AC241" s="20">
        <f t="shared" si="53"/>
        <v>0</v>
      </c>
      <c r="AD241" s="20">
        <f t="shared" si="54"/>
        <v>0</v>
      </c>
      <c r="AE241" s="23">
        <f t="shared" si="55"/>
        <v>0</v>
      </c>
      <c r="AF241" s="25">
        <f t="shared" si="56"/>
        <v>0</v>
      </c>
      <c r="AG241" s="230"/>
      <c r="AH241" s="25">
        <f>IF(AF241&gt;0,0,IF(D241="Заоч.",0,IF(OR(D241="Ден.(д)",D241="Заоч.(д)"),0,IF(Q241&gt;0,N241*H241*0.02,0))))</f>
        <v>0</v>
      </c>
      <c r="AI241" s="23"/>
      <c r="AJ241" s="49">
        <f t="shared" si="58"/>
        <v>2</v>
      </c>
      <c r="AK241" s="181" t="s">
        <v>107</v>
      </c>
      <c r="AL241" s="182">
        <f t="shared" si="59"/>
        <v>3.3333333333333335E-3</v>
      </c>
      <c r="AM241" s="158" t="s">
        <v>498</v>
      </c>
      <c r="AN241" s="20" t="s">
        <v>149</v>
      </c>
      <c r="AO241" s="20" t="s">
        <v>149</v>
      </c>
      <c r="AP241" s="21"/>
      <c r="AQ241" s="122" t="s">
        <v>4</v>
      </c>
      <c r="AR241" s="185" t="str">
        <f>INDEX(Преподаватели!F$3:F$72,MATCH($AK241,Преподаватели!$E$3:$E$72,0),1)</f>
        <v>ст.викл.</v>
      </c>
      <c r="AS241" s="101" t="str">
        <f>INDEX(Преподаватели!G$3:G$72,MATCH($AK241,Преподаватели!$E$3:$E$72,0),1)</f>
        <v>шт.</v>
      </c>
      <c r="AT241" s="101" t="str">
        <f>INDEX(Преподаватели!H$3:H$72,MATCH($AK241,Преподаватели!$E$3:$E$72,0),1)</f>
        <v>б.с.</v>
      </c>
      <c r="AU241" s="186" t="str">
        <f>INDEX(Преподаватели!I$3:I$72,MATCH($AK241,Преподаватели!$E$3:$E$72,0),1)</f>
        <v>б.з.</v>
      </c>
      <c r="AV241" s="157"/>
      <c r="AW241" s="163"/>
      <c r="AX241" s="163"/>
      <c r="AY241" s="164"/>
      <c r="AZ241" s="165"/>
      <c r="BA241" s="165"/>
    </row>
    <row r="242" spans="1:58">
      <c r="A242" s="334" t="s">
        <v>439</v>
      </c>
      <c r="B242" s="145" t="s">
        <v>499</v>
      </c>
      <c r="C242" s="68" t="s">
        <v>496</v>
      </c>
      <c r="D242" s="21" t="s">
        <v>437</v>
      </c>
      <c r="E242" s="21" t="s">
        <v>144</v>
      </c>
      <c r="F242" s="21">
        <v>1</v>
      </c>
      <c r="G242" s="320" t="s">
        <v>497</v>
      </c>
      <c r="H242" s="21">
        <v>2</v>
      </c>
      <c r="I242" s="49">
        <v>1</v>
      </c>
      <c r="J242" s="37"/>
      <c r="K242" s="31"/>
      <c r="L242" s="31"/>
      <c r="M242" s="38"/>
      <c r="N242" s="193">
        <v>0</v>
      </c>
      <c r="O242" s="21"/>
      <c r="P242" s="21">
        <v>2</v>
      </c>
      <c r="Q242" s="21">
        <v>2</v>
      </c>
      <c r="R242" s="21">
        <v>0</v>
      </c>
      <c r="S242" s="21"/>
      <c r="T242" s="121"/>
      <c r="U242" s="50">
        <f t="shared" si="46"/>
        <v>2</v>
      </c>
      <c r="V242" s="29">
        <f t="shared" si="47"/>
        <v>0</v>
      </c>
      <c r="W242" s="29">
        <f t="shared" si="48"/>
        <v>0</v>
      </c>
      <c r="X242" s="57">
        <f t="shared" si="49"/>
        <v>0</v>
      </c>
      <c r="Y242" s="29">
        <f t="shared" si="50"/>
        <v>0</v>
      </c>
      <c r="Z242" s="20">
        <f t="shared" si="51"/>
        <v>0</v>
      </c>
      <c r="AA242" s="20">
        <f t="shared" si="64"/>
        <v>0</v>
      </c>
      <c r="AB242" s="20">
        <f t="shared" si="52"/>
        <v>0</v>
      </c>
      <c r="AC242" s="20">
        <f t="shared" si="53"/>
        <v>0</v>
      </c>
      <c r="AD242" s="20">
        <f t="shared" si="54"/>
        <v>0</v>
      </c>
      <c r="AE242" s="23">
        <f t="shared" si="55"/>
        <v>0</v>
      </c>
      <c r="AF242" s="25">
        <f t="shared" si="56"/>
        <v>0</v>
      </c>
      <c r="AG242" s="230"/>
      <c r="AH242" s="25">
        <f>IF(AF242&gt;0,0,IF(D242="Заоч.",0,IF(OR(D242="Ден.(д)",D242="Заоч.(д)"),0,IF(Q242&gt;0,N242*H242*0.02,0))))</f>
        <v>0</v>
      </c>
      <c r="AI242" s="23"/>
      <c r="AJ242" s="49">
        <f t="shared" si="58"/>
        <v>2</v>
      </c>
      <c r="AK242" s="181" t="s">
        <v>238</v>
      </c>
      <c r="AL242" s="182">
        <f t="shared" si="59"/>
        <v>3.3333333333333335E-3</v>
      </c>
      <c r="AM242" s="69" t="s">
        <v>498</v>
      </c>
      <c r="AN242" s="20" t="s">
        <v>149</v>
      </c>
      <c r="AO242" s="20" t="s">
        <v>149</v>
      </c>
      <c r="AP242" s="21"/>
      <c r="AQ242" s="122" t="s">
        <v>4</v>
      </c>
      <c r="AR242" s="185" t="str">
        <f>INDEX(Преподаватели!F$3:F$72,MATCH($AK242,Преподаватели!$E$3:$E$72,0),1)</f>
        <v>доц.</v>
      </c>
      <c r="AS242" s="101" t="str">
        <f>INDEX(Преподаватели!G$3:G$72,MATCH($AK242,Преподаватели!$E$3:$E$72,0),1)</f>
        <v>шт.</v>
      </c>
      <c r="AT242" s="101" t="str">
        <f>INDEX(Преподаватели!H$3:H$72,MATCH($AK242,Преподаватели!$E$3:$E$72,0),1)</f>
        <v>к.н.</v>
      </c>
      <c r="AU242" s="186" t="str">
        <f>INDEX(Преподаватели!I$3:I$72,MATCH($AK242,Преподаватели!$E$3:$E$72,0),1)</f>
        <v>б.з.</v>
      </c>
      <c r="AV242" s="157"/>
      <c r="AW242" s="163"/>
      <c r="AX242" s="163"/>
      <c r="AY242" s="164"/>
      <c r="AZ242" s="165"/>
      <c r="BA242" s="165"/>
      <c r="BB242" s="1"/>
      <c r="BC242" s="1"/>
      <c r="BD242" s="1"/>
      <c r="BE242" s="1"/>
      <c r="BF242" s="1"/>
    </row>
    <row r="243" spans="1:58" s="1" customFormat="1">
      <c r="A243" s="21" t="s">
        <v>500</v>
      </c>
      <c r="B243" s="145" t="s">
        <v>499</v>
      </c>
      <c r="C243" s="68" t="s">
        <v>496</v>
      </c>
      <c r="D243" s="21" t="s">
        <v>437</v>
      </c>
      <c r="E243" s="21" t="s">
        <v>144</v>
      </c>
      <c r="F243" s="21">
        <v>1</v>
      </c>
      <c r="G243" s="320" t="s">
        <v>497</v>
      </c>
      <c r="H243" s="21">
        <v>2</v>
      </c>
      <c r="I243" s="49">
        <v>1</v>
      </c>
      <c r="J243" s="37" t="s">
        <v>106</v>
      </c>
      <c r="K243" s="31"/>
      <c r="L243" s="31"/>
      <c r="M243" s="38"/>
      <c r="N243" s="193">
        <v>3</v>
      </c>
      <c r="O243" s="21">
        <v>90</v>
      </c>
      <c r="P243" s="21">
        <v>2</v>
      </c>
      <c r="Q243" s="21"/>
      <c r="R243" s="21">
        <v>0</v>
      </c>
      <c r="S243" s="21">
        <v>2</v>
      </c>
      <c r="T243" s="121">
        <v>82</v>
      </c>
      <c r="U243" s="50">
        <f t="shared" si="46"/>
        <v>0</v>
      </c>
      <c r="V243" s="29">
        <f t="shared" si="47"/>
        <v>0</v>
      </c>
      <c r="W243" s="29">
        <f t="shared" si="48"/>
        <v>2</v>
      </c>
      <c r="X243" s="57">
        <f t="shared" si="49"/>
        <v>0</v>
      </c>
      <c r="Y243" s="29">
        <f t="shared" si="50"/>
        <v>0</v>
      </c>
      <c r="Z243" s="20">
        <f t="shared" si="51"/>
        <v>0</v>
      </c>
      <c r="AA243" s="20">
        <f t="shared" si="64"/>
        <v>0</v>
      </c>
      <c r="AB243" s="20">
        <f t="shared" si="52"/>
        <v>0.5</v>
      </c>
      <c r="AC243" s="20">
        <f t="shared" si="53"/>
        <v>0</v>
      </c>
      <c r="AD243" s="20">
        <f t="shared" si="54"/>
        <v>0</v>
      </c>
      <c r="AE243" s="23">
        <f t="shared" si="55"/>
        <v>0</v>
      </c>
      <c r="AF243" s="25">
        <f t="shared" si="56"/>
        <v>0</v>
      </c>
      <c r="AG243" s="230"/>
      <c r="AH243" s="25">
        <f>IF(AF243&gt;0,0,IF(D243="Заоч.",0,IF(OR(D243="Ден.(д)",D243="Заоч.(д)"),0,IF(Q243&gt;0,N243*H243*0.02,0))))</f>
        <v>0</v>
      </c>
      <c r="AI243" s="23"/>
      <c r="AJ243" s="49">
        <f t="shared" si="58"/>
        <v>2.5</v>
      </c>
      <c r="AK243" s="181" t="s">
        <v>238</v>
      </c>
      <c r="AL243" s="182">
        <f t="shared" si="59"/>
        <v>4.1666666666666666E-3</v>
      </c>
      <c r="AM243" s="158" t="s">
        <v>498</v>
      </c>
      <c r="AN243" s="20" t="s">
        <v>149</v>
      </c>
      <c r="AO243" s="20" t="s">
        <v>149</v>
      </c>
      <c r="AP243" s="21"/>
      <c r="AQ243" s="122" t="s">
        <v>4</v>
      </c>
      <c r="AR243" s="185" t="str">
        <f>INDEX(Преподаватели!F$3:F$72,MATCH($AK243,Преподаватели!$E$3:$E$72,0),1)</f>
        <v>доц.</v>
      </c>
      <c r="AS243" s="101" t="str">
        <f>INDEX(Преподаватели!G$3:G$72,MATCH($AK243,Преподаватели!$E$3:$E$72,0),1)</f>
        <v>шт.</v>
      </c>
      <c r="AT243" s="101" t="str">
        <f>INDEX(Преподаватели!H$3:H$72,MATCH($AK243,Преподаватели!$E$3:$E$72,0),1)</f>
        <v>к.н.</v>
      </c>
      <c r="AU243" s="186" t="str">
        <f>INDEX(Преподаватели!I$3:I$72,MATCH($AK243,Преподаватели!$E$3:$E$72,0),1)</f>
        <v>б.з.</v>
      </c>
      <c r="AV243" s="157"/>
      <c r="AW243" s="163"/>
      <c r="AX243" s="163"/>
      <c r="AY243" s="164"/>
      <c r="AZ243" s="165"/>
      <c r="BA243" s="165"/>
    </row>
    <row r="244" spans="1:58" s="1" customFormat="1">
      <c r="A244" s="21" t="s">
        <v>501</v>
      </c>
      <c r="B244" s="145" t="s">
        <v>502</v>
      </c>
      <c r="C244" s="68" t="s">
        <v>496</v>
      </c>
      <c r="D244" s="21" t="s">
        <v>437</v>
      </c>
      <c r="E244" s="21" t="s">
        <v>144</v>
      </c>
      <c r="F244" s="21">
        <v>2</v>
      </c>
      <c r="G244" s="320" t="s">
        <v>497</v>
      </c>
      <c r="H244" s="21">
        <v>2</v>
      </c>
      <c r="I244" s="49">
        <v>1</v>
      </c>
      <c r="J244" s="37"/>
      <c r="K244" s="31"/>
      <c r="L244" s="31"/>
      <c r="M244" s="38"/>
      <c r="N244" s="193">
        <v>0</v>
      </c>
      <c r="O244" s="21"/>
      <c r="P244" s="21">
        <v>2</v>
      </c>
      <c r="Q244" s="21">
        <v>2</v>
      </c>
      <c r="R244" s="21">
        <v>0</v>
      </c>
      <c r="S244" s="21"/>
      <c r="T244" s="121"/>
      <c r="U244" s="50">
        <f t="shared" si="46"/>
        <v>2</v>
      </c>
      <c r="V244" s="29">
        <f t="shared" si="47"/>
        <v>0</v>
      </c>
      <c r="W244" s="29">
        <f t="shared" si="48"/>
        <v>0</v>
      </c>
      <c r="X244" s="57">
        <f t="shared" si="49"/>
        <v>0</v>
      </c>
      <c r="Y244" s="29">
        <f t="shared" si="50"/>
        <v>0</v>
      </c>
      <c r="Z244" s="20">
        <f t="shared" si="51"/>
        <v>0</v>
      </c>
      <c r="AA244" s="20">
        <f t="shared" si="64"/>
        <v>0</v>
      </c>
      <c r="AB244" s="20">
        <f t="shared" si="52"/>
        <v>0</v>
      </c>
      <c r="AC244" s="20">
        <f t="shared" si="53"/>
        <v>0</v>
      </c>
      <c r="AD244" s="20">
        <f t="shared" si="54"/>
        <v>0</v>
      </c>
      <c r="AE244" s="23">
        <f t="shared" si="55"/>
        <v>0</v>
      </c>
      <c r="AF244" s="25">
        <f t="shared" si="56"/>
        <v>0</v>
      </c>
      <c r="AG244" s="230"/>
      <c r="AH244" s="25">
        <f>IF(AF244&gt;0,0,IF(D244="Заоч.",0,IF(OR(D244="Ден.(д)",D244="Заоч.(д)"),0,IF(Q244&gt;0,N244*H244*0.02,0))))</f>
        <v>0</v>
      </c>
      <c r="AI244" s="23"/>
      <c r="AJ244" s="49">
        <f t="shared" si="58"/>
        <v>2</v>
      </c>
      <c r="AK244" s="181" t="s">
        <v>238</v>
      </c>
      <c r="AL244" s="182">
        <f t="shared" si="59"/>
        <v>3.3333333333333335E-3</v>
      </c>
      <c r="AM244" s="158" t="s">
        <v>498</v>
      </c>
      <c r="AN244" s="20" t="s">
        <v>149</v>
      </c>
      <c r="AO244" s="20" t="s">
        <v>149</v>
      </c>
      <c r="AP244" s="21"/>
      <c r="AQ244" s="122" t="s">
        <v>4</v>
      </c>
      <c r="AR244" s="185" t="str">
        <f>INDEX(Преподаватели!F$3:F$72,MATCH($AK244,Преподаватели!$E$3:$E$72,0),1)</f>
        <v>доц.</v>
      </c>
      <c r="AS244" s="101" t="str">
        <f>INDEX(Преподаватели!G$3:G$72,MATCH($AK244,Преподаватели!$E$3:$E$72,0),1)</f>
        <v>шт.</v>
      </c>
      <c r="AT244" s="101" t="str">
        <f>INDEX(Преподаватели!H$3:H$72,MATCH($AK244,Преподаватели!$E$3:$E$72,0),1)</f>
        <v>к.н.</v>
      </c>
      <c r="AU244" s="186" t="str">
        <f>INDEX(Преподаватели!I$3:I$72,MATCH($AK244,Преподаватели!$E$3:$E$72,0),1)</f>
        <v>б.з.</v>
      </c>
      <c r="AV244" s="157"/>
      <c r="AW244" s="163"/>
      <c r="AX244" s="163"/>
      <c r="AY244" s="164"/>
      <c r="AZ244" s="165"/>
      <c r="BA244" s="165"/>
      <c r="BB244" s="4"/>
      <c r="BC244" s="4"/>
      <c r="BD244" s="4"/>
      <c r="BE244" s="4"/>
      <c r="BF244" s="4"/>
    </row>
    <row r="245" spans="1:58" s="1" customFormat="1">
      <c r="A245" s="21" t="s">
        <v>245</v>
      </c>
      <c r="B245" s="145" t="s">
        <v>503</v>
      </c>
      <c r="C245" s="68" t="s">
        <v>496</v>
      </c>
      <c r="D245" s="21" t="s">
        <v>437</v>
      </c>
      <c r="E245" s="21" t="s">
        <v>144</v>
      </c>
      <c r="F245" s="21">
        <v>2</v>
      </c>
      <c r="G245" s="320" t="s">
        <v>497</v>
      </c>
      <c r="H245" s="21">
        <v>2</v>
      </c>
      <c r="I245" s="49">
        <v>1</v>
      </c>
      <c r="J245" s="37"/>
      <c r="K245" s="31"/>
      <c r="L245" s="31"/>
      <c r="M245" s="38"/>
      <c r="N245" s="193">
        <v>0</v>
      </c>
      <c r="O245" s="21"/>
      <c r="P245" s="21">
        <v>2</v>
      </c>
      <c r="Q245" s="21">
        <v>2</v>
      </c>
      <c r="R245" s="21">
        <v>0</v>
      </c>
      <c r="S245" s="21"/>
      <c r="T245" s="121"/>
      <c r="U245" s="50">
        <f t="shared" si="46"/>
        <v>2</v>
      </c>
      <c r="V245" s="29">
        <f t="shared" si="47"/>
        <v>0</v>
      </c>
      <c r="W245" s="29">
        <f t="shared" si="48"/>
        <v>0</v>
      </c>
      <c r="X245" s="57">
        <f t="shared" si="49"/>
        <v>0</v>
      </c>
      <c r="Y245" s="29">
        <f t="shared" si="50"/>
        <v>0</v>
      </c>
      <c r="Z245" s="20">
        <f t="shared" si="51"/>
        <v>0</v>
      </c>
      <c r="AA245" s="20">
        <f t="shared" si="64"/>
        <v>0</v>
      </c>
      <c r="AB245" s="20">
        <f t="shared" si="52"/>
        <v>0</v>
      </c>
      <c r="AC245" s="20">
        <f t="shared" si="53"/>
        <v>0</v>
      </c>
      <c r="AD245" s="20">
        <f t="shared" si="54"/>
        <v>0</v>
      </c>
      <c r="AE245" s="23">
        <f t="shared" si="55"/>
        <v>0</v>
      </c>
      <c r="AF245" s="25">
        <f t="shared" si="56"/>
        <v>0</v>
      </c>
      <c r="AG245" s="230"/>
      <c r="AH245" s="25">
        <f>IF(AF245&gt;0,0,IF(D245="Заоч.",0,IF(OR(D245="Ден.(д)",D245="Заоч.(д)"),0,IF(Q245&gt;0,N245*H245*0.02,0))))</f>
        <v>0</v>
      </c>
      <c r="AI245" s="23"/>
      <c r="AJ245" s="49">
        <f t="shared" si="58"/>
        <v>2</v>
      </c>
      <c r="AK245" s="181" t="s">
        <v>233</v>
      </c>
      <c r="AL245" s="182">
        <f t="shared" si="59"/>
        <v>3.3333333333333335E-3</v>
      </c>
      <c r="AM245" s="158" t="s">
        <v>498</v>
      </c>
      <c r="AN245" s="20" t="s">
        <v>149</v>
      </c>
      <c r="AO245" s="20" t="s">
        <v>149</v>
      </c>
      <c r="AP245" s="21"/>
      <c r="AQ245" s="122" t="s">
        <v>4</v>
      </c>
      <c r="AR245" s="185" t="str">
        <f>INDEX(Преподаватели!F$3:F$72,MATCH($AK245,Преподаватели!$E$3:$E$72,0),1)</f>
        <v>доц.</v>
      </c>
      <c r="AS245" s="101" t="str">
        <f>INDEX(Преподаватели!G$3:G$72,MATCH($AK245,Преподаватели!$E$3:$E$72,0),1)</f>
        <v>шт.</v>
      </c>
      <c r="AT245" s="101" t="str">
        <f>INDEX(Преподаватели!H$3:H$72,MATCH($AK245,Преподаватели!$E$3:$E$72,0),1)</f>
        <v>к.н.</v>
      </c>
      <c r="AU245" s="186" t="str">
        <f>INDEX(Преподаватели!I$3:I$72,MATCH($AK245,Преподаватели!$E$3:$E$72,0),1)</f>
        <v>б.з.</v>
      </c>
      <c r="AV245" s="157"/>
      <c r="AW245" s="163"/>
      <c r="AX245" s="163"/>
      <c r="AY245" s="164"/>
      <c r="AZ245" s="165"/>
      <c r="BA245" s="165"/>
    </row>
    <row r="246" spans="1:58" s="1" customFormat="1">
      <c r="A246" s="21" t="s">
        <v>504</v>
      </c>
      <c r="B246" s="145" t="s">
        <v>505</v>
      </c>
      <c r="C246" s="68" t="s">
        <v>496</v>
      </c>
      <c r="D246" s="21" t="s">
        <v>437</v>
      </c>
      <c r="E246" s="21" t="s">
        <v>144</v>
      </c>
      <c r="F246" s="21">
        <v>2</v>
      </c>
      <c r="G246" s="320" t="s">
        <v>497</v>
      </c>
      <c r="H246" s="21">
        <v>2</v>
      </c>
      <c r="I246" s="49">
        <v>1</v>
      </c>
      <c r="J246" s="37"/>
      <c r="K246" s="31"/>
      <c r="L246" s="31"/>
      <c r="M246" s="38"/>
      <c r="N246" s="193">
        <v>0</v>
      </c>
      <c r="O246" s="21"/>
      <c r="P246" s="21">
        <v>2</v>
      </c>
      <c r="Q246" s="21">
        <v>2</v>
      </c>
      <c r="R246" s="21">
        <v>0</v>
      </c>
      <c r="S246" s="21"/>
      <c r="T246" s="121"/>
      <c r="U246" s="50">
        <f t="shared" si="46"/>
        <v>2</v>
      </c>
      <c r="V246" s="29">
        <f t="shared" si="47"/>
        <v>0</v>
      </c>
      <c r="W246" s="29">
        <f t="shared" si="48"/>
        <v>0</v>
      </c>
      <c r="X246" s="57">
        <f t="shared" si="49"/>
        <v>0</v>
      </c>
      <c r="Y246" s="29">
        <f t="shared" si="50"/>
        <v>0</v>
      </c>
      <c r="Z246" s="20">
        <f t="shared" si="51"/>
        <v>0</v>
      </c>
      <c r="AA246" s="20">
        <f t="shared" si="64"/>
        <v>0</v>
      </c>
      <c r="AB246" s="20">
        <f t="shared" si="52"/>
        <v>0</v>
      </c>
      <c r="AC246" s="20">
        <f t="shared" si="53"/>
        <v>0</v>
      </c>
      <c r="AD246" s="20">
        <f t="shared" si="54"/>
        <v>0</v>
      </c>
      <c r="AE246" s="23">
        <f t="shared" si="55"/>
        <v>0</v>
      </c>
      <c r="AF246" s="25">
        <f t="shared" si="56"/>
        <v>0</v>
      </c>
      <c r="AG246" s="230"/>
      <c r="AH246" s="25"/>
      <c r="AI246" s="23"/>
      <c r="AJ246" s="49">
        <f t="shared" si="58"/>
        <v>2</v>
      </c>
      <c r="AK246" s="181" t="s">
        <v>146</v>
      </c>
      <c r="AL246" s="182">
        <f t="shared" si="59"/>
        <v>3.3333333333333335E-3</v>
      </c>
      <c r="AM246" s="158" t="s">
        <v>498</v>
      </c>
      <c r="AN246" s="20" t="s">
        <v>149</v>
      </c>
      <c r="AO246" s="20" t="s">
        <v>149</v>
      </c>
      <c r="AP246" s="21"/>
      <c r="AQ246" s="122" t="s">
        <v>4</v>
      </c>
      <c r="AR246" s="185" t="str">
        <f>INDEX(Преподаватели!F$3:F$72,MATCH($AK246,Преподаватели!$E$3:$E$72,0),1)</f>
        <v>ст.викл.</v>
      </c>
      <c r="AS246" s="101" t="str">
        <f>INDEX(Преподаватели!G$3:G$72,MATCH($AK246,Преподаватели!$E$3:$E$72,0),1)</f>
        <v>сум.</v>
      </c>
      <c r="AT246" s="101" t="str">
        <f>INDEX(Преподаватели!H$3:H$72,MATCH($AK246,Преподаватели!$E$3:$E$72,0),1)</f>
        <v>б.с.</v>
      </c>
      <c r="AU246" s="186" t="str">
        <f>INDEX(Преподаватели!I$3:I$72,MATCH($AK246,Преподаватели!$E$3:$E$72,0),1)</f>
        <v>б.з.</v>
      </c>
      <c r="AV246" s="157"/>
      <c r="AW246" s="163"/>
      <c r="AX246" s="163"/>
      <c r="AY246" s="164"/>
      <c r="AZ246" s="165"/>
      <c r="BA246" s="165"/>
      <c r="BB246" s="4"/>
      <c r="BC246" s="4"/>
      <c r="BD246" s="4"/>
      <c r="BE246" s="4"/>
      <c r="BF246" s="4"/>
    </row>
    <row r="247" spans="1:58" s="1" customFormat="1" ht="25.5">
      <c r="A247" s="21" t="s">
        <v>279</v>
      </c>
      <c r="B247" s="145" t="s">
        <v>506</v>
      </c>
      <c r="C247" s="68" t="s">
        <v>496</v>
      </c>
      <c r="D247" s="21" t="s">
        <v>437</v>
      </c>
      <c r="E247" s="21" t="s">
        <v>144</v>
      </c>
      <c r="F247" s="21">
        <v>2</v>
      </c>
      <c r="G247" s="320" t="s">
        <v>497</v>
      </c>
      <c r="H247" s="21">
        <v>2</v>
      </c>
      <c r="I247" s="49">
        <v>1</v>
      </c>
      <c r="J247" s="37"/>
      <c r="K247" s="31"/>
      <c r="L247" s="31"/>
      <c r="M247" s="38"/>
      <c r="N247" s="193">
        <v>0</v>
      </c>
      <c r="O247" s="21"/>
      <c r="P247" s="21">
        <v>2</v>
      </c>
      <c r="Q247" s="21">
        <v>2</v>
      </c>
      <c r="R247" s="21">
        <v>0</v>
      </c>
      <c r="S247" s="21"/>
      <c r="T247" s="121"/>
      <c r="U247" s="50">
        <f t="shared" si="46"/>
        <v>2</v>
      </c>
      <c r="V247" s="29">
        <f t="shared" si="47"/>
        <v>0</v>
      </c>
      <c r="W247" s="29">
        <f t="shared" si="48"/>
        <v>0</v>
      </c>
      <c r="X247" s="57">
        <f t="shared" si="49"/>
        <v>0</v>
      </c>
      <c r="Y247" s="29">
        <f t="shared" si="50"/>
        <v>0</v>
      </c>
      <c r="Z247" s="20">
        <f t="shared" si="51"/>
        <v>0</v>
      </c>
      <c r="AA247" s="20">
        <f t="shared" si="64"/>
        <v>0</v>
      </c>
      <c r="AB247" s="20">
        <f t="shared" si="52"/>
        <v>0</v>
      </c>
      <c r="AC247" s="20">
        <f t="shared" si="53"/>
        <v>0</v>
      </c>
      <c r="AD247" s="20">
        <f t="shared" si="54"/>
        <v>0</v>
      </c>
      <c r="AE247" s="23">
        <f t="shared" si="55"/>
        <v>0</v>
      </c>
      <c r="AF247" s="25">
        <f t="shared" si="56"/>
        <v>0</v>
      </c>
      <c r="AG247" s="230"/>
      <c r="AH247" s="25"/>
      <c r="AI247" s="23"/>
      <c r="AJ247" s="49">
        <f t="shared" si="58"/>
        <v>2</v>
      </c>
      <c r="AK247" s="181" t="s">
        <v>107</v>
      </c>
      <c r="AL247" s="182">
        <f t="shared" si="59"/>
        <v>3.3333333333333335E-3</v>
      </c>
      <c r="AM247" s="158" t="s">
        <v>498</v>
      </c>
      <c r="AN247" s="20" t="s">
        <v>149</v>
      </c>
      <c r="AO247" s="20" t="s">
        <v>149</v>
      </c>
      <c r="AP247" s="21"/>
      <c r="AQ247" s="122" t="s">
        <v>4</v>
      </c>
      <c r="AR247" s="185" t="str">
        <f>INDEX(Преподаватели!F$3:F$72,MATCH($AK247,Преподаватели!$E$3:$E$72,0),1)</f>
        <v>ст.викл.</v>
      </c>
      <c r="AS247" s="101" t="str">
        <f>INDEX(Преподаватели!G$3:G$72,MATCH($AK247,Преподаватели!$E$3:$E$72,0),1)</f>
        <v>шт.</v>
      </c>
      <c r="AT247" s="101" t="str">
        <f>INDEX(Преподаватели!H$3:H$72,MATCH($AK247,Преподаватели!$E$3:$E$72,0),1)</f>
        <v>б.с.</v>
      </c>
      <c r="AU247" s="186" t="str">
        <f>INDEX(Преподаватели!I$3:I$72,MATCH($AK247,Преподаватели!$E$3:$E$72,0),1)</f>
        <v>б.з.</v>
      </c>
      <c r="AV247" s="157"/>
      <c r="AW247" s="163"/>
      <c r="AX247" s="163"/>
      <c r="AY247" s="164"/>
      <c r="AZ247" s="165"/>
      <c r="BA247" s="165"/>
    </row>
    <row r="248" spans="1:58">
      <c r="A248" s="22" t="s">
        <v>325</v>
      </c>
      <c r="B248" s="145" t="s">
        <v>507</v>
      </c>
      <c r="C248" s="68" t="s">
        <v>496</v>
      </c>
      <c r="D248" s="21" t="s">
        <v>437</v>
      </c>
      <c r="E248" s="21" t="s">
        <v>144</v>
      </c>
      <c r="F248" s="21">
        <v>2</v>
      </c>
      <c r="G248" s="320" t="s">
        <v>497</v>
      </c>
      <c r="H248" s="21">
        <v>2</v>
      </c>
      <c r="I248" s="49">
        <v>1</v>
      </c>
      <c r="J248" s="37"/>
      <c r="K248" s="31"/>
      <c r="L248" s="31"/>
      <c r="M248" s="38"/>
      <c r="N248" s="193">
        <v>0</v>
      </c>
      <c r="O248" s="21"/>
      <c r="P248" s="21">
        <v>2</v>
      </c>
      <c r="Q248" s="21">
        <v>0</v>
      </c>
      <c r="R248" s="21">
        <v>0</v>
      </c>
      <c r="S248" s="21">
        <v>2</v>
      </c>
      <c r="T248" s="121"/>
      <c r="U248" s="50">
        <f t="shared" si="46"/>
        <v>0</v>
      </c>
      <c r="V248" s="29">
        <f t="shared" si="47"/>
        <v>0</v>
      </c>
      <c r="W248" s="29">
        <f t="shared" si="48"/>
        <v>2</v>
      </c>
      <c r="X248" s="57">
        <f t="shared" si="49"/>
        <v>0</v>
      </c>
      <c r="Y248" s="29">
        <f t="shared" si="50"/>
        <v>0</v>
      </c>
      <c r="Z248" s="20">
        <f t="shared" si="51"/>
        <v>0</v>
      </c>
      <c r="AA248" s="20">
        <f t="shared" si="64"/>
        <v>0</v>
      </c>
      <c r="AB248" s="20">
        <f t="shared" si="52"/>
        <v>0</v>
      </c>
      <c r="AC248" s="20">
        <f t="shared" si="53"/>
        <v>0</v>
      </c>
      <c r="AD248" s="20">
        <f t="shared" si="54"/>
        <v>0</v>
      </c>
      <c r="AE248" s="23">
        <f t="shared" si="55"/>
        <v>0</v>
      </c>
      <c r="AF248" s="25">
        <f t="shared" si="56"/>
        <v>0</v>
      </c>
      <c r="AG248" s="230"/>
      <c r="AH248" s="25">
        <f>IF(AF248&gt;0,0,IF(D248="Заоч.",0,IF(OR(D248="Ден.(д)",D248="Заоч.(д)"),0,IF(Q248&gt;0,N248*H248*0.02,0))))</f>
        <v>0</v>
      </c>
      <c r="AI248" s="23"/>
      <c r="AJ248" s="49">
        <f t="shared" si="58"/>
        <v>2</v>
      </c>
      <c r="AK248" s="181" t="s">
        <v>155</v>
      </c>
      <c r="AL248" s="182">
        <f t="shared" si="59"/>
        <v>3.3333333333333335E-3</v>
      </c>
      <c r="AM248" s="69" t="s">
        <v>156</v>
      </c>
      <c r="AN248" s="20" t="s">
        <v>157</v>
      </c>
      <c r="AO248" s="20" t="s">
        <v>149</v>
      </c>
      <c r="AP248" s="21"/>
      <c r="AQ248" s="122" t="s">
        <v>4</v>
      </c>
      <c r="AR248" s="185" t="str">
        <f>INDEX(Преподаватели!F$3:F$72,MATCH($AK248,Преподаватели!$E$3:$E$72,0),1)</f>
        <v>ст.викл.</v>
      </c>
      <c r="AS248" s="101" t="str">
        <f>INDEX(Преподаватели!G$3:G$72,MATCH($AK248,Преподаватели!$E$3:$E$72,0),1)</f>
        <v>сум.</v>
      </c>
      <c r="AT248" s="101" t="str">
        <f>INDEX(Преподаватели!H$3:H$72,MATCH($AK248,Преподаватели!$E$3:$E$72,0),1)</f>
        <v>б.с.</v>
      </c>
      <c r="AU248" s="186" t="str">
        <f>INDEX(Преподаватели!I$3:I$72,MATCH($AK248,Преподаватели!$E$3:$E$72,0),1)</f>
        <v>б.з.</v>
      </c>
      <c r="AV248" s="157"/>
      <c r="AW248" s="163"/>
      <c r="AX248" s="163"/>
      <c r="AY248" s="164"/>
      <c r="AZ248" s="165"/>
      <c r="BA248" s="165"/>
      <c r="BB248" s="1"/>
      <c r="BC248" s="1"/>
      <c r="BD248" s="1"/>
      <c r="BE248" s="1"/>
      <c r="BF248" s="1"/>
    </row>
    <row r="249" spans="1:58" s="1" customFormat="1">
      <c r="A249" s="329" t="s">
        <v>439</v>
      </c>
      <c r="B249" s="145" t="s">
        <v>508</v>
      </c>
      <c r="C249" s="68" t="s">
        <v>496</v>
      </c>
      <c r="D249" s="21" t="s">
        <v>437</v>
      </c>
      <c r="E249" s="21" t="s">
        <v>144</v>
      </c>
      <c r="F249" s="21">
        <v>1</v>
      </c>
      <c r="G249" s="320" t="s">
        <v>497</v>
      </c>
      <c r="H249" s="21">
        <v>2</v>
      </c>
      <c r="I249" s="49">
        <v>1</v>
      </c>
      <c r="J249" s="37"/>
      <c r="K249" s="31"/>
      <c r="L249" s="31"/>
      <c r="M249" s="38"/>
      <c r="N249" s="193">
        <v>0</v>
      </c>
      <c r="O249" s="21"/>
      <c r="P249" s="21">
        <v>2</v>
      </c>
      <c r="Q249" s="21">
        <v>2</v>
      </c>
      <c r="R249" s="21">
        <v>0</v>
      </c>
      <c r="S249" s="21"/>
      <c r="T249" s="121"/>
      <c r="U249" s="50">
        <f t="shared" si="46"/>
        <v>2</v>
      </c>
      <c r="V249" s="29">
        <f t="shared" si="47"/>
        <v>0</v>
      </c>
      <c r="W249" s="29">
        <f t="shared" si="48"/>
        <v>0</v>
      </c>
      <c r="X249" s="57">
        <f t="shared" si="49"/>
        <v>0</v>
      </c>
      <c r="Y249" s="29">
        <f t="shared" si="50"/>
        <v>0</v>
      </c>
      <c r="Z249" s="20">
        <f t="shared" si="51"/>
        <v>0</v>
      </c>
      <c r="AA249" s="20">
        <f t="shared" si="64"/>
        <v>0</v>
      </c>
      <c r="AB249" s="20">
        <f t="shared" si="52"/>
        <v>0</v>
      </c>
      <c r="AC249" s="20">
        <f t="shared" si="53"/>
        <v>0</v>
      </c>
      <c r="AD249" s="20">
        <f t="shared" si="54"/>
        <v>0</v>
      </c>
      <c r="AE249" s="23">
        <f t="shared" si="55"/>
        <v>0</v>
      </c>
      <c r="AF249" s="25">
        <f t="shared" si="56"/>
        <v>0</v>
      </c>
      <c r="AG249" s="230"/>
      <c r="AH249" s="25">
        <f>IF(AF249&gt;0,0,IF(D249="Заоч.",0,IF(OR(D249="Ден.(д)",D249="Заоч.(д)"),0,IF(Q249&gt;0,N249*H249*0.02,0))))</f>
        <v>0</v>
      </c>
      <c r="AI249" s="23"/>
      <c r="AJ249" s="49">
        <f t="shared" si="58"/>
        <v>2</v>
      </c>
      <c r="AK249" s="181" t="s">
        <v>233</v>
      </c>
      <c r="AL249" s="182">
        <f t="shared" si="59"/>
        <v>3.3333333333333335E-3</v>
      </c>
      <c r="AM249" s="158" t="s">
        <v>498</v>
      </c>
      <c r="AN249" s="20" t="s">
        <v>149</v>
      </c>
      <c r="AO249" s="20" t="s">
        <v>149</v>
      </c>
      <c r="AP249" s="21"/>
      <c r="AQ249" s="122" t="s">
        <v>4</v>
      </c>
      <c r="AR249" s="185" t="str">
        <f>INDEX(Преподаватели!F$3:F$72,MATCH($AK249,Преподаватели!$E$3:$E$72,0),1)</f>
        <v>доц.</v>
      </c>
      <c r="AS249" s="101" t="str">
        <f>INDEX(Преподаватели!G$3:G$72,MATCH($AK249,Преподаватели!$E$3:$E$72,0),1)</f>
        <v>шт.</v>
      </c>
      <c r="AT249" s="101" t="str">
        <f>INDEX(Преподаватели!H$3:H$72,MATCH($AK249,Преподаватели!$E$3:$E$72,0),1)</f>
        <v>к.н.</v>
      </c>
      <c r="AU249" s="186" t="str">
        <f>INDEX(Преподаватели!I$3:I$72,MATCH($AK249,Преподаватели!$E$3:$E$72,0),1)</f>
        <v>б.з.</v>
      </c>
      <c r="AV249" s="157"/>
      <c r="AW249" s="163"/>
      <c r="AX249" s="163"/>
      <c r="AY249" s="164"/>
      <c r="AZ249" s="165"/>
      <c r="BA249" s="165"/>
    </row>
    <row r="250" spans="1:58" s="1" customFormat="1">
      <c r="A250" s="21" t="s">
        <v>111</v>
      </c>
      <c r="B250" s="145" t="s">
        <v>508</v>
      </c>
      <c r="C250" s="68" t="s">
        <v>496</v>
      </c>
      <c r="D250" s="21" t="s">
        <v>437</v>
      </c>
      <c r="E250" s="21" t="s">
        <v>144</v>
      </c>
      <c r="F250" s="21">
        <v>1</v>
      </c>
      <c r="G250" s="320" t="s">
        <v>497</v>
      </c>
      <c r="H250" s="21">
        <v>2</v>
      </c>
      <c r="I250" s="49">
        <v>1</v>
      </c>
      <c r="J250" s="37" t="s">
        <v>106</v>
      </c>
      <c r="K250" s="31"/>
      <c r="L250" s="31"/>
      <c r="M250" s="38"/>
      <c r="N250" s="193">
        <v>4</v>
      </c>
      <c r="O250" s="21">
        <v>120</v>
      </c>
      <c r="P250" s="21">
        <v>2</v>
      </c>
      <c r="Q250" s="21"/>
      <c r="R250" s="21">
        <v>0</v>
      </c>
      <c r="S250" s="21">
        <v>2</v>
      </c>
      <c r="T250" s="121">
        <v>110</v>
      </c>
      <c r="U250" s="50">
        <f t="shared" si="46"/>
        <v>0</v>
      </c>
      <c r="V250" s="29">
        <f t="shared" si="47"/>
        <v>0</v>
      </c>
      <c r="W250" s="29">
        <f t="shared" si="48"/>
        <v>2</v>
      </c>
      <c r="X250" s="57">
        <f t="shared" si="49"/>
        <v>0</v>
      </c>
      <c r="Y250" s="29">
        <f t="shared" si="50"/>
        <v>0</v>
      </c>
      <c r="Z250" s="20">
        <f t="shared" si="51"/>
        <v>0</v>
      </c>
      <c r="AA250" s="20">
        <f t="shared" si="64"/>
        <v>0</v>
      </c>
      <c r="AB250" s="20">
        <f t="shared" si="52"/>
        <v>0.5</v>
      </c>
      <c r="AC250" s="20">
        <f t="shared" si="53"/>
        <v>0</v>
      </c>
      <c r="AD250" s="20">
        <f t="shared" si="54"/>
        <v>0</v>
      </c>
      <c r="AE250" s="23">
        <f t="shared" si="55"/>
        <v>0</v>
      </c>
      <c r="AF250" s="25">
        <f t="shared" si="56"/>
        <v>0</v>
      </c>
      <c r="AG250" s="230"/>
      <c r="AH250" s="25">
        <f>IF(AF250&gt;0,0,IF(D250="Заоч.",0,IF(OR(D250="Ден.(д)",D250="Заоч.(д)"),0,IF(Q250&gt;0,N250*H250*0.02,0))))</f>
        <v>0</v>
      </c>
      <c r="AI250" s="23"/>
      <c r="AJ250" s="49">
        <f t="shared" si="58"/>
        <v>2.5</v>
      </c>
      <c r="AK250" s="181" t="s">
        <v>233</v>
      </c>
      <c r="AL250" s="182">
        <f t="shared" si="59"/>
        <v>4.1666666666666666E-3</v>
      </c>
      <c r="AM250" s="158" t="s">
        <v>498</v>
      </c>
      <c r="AN250" s="20" t="s">
        <v>149</v>
      </c>
      <c r="AO250" s="20" t="s">
        <v>149</v>
      </c>
      <c r="AP250" s="21"/>
      <c r="AQ250" s="122" t="s">
        <v>4</v>
      </c>
      <c r="AR250" s="185" t="str">
        <f>INDEX(Преподаватели!F$3:F$72,MATCH($AK250,Преподаватели!$E$3:$E$72,0),1)</f>
        <v>доц.</v>
      </c>
      <c r="AS250" s="101" t="str">
        <f>INDEX(Преподаватели!G$3:G$72,MATCH($AK250,Преподаватели!$E$3:$E$72,0),1)</f>
        <v>шт.</v>
      </c>
      <c r="AT250" s="101" t="str">
        <f>INDEX(Преподаватели!H$3:H$72,MATCH($AK250,Преподаватели!$E$3:$E$72,0),1)</f>
        <v>к.н.</v>
      </c>
      <c r="AU250" s="186" t="str">
        <f>INDEX(Преподаватели!I$3:I$72,MATCH($AK250,Преподаватели!$E$3:$E$72,0),1)</f>
        <v>б.з.</v>
      </c>
      <c r="AV250" s="157"/>
      <c r="AW250" s="163"/>
      <c r="AX250" s="163"/>
      <c r="AY250" s="164"/>
      <c r="AZ250" s="165"/>
      <c r="BA250" s="165"/>
    </row>
    <row r="251" spans="1:58" s="1" customFormat="1">
      <c r="A251" s="21" t="s">
        <v>117</v>
      </c>
      <c r="B251" s="145" t="s">
        <v>509</v>
      </c>
      <c r="C251" s="68" t="s">
        <v>496</v>
      </c>
      <c r="D251" s="21" t="s">
        <v>437</v>
      </c>
      <c r="E251" s="21" t="s">
        <v>144</v>
      </c>
      <c r="F251" s="21">
        <v>1</v>
      </c>
      <c r="G251" s="320" t="s">
        <v>497</v>
      </c>
      <c r="H251" s="21">
        <v>2</v>
      </c>
      <c r="I251" s="49">
        <v>1</v>
      </c>
      <c r="J251" s="37"/>
      <c r="K251" s="31"/>
      <c r="L251" s="31"/>
      <c r="M251" s="38"/>
      <c r="N251" s="193">
        <v>0</v>
      </c>
      <c r="O251" s="21"/>
      <c r="P251" s="21">
        <v>2</v>
      </c>
      <c r="Q251" s="21">
        <v>2</v>
      </c>
      <c r="R251" s="21">
        <v>0</v>
      </c>
      <c r="S251" s="21"/>
      <c r="T251" s="121"/>
      <c r="U251" s="50">
        <f t="shared" si="46"/>
        <v>2</v>
      </c>
      <c r="V251" s="29">
        <f t="shared" si="47"/>
        <v>0</v>
      </c>
      <c r="W251" s="29">
        <f t="shared" si="48"/>
        <v>0</v>
      </c>
      <c r="X251" s="57">
        <f t="shared" si="49"/>
        <v>0</v>
      </c>
      <c r="Y251" s="29">
        <f t="shared" si="50"/>
        <v>0</v>
      </c>
      <c r="Z251" s="20">
        <f t="shared" si="51"/>
        <v>0</v>
      </c>
      <c r="AA251" s="20">
        <f t="shared" si="64"/>
        <v>0</v>
      </c>
      <c r="AB251" s="20">
        <f t="shared" si="52"/>
        <v>0</v>
      </c>
      <c r="AC251" s="20">
        <f t="shared" si="53"/>
        <v>0</v>
      </c>
      <c r="AD251" s="20">
        <f t="shared" si="54"/>
        <v>0</v>
      </c>
      <c r="AE251" s="23">
        <f t="shared" si="55"/>
        <v>0</v>
      </c>
      <c r="AF251" s="25">
        <f t="shared" si="56"/>
        <v>0</v>
      </c>
      <c r="AG251" s="230"/>
      <c r="AH251" s="25">
        <f>IF(AF251&gt;0,0,IF(D251="Заоч.",0,IF(OR(D251="Ден.(д)",D251="Заоч.(д)"),0,IF(Q251&gt;0,N251*H251*0.02,0))))</f>
        <v>0</v>
      </c>
      <c r="AI251" s="23"/>
      <c r="AJ251" s="49">
        <f t="shared" si="58"/>
        <v>2</v>
      </c>
      <c r="AK251" s="181" t="s">
        <v>146</v>
      </c>
      <c r="AL251" s="182">
        <f t="shared" si="59"/>
        <v>3.3333333333333335E-3</v>
      </c>
      <c r="AM251" s="158" t="s">
        <v>498</v>
      </c>
      <c r="AN251" s="20" t="s">
        <v>149</v>
      </c>
      <c r="AO251" s="20" t="s">
        <v>149</v>
      </c>
      <c r="AP251" s="21"/>
      <c r="AQ251" s="122" t="s">
        <v>4</v>
      </c>
      <c r="AR251" s="185" t="str">
        <f>INDEX(Преподаватели!F$3:F$72,MATCH($AK251,Преподаватели!$E$3:$E$72,0),1)</f>
        <v>ст.викл.</v>
      </c>
      <c r="AS251" s="101" t="str">
        <f>INDEX(Преподаватели!G$3:G$72,MATCH($AK251,Преподаватели!$E$3:$E$72,0),1)</f>
        <v>сум.</v>
      </c>
      <c r="AT251" s="101" t="str">
        <f>INDEX(Преподаватели!H$3:H$72,MATCH($AK251,Преподаватели!$E$3:$E$72,0),1)</f>
        <v>б.с.</v>
      </c>
      <c r="AU251" s="186" t="str">
        <f>INDEX(Преподаватели!I$3:I$72,MATCH($AK251,Преподаватели!$E$3:$E$72,0),1)</f>
        <v>б.з.</v>
      </c>
      <c r="AV251" s="157"/>
      <c r="AW251" s="163"/>
      <c r="AX251" s="163"/>
      <c r="AY251" s="164"/>
      <c r="AZ251" s="165"/>
      <c r="BA251" s="165"/>
      <c r="BB251" s="4"/>
      <c r="BC251" s="4"/>
      <c r="BD251" s="4"/>
      <c r="BE251" s="4"/>
      <c r="BF251" s="4"/>
    </row>
    <row r="252" spans="1:58">
      <c r="A252" s="22" t="s">
        <v>117</v>
      </c>
      <c r="B252" s="145" t="s">
        <v>509</v>
      </c>
      <c r="C252" s="68" t="s">
        <v>496</v>
      </c>
      <c r="D252" s="21" t="s">
        <v>437</v>
      </c>
      <c r="E252" s="21" t="s">
        <v>144</v>
      </c>
      <c r="F252" s="21">
        <v>2</v>
      </c>
      <c r="G252" s="320" t="s">
        <v>497</v>
      </c>
      <c r="H252" s="21">
        <v>2</v>
      </c>
      <c r="I252" s="49">
        <v>1</v>
      </c>
      <c r="J252" s="37" t="s">
        <v>106</v>
      </c>
      <c r="K252" s="31"/>
      <c r="L252" s="31"/>
      <c r="M252" s="38"/>
      <c r="N252" s="193">
        <v>4</v>
      </c>
      <c r="O252" s="21">
        <v>120</v>
      </c>
      <c r="P252" s="21">
        <v>2</v>
      </c>
      <c r="Q252" s="21"/>
      <c r="R252" s="21">
        <v>0</v>
      </c>
      <c r="S252" s="21">
        <v>2</v>
      </c>
      <c r="T252" s="121">
        <v>110</v>
      </c>
      <c r="U252" s="50">
        <f t="shared" si="46"/>
        <v>0</v>
      </c>
      <c r="V252" s="29">
        <f t="shared" si="47"/>
        <v>0</v>
      </c>
      <c r="W252" s="29">
        <f t="shared" si="48"/>
        <v>2</v>
      </c>
      <c r="X252" s="57">
        <f t="shared" si="49"/>
        <v>0</v>
      </c>
      <c r="Y252" s="29">
        <f t="shared" si="50"/>
        <v>0</v>
      </c>
      <c r="Z252" s="20">
        <f t="shared" si="51"/>
        <v>0</v>
      </c>
      <c r="AA252" s="20">
        <f t="shared" si="64"/>
        <v>0</v>
      </c>
      <c r="AB252" s="20">
        <f t="shared" si="52"/>
        <v>0.5</v>
      </c>
      <c r="AC252" s="20">
        <f t="shared" si="53"/>
        <v>0</v>
      </c>
      <c r="AD252" s="20">
        <f t="shared" si="54"/>
        <v>0</v>
      </c>
      <c r="AE252" s="23">
        <f t="shared" si="55"/>
        <v>0</v>
      </c>
      <c r="AF252" s="25">
        <f t="shared" si="56"/>
        <v>0</v>
      </c>
      <c r="AG252" s="230"/>
      <c r="AH252" s="25">
        <f>IF(AF252&gt;0,0,IF(D252="Заоч.",0,IF(OR(D252="Ден.(д)",D252="Заоч.(д)"),0,IF(Q252&gt;0,N252*H252*0.02,0))))</f>
        <v>0</v>
      </c>
      <c r="AI252" s="23"/>
      <c r="AJ252" s="49">
        <f t="shared" si="58"/>
        <v>2.5</v>
      </c>
      <c r="AK252" s="181" t="s">
        <v>146</v>
      </c>
      <c r="AL252" s="182">
        <f t="shared" si="59"/>
        <v>4.1666666666666666E-3</v>
      </c>
      <c r="AM252" s="69" t="s">
        <v>498</v>
      </c>
      <c r="AN252" s="20" t="s">
        <v>149</v>
      </c>
      <c r="AO252" s="20" t="s">
        <v>149</v>
      </c>
      <c r="AP252" s="21"/>
      <c r="AQ252" s="122" t="s">
        <v>4</v>
      </c>
      <c r="AR252" s="185" t="str">
        <f>INDEX(Преподаватели!F$3:F$72,MATCH($AK252,Преподаватели!$E$3:$E$72,0),1)</f>
        <v>ст.викл.</v>
      </c>
      <c r="AS252" s="101" t="str">
        <f>INDEX(Преподаватели!G$3:G$72,MATCH($AK252,Преподаватели!$E$3:$E$72,0),1)</f>
        <v>сум.</v>
      </c>
      <c r="AT252" s="101" t="str">
        <f>INDEX(Преподаватели!H$3:H$72,MATCH($AK252,Преподаватели!$E$3:$E$72,0),1)</f>
        <v>б.с.</v>
      </c>
      <c r="AU252" s="186" t="str">
        <f>INDEX(Преподаватели!I$3:I$72,MATCH($AK252,Преподаватели!$E$3:$E$72,0),1)</f>
        <v>б.з.</v>
      </c>
      <c r="AV252" s="157"/>
      <c r="AW252" s="163"/>
      <c r="AX252" s="163"/>
      <c r="AY252" s="164"/>
      <c r="AZ252" s="165"/>
      <c r="BA252" s="165"/>
      <c r="BB252" s="1"/>
      <c r="BC252" s="1"/>
      <c r="BD252" s="1"/>
      <c r="BE252" s="1"/>
      <c r="BF252" s="1"/>
    </row>
    <row r="253" spans="1:58" s="1" customFormat="1">
      <c r="A253" s="21" t="s">
        <v>120</v>
      </c>
      <c r="B253" s="145" t="s">
        <v>510</v>
      </c>
      <c r="C253" s="68" t="s">
        <v>496</v>
      </c>
      <c r="D253" s="21" t="s">
        <v>437</v>
      </c>
      <c r="E253" s="21" t="s">
        <v>144</v>
      </c>
      <c r="F253" s="21">
        <v>1</v>
      </c>
      <c r="G253" s="320" t="s">
        <v>497</v>
      </c>
      <c r="H253" s="21">
        <v>2</v>
      </c>
      <c r="I253" s="49">
        <v>1</v>
      </c>
      <c r="J253" s="37"/>
      <c r="K253" s="31"/>
      <c r="L253" s="31"/>
      <c r="M253" s="38"/>
      <c r="N253" s="193">
        <v>0</v>
      </c>
      <c r="O253" s="21"/>
      <c r="P253" s="21">
        <v>2</v>
      </c>
      <c r="Q253" s="21">
        <v>2</v>
      </c>
      <c r="R253" s="21">
        <v>0</v>
      </c>
      <c r="S253" s="21"/>
      <c r="T253" s="121"/>
      <c r="U253" s="50">
        <f t="shared" si="46"/>
        <v>2</v>
      </c>
      <c r="V253" s="29">
        <f t="shared" si="47"/>
        <v>0</v>
      </c>
      <c r="W253" s="29">
        <f t="shared" si="48"/>
        <v>0</v>
      </c>
      <c r="X253" s="57">
        <f t="shared" si="49"/>
        <v>0</v>
      </c>
      <c r="Y253" s="29">
        <f t="shared" si="50"/>
        <v>0</v>
      </c>
      <c r="Z253" s="20">
        <f t="shared" si="51"/>
        <v>0</v>
      </c>
      <c r="AA253" s="20">
        <f t="shared" si="64"/>
        <v>0</v>
      </c>
      <c r="AB253" s="20">
        <f t="shared" si="52"/>
        <v>0</v>
      </c>
      <c r="AC253" s="20">
        <f t="shared" si="53"/>
        <v>0</v>
      </c>
      <c r="AD253" s="20">
        <f t="shared" si="54"/>
        <v>0</v>
      </c>
      <c r="AE253" s="23">
        <f t="shared" si="55"/>
        <v>0</v>
      </c>
      <c r="AF253" s="25">
        <f t="shared" si="56"/>
        <v>0</v>
      </c>
      <c r="AG253" s="230"/>
      <c r="AH253" s="25"/>
      <c r="AI253" s="23"/>
      <c r="AJ253" s="49">
        <f t="shared" si="58"/>
        <v>2</v>
      </c>
      <c r="AK253" s="181" t="s">
        <v>146</v>
      </c>
      <c r="AL253" s="182">
        <f t="shared" si="59"/>
        <v>3.3333333333333335E-3</v>
      </c>
      <c r="AM253" s="158" t="s">
        <v>498</v>
      </c>
      <c r="AN253" s="20" t="s">
        <v>149</v>
      </c>
      <c r="AO253" s="20" t="s">
        <v>149</v>
      </c>
      <c r="AP253" s="21"/>
      <c r="AQ253" s="122" t="s">
        <v>4</v>
      </c>
      <c r="AR253" s="185" t="str">
        <f>INDEX(Преподаватели!F$3:F$72,MATCH($AK253,Преподаватели!$E$3:$E$72,0),1)</f>
        <v>ст.викл.</v>
      </c>
      <c r="AS253" s="101" t="str">
        <f>INDEX(Преподаватели!G$3:G$72,MATCH($AK253,Преподаватели!$E$3:$E$72,0),1)</f>
        <v>сум.</v>
      </c>
      <c r="AT253" s="101" t="str">
        <f>INDEX(Преподаватели!H$3:H$72,MATCH($AK253,Преподаватели!$E$3:$E$72,0),1)</f>
        <v>б.с.</v>
      </c>
      <c r="AU253" s="186" t="str">
        <f>INDEX(Преподаватели!I$3:I$72,MATCH($AK253,Преподаватели!$E$3:$E$72,0),1)</f>
        <v>б.з.</v>
      </c>
      <c r="AV253" s="157"/>
      <c r="AW253" s="163"/>
      <c r="AX253" s="163"/>
      <c r="AY253" s="164"/>
      <c r="AZ253" s="165"/>
      <c r="BA253" s="165"/>
      <c r="BB253" s="4"/>
      <c r="BC253" s="4"/>
      <c r="BD253" s="4"/>
      <c r="BE253" s="4"/>
      <c r="BF253" s="4"/>
    </row>
    <row r="254" spans="1:58">
      <c r="A254" s="22" t="s">
        <v>120</v>
      </c>
      <c r="B254" s="145" t="s">
        <v>510</v>
      </c>
      <c r="C254" s="68" t="s">
        <v>496</v>
      </c>
      <c r="D254" s="21" t="s">
        <v>437</v>
      </c>
      <c r="E254" s="21" t="s">
        <v>144</v>
      </c>
      <c r="F254" s="21">
        <v>2</v>
      </c>
      <c r="G254" s="320" t="s">
        <v>497</v>
      </c>
      <c r="H254" s="21">
        <v>2</v>
      </c>
      <c r="I254" s="49">
        <v>1</v>
      </c>
      <c r="J254" s="37" t="s">
        <v>106</v>
      </c>
      <c r="K254" s="31"/>
      <c r="L254" s="31"/>
      <c r="M254" s="38"/>
      <c r="N254" s="193">
        <v>4</v>
      </c>
      <c r="O254" s="21">
        <v>120</v>
      </c>
      <c r="P254" s="21">
        <v>2</v>
      </c>
      <c r="Q254" s="21"/>
      <c r="R254" s="21">
        <v>0</v>
      </c>
      <c r="S254" s="21">
        <v>2</v>
      </c>
      <c r="T254" s="121">
        <v>110</v>
      </c>
      <c r="U254" s="50">
        <f t="shared" si="46"/>
        <v>0</v>
      </c>
      <c r="V254" s="29">
        <f t="shared" si="47"/>
        <v>0</v>
      </c>
      <c r="W254" s="29">
        <f t="shared" si="48"/>
        <v>2</v>
      </c>
      <c r="X254" s="57">
        <f t="shared" si="49"/>
        <v>0</v>
      </c>
      <c r="Y254" s="29">
        <f t="shared" si="50"/>
        <v>0</v>
      </c>
      <c r="Z254" s="20">
        <f t="shared" si="51"/>
        <v>0</v>
      </c>
      <c r="AA254" s="20">
        <f t="shared" si="64"/>
        <v>0</v>
      </c>
      <c r="AB254" s="20">
        <f t="shared" si="52"/>
        <v>0.5</v>
      </c>
      <c r="AC254" s="20">
        <f t="shared" si="53"/>
        <v>0</v>
      </c>
      <c r="AD254" s="20">
        <f t="shared" si="54"/>
        <v>0</v>
      </c>
      <c r="AE254" s="23">
        <f t="shared" si="55"/>
        <v>0</v>
      </c>
      <c r="AF254" s="25">
        <f t="shared" si="56"/>
        <v>0</v>
      </c>
      <c r="AG254" s="230"/>
      <c r="AH254" s="25"/>
      <c r="AI254" s="23"/>
      <c r="AJ254" s="49">
        <f t="shared" si="58"/>
        <v>2.5</v>
      </c>
      <c r="AK254" s="181" t="s">
        <v>146</v>
      </c>
      <c r="AL254" s="182">
        <f t="shared" si="59"/>
        <v>4.1666666666666666E-3</v>
      </c>
      <c r="AM254" s="69" t="s">
        <v>498</v>
      </c>
      <c r="AN254" s="20" t="s">
        <v>149</v>
      </c>
      <c r="AO254" s="20" t="s">
        <v>149</v>
      </c>
      <c r="AP254" s="21"/>
      <c r="AQ254" s="122" t="s">
        <v>4</v>
      </c>
      <c r="AR254" s="185" t="str">
        <f>INDEX(Преподаватели!F$3:F$72,MATCH($AK254,Преподаватели!$E$3:$E$72,0),1)</f>
        <v>ст.викл.</v>
      </c>
      <c r="AS254" s="101" t="str">
        <f>INDEX(Преподаватели!G$3:G$72,MATCH($AK254,Преподаватели!$E$3:$E$72,0),1)</f>
        <v>сум.</v>
      </c>
      <c r="AT254" s="101" t="str">
        <f>INDEX(Преподаватели!H$3:H$72,MATCH($AK254,Преподаватели!$E$3:$E$72,0),1)</f>
        <v>б.с.</v>
      </c>
      <c r="AU254" s="186" t="str">
        <f>INDEX(Преподаватели!I$3:I$72,MATCH($AK254,Преподаватели!$E$3:$E$72,0),1)</f>
        <v>б.з.</v>
      </c>
      <c r="AV254" s="157"/>
      <c r="AW254" s="163"/>
      <c r="AX254" s="163"/>
      <c r="AY254" s="164"/>
      <c r="AZ254" s="165"/>
      <c r="BA254" s="165"/>
      <c r="BB254" s="1"/>
      <c r="BC254" s="1"/>
      <c r="BD254" s="1"/>
      <c r="BE254" s="1"/>
      <c r="BF254" s="1"/>
    </row>
    <row r="255" spans="1:58" s="1" customFormat="1" ht="25.5">
      <c r="A255" s="329" t="s">
        <v>439</v>
      </c>
      <c r="B255" s="145" t="s">
        <v>511</v>
      </c>
      <c r="C255" s="68" t="s">
        <v>496</v>
      </c>
      <c r="D255" s="21" t="s">
        <v>437</v>
      </c>
      <c r="E255" s="21" t="s">
        <v>144</v>
      </c>
      <c r="F255" s="21">
        <v>1</v>
      </c>
      <c r="G255" s="320" t="s">
        <v>497</v>
      </c>
      <c r="H255" s="21">
        <v>2</v>
      </c>
      <c r="I255" s="49">
        <v>1</v>
      </c>
      <c r="J255" s="37"/>
      <c r="K255" s="31"/>
      <c r="L255" s="31"/>
      <c r="M255" s="38"/>
      <c r="N255" s="193">
        <v>0</v>
      </c>
      <c r="O255" s="21"/>
      <c r="P255" s="21">
        <v>2</v>
      </c>
      <c r="Q255" s="21">
        <v>2</v>
      </c>
      <c r="R255" s="21">
        <v>0</v>
      </c>
      <c r="S255" s="21"/>
      <c r="T255" s="121"/>
      <c r="U255" s="50">
        <f t="shared" ref="U255:U318" si="65">Q255</f>
        <v>2</v>
      </c>
      <c r="V255" s="29">
        <f t="shared" ref="V255:V318" si="66">R255*I255</f>
        <v>0</v>
      </c>
      <c r="W255" s="29">
        <f t="shared" ref="W255:W318" si="67">S255*I255</f>
        <v>0</v>
      </c>
      <c r="X255" s="57">
        <f t="shared" ref="X255:X318" si="68">IF(AF255&gt;0,0,IF(AND(D255="Заоч.(д)",M255="+"),N255*2*0.25*H255,IF(OR(M255="+",M255="+у"),H255*0.25,IF(OR(M255="к",M255="к/кмс"),H255*0.25,IF(OR(M255="кк",M255="кк/кмс"),H255*0.25*2,IF(OR(M255="рр",M255="рр/кмс"),H255*0.5,IF(OR(M255="кр",M255="кр/кмс"),H255*1,0)))))))</f>
        <v>0</v>
      </c>
      <c r="Y255" s="29">
        <f t="shared" ref="Y255:Y318" si="69">IF(L255="+",H255*3,IF(L255="+в",H255*3,0))</f>
        <v>0</v>
      </c>
      <c r="Z255" s="20">
        <f t="shared" ref="Z255:Z318" si="70">IF(AND(D255="Заоч.(д)",K255="+"),H255*0.1,IF(AF255&gt;0,0,IF(AND(K255="+",R255="",S255="",O255=Q255+T255),H255*0.1,0)))</f>
        <v>0</v>
      </c>
      <c r="AA255" s="20">
        <f t="shared" si="64"/>
        <v>0</v>
      </c>
      <c r="AB255" s="20">
        <f t="shared" ref="AB255:AB318" si="71">IF(AND(J255="+",D255="Заоч.(д)"),H255*0.1,IF(J255="+",H255*0.25,0))</f>
        <v>0</v>
      </c>
      <c r="AC255" s="20">
        <f t="shared" ref="AC255:AC318" si="72">IF(B255="Керівництво бакалаврськими роботами",H255*10,IF(B255="Керівництво магістерськими роботами",H255*20,IF(B255="Рецензування бакалаврських робіт",H255*1,IF(B255="Рецензування магістерських робіт",H255*2,IF(B255="Нормоконтроль",H255*0.33,0)))))</f>
        <v>0</v>
      </c>
      <c r="AD255" s="20">
        <f t="shared" ref="AD255:AD318" si="73">IF(B255="Голова ЕК (екзамен)",H255*0.5,IF(B255="Голова ЕК (захист)",H255*0.5,IF(B255="Участь у ЕК (екзамен)",H255*0.33,IF(B255="Участь у ЕК (захист)",H255*0.33,0))))</f>
        <v>0</v>
      </c>
      <c r="AE255" s="23">
        <f t="shared" ref="AE255:AE318" si="74">IF(B255="Керівництво аспірантами (очна)",H255*25,IF(B255="Керівництво аспірантами (заочна)",H255*25,IF(B255="Рецензування рефератів (асп.)",H255*2,IF(B255="Кандидатські іспити",H255*0.5,IF(B255="Вступні іспити (асп.)",H255*0.5,IF(B255="Наукове консультування докторантів",H255*50,0))))))</f>
        <v>0</v>
      </c>
      <c r="AF255" s="25">
        <f t="shared" ref="AF255:AF318" si="75">IF(AND(A255="ПедПр",D255="Ден."),H255*N255/1.5,IF(AND(A255="ПедПр",D255="Заоч."),H255*0.5*N255/1.5,IF(AND(A255="ПедПр",D255="Заоч.(д)"),H255*0.5*N255/1.5,IF(AND(A255="Пр",D255="Ден."),H255*0.5,IF(AND(A255="Пр",D255="Заоч."),H255*0.1,IF(AND(A255="Пр",D255="Заоч.(д)"),H255*0.1,IF(AND(A255="НПрКПУ",D255="Ден.",H255&gt;=5),ROUND(H255/6,1)*N255/3*2*2,0)))))))</f>
        <v>0</v>
      </c>
      <c r="AG255" s="230"/>
      <c r="AH255" s="25">
        <f>IF(AF255&gt;0,0,IF(D255="Заоч.",0,IF(OR(D255="Ден.(д)",D255="Заоч.(д)"),0,IF(Q255&gt;0,N255*H255*0.02,0))))</f>
        <v>0</v>
      </c>
      <c r="AI255" s="23"/>
      <c r="AJ255" s="49">
        <f t="shared" ref="AJ255:AJ318" si="76">SUM(U255:AI255)</f>
        <v>2</v>
      </c>
      <c r="AK255" s="181" t="s">
        <v>254</v>
      </c>
      <c r="AL255" s="182">
        <f t="shared" ref="AL255:AL318" si="77">IF(OR(AU255="проф.",AT255="д.н."),AJ255/600,AJ255/600)</f>
        <v>3.3333333333333335E-3</v>
      </c>
      <c r="AM255" s="158" t="s">
        <v>498</v>
      </c>
      <c r="AN255" s="20" t="s">
        <v>149</v>
      </c>
      <c r="AO255" s="20" t="s">
        <v>149</v>
      </c>
      <c r="AP255" s="21"/>
      <c r="AQ255" s="122" t="s">
        <v>4</v>
      </c>
      <c r="AR255" s="185" t="str">
        <f>INDEX(Преподаватели!F$3:F$72,MATCH($AK255,Преподаватели!$E$3:$E$72,0),1)</f>
        <v>доц.</v>
      </c>
      <c r="AS255" s="101" t="str">
        <f>INDEX(Преподаватели!G$3:G$72,MATCH($AK255,Преподаватели!$E$3:$E$72,0),1)</f>
        <v>шт.сум.</v>
      </c>
      <c r="AT255" s="101" t="str">
        <f>INDEX(Преподаватели!H$3:H$72,MATCH($AK255,Преподаватели!$E$3:$E$72,0),1)</f>
        <v>к.н.</v>
      </c>
      <c r="AU255" s="186" t="str">
        <f>INDEX(Преподаватели!I$3:I$72,MATCH($AK255,Преподаватели!$E$3:$E$72,0),1)</f>
        <v>доц.</v>
      </c>
      <c r="AV255" s="157"/>
      <c r="AW255" s="163"/>
      <c r="AX255" s="163"/>
      <c r="AY255" s="164"/>
      <c r="AZ255" s="165"/>
      <c r="BA255" s="165"/>
    </row>
    <row r="256" spans="1:58" s="1" customFormat="1" ht="25.5">
      <c r="A256" s="21" t="s">
        <v>512</v>
      </c>
      <c r="B256" s="145" t="s">
        <v>511</v>
      </c>
      <c r="C256" s="68" t="s">
        <v>496</v>
      </c>
      <c r="D256" s="21" t="s">
        <v>437</v>
      </c>
      <c r="E256" s="21" t="s">
        <v>144</v>
      </c>
      <c r="F256" s="21">
        <v>1</v>
      </c>
      <c r="G256" s="320" t="s">
        <v>497</v>
      </c>
      <c r="H256" s="21">
        <v>2</v>
      </c>
      <c r="I256" s="49">
        <v>1</v>
      </c>
      <c r="J256" s="37"/>
      <c r="K256" s="31" t="s">
        <v>106</v>
      </c>
      <c r="L256" s="31"/>
      <c r="M256" s="38"/>
      <c r="N256" s="193">
        <v>3</v>
      </c>
      <c r="O256" s="21">
        <v>90</v>
      </c>
      <c r="P256" s="21">
        <v>2</v>
      </c>
      <c r="Q256" s="21"/>
      <c r="R256" s="21">
        <v>0</v>
      </c>
      <c r="S256" s="21">
        <v>2</v>
      </c>
      <c r="T256" s="121">
        <v>82</v>
      </c>
      <c r="U256" s="50">
        <f t="shared" si="65"/>
        <v>0</v>
      </c>
      <c r="V256" s="29">
        <f t="shared" si="66"/>
        <v>0</v>
      </c>
      <c r="W256" s="29">
        <f t="shared" si="67"/>
        <v>2</v>
      </c>
      <c r="X256" s="57">
        <f t="shared" si="68"/>
        <v>0</v>
      </c>
      <c r="Y256" s="29">
        <f t="shared" si="69"/>
        <v>0</v>
      </c>
      <c r="Z256" s="20">
        <f t="shared" si="70"/>
        <v>0</v>
      </c>
      <c r="AA256" s="20">
        <f t="shared" si="64"/>
        <v>0</v>
      </c>
      <c r="AB256" s="20">
        <f t="shared" si="71"/>
        <v>0</v>
      </c>
      <c r="AC256" s="20">
        <f t="shared" si="72"/>
        <v>0</v>
      </c>
      <c r="AD256" s="20">
        <f t="shared" si="73"/>
        <v>0</v>
      </c>
      <c r="AE256" s="23">
        <f t="shared" si="74"/>
        <v>0</v>
      </c>
      <c r="AF256" s="25">
        <f t="shared" si="75"/>
        <v>0</v>
      </c>
      <c r="AG256" s="230"/>
      <c r="AH256" s="25">
        <f>IF(AF256&gt;0,0,IF(D256="Заоч.",0,IF(OR(D256="Ден.(д)",D256="Заоч.(д)"),0,IF(Q256&gt;0,N256*H256*0.02,0))))</f>
        <v>0</v>
      </c>
      <c r="AI256" s="23"/>
      <c r="AJ256" s="49">
        <f t="shared" si="76"/>
        <v>2</v>
      </c>
      <c r="AK256" s="181" t="s">
        <v>254</v>
      </c>
      <c r="AL256" s="182">
        <f t="shared" si="77"/>
        <v>3.3333333333333335E-3</v>
      </c>
      <c r="AM256" s="158" t="s">
        <v>498</v>
      </c>
      <c r="AN256" s="20" t="s">
        <v>149</v>
      </c>
      <c r="AO256" s="20" t="s">
        <v>149</v>
      </c>
      <c r="AP256" s="21"/>
      <c r="AQ256" s="122" t="s">
        <v>4</v>
      </c>
      <c r="AR256" s="185" t="str">
        <f>INDEX(Преподаватели!F$3:F$72,MATCH($AK256,Преподаватели!$E$3:$E$72,0),1)</f>
        <v>доц.</v>
      </c>
      <c r="AS256" s="101" t="str">
        <f>INDEX(Преподаватели!G$3:G$72,MATCH($AK256,Преподаватели!$E$3:$E$72,0),1)</f>
        <v>шт.сум.</v>
      </c>
      <c r="AT256" s="101" t="str">
        <f>INDEX(Преподаватели!H$3:H$72,MATCH($AK256,Преподаватели!$E$3:$E$72,0),1)</f>
        <v>к.н.</v>
      </c>
      <c r="AU256" s="186" t="str">
        <f>INDEX(Преподаватели!I$3:I$72,MATCH($AK256,Преподаватели!$E$3:$E$72,0),1)</f>
        <v>доц.</v>
      </c>
      <c r="AV256" s="157"/>
      <c r="AW256" s="163"/>
      <c r="AX256" s="163"/>
      <c r="AY256" s="164"/>
      <c r="AZ256" s="165"/>
      <c r="BA256" s="165"/>
    </row>
    <row r="257" spans="1:58" s="1" customFormat="1">
      <c r="A257" s="21" t="s">
        <v>187</v>
      </c>
      <c r="B257" s="145" t="s">
        <v>513</v>
      </c>
      <c r="C257" s="68" t="s">
        <v>496</v>
      </c>
      <c r="D257" s="21" t="s">
        <v>437</v>
      </c>
      <c r="E257" s="21" t="s">
        <v>144</v>
      </c>
      <c r="F257" s="21">
        <v>2</v>
      </c>
      <c r="G257" s="320" t="s">
        <v>497</v>
      </c>
      <c r="H257" s="21">
        <v>2</v>
      </c>
      <c r="I257" s="49">
        <v>1</v>
      </c>
      <c r="J257" s="37"/>
      <c r="K257" s="31"/>
      <c r="L257" s="31"/>
      <c r="M257" s="38"/>
      <c r="N257" s="193">
        <v>0</v>
      </c>
      <c r="O257" s="21"/>
      <c r="P257" s="21">
        <v>2</v>
      </c>
      <c r="Q257" s="21">
        <v>0</v>
      </c>
      <c r="R257" s="21">
        <v>0</v>
      </c>
      <c r="S257" s="21">
        <v>2</v>
      </c>
      <c r="T257" s="121"/>
      <c r="U257" s="50">
        <f t="shared" si="65"/>
        <v>0</v>
      </c>
      <c r="V257" s="29">
        <f t="shared" si="66"/>
        <v>0</v>
      </c>
      <c r="W257" s="29">
        <f t="shared" si="67"/>
        <v>2</v>
      </c>
      <c r="X257" s="57">
        <f t="shared" si="68"/>
        <v>0</v>
      </c>
      <c r="Y257" s="29">
        <f t="shared" si="69"/>
        <v>0</v>
      </c>
      <c r="Z257" s="20">
        <f t="shared" si="70"/>
        <v>0</v>
      </c>
      <c r="AA257" s="20">
        <f t="shared" si="64"/>
        <v>0</v>
      </c>
      <c r="AB257" s="20">
        <f t="shared" si="71"/>
        <v>0</v>
      </c>
      <c r="AC257" s="20">
        <f t="shared" si="72"/>
        <v>0</v>
      </c>
      <c r="AD257" s="20">
        <f t="shared" si="73"/>
        <v>0</v>
      </c>
      <c r="AE257" s="23">
        <f t="shared" si="74"/>
        <v>0</v>
      </c>
      <c r="AF257" s="25">
        <f t="shared" si="75"/>
        <v>0</v>
      </c>
      <c r="AG257" s="230"/>
      <c r="AH257" s="25">
        <f>IF(AF257&gt;0,0,IF(D257="Заоч.",0,IF(OR(D257="Ден.(д)",D257="Заоч.(д)"),0,IF(Q257&gt;0,N257*H257*0.02,0))))</f>
        <v>0</v>
      </c>
      <c r="AI257" s="23"/>
      <c r="AJ257" s="49">
        <f t="shared" si="76"/>
        <v>2</v>
      </c>
      <c r="AK257" s="181" t="s">
        <v>155</v>
      </c>
      <c r="AL257" s="182">
        <f t="shared" si="77"/>
        <v>3.3333333333333335E-3</v>
      </c>
      <c r="AM257" s="158" t="s">
        <v>156</v>
      </c>
      <c r="AN257" s="20" t="s">
        <v>157</v>
      </c>
      <c r="AO257" s="20" t="s">
        <v>149</v>
      </c>
      <c r="AP257" s="21"/>
      <c r="AQ257" s="122" t="s">
        <v>4</v>
      </c>
      <c r="AR257" s="185" t="str">
        <f>INDEX(Преподаватели!F$3:F$72,MATCH($AK257,Преподаватели!$E$3:$E$72,0),1)</f>
        <v>ст.викл.</v>
      </c>
      <c r="AS257" s="101" t="str">
        <f>INDEX(Преподаватели!G$3:G$72,MATCH($AK257,Преподаватели!$E$3:$E$72,0),1)</f>
        <v>сум.</v>
      </c>
      <c r="AT257" s="101" t="str">
        <f>INDEX(Преподаватели!H$3:H$72,MATCH($AK257,Преподаватели!$E$3:$E$72,0),1)</f>
        <v>б.с.</v>
      </c>
      <c r="AU257" s="186" t="str">
        <f>INDEX(Преподаватели!I$3:I$72,MATCH($AK257,Преподаватели!$E$3:$E$72,0),1)</f>
        <v>б.з.</v>
      </c>
      <c r="AV257" s="157"/>
      <c r="AW257" s="163"/>
      <c r="AX257" s="163"/>
      <c r="AY257" s="164"/>
      <c r="AZ257" s="165"/>
      <c r="BA257" s="165"/>
    </row>
    <row r="258" spans="1:58">
      <c r="A258" s="22" t="s">
        <v>514</v>
      </c>
      <c r="B258" s="145" t="s">
        <v>515</v>
      </c>
      <c r="C258" s="68" t="s">
        <v>496</v>
      </c>
      <c r="D258" s="21" t="s">
        <v>437</v>
      </c>
      <c r="E258" s="21" t="s">
        <v>144</v>
      </c>
      <c r="F258" s="21">
        <v>1</v>
      </c>
      <c r="G258" s="320" t="s">
        <v>497</v>
      </c>
      <c r="H258" s="21">
        <v>2</v>
      </c>
      <c r="I258" s="49">
        <v>1</v>
      </c>
      <c r="J258" s="37"/>
      <c r="K258" s="31"/>
      <c r="L258" s="31"/>
      <c r="M258" s="38"/>
      <c r="N258" s="193">
        <v>0</v>
      </c>
      <c r="O258" s="21"/>
      <c r="P258" s="21">
        <v>2</v>
      </c>
      <c r="Q258" s="21">
        <v>2</v>
      </c>
      <c r="R258" s="21">
        <v>0</v>
      </c>
      <c r="S258" s="21"/>
      <c r="T258" s="121"/>
      <c r="U258" s="50">
        <f t="shared" si="65"/>
        <v>2</v>
      </c>
      <c r="V258" s="29">
        <f t="shared" si="66"/>
        <v>0</v>
      </c>
      <c r="W258" s="29">
        <f t="shared" si="67"/>
        <v>0</v>
      </c>
      <c r="X258" s="57">
        <f t="shared" si="68"/>
        <v>0</v>
      </c>
      <c r="Y258" s="29">
        <f t="shared" si="69"/>
        <v>0</v>
      </c>
      <c r="Z258" s="20">
        <f t="shared" si="70"/>
        <v>0</v>
      </c>
      <c r="AA258" s="20">
        <f t="shared" si="64"/>
        <v>0</v>
      </c>
      <c r="AB258" s="20">
        <f t="shared" si="71"/>
        <v>0</v>
      </c>
      <c r="AC258" s="20">
        <f t="shared" si="72"/>
        <v>0</v>
      </c>
      <c r="AD258" s="20">
        <f t="shared" si="73"/>
        <v>0</v>
      </c>
      <c r="AE258" s="23">
        <f t="shared" si="74"/>
        <v>0</v>
      </c>
      <c r="AF258" s="25">
        <f t="shared" si="75"/>
        <v>0</v>
      </c>
      <c r="AG258" s="230"/>
      <c r="AH258" s="25">
        <f>IF(AF258&gt;0,0,IF(D258="Заоч.",0,IF(OR(D258="Ден.(д)",D258="Заоч.(д)"),0,IF(Q258&gt;0,N258*H258*0.02,0))))</f>
        <v>0</v>
      </c>
      <c r="AI258" s="23"/>
      <c r="AJ258" s="49">
        <f t="shared" si="76"/>
        <v>2</v>
      </c>
      <c r="AK258" s="181" t="s">
        <v>233</v>
      </c>
      <c r="AL258" s="182">
        <f t="shared" si="77"/>
        <v>3.3333333333333335E-3</v>
      </c>
      <c r="AM258" s="69" t="s">
        <v>498</v>
      </c>
      <c r="AN258" s="20" t="s">
        <v>149</v>
      </c>
      <c r="AO258" s="20" t="s">
        <v>149</v>
      </c>
      <c r="AP258" s="21"/>
      <c r="AQ258" s="122" t="s">
        <v>4</v>
      </c>
      <c r="AR258" s="185" t="str">
        <f>INDEX(Преподаватели!F$3:F$72,MATCH($AK258,Преподаватели!$E$3:$E$72,0),1)</f>
        <v>доц.</v>
      </c>
      <c r="AS258" s="101" t="str">
        <f>INDEX(Преподаватели!G$3:G$72,MATCH($AK258,Преподаватели!$E$3:$E$72,0),1)</f>
        <v>шт.</v>
      </c>
      <c r="AT258" s="101" t="str">
        <f>INDEX(Преподаватели!H$3:H$72,MATCH($AK258,Преподаватели!$E$3:$E$72,0),1)</f>
        <v>к.н.</v>
      </c>
      <c r="AU258" s="186" t="str">
        <f>INDEX(Преподаватели!I$3:I$72,MATCH($AK258,Преподаватели!$E$3:$E$72,0),1)</f>
        <v>б.з.</v>
      </c>
      <c r="AV258" s="157"/>
      <c r="AW258" s="163"/>
      <c r="AX258" s="163"/>
      <c r="AY258" s="164"/>
      <c r="AZ258" s="165"/>
      <c r="BA258" s="165"/>
    </row>
    <row r="259" spans="1:58" s="1" customFormat="1">
      <c r="A259" s="21" t="s">
        <v>514</v>
      </c>
      <c r="B259" s="145" t="s">
        <v>515</v>
      </c>
      <c r="C259" s="68" t="s">
        <v>496</v>
      </c>
      <c r="D259" s="21" t="s">
        <v>437</v>
      </c>
      <c r="E259" s="21" t="s">
        <v>144</v>
      </c>
      <c r="F259" s="21">
        <v>2</v>
      </c>
      <c r="G259" s="320" t="s">
        <v>497</v>
      </c>
      <c r="H259" s="21">
        <v>2</v>
      </c>
      <c r="I259" s="49">
        <v>1</v>
      </c>
      <c r="J259" s="37"/>
      <c r="K259" s="31" t="s">
        <v>106</v>
      </c>
      <c r="L259" s="31"/>
      <c r="M259" s="38"/>
      <c r="N259" s="193">
        <v>4</v>
      </c>
      <c r="O259" s="21">
        <v>120</v>
      </c>
      <c r="P259" s="21">
        <v>2</v>
      </c>
      <c r="Q259" s="21"/>
      <c r="R259" s="21">
        <v>0</v>
      </c>
      <c r="S259" s="21">
        <v>2</v>
      </c>
      <c r="T259" s="121">
        <v>112</v>
      </c>
      <c r="U259" s="50">
        <f t="shared" si="65"/>
        <v>0</v>
      </c>
      <c r="V259" s="29">
        <f t="shared" si="66"/>
        <v>0</v>
      </c>
      <c r="W259" s="29">
        <f t="shared" si="67"/>
        <v>2</v>
      </c>
      <c r="X259" s="57">
        <f t="shared" si="68"/>
        <v>0</v>
      </c>
      <c r="Y259" s="29">
        <f t="shared" si="69"/>
        <v>0</v>
      </c>
      <c r="Z259" s="20">
        <f t="shared" si="70"/>
        <v>0</v>
      </c>
      <c r="AA259" s="20">
        <f t="shared" si="64"/>
        <v>0</v>
      </c>
      <c r="AB259" s="20">
        <f t="shared" si="71"/>
        <v>0</v>
      </c>
      <c r="AC259" s="20">
        <f t="shared" si="72"/>
        <v>0</v>
      </c>
      <c r="AD259" s="20">
        <f t="shared" si="73"/>
        <v>0</v>
      </c>
      <c r="AE259" s="23">
        <f t="shared" si="74"/>
        <v>0</v>
      </c>
      <c r="AF259" s="25">
        <f t="shared" si="75"/>
        <v>0</v>
      </c>
      <c r="AG259" s="230"/>
      <c r="AH259" s="25">
        <f>IF(AF259&gt;0,0,IF(D259="Заоч.",0,IF(OR(D259="Ден.(д)",D259="Заоч.(д)"),0,IF(Q259&gt;0,N259*H259*0.02,0))))</f>
        <v>0</v>
      </c>
      <c r="AI259" s="23"/>
      <c r="AJ259" s="49">
        <f t="shared" si="76"/>
        <v>2</v>
      </c>
      <c r="AK259" s="181" t="s">
        <v>233</v>
      </c>
      <c r="AL259" s="182">
        <f t="shared" si="77"/>
        <v>3.3333333333333335E-3</v>
      </c>
      <c r="AM259" s="158" t="s">
        <v>498</v>
      </c>
      <c r="AN259" s="20" t="s">
        <v>149</v>
      </c>
      <c r="AO259" s="20" t="s">
        <v>149</v>
      </c>
      <c r="AP259" s="21"/>
      <c r="AQ259" s="122" t="s">
        <v>4</v>
      </c>
      <c r="AR259" s="185" t="str">
        <f>INDEX(Преподаватели!F$3:F$72,MATCH($AK259,Преподаватели!$E$3:$E$72,0),1)</f>
        <v>доц.</v>
      </c>
      <c r="AS259" s="101" t="str">
        <f>INDEX(Преподаватели!G$3:G$72,MATCH($AK259,Преподаватели!$E$3:$E$72,0),1)</f>
        <v>шт.</v>
      </c>
      <c r="AT259" s="101" t="str">
        <f>INDEX(Преподаватели!H$3:H$72,MATCH($AK259,Преподаватели!$E$3:$E$72,0),1)</f>
        <v>к.н.</v>
      </c>
      <c r="AU259" s="186" t="str">
        <f>INDEX(Преподаватели!I$3:I$72,MATCH($AK259,Преподаватели!$E$3:$E$72,0),1)</f>
        <v>б.з.</v>
      </c>
      <c r="AV259" s="157"/>
      <c r="AW259" s="163"/>
      <c r="AX259" s="163"/>
      <c r="AY259" s="164"/>
      <c r="AZ259" s="165"/>
      <c r="BA259" s="165"/>
    </row>
    <row r="260" spans="1:58" s="1" customFormat="1">
      <c r="A260" s="329" t="s">
        <v>439</v>
      </c>
      <c r="B260" s="145" t="s">
        <v>516</v>
      </c>
      <c r="C260" s="68" t="s">
        <v>496</v>
      </c>
      <c r="D260" s="21" t="s">
        <v>437</v>
      </c>
      <c r="E260" s="21" t="s">
        <v>144</v>
      </c>
      <c r="F260" s="21">
        <v>1</v>
      </c>
      <c r="G260" s="320" t="s">
        <v>497</v>
      </c>
      <c r="H260" s="21">
        <v>2</v>
      </c>
      <c r="I260" s="49">
        <v>1</v>
      </c>
      <c r="J260" s="37"/>
      <c r="K260" s="31"/>
      <c r="L260" s="31"/>
      <c r="M260" s="38"/>
      <c r="N260" s="193">
        <v>0</v>
      </c>
      <c r="O260" s="21"/>
      <c r="P260" s="21">
        <v>2</v>
      </c>
      <c r="Q260" s="21">
        <v>2</v>
      </c>
      <c r="R260" s="21">
        <v>0</v>
      </c>
      <c r="S260" s="21"/>
      <c r="T260" s="121"/>
      <c r="U260" s="50">
        <f t="shared" si="65"/>
        <v>2</v>
      </c>
      <c r="V260" s="29">
        <f t="shared" si="66"/>
        <v>0</v>
      </c>
      <c r="W260" s="29">
        <f t="shared" si="67"/>
        <v>0</v>
      </c>
      <c r="X260" s="57">
        <f t="shared" si="68"/>
        <v>0</v>
      </c>
      <c r="Y260" s="29">
        <f t="shared" si="69"/>
        <v>0</v>
      </c>
      <c r="Z260" s="20">
        <f t="shared" si="70"/>
        <v>0</v>
      </c>
      <c r="AA260" s="20">
        <f t="shared" si="64"/>
        <v>0</v>
      </c>
      <c r="AB260" s="20">
        <f t="shared" si="71"/>
        <v>0</v>
      </c>
      <c r="AC260" s="20">
        <f t="shared" si="72"/>
        <v>0</v>
      </c>
      <c r="AD260" s="20">
        <f t="shared" si="73"/>
        <v>0</v>
      </c>
      <c r="AE260" s="23">
        <f t="shared" si="74"/>
        <v>0</v>
      </c>
      <c r="AF260" s="25">
        <f t="shared" si="75"/>
        <v>0</v>
      </c>
      <c r="AG260" s="230"/>
      <c r="AH260" s="25"/>
      <c r="AI260" s="23"/>
      <c r="AJ260" s="49">
        <f t="shared" si="76"/>
        <v>2</v>
      </c>
      <c r="AK260" s="181" t="s">
        <v>313</v>
      </c>
      <c r="AL260" s="182">
        <f t="shared" si="77"/>
        <v>3.3333333333333335E-3</v>
      </c>
      <c r="AM260" s="158" t="s">
        <v>498</v>
      </c>
      <c r="AN260" s="20" t="s">
        <v>149</v>
      </c>
      <c r="AO260" s="20" t="s">
        <v>149</v>
      </c>
      <c r="AP260" s="21"/>
      <c r="AQ260" s="122" t="s">
        <v>4</v>
      </c>
      <c r="AR260" s="185" t="str">
        <f>INDEX(Преподаватели!F$3:F$72,MATCH($AK260,Преподаватели!$E$3:$E$72,0),1)</f>
        <v>доц.</v>
      </c>
      <c r="AS260" s="101" t="str">
        <f>INDEX(Преподаватели!G$3:G$72,MATCH($AK260,Преподаватели!$E$3:$E$72,0),1)</f>
        <v>шт.</v>
      </c>
      <c r="AT260" s="101" t="str">
        <f>INDEX(Преподаватели!H$3:H$72,MATCH($AK260,Преподаватели!$E$3:$E$72,0),1)</f>
        <v>к.н.</v>
      </c>
      <c r="AU260" s="186" t="str">
        <f>INDEX(Преподаватели!I$3:I$72,MATCH($AK260,Преподаватели!$E$3:$E$72,0),1)</f>
        <v>б.з.</v>
      </c>
      <c r="AV260" s="157"/>
      <c r="AW260" s="163"/>
      <c r="AX260" s="163"/>
      <c r="AY260" s="164"/>
      <c r="AZ260" s="165"/>
      <c r="BA260" s="165"/>
      <c r="BB260" s="4"/>
      <c r="BC260" s="4"/>
      <c r="BD260" s="4"/>
      <c r="BE260" s="4"/>
      <c r="BF260" s="4"/>
    </row>
    <row r="261" spans="1:58">
      <c r="A261" s="21" t="s">
        <v>222</v>
      </c>
      <c r="B261" s="145" t="s">
        <v>516</v>
      </c>
      <c r="C261" s="68" t="s">
        <v>496</v>
      </c>
      <c r="D261" s="21" t="s">
        <v>437</v>
      </c>
      <c r="E261" s="21" t="s">
        <v>144</v>
      </c>
      <c r="F261" s="21">
        <v>1</v>
      </c>
      <c r="G261" s="320" t="s">
        <v>497</v>
      </c>
      <c r="H261" s="21">
        <v>2</v>
      </c>
      <c r="I261" s="49">
        <v>1</v>
      </c>
      <c r="J261" s="37"/>
      <c r="K261" s="31" t="s">
        <v>106</v>
      </c>
      <c r="L261" s="31"/>
      <c r="M261" s="38"/>
      <c r="N261" s="193">
        <v>3</v>
      </c>
      <c r="O261" s="21">
        <v>90</v>
      </c>
      <c r="P261" s="21">
        <v>2</v>
      </c>
      <c r="Q261" s="21"/>
      <c r="R261" s="21">
        <v>0</v>
      </c>
      <c r="S261" s="21">
        <v>2</v>
      </c>
      <c r="T261" s="121">
        <v>82</v>
      </c>
      <c r="U261" s="50">
        <f t="shared" si="65"/>
        <v>0</v>
      </c>
      <c r="V261" s="29">
        <f t="shared" si="66"/>
        <v>0</v>
      </c>
      <c r="W261" s="29">
        <f t="shared" si="67"/>
        <v>2</v>
      </c>
      <c r="X261" s="57">
        <f t="shared" si="68"/>
        <v>0</v>
      </c>
      <c r="Y261" s="29">
        <f t="shared" si="69"/>
        <v>0</v>
      </c>
      <c r="Z261" s="20">
        <f t="shared" si="70"/>
        <v>0</v>
      </c>
      <c r="AA261" s="20">
        <f t="shared" si="64"/>
        <v>0</v>
      </c>
      <c r="AB261" s="20">
        <f t="shared" si="71"/>
        <v>0</v>
      </c>
      <c r="AC261" s="20">
        <f t="shared" si="72"/>
        <v>0</v>
      </c>
      <c r="AD261" s="20">
        <f t="shared" si="73"/>
        <v>0</v>
      </c>
      <c r="AE261" s="23">
        <f t="shared" si="74"/>
        <v>0</v>
      </c>
      <c r="AF261" s="25">
        <f t="shared" si="75"/>
        <v>0</v>
      </c>
      <c r="AG261" s="230"/>
      <c r="AH261" s="25"/>
      <c r="AI261" s="23"/>
      <c r="AJ261" s="49">
        <f t="shared" si="76"/>
        <v>2</v>
      </c>
      <c r="AK261" s="181" t="s">
        <v>313</v>
      </c>
      <c r="AL261" s="182">
        <f t="shared" si="77"/>
        <v>3.3333333333333335E-3</v>
      </c>
      <c r="AM261" s="69" t="s">
        <v>498</v>
      </c>
      <c r="AN261" s="20" t="s">
        <v>149</v>
      </c>
      <c r="AO261" s="20" t="s">
        <v>149</v>
      </c>
      <c r="AP261" s="21"/>
      <c r="AQ261" s="122" t="s">
        <v>4</v>
      </c>
      <c r="AR261" s="185" t="str">
        <f>INDEX(Преподаватели!F$3:F$72,MATCH($AK261,Преподаватели!$E$3:$E$72,0),1)</f>
        <v>доц.</v>
      </c>
      <c r="AS261" s="101" t="str">
        <f>INDEX(Преподаватели!G$3:G$72,MATCH($AK261,Преподаватели!$E$3:$E$72,0),1)</f>
        <v>шт.</v>
      </c>
      <c r="AT261" s="101" t="str">
        <f>INDEX(Преподаватели!H$3:H$72,MATCH($AK261,Преподаватели!$E$3:$E$72,0),1)</f>
        <v>к.н.</v>
      </c>
      <c r="AU261" s="186" t="str">
        <f>INDEX(Преподаватели!I$3:I$72,MATCH($AK261,Преподаватели!$E$3:$E$72,0),1)</f>
        <v>б.з.</v>
      </c>
      <c r="AV261" s="157"/>
      <c r="AW261" s="163"/>
      <c r="AX261" s="163"/>
      <c r="AY261" s="164"/>
      <c r="AZ261" s="165"/>
      <c r="BA261" s="165"/>
      <c r="BB261" s="1"/>
      <c r="BC261" s="1"/>
      <c r="BD261" s="1"/>
      <c r="BE261" s="1"/>
      <c r="BF261" s="1"/>
    </row>
    <row r="262" spans="1:58" s="1" customFormat="1">
      <c r="A262" s="329" t="s">
        <v>439</v>
      </c>
      <c r="B262" s="145" t="s">
        <v>163</v>
      </c>
      <c r="C262" s="68" t="s">
        <v>227</v>
      </c>
      <c r="D262" s="21" t="s">
        <v>437</v>
      </c>
      <c r="E262" s="21" t="s">
        <v>144</v>
      </c>
      <c r="F262" s="21">
        <v>1</v>
      </c>
      <c r="G262" s="20" t="s">
        <v>517</v>
      </c>
      <c r="H262" s="21">
        <v>2</v>
      </c>
      <c r="I262" s="49">
        <v>1</v>
      </c>
      <c r="J262" s="37"/>
      <c r="K262" s="31"/>
      <c r="L262" s="31"/>
      <c r="M262" s="38"/>
      <c r="N262" s="193">
        <v>0</v>
      </c>
      <c r="O262" s="21"/>
      <c r="P262" s="21">
        <v>2</v>
      </c>
      <c r="Q262" s="21">
        <v>2</v>
      </c>
      <c r="R262" s="21">
        <v>0</v>
      </c>
      <c r="S262" s="21"/>
      <c r="T262" s="121"/>
      <c r="U262" s="50">
        <f t="shared" si="65"/>
        <v>2</v>
      </c>
      <c r="V262" s="29">
        <f t="shared" si="66"/>
        <v>0</v>
      </c>
      <c r="W262" s="29">
        <f t="shared" si="67"/>
        <v>0</v>
      </c>
      <c r="X262" s="57">
        <f t="shared" si="68"/>
        <v>0</v>
      </c>
      <c r="Y262" s="29">
        <f t="shared" si="69"/>
        <v>0</v>
      </c>
      <c r="Z262" s="20">
        <f t="shared" si="70"/>
        <v>0</v>
      </c>
      <c r="AA262" s="20">
        <f t="shared" si="64"/>
        <v>0</v>
      </c>
      <c r="AB262" s="20">
        <f t="shared" si="71"/>
        <v>0</v>
      </c>
      <c r="AC262" s="20">
        <f t="shared" si="72"/>
        <v>0</v>
      </c>
      <c r="AD262" s="20">
        <f t="shared" si="73"/>
        <v>0</v>
      </c>
      <c r="AE262" s="23">
        <f t="shared" si="74"/>
        <v>0</v>
      </c>
      <c r="AF262" s="25">
        <f t="shared" si="75"/>
        <v>0</v>
      </c>
      <c r="AG262" s="230">
        <f>IF(OR(L262="+",A262="Пр",A262="ПедПр",A262="НПрКПУ"),0,IF(OR(D262="Ден.(д)",D262="Заоч.(д)"),N262*0.5*H262,IF((V262+W262)&gt;0,N262*H262*0.08,0)))</f>
        <v>0</v>
      </c>
      <c r="AH262" s="25">
        <f>IF(AF262&gt;0,0,IF(D262="Заоч.",0,IF(OR(D262="Ден.(д)",D262="Заоч.(д)"),0,IF(Q262&gt;0,N262*H262*0.02,0))))</f>
        <v>0</v>
      </c>
      <c r="AI262" s="23"/>
      <c r="AJ262" s="49">
        <f t="shared" si="76"/>
        <v>2</v>
      </c>
      <c r="AK262" s="181" t="s">
        <v>164</v>
      </c>
      <c r="AL262" s="182">
        <f t="shared" si="77"/>
        <v>3.3333333333333335E-3</v>
      </c>
      <c r="AM262" s="158" t="s">
        <v>161</v>
      </c>
      <c r="AN262" s="20" t="s">
        <v>149</v>
      </c>
      <c r="AO262" s="20" t="s">
        <v>149</v>
      </c>
      <c r="AP262" s="21"/>
      <c r="AQ262" s="122" t="s">
        <v>4</v>
      </c>
      <c r="AR262" s="185" t="str">
        <f>INDEX(Преподаватели!F$3:F$72,MATCH($AK262,Преподаватели!$E$3:$E$72,0),1)</f>
        <v>ст.викл.</v>
      </c>
      <c r="AS262" s="101" t="str">
        <f>INDEX(Преподаватели!G$3:G$72,MATCH($AK262,Преподаватели!$E$3:$E$72,0),1)</f>
        <v>сум.</v>
      </c>
      <c r="AT262" s="101" t="str">
        <f>INDEX(Преподаватели!H$3:H$72,MATCH($AK262,Преподаватели!$E$3:$E$72,0),1)</f>
        <v>б.с.</v>
      </c>
      <c r="AU262" s="186" t="str">
        <f>INDEX(Преподаватели!I$3:I$72,MATCH($AK262,Преподаватели!$E$3:$E$72,0),1)</f>
        <v>б.з.</v>
      </c>
      <c r="AV262" s="157"/>
      <c r="AW262" s="163"/>
      <c r="AX262" s="163"/>
      <c r="AY262" s="164"/>
      <c r="AZ262" s="165"/>
      <c r="BA262" s="165"/>
    </row>
    <row r="263" spans="1:58" s="1" customFormat="1">
      <c r="A263" s="21" t="s">
        <v>181</v>
      </c>
      <c r="B263" s="145" t="s">
        <v>163</v>
      </c>
      <c r="C263" s="68" t="s">
        <v>227</v>
      </c>
      <c r="D263" s="21" t="s">
        <v>437</v>
      </c>
      <c r="E263" s="21" t="s">
        <v>144</v>
      </c>
      <c r="F263" s="21">
        <v>1</v>
      </c>
      <c r="G263" s="20" t="s">
        <v>517</v>
      </c>
      <c r="H263" s="21">
        <v>2</v>
      </c>
      <c r="I263" s="49">
        <v>1</v>
      </c>
      <c r="J263" s="37" t="s">
        <v>106</v>
      </c>
      <c r="K263" s="31"/>
      <c r="L263" s="31"/>
      <c r="M263" s="38"/>
      <c r="N263" s="193">
        <v>4</v>
      </c>
      <c r="O263" s="21">
        <v>120</v>
      </c>
      <c r="P263" s="21">
        <v>2</v>
      </c>
      <c r="Q263" s="21"/>
      <c r="R263" s="21">
        <v>0</v>
      </c>
      <c r="S263" s="21">
        <v>2</v>
      </c>
      <c r="T263" s="121">
        <v>110</v>
      </c>
      <c r="U263" s="50">
        <f t="shared" si="65"/>
        <v>0</v>
      </c>
      <c r="V263" s="29">
        <f t="shared" si="66"/>
        <v>0</v>
      </c>
      <c r="W263" s="29">
        <f t="shared" si="67"/>
        <v>2</v>
      </c>
      <c r="X263" s="57">
        <f t="shared" si="68"/>
        <v>0</v>
      </c>
      <c r="Y263" s="29">
        <f t="shared" si="69"/>
        <v>0</v>
      </c>
      <c r="Z263" s="20">
        <f t="shared" si="70"/>
        <v>0</v>
      </c>
      <c r="AA263" s="20">
        <f t="shared" si="64"/>
        <v>0</v>
      </c>
      <c r="AB263" s="20">
        <f t="shared" si="71"/>
        <v>0.5</v>
      </c>
      <c r="AC263" s="20">
        <f t="shared" si="72"/>
        <v>0</v>
      </c>
      <c r="AD263" s="20">
        <f t="shared" si="73"/>
        <v>0</v>
      </c>
      <c r="AE263" s="23">
        <f t="shared" si="74"/>
        <v>0</v>
      </c>
      <c r="AF263" s="25">
        <f t="shared" si="75"/>
        <v>0</v>
      </c>
      <c r="AG263" s="230"/>
      <c r="AH263" s="25">
        <f>IF(AF263&gt;0,0,IF(D263="Заоч.",0,IF(OR(D263="Ден.(д)",D263="Заоч.(д)"),0,IF(Q263&gt;0,N263*H263*0.02,0))))</f>
        <v>0</v>
      </c>
      <c r="AI263" s="23"/>
      <c r="AJ263" s="49">
        <f t="shared" si="76"/>
        <v>2.5</v>
      </c>
      <c r="AK263" s="181" t="s">
        <v>164</v>
      </c>
      <c r="AL263" s="182">
        <f t="shared" si="77"/>
        <v>4.1666666666666666E-3</v>
      </c>
      <c r="AM263" s="158" t="s">
        <v>161</v>
      </c>
      <c r="AN263" s="20" t="s">
        <v>149</v>
      </c>
      <c r="AO263" s="20" t="s">
        <v>149</v>
      </c>
      <c r="AP263" s="21"/>
      <c r="AQ263" s="122" t="s">
        <v>4</v>
      </c>
      <c r="AR263" s="185" t="str">
        <f>INDEX(Преподаватели!F$3:F$72,MATCH($AK263,Преподаватели!$E$3:$E$72,0),1)</f>
        <v>ст.викл.</v>
      </c>
      <c r="AS263" s="101" t="str">
        <f>INDEX(Преподаватели!G$3:G$72,MATCH($AK263,Преподаватели!$E$3:$E$72,0),1)</f>
        <v>сум.</v>
      </c>
      <c r="AT263" s="101" t="str">
        <f>INDEX(Преподаватели!H$3:H$72,MATCH($AK263,Преподаватели!$E$3:$E$72,0),1)</f>
        <v>б.с.</v>
      </c>
      <c r="AU263" s="186" t="str">
        <f>INDEX(Преподаватели!I$3:I$72,MATCH($AK263,Преподаватели!$E$3:$E$72,0),1)</f>
        <v>б.з.</v>
      </c>
      <c r="AV263" s="157"/>
      <c r="AW263" s="163"/>
      <c r="AX263" s="163"/>
      <c r="AY263" s="164"/>
      <c r="AZ263" s="165"/>
      <c r="BA263" s="165"/>
    </row>
    <row r="264" spans="1:58">
      <c r="A264" s="22" t="s">
        <v>183</v>
      </c>
      <c r="B264" s="145" t="s">
        <v>518</v>
      </c>
      <c r="C264" s="68" t="s">
        <v>227</v>
      </c>
      <c r="D264" s="21" t="s">
        <v>437</v>
      </c>
      <c r="E264" s="21" t="s">
        <v>144</v>
      </c>
      <c r="F264" s="21">
        <v>1</v>
      </c>
      <c r="G264" s="20" t="s">
        <v>517</v>
      </c>
      <c r="H264" s="21">
        <v>2</v>
      </c>
      <c r="I264" s="49">
        <v>1</v>
      </c>
      <c r="J264" s="37"/>
      <c r="K264" s="31"/>
      <c r="L264" s="31"/>
      <c r="M264" s="38"/>
      <c r="N264" s="193">
        <v>0</v>
      </c>
      <c r="O264" s="21"/>
      <c r="P264" s="21">
        <v>2</v>
      </c>
      <c r="Q264" s="21">
        <v>2</v>
      </c>
      <c r="R264" s="21">
        <v>0</v>
      </c>
      <c r="S264" s="21">
        <v>0</v>
      </c>
      <c r="T264" s="121"/>
      <c r="U264" s="50">
        <f t="shared" si="65"/>
        <v>2</v>
      </c>
      <c r="V264" s="29">
        <f t="shared" si="66"/>
        <v>0</v>
      </c>
      <c r="W264" s="29">
        <f t="shared" si="67"/>
        <v>0</v>
      </c>
      <c r="X264" s="57">
        <f t="shared" si="68"/>
        <v>0</v>
      </c>
      <c r="Y264" s="29">
        <f t="shared" si="69"/>
        <v>0</v>
      </c>
      <c r="Z264" s="20">
        <f t="shared" si="70"/>
        <v>0</v>
      </c>
      <c r="AA264" s="20">
        <f t="shared" si="64"/>
        <v>0</v>
      </c>
      <c r="AB264" s="20">
        <f t="shared" si="71"/>
        <v>0</v>
      </c>
      <c r="AC264" s="20">
        <f t="shared" si="72"/>
        <v>0</v>
      </c>
      <c r="AD264" s="20">
        <f t="shared" si="73"/>
        <v>0</v>
      </c>
      <c r="AE264" s="23">
        <f t="shared" si="74"/>
        <v>0</v>
      </c>
      <c r="AF264" s="25">
        <f t="shared" si="75"/>
        <v>0</v>
      </c>
      <c r="AG264" s="230"/>
      <c r="AH264" s="25">
        <f>IF(AF264&gt;0,0,IF(D264="Заоч.",0,IF(OR(D264="Ден.(д)",D264="Заоч.(д)"),0,IF(Q264&gt;0,N264*H264*0.02,0))))</f>
        <v>0</v>
      </c>
      <c r="AI264" s="23"/>
      <c r="AJ264" s="49">
        <f t="shared" si="76"/>
        <v>2</v>
      </c>
      <c r="AK264" s="181" t="s">
        <v>278</v>
      </c>
      <c r="AL264" s="182">
        <f t="shared" si="77"/>
        <v>3.3333333333333335E-3</v>
      </c>
      <c r="AM264" s="69" t="s">
        <v>173</v>
      </c>
      <c r="AN264" s="20" t="s">
        <v>149</v>
      </c>
      <c r="AO264" s="20" t="s">
        <v>149</v>
      </c>
      <c r="AP264" s="21"/>
      <c r="AQ264" s="122" t="s">
        <v>4</v>
      </c>
      <c r="AR264" s="185" t="str">
        <f>INDEX(Преподаватели!F$3:F$72,MATCH($AK264,Преподаватели!$E$3:$E$72,0),1)</f>
        <v>викл.</v>
      </c>
      <c r="AS264" s="101" t="str">
        <f>INDEX(Преподаватели!G$3:G$72,MATCH($AK264,Преподаватели!$E$3:$E$72,0),1)</f>
        <v>сум.</v>
      </c>
      <c r="AT264" s="101" t="str">
        <f>INDEX(Преподаватели!H$3:H$72,MATCH($AK264,Преподаватели!$E$3:$E$72,0),1)</f>
        <v>б.с.</v>
      </c>
      <c r="AU264" s="186" t="str">
        <f>INDEX(Преподаватели!I$3:I$72,MATCH($AK264,Преподаватели!$E$3:$E$72,0),1)</f>
        <v>б.з.</v>
      </c>
      <c r="AV264" s="157"/>
      <c r="AW264" s="163"/>
      <c r="AX264" s="163"/>
      <c r="AY264" s="164"/>
      <c r="AZ264" s="165"/>
      <c r="BA264" s="165"/>
      <c r="BB264" s="1"/>
      <c r="BC264" s="1"/>
      <c r="BD264" s="1"/>
      <c r="BE264" s="1"/>
      <c r="BF264" s="1"/>
    </row>
    <row r="265" spans="1:58" s="1" customFormat="1">
      <c r="A265" s="21" t="s">
        <v>183</v>
      </c>
      <c r="B265" s="145" t="s">
        <v>518</v>
      </c>
      <c r="C265" s="68" t="s">
        <v>227</v>
      </c>
      <c r="D265" s="21" t="s">
        <v>437</v>
      </c>
      <c r="E265" s="21" t="s">
        <v>144</v>
      </c>
      <c r="F265" s="21">
        <v>2</v>
      </c>
      <c r="G265" s="20" t="s">
        <v>517</v>
      </c>
      <c r="H265" s="21">
        <v>2</v>
      </c>
      <c r="I265" s="49">
        <v>1</v>
      </c>
      <c r="J265" s="37" t="s">
        <v>106</v>
      </c>
      <c r="K265" s="31"/>
      <c r="L265" s="31"/>
      <c r="M265" s="38"/>
      <c r="N265" s="193">
        <v>3</v>
      </c>
      <c r="O265" s="21">
        <v>90</v>
      </c>
      <c r="P265" s="21">
        <v>2</v>
      </c>
      <c r="Q265" s="21"/>
      <c r="R265" s="21">
        <v>0</v>
      </c>
      <c r="S265" s="21">
        <v>2</v>
      </c>
      <c r="T265" s="121">
        <v>82</v>
      </c>
      <c r="U265" s="50">
        <f t="shared" si="65"/>
        <v>0</v>
      </c>
      <c r="V265" s="29">
        <f t="shared" si="66"/>
        <v>0</v>
      </c>
      <c r="W265" s="29">
        <f t="shared" si="67"/>
        <v>2</v>
      </c>
      <c r="X265" s="57">
        <f t="shared" si="68"/>
        <v>0</v>
      </c>
      <c r="Y265" s="29">
        <f t="shared" si="69"/>
        <v>0</v>
      </c>
      <c r="Z265" s="20">
        <f t="shared" si="70"/>
        <v>0</v>
      </c>
      <c r="AA265" s="20">
        <f t="shared" si="64"/>
        <v>0</v>
      </c>
      <c r="AB265" s="20">
        <f t="shared" si="71"/>
        <v>0.5</v>
      </c>
      <c r="AC265" s="20">
        <f t="shared" si="72"/>
        <v>0</v>
      </c>
      <c r="AD265" s="20">
        <f t="shared" si="73"/>
        <v>0</v>
      </c>
      <c r="AE265" s="23">
        <f t="shared" si="74"/>
        <v>0</v>
      </c>
      <c r="AF265" s="25">
        <f t="shared" si="75"/>
        <v>0</v>
      </c>
      <c r="AG265" s="230"/>
      <c r="AH265" s="25">
        <f>IF(AF265&gt;0,0,IF(D265="Заоч.",0,IF(OR(D265="Ден.(д)",D265="Заоч.(д)"),0,IF(Q265&gt;0,N265*H265*0.02,0))))</f>
        <v>0</v>
      </c>
      <c r="AI265" s="23"/>
      <c r="AJ265" s="49">
        <f t="shared" si="76"/>
        <v>2.5</v>
      </c>
      <c r="AK265" s="181" t="s">
        <v>278</v>
      </c>
      <c r="AL265" s="182">
        <f t="shared" si="77"/>
        <v>4.1666666666666666E-3</v>
      </c>
      <c r="AM265" s="158" t="s">
        <v>173</v>
      </c>
      <c r="AN265" s="20" t="s">
        <v>149</v>
      </c>
      <c r="AO265" s="20" t="s">
        <v>149</v>
      </c>
      <c r="AP265" s="21"/>
      <c r="AQ265" s="122" t="s">
        <v>4</v>
      </c>
      <c r="AR265" s="185" t="str">
        <f>INDEX(Преподаватели!F$3:F$72,MATCH($AK265,Преподаватели!$E$3:$E$72,0),1)</f>
        <v>викл.</v>
      </c>
      <c r="AS265" s="101" t="str">
        <f>INDEX(Преподаватели!G$3:G$72,MATCH($AK265,Преподаватели!$E$3:$E$72,0),1)</f>
        <v>сум.</v>
      </c>
      <c r="AT265" s="101" t="str">
        <f>INDEX(Преподаватели!H$3:H$72,MATCH($AK265,Преподаватели!$E$3:$E$72,0),1)</f>
        <v>б.с.</v>
      </c>
      <c r="AU265" s="186" t="str">
        <f>INDEX(Преподаватели!I$3:I$72,MATCH($AK265,Преподаватели!$E$3:$E$72,0),1)</f>
        <v>б.з.</v>
      </c>
      <c r="AV265" s="157"/>
      <c r="AW265" s="163"/>
      <c r="AX265" s="163"/>
      <c r="AY265" s="164"/>
      <c r="AZ265" s="165"/>
      <c r="BA265" s="165"/>
      <c r="BB265" s="4"/>
      <c r="BC265" s="4"/>
      <c r="BD265" s="4"/>
      <c r="BE265" s="4"/>
      <c r="BF265" s="4"/>
    </row>
    <row r="266" spans="1:58">
      <c r="A266" s="334" t="s">
        <v>439</v>
      </c>
      <c r="B266" s="145" t="s">
        <v>172</v>
      </c>
      <c r="C266" s="68" t="s">
        <v>227</v>
      </c>
      <c r="D266" s="21" t="s">
        <v>437</v>
      </c>
      <c r="E266" s="21" t="s">
        <v>144</v>
      </c>
      <c r="F266" s="21">
        <v>1</v>
      </c>
      <c r="G266" s="20" t="s">
        <v>517</v>
      </c>
      <c r="H266" s="21">
        <v>2</v>
      </c>
      <c r="I266" s="49">
        <v>1</v>
      </c>
      <c r="J266" s="37"/>
      <c r="K266" s="31"/>
      <c r="L266" s="31"/>
      <c r="M266" s="38"/>
      <c r="N266" s="193">
        <v>0</v>
      </c>
      <c r="O266" s="21"/>
      <c r="P266" s="21">
        <v>2</v>
      </c>
      <c r="Q266" s="21">
        <v>2</v>
      </c>
      <c r="R266" s="21">
        <v>0</v>
      </c>
      <c r="S266" s="21">
        <v>0</v>
      </c>
      <c r="T266" s="121"/>
      <c r="U266" s="50">
        <f t="shared" si="65"/>
        <v>2</v>
      </c>
      <c r="V266" s="29">
        <f t="shared" si="66"/>
        <v>0</v>
      </c>
      <c r="W266" s="29">
        <f t="shared" si="67"/>
        <v>0</v>
      </c>
      <c r="X266" s="57">
        <f t="shared" si="68"/>
        <v>0</v>
      </c>
      <c r="Y266" s="29">
        <f t="shared" si="69"/>
        <v>0</v>
      </c>
      <c r="Z266" s="20">
        <f t="shared" si="70"/>
        <v>0</v>
      </c>
      <c r="AA266" s="20">
        <f t="shared" si="64"/>
        <v>0</v>
      </c>
      <c r="AB266" s="20">
        <f t="shared" si="71"/>
        <v>0</v>
      </c>
      <c r="AC266" s="20">
        <f t="shared" si="72"/>
        <v>0</v>
      </c>
      <c r="AD266" s="20">
        <f t="shared" si="73"/>
        <v>0</v>
      </c>
      <c r="AE266" s="23">
        <f t="shared" si="74"/>
        <v>0</v>
      </c>
      <c r="AF266" s="25">
        <f t="shared" si="75"/>
        <v>0</v>
      </c>
      <c r="AG266" s="230"/>
      <c r="AH266" s="25">
        <f>IF(AF266&gt;0,0,IF(D266="Заоч.",0,IF(OR(D266="Ден.(д)",D266="Заоч.(д)"),0,IF(Q266&gt;0,N266*H266*0.02,0))))</f>
        <v>0</v>
      </c>
      <c r="AI266" s="23"/>
      <c r="AJ266" s="49">
        <f t="shared" si="76"/>
        <v>2</v>
      </c>
      <c r="AK266" s="181" t="s">
        <v>169</v>
      </c>
      <c r="AL266" s="182">
        <f t="shared" si="77"/>
        <v>3.3333333333333335E-3</v>
      </c>
      <c r="AM266" s="69" t="s">
        <v>173</v>
      </c>
      <c r="AN266" s="20" t="s">
        <v>149</v>
      </c>
      <c r="AO266" s="20" t="s">
        <v>149</v>
      </c>
      <c r="AP266" s="21"/>
      <c r="AQ266" s="122" t="s">
        <v>4</v>
      </c>
      <c r="AR266" s="185" t="str">
        <f>INDEX(Преподаватели!F$3:F$72,MATCH($AK266,Преподаватели!$E$3:$E$72,0),1)</f>
        <v>ст.викл.</v>
      </c>
      <c r="AS266" s="101" t="str">
        <f>INDEX(Преподаватели!G$3:G$72,MATCH($AK266,Преподаватели!$E$3:$E$72,0),1)</f>
        <v>сум.</v>
      </c>
      <c r="AT266" s="101" t="str">
        <f>INDEX(Преподаватели!H$3:H$72,MATCH($AK266,Преподаватели!$E$3:$E$72,0),1)</f>
        <v>б.с.</v>
      </c>
      <c r="AU266" s="186" t="str">
        <f>INDEX(Преподаватели!I$3:I$72,MATCH($AK266,Преподаватели!$E$3:$E$72,0),1)</f>
        <v>б.з.</v>
      </c>
      <c r="AV266" s="157"/>
      <c r="AW266" s="163"/>
      <c r="AX266" s="163"/>
      <c r="AY266" s="164"/>
      <c r="AZ266" s="165"/>
      <c r="BA266" s="165"/>
      <c r="BB266" s="1"/>
      <c r="BC266" s="1"/>
      <c r="BD266" s="1"/>
      <c r="BE266" s="1"/>
      <c r="BF266" s="1"/>
    </row>
    <row r="267" spans="1:58" s="1" customFormat="1">
      <c r="A267" s="21" t="s">
        <v>206</v>
      </c>
      <c r="B267" s="145" t="s">
        <v>172</v>
      </c>
      <c r="C267" s="68" t="s">
        <v>227</v>
      </c>
      <c r="D267" s="21" t="s">
        <v>437</v>
      </c>
      <c r="E267" s="21" t="s">
        <v>144</v>
      </c>
      <c r="F267" s="21">
        <v>1</v>
      </c>
      <c r="G267" s="20" t="s">
        <v>517</v>
      </c>
      <c r="H267" s="21">
        <v>2</v>
      </c>
      <c r="I267" s="49">
        <v>1</v>
      </c>
      <c r="J267" s="37" t="s">
        <v>106</v>
      </c>
      <c r="K267" s="31"/>
      <c r="L267" s="31"/>
      <c r="M267" s="38"/>
      <c r="N267" s="193">
        <v>3</v>
      </c>
      <c r="O267" s="21">
        <v>90</v>
      </c>
      <c r="P267" s="21">
        <v>2</v>
      </c>
      <c r="Q267" s="21"/>
      <c r="R267" s="21">
        <v>0</v>
      </c>
      <c r="S267" s="21">
        <v>2</v>
      </c>
      <c r="T267" s="121">
        <v>82</v>
      </c>
      <c r="U267" s="50">
        <f t="shared" si="65"/>
        <v>0</v>
      </c>
      <c r="V267" s="29">
        <f t="shared" si="66"/>
        <v>0</v>
      </c>
      <c r="W267" s="29">
        <f t="shared" si="67"/>
        <v>2</v>
      </c>
      <c r="X267" s="57">
        <f t="shared" si="68"/>
        <v>0</v>
      </c>
      <c r="Y267" s="29">
        <f t="shared" si="69"/>
        <v>0</v>
      </c>
      <c r="Z267" s="20">
        <f t="shared" si="70"/>
        <v>0</v>
      </c>
      <c r="AA267" s="20">
        <f t="shared" si="64"/>
        <v>0</v>
      </c>
      <c r="AB267" s="20">
        <f t="shared" si="71"/>
        <v>0.5</v>
      </c>
      <c r="AC267" s="20">
        <f t="shared" si="72"/>
        <v>0</v>
      </c>
      <c r="AD267" s="20">
        <f t="shared" si="73"/>
        <v>0</v>
      </c>
      <c r="AE267" s="23">
        <f t="shared" si="74"/>
        <v>0</v>
      </c>
      <c r="AF267" s="25">
        <f t="shared" si="75"/>
        <v>0</v>
      </c>
      <c r="AG267" s="230"/>
      <c r="AH267" s="25"/>
      <c r="AI267" s="23"/>
      <c r="AJ267" s="49">
        <f t="shared" si="76"/>
        <v>2.5</v>
      </c>
      <c r="AK267" s="181" t="s">
        <v>169</v>
      </c>
      <c r="AL267" s="182">
        <f t="shared" si="77"/>
        <v>4.1666666666666666E-3</v>
      </c>
      <c r="AM267" s="158" t="s">
        <v>173</v>
      </c>
      <c r="AN267" s="20" t="s">
        <v>149</v>
      </c>
      <c r="AO267" s="20" t="s">
        <v>149</v>
      </c>
      <c r="AP267" s="21"/>
      <c r="AQ267" s="122" t="s">
        <v>4</v>
      </c>
      <c r="AR267" s="185" t="str">
        <f>INDEX(Преподаватели!F$3:F$72,MATCH($AK267,Преподаватели!$E$3:$E$72,0),1)</f>
        <v>ст.викл.</v>
      </c>
      <c r="AS267" s="101" t="str">
        <f>INDEX(Преподаватели!G$3:G$72,MATCH($AK267,Преподаватели!$E$3:$E$72,0),1)</f>
        <v>сум.</v>
      </c>
      <c r="AT267" s="101" t="str">
        <f>INDEX(Преподаватели!H$3:H$72,MATCH($AK267,Преподаватели!$E$3:$E$72,0),1)</f>
        <v>б.с.</v>
      </c>
      <c r="AU267" s="186" t="str">
        <f>INDEX(Преподаватели!I$3:I$72,MATCH($AK267,Преподаватели!$E$3:$E$72,0),1)</f>
        <v>б.з.</v>
      </c>
      <c r="AV267" s="157"/>
      <c r="AW267" s="163"/>
      <c r="AX267" s="163"/>
      <c r="AY267" s="164"/>
      <c r="AZ267" s="165"/>
      <c r="BA267" s="165"/>
      <c r="BB267" s="4"/>
      <c r="BC267" s="4"/>
      <c r="BD267" s="4"/>
      <c r="BE267" s="4"/>
      <c r="BF267" s="4"/>
    </row>
    <row r="268" spans="1:58" s="1" customFormat="1">
      <c r="A268" s="21" t="s">
        <v>210</v>
      </c>
      <c r="B268" s="145" t="s">
        <v>184</v>
      </c>
      <c r="C268" s="68" t="s">
        <v>227</v>
      </c>
      <c r="D268" s="21" t="s">
        <v>437</v>
      </c>
      <c r="E268" s="21" t="s">
        <v>144</v>
      </c>
      <c r="F268" s="21">
        <v>1</v>
      </c>
      <c r="G268" s="20" t="s">
        <v>517</v>
      </c>
      <c r="H268" s="21">
        <v>2</v>
      </c>
      <c r="I268" s="49">
        <v>1</v>
      </c>
      <c r="J268" s="37"/>
      <c r="K268" s="31"/>
      <c r="L268" s="31"/>
      <c r="M268" s="38"/>
      <c r="N268" s="193">
        <v>0</v>
      </c>
      <c r="O268" s="21"/>
      <c r="P268" s="21">
        <v>2</v>
      </c>
      <c r="Q268" s="21">
        <v>2</v>
      </c>
      <c r="R268" s="21">
        <v>0</v>
      </c>
      <c r="S268" s="21">
        <v>0</v>
      </c>
      <c r="T268" s="121"/>
      <c r="U268" s="50">
        <f t="shared" si="65"/>
        <v>2</v>
      </c>
      <c r="V268" s="29">
        <f t="shared" si="66"/>
        <v>0</v>
      </c>
      <c r="W268" s="29">
        <f t="shared" si="67"/>
        <v>0</v>
      </c>
      <c r="X268" s="57">
        <f t="shared" si="68"/>
        <v>0</v>
      </c>
      <c r="Y268" s="29">
        <f t="shared" si="69"/>
        <v>0</v>
      </c>
      <c r="Z268" s="20">
        <f t="shared" si="70"/>
        <v>0</v>
      </c>
      <c r="AA268" s="20">
        <f t="shared" si="64"/>
        <v>0</v>
      </c>
      <c r="AB268" s="20">
        <f t="shared" si="71"/>
        <v>0</v>
      </c>
      <c r="AC268" s="20">
        <f t="shared" si="72"/>
        <v>0</v>
      </c>
      <c r="AD268" s="20">
        <f t="shared" si="73"/>
        <v>0</v>
      </c>
      <c r="AE268" s="23">
        <f t="shared" si="74"/>
        <v>0</v>
      </c>
      <c r="AF268" s="25">
        <f t="shared" si="75"/>
        <v>0</v>
      </c>
      <c r="AG268" s="230"/>
      <c r="AH268" s="25"/>
      <c r="AI268" s="23"/>
      <c r="AJ268" s="49">
        <f t="shared" si="76"/>
        <v>2</v>
      </c>
      <c r="AK268" s="181" t="s">
        <v>160</v>
      </c>
      <c r="AL268" s="182">
        <f t="shared" si="77"/>
        <v>3.3333333333333335E-3</v>
      </c>
      <c r="AM268" s="158" t="s">
        <v>161</v>
      </c>
      <c r="AN268" s="20" t="s">
        <v>149</v>
      </c>
      <c r="AO268" s="20" t="s">
        <v>149</v>
      </c>
      <c r="AP268" s="21"/>
      <c r="AQ268" s="122" t="s">
        <v>4</v>
      </c>
      <c r="AR268" s="185" t="str">
        <f>INDEX(Преподаватели!F$3:F$72,MATCH($AK268,Преподаватели!$E$3:$E$72,0),1)</f>
        <v>доц.</v>
      </c>
      <c r="AS268" s="101" t="str">
        <f>INDEX(Преподаватели!G$3:G$72,MATCH($AK268,Преподаватели!$E$3:$E$72,0),1)</f>
        <v>сум.</v>
      </c>
      <c r="AT268" s="101" t="str">
        <f>INDEX(Преподаватели!H$3:H$72,MATCH($AK268,Преподаватели!$E$3:$E$72,0),1)</f>
        <v>к.н.</v>
      </c>
      <c r="AU268" s="186" t="str">
        <f>INDEX(Преподаватели!I$3:I$72,MATCH($AK268,Преподаватели!$E$3:$E$72,0),1)</f>
        <v>доц.</v>
      </c>
      <c r="AV268" s="157"/>
      <c r="AW268" s="163"/>
      <c r="AX268" s="163"/>
      <c r="AY268" s="164"/>
      <c r="AZ268" s="165"/>
      <c r="BA268" s="165"/>
    </row>
    <row r="269" spans="1:58">
      <c r="A269" s="22" t="s">
        <v>210</v>
      </c>
      <c r="B269" s="145" t="s">
        <v>184</v>
      </c>
      <c r="C269" s="68" t="s">
        <v>227</v>
      </c>
      <c r="D269" s="21" t="s">
        <v>437</v>
      </c>
      <c r="E269" s="21" t="s">
        <v>144</v>
      </c>
      <c r="F269" s="21">
        <v>2</v>
      </c>
      <c r="G269" s="20" t="s">
        <v>517</v>
      </c>
      <c r="H269" s="21">
        <v>2</v>
      </c>
      <c r="I269" s="49">
        <v>1</v>
      </c>
      <c r="J269" s="37" t="s">
        <v>106</v>
      </c>
      <c r="K269" s="31"/>
      <c r="L269" s="31"/>
      <c r="M269" s="38"/>
      <c r="N269" s="193">
        <v>3</v>
      </c>
      <c r="O269" s="21">
        <v>90</v>
      </c>
      <c r="P269" s="21">
        <v>2</v>
      </c>
      <c r="Q269" s="21"/>
      <c r="R269" s="21">
        <v>0</v>
      </c>
      <c r="S269" s="21">
        <v>2</v>
      </c>
      <c r="T269" s="121">
        <v>82</v>
      </c>
      <c r="U269" s="50">
        <f t="shared" si="65"/>
        <v>0</v>
      </c>
      <c r="V269" s="29">
        <f t="shared" si="66"/>
        <v>0</v>
      </c>
      <c r="W269" s="29">
        <f t="shared" si="67"/>
        <v>2</v>
      </c>
      <c r="X269" s="57">
        <f t="shared" si="68"/>
        <v>0</v>
      </c>
      <c r="Y269" s="29">
        <f t="shared" si="69"/>
        <v>0</v>
      </c>
      <c r="Z269" s="20">
        <f t="shared" si="70"/>
        <v>0</v>
      </c>
      <c r="AA269" s="20">
        <f t="shared" si="64"/>
        <v>0</v>
      </c>
      <c r="AB269" s="20">
        <f t="shared" si="71"/>
        <v>0.5</v>
      </c>
      <c r="AC269" s="20">
        <f t="shared" si="72"/>
        <v>0</v>
      </c>
      <c r="AD269" s="20">
        <f t="shared" si="73"/>
        <v>0</v>
      </c>
      <c r="AE269" s="23">
        <f t="shared" si="74"/>
        <v>0</v>
      </c>
      <c r="AF269" s="25">
        <f t="shared" si="75"/>
        <v>0</v>
      </c>
      <c r="AG269" s="230"/>
      <c r="AH269" s="25">
        <f t="shared" ref="AH269:AH275" si="78">IF(AF269&gt;0,0,IF(D269="Заоч.",0,IF(OR(D269="Ден.(д)",D269="Заоч.(д)"),0,IF(Q269&gt;0,N269*H269*0.02,0))))</f>
        <v>0</v>
      </c>
      <c r="AI269" s="23"/>
      <c r="AJ269" s="49">
        <f t="shared" si="76"/>
        <v>2.5</v>
      </c>
      <c r="AK269" s="181" t="s">
        <v>160</v>
      </c>
      <c r="AL269" s="182">
        <f t="shared" si="77"/>
        <v>4.1666666666666666E-3</v>
      </c>
      <c r="AM269" s="69" t="s">
        <v>161</v>
      </c>
      <c r="AN269" s="20" t="s">
        <v>149</v>
      </c>
      <c r="AO269" s="20" t="s">
        <v>149</v>
      </c>
      <c r="AP269" s="21"/>
      <c r="AQ269" s="122" t="s">
        <v>4</v>
      </c>
      <c r="AR269" s="185" t="str">
        <f>INDEX(Преподаватели!F$3:F$72,MATCH($AK269,Преподаватели!$E$3:$E$72,0),1)</f>
        <v>доц.</v>
      </c>
      <c r="AS269" s="101" t="str">
        <f>INDEX(Преподаватели!G$3:G$72,MATCH($AK269,Преподаватели!$E$3:$E$72,0),1)</f>
        <v>сум.</v>
      </c>
      <c r="AT269" s="101" t="str">
        <f>INDEX(Преподаватели!H$3:H$72,MATCH($AK269,Преподаватели!$E$3:$E$72,0),1)</f>
        <v>к.н.</v>
      </c>
      <c r="AU269" s="186" t="str">
        <f>INDEX(Преподаватели!I$3:I$72,MATCH($AK269,Преподаватели!$E$3:$E$72,0),1)</f>
        <v>доц.</v>
      </c>
      <c r="AV269" s="157"/>
      <c r="AW269" s="163"/>
      <c r="AX269" s="163"/>
      <c r="AY269" s="164"/>
      <c r="AZ269" s="165"/>
      <c r="BA269" s="165"/>
      <c r="BB269" s="1"/>
      <c r="BC269" s="1"/>
      <c r="BD269" s="1"/>
      <c r="BE269" s="1"/>
      <c r="BF269" s="1"/>
    </row>
    <row r="270" spans="1:58" s="1" customFormat="1" ht="25.5">
      <c r="A270" s="21" t="s">
        <v>306</v>
      </c>
      <c r="B270" s="145" t="s">
        <v>226</v>
      </c>
      <c r="C270" s="68" t="s">
        <v>227</v>
      </c>
      <c r="D270" s="21" t="s">
        <v>437</v>
      </c>
      <c r="E270" s="21" t="s">
        <v>144</v>
      </c>
      <c r="F270" s="21">
        <v>1</v>
      </c>
      <c r="G270" s="20" t="s">
        <v>517</v>
      </c>
      <c r="H270" s="21">
        <v>2</v>
      </c>
      <c r="I270" s="49">
        <v>1</v>
      </c>
      <c r="J270" s="37"/>
      <c r="K270" s="31"/>
      <c r="L270" s="31"/>
      <c r="M270" s="38"/>
      <c r="N270" s="193">
        <v>0</v>
      </c>
      <c r="O270" s="21"/>
      <c r="P270" s="21">
        <v>2</v>
      </c>
      <c r="Q270" s="21">
        <v>2</v>
      </c>
      <c r="R270" s="21">
        <v>0</v>
      </c>
      <c r="S270" s="21">
        <v>0</v>
      </c>
      <c r="T270" s="121"/>
      <c r="U270" s="50">
        <f t="shared" si="65"/>
        <v>2</v>
      </c>
      <c r="V270" s="29">
        <f t="shared" si="66"/>
        <v>0</v>
      </c>
      <c r="W270" s="29">
        <f t="shared" si="67"/>
        <v>0</v>
      </c>
      <c r="X270" s="57">
        <f t="shared" si="68"/>
        <v>0</v>
      </c>
      <c r="Y270" s="29">
        <f t="shared" si="69"/>
        <v>0</v>
      </c>
      <c r="Z270" s="20">
        <f t="shared" si="70"/>
        <v>0</v>
      </c>
      <c r="AA270" s="20">
        <f t="shared" si="64"/>
        <v>0</v>
      </c>
      <c r="AB270" s="20">
        <f t="shared" si="71"/>
        <v>0</v>
      </c>
      <c r="AC270" s="20">
        <f t="shared" si="72"/>
        <v>0</v>
      </c>
      <c r="AD270" s="20">
        <f t="shared" si="73"/>
        <v>0</v>
      </c>
      <c r="AE270" s="23">
        <f t="shared" si="74"/>
        <v>0</v>
      </c>
      <c r="AF270" s="25">
        <f t="shared" si="75"/>
        <v>0</v>
      </c>
      <c r="AG270" s="230"/>
      <c r="AH270" s="25">
        <f t="shared" si="78"/>
        <v>0</v>
      </c>
      <c r="AI270" s="23"/>
      <c r="AJ270" s="49">
        <f t="shared" si="76"/>
        <v>2</v>
      </c>
      <c r="AK270" s="181" t="s">
        <v>160</v>
      </c>
      <c r="AL270" s="182">
        <f t="shared" si="77"/>
        <v>3.3333333333333335E-3</v>
      </c>
      <c r="AM270" s="158" t="s">
        <v>173</v>
      </c>
      <c r="AN270" s="20" t="s">
        <v>149</v>
      </c>
      <c r="AO270" s="20" t="s">
        <v>149</v>
      </c>
      <c r="AP270" s="21"/>
      <c r="AQ270" s="122" t="s">
        <v>4</v>
      </c>
      <c r="AR270" s="185" t="str">
        <f>INDEX(Преподаватели!F$3:F$72,MATCH($AK270,Преподаватели!$E$3:$E$72,0),1)</f>
        <v>доц.</v>
      </c>
      <c r="AS270" s="101" t="str">
        <f>INDEX(Преподаватели!G$3:G$72,MATCH($AK270,Преподаватели!$E$3:$E$72,0),1)</f>
        <v>сум.</v>
      </c>
      <c r="AT270" s="101" t="str">
        <f>INDEX(Преподаватели!H$3:H$72,MATCH($AK270,Преподаватели!$E$3:$E$72,0),1)</f>
        <v>к.н.</v>
      </c>
      <c r="AU270" s="186" t="str">
        <f>INDEX(Преподаватели!I$3:I$72,MATCH($AK270,Преподаватели!$E$3:$E$72,0),1)</f>
        <v>доц.</v>
      </c>
      <c r="AV270" s="157"/>
      <c r="AW270" s="163"/>
      <c r="AX270" s="163"/>
      <c r="AY270" s="164"/>
      <c r="AZ270" s="165"/>
      <c r="BA270" s="165"/>
    </row>
    <row r="271" spans="1:58" s="1" customFormat="1" ht="25.5">
      <c r="A271" s="21" t="s">
        <v>306</v>
      </c>
      <c r="B271" s="145" t="s">
        <v>226</v>
      </c>
      <c r="C271" s="68" t="s">
        <v>227</v>
      </c>
      <c r="D271" s="21" t="s">
        <v>437</v>
      </c>
      <c r="E271" s="21" t="s">
        <v>144</v>
      </c>
      <c r="F271" s="21">
        <v>2</v>
      </c>
      <c r="G271" s="20" t="s">
        <v>517</v>
      </c>
      <c r="H271" s="21">
        <v>2</v>
      </c>
      <c r="I271" s="49">
        <v>1</v>
      </c>
      <c r="J271" s="37"/>
      <c r="K271" s="31" t="s">
        <v>106</v>
      </c>
      <c r="L271" s="31"/>
      <c r="M271" s="38"/>
      <c r="N271" s="193">
        <v>3</v>
      </c>
      <c r="O271" s="21">
        <v>90</v>
      </c>
      <c r="P271" s="21">
        <v>2</v>
      </c>
      <c r="Q271" s="21"/>
      <c r="R271" s="21">
        <v>0</v>
      </c>
      <c r="S271" s="21">
        <v>2</v>
      </c>
      <c r="T271" s="121">
        <v>82</v>
      </c>
      <c r="U271" s="50">
        <f t="shared" si="65"/>
        <v>0</v>
      </c>
      <c r="V271" s="29">
        <f t="shared" si="66"/>
        <v>0</v>
      </c>
      <c r="W271" s="29">
        <f t="shared" si="67"/>
        <v>2</v>
      </c>
      <c r="X271" s="57">
        <f t="shared" si="68"/>
        <v>0</v>
      </c>
      <c r="Y271" s="29">
        <f t="shared" si="69"/>
        <v>0</v>
      </c>
      <c r="Z271" s="20">
        <f t="shared" si="70"/>
        <v>0</v>
      </c>
      <c r="AA271" s="20">
        <f t="shared" si="64"/>
        <v>0</v>
      </c>
      <c r="AB271" s="20">
        <f t="shared" si="71"/>
        <v>0</v>
      </c>
      <c r="AC271" s="20">
        <f t="shared" si="72"/>
        <v>0</v>
      </c>
      <c r="AD271" s="20">
        <f t="shared" si="73"/>
        <v>0</v>
      </c>
      <c r="AE271" s="23">
        <f t="shared" si="74"/>
        <v>0</v>
      </c>
      <c r="AF271" s="25">
        <f t="shared" si="75"/>
        <v>0</v>
      </c>
      <c r="AG271" s="230"/>
      <c r="AH271" s="25">
        <f t="shared" si="78"/>
        <v>0</v>
      </c>
      <c r="AI271" s="23"/>
      <c r="AJ271" s="49">
        <f t="shared" si="76"/>
        <v>2</v>
      </c>
      <c r="AK271" s="181" t="s">
        <v>160</v>
      </c>
      <c r="AL271" s="182">
        <f t="shared" si="77"/>
        <v>3.3333333333333335E-3</v>
      </c>
      <c r="AM271" s="158" t="s">
        <v>173</v>
      </c>
      <c r="AN271" s="20" t="s">
        <v>149</v>
      </c>
      <c r="AO271" s="20" t="s">
        <v>149</v>
      </c>
      <c r="AP271" s="21"/>
      <c r="AQ271" s="122" t="s">
        <v>4</v>
      </c>
      <c r="AR271" s="185" t="str">
        <f>INDEX(Преподаватели!F$3:F$72,MATCH($AK271,Преподаватели!$E$3:$E$72,0),1)</f>
        <v>доц.</v>
      </c>
      <c r="AS271" s="101" t="str">
        <f>INDEX(Преподаватели!G$3:G$72,MATCH($AK271,Преподаватели!$E$3:$E$72,0),1)</f>
        <v>сум.</v>
      </c>
      <c r="AT271" s="101" t="str">
        <f>INDEX(Преподаватели!H$3:H$72,MATCH($AK271,Преподаватели!$E$3:$E$72,0),1)</f>
        <v>к.н.</v>
      </c>
      <c r="AU271" s="186" t="str">
        <f>INDEX(Преподаватели!I$3:I$72,MATCH($AK271,Преподаватели!$E$3:$E$72,0),1)</f>
        <v>доц.</v>
      </c>
      <c r="AV271" s="157"/>
      <c r="AW271" s="163"/>
      <c r="AX271" s="163"/>
      <c r="AY271" s="164"/>
      <c r="AZ271" s="165"/>
      <c r="BA271" s="165"/>
    </row>
    <row r="272" spans="1:58">
      <c r="A272" s="22" t="s">
        <v>371</v>
      </c>
      <c r="B272" s="145" t="s">
        <v>519</v>
      </c>
      <c r="C272" s="68" t="s">
        <v>227</v>
      </c>
      <c r="D272" s="21" t="s">
        <v>437</v>
      </c>
      <c r="E272" s="21" t="s">
        <v>144</v>
      </c>
      <c r="F272" s="21">
        <v>2</v>
      </c>
      <c r="G272" s="20" t="s">
        <v>517</v>
      </c>
      <c r="H272" s="21">
        <v>2</v>
      </c>
      <c r="I272" s="49">
        <v>1</v>
      </c>
      <c r="J272" s="37"/>
      <c r="K272" s="31"/>
      <c r="L272" s="31"/>
      <c r="M272" s="38"/>
      <c r="N272" s="193">
        <v>0</v>
      </c>
      <c r="O272" s="21"/>
      <c r="P272" s="21">
        <v>2</v>
      </c>
      <c r="Q272" s="21">
        <v>2</v>
      </c>
      <c r="R272" s="21">
        <v>0</v>
      </c>
      <c r="S272" s="21">
        <v>0</v>
      </c>
      <c r="T272" s="121"/>
      <c r="U272" s="50">
        <f t="shared" si="65"/>
        <v>2</v>
      </c>
      <c r="V272" s="29">
        <f t="shared" si="66"/>
        <v>0</v>
      </c>
      <c r="W272" s="29">
        <f t="shared" si="67"/>
        <v>0</v>
      </c>
      <c r="X272" s="57">
        <f t="shared" si="68"/>
        <v>0</v>
      </c>
      <c r="Y272" s="29">
        <f t="shared" si="69"/>
        <v>0</v>
      </c>
      <c r="Z272" s="20">
        <f t="shared" si="70"/>
        <v>0</v>
      </c>
      <c r="AA272" s="20">
        <f t="shared" si="64"/>
        <v>0</v>
      </c>
      <c r="AB272" s="20">
        <f t="shared" si="71"/>
        <v>0</v>
      </c>
      <c r="AC272" s="20">
        <f t="shared" si="72"/>
        <v>0</v>
      </c>
      <c r="AD272" s="20">
        <f t="shared" si="73"/>
        <v>0</v>
      </c>
      <c r="AE272" s="23">
        <f t="shared" si="74"/>
        <v>0</v>
      </c>
      <c r="AF272" s="25">
        <f t="shared" si="75"/>
        <v>0</v>
      </c>
      <c r="AG272" s="230"/>
      <c r="AH272" s="25">
        <f t="shared" si="78"/>
        <v>0</v>
      </c>
      <c r="AI272" s="23"/>
      <c r="AJ272" s="49">
        <f t="shared" si="76"/>
        <v>2</v>
      </c>
      <c r="AK272" s="181" t="s">
        <v>185</v>
      </c>
      <c r="AL272" s="182">
        <f t="shared" si="77"/>
        <v>3.3333333333333335E-3</v>
      </c>
      <c r="AM272" s="69" t="s">
        <v>173</v>
      </c>
      <c r="AN272" s="20" t="s">
        <v>149</v>
      </c>
      <c r="AO272" s="20" t="s">
        <v>149</v>
      </c>
      <c r="AP272" s="21"/>
      <c r="AQ272" s="122" t="s">
        <v>4</v>
      </c>
      <c r="AR272" s="185" t="str">
        <f>INDEX(Преподаватели!F$3:F$72,MATCH($AK272,Преподаватели!$E$3:$E$72,0),1)</f>
        <v>ст.викл.</v>
      </c>
      <c r="AS272" s="101" t="str">
        <f>INDEX(Преподаватели!G$3:G$72,MATCH($AK272,Преподаватели!$E$3:$E$72,0),1)</f>
        <v>шт.</v>
      </c>
      <c r="AT272" s="101" t="str">
        <f>INDEX(Преподаватели!H$3:H$72,MATCH($AK272,Преподаватели!$E$3:$E$72,0),1)</f>
        <v>б.с.</v>
      </c>
      <c r="AU272" s="186" t="str">
        <f>INDEX(Преподаватели!I$3:I$72,MATCH($AK272,Преподаватели!$E$3:$E$72,0),1)</f>
        <v>б.з.</v>
      </c>
      <c r="AV272" s="157"/>
      <c r="AW272" s="163"/>
      <c r="AX272" s="163"/>
      <c r="AY272" s="164"/>
      <c r="AZ272" s="165"/>
      <c r="BA272" s="165"/>
    </row>
    <row r="273" spans="1:58" s="1" customFormat="1" ht="25.5">
      <c r="A273" s="21" t="s">
        <v>520</v>
      </c>
      <c r="B273" s="321" t="s">
        <v>230</v>
      </c>
      <c r="C273" s="68" t="s">
        <v>227</v>
      </c>
      <c r="D273" s="21" t="s">
        <v>437</v>
      </c>
      <c r="E273" s="21" t="s">
        <v>144</v>
      </c>
      <c r="F273" s="21">
        <v>1</v>
      </c>
      <c r="G273" s="20" t="s">
        <v>517</v>
      </c>
      <c r="H273" s="21">
        <v>2</v>
      </c>
      <c r="I273" s="49">
        <v>1</v>
      </c>
      <c r="J273" s="37" t="s">
        <v>106</v>
      </c>
      <c r="K273" s="31"/>
      <c r="L273" s="31"/>
      <c r="M273" s="38"/>
      <c r="N273" s="193">
        <v>5</v>
      </c>
      <c r="O273" s="21">
        <v>150</v>
      </c>
      <c r="P273" s="21"/>
      <c r="Q273" s="21"/>
      <c r="R273" s="21"/>
      <c r="S273" s="21"/>
      <c r="T273" s="121"/>
      <c r="U273" s="50">
        <f t="shared" si="65"/>
        <v>0</v>
      </c>
      <c r="V273" s="29">
        <f t="shared" si="66"/>
        <v>0</v>
      </c>
      <c r="W273" s="29">
        <f t="shared" si="67"/>
        <v>0</v>
      </c>
      <c r="X273" s="57">
        <f t="shared" si="68"/>
        <v>0</v>
      </c>
      <c r="Y273" s="29">
        <f t="shared" si="69"/>
        <v>0</v>
      </c>
      <c r="Z273" s="20">
        <f t="shared" si="70"/>
        <v>0</v>
      </c>
      <c r="AA273" s="20">
        <f t="shared" si="64"/>
        <v>0</v>
      </c>
      <c r="AB273" s="20">
        <f t="shared" si="71"/>
        <v>0.5</v>
      </c>
      <c r="AC273" s="20">
        <f t="shared" si="72"/>
        <v>0</v>
      </c>
      <c r="AD273" s="20">
        <f t="shared" si="73"/>
        <v>0</v>
      </c>
      <c r="AE273" s="23">
        <f t="shared" si="74"/>
        <v>0</v>
      </c>
      <c r="AF273" s="25">
        <f t="shared" si="75"/>
        <v>0</v>
      </c>
      <c r="AG273" s="230">
        <f>IF(OR(L273="+",A273="Пр",A273="ПедПр",A273="НПрКПУ"),0,IF(OR(D273="Ден.(д)",D273="Заоч.(д)"),N273*0.5*H273,IF((V273+W273)&gt;0,N273*H273*0.08,0)))</f>
        <v>0</v>
      </c>
      <c r="AH273" s="25">
        <f t="shared" si="78"/>
        <v>0</v>
      </c>
      <c r="AI273" s="23"/>
      <c r="AJ273" s="49">
        <f t="shared" si="76"/>
        <v>0.5</v>
      </c>
      <c r="AK273" s="181" t="s">
        <v>200</v>
      </c>
      <c r="AL273" s="182">
        <f t="shared" si="77"/>
        <v>8.3333333333333339E-4</v>
      </c>
      <c r="AM273" s="158" t="s">
        <v>173</v>
      </c>
      <c r="AN273" s="20" t="s">
        <v>149</v>
      </c>
      <c r="AO273" s="20" t="s">
        <v>149</v>
      </c>
      <c r="AP273" s="21"/>
      <c r="AQ273" s="122" t="s">
        <v>4</v>
      </c>
      <c r="AR273" s="185" t="str">
        <f>INDEX(Преподаватели!F$3:F$72,MATCH($AK273,Преподаватели!$E$3:$E$72,0),1)</f>
        <v>проф.</v>
      </c>
      <c r="AS273" s="101" t="str">
        <f>INDEX(Преподаватели!G$3:G$72,MATCH($AK273,Преподаватели!$E$3:$E$72,0),1)</f>
        <v>сум.</v>
      </c>
      <c r="AT273" s="101" t="str">
        <f>INDEX(Преподаватели!H$3:H$72,MATCH($AK273,Преподаватели!$E$3:$E$72,0),1)</f>
        <v>д.н.</v>
      </c>
      <c r="AU273" s="186" t="str">
        <f>INDEX(Преподаватели!I$3:I$72,MATCH($AK273,Преподаватели!$E$3:$E$72,0),1)</f>
        <v>проф.</v>
      </c>
      <c r="AV273" s="157"/>
      <c r="AW273" s="163"/>
      <c r="AX273" s="163"/>
      <c r="AY273" s="164"/>
      <c r="AZ273" s="165"/>
      <c r="BA273" s="165"/>
    </row>
    <row r="274" spans="1:58" ht="25.5">
      <c r="A274" s="21" t="s">
        <v>521</v>
      </c>
      <c r="B274" s="321" t="s">
        <v>230</v>
      </c>
      <c r="C274" s="68" t="s">
        <v>227</v>
      </c>
      <c r="D274" s="21" t="s">
        <v>437</v>
      </c>
      <c r="E274" s="21" t="s">
        <v>144</v>
      </c>
      <c r="F274" s="21">
        <v>2</v>
      </c>
      <c r="G274" s="20" t="s">
        <v>517</v>
      </c>
      <c r="H274" s="21">
        <v>2</v>
      </c>
      <c r="I274" s="49">
        <v>1</v>
      </c>
      <c r="J274" s="37" t="s">
        <v>106</v>
      </c>
      <c r="K274" s="31"/>
      <c r="L274" s="31"/>
      <c r="M274" s="38"/>
      <c r="N274" s="193">
        <v>5</v>
      </c>
      <c r="O274" s="21">
        <v>150</v>
      </c>
      <c r="P274" s="21"/>
      <c r="Q274" s="21"/>
      <c r="R274" s="21"/>
      <c r="S274" s="21"/>
      <c r="T274" s="121"/>
      <c r="U274" s="50">
        <f t="shared" si="65"/>
        <v>0</v>
      </c>
      <c r="V274" s="29">
        <f t="shared" si="66"/>
        <v>0</v>
      </c>
      <c r="W274" s="29">
        <f t="shared" si="67"/>
        <v>0</v>
      </c>
      <c r="X274" s="57">
        <f t="shared" si="68"/>
        <v>0</v>
      </c>
      <c r="Y274" s="29">
        <f t="shared" si="69"/>
        <v>0</v>
      </c>
      <c r="Z274" s="20">
        <f t="shared" si="70"/>
        <v>0</v>
      </c>
      <c r="AA274" s="20">
        <f t="shared" si="64"/>
        <v>0</v>
      </c>
      <c r="AB274" s="20">
        <f t="shared" si="71"/>
        <v>0.5</v>
      </c>
      <c r="AC274" s="20">
        <f t="shared" si="72"/>
        <v>0</v>
      </c>
      <c r="AD274" s="20">
        <f t="shared" si="73"/>
        <v>0</v>
      </c>
      <c r="AE274" s="23">
        <f t="shared" si="74"/>
        <v>0</v>
      </c>
      <c r="AF274" s="25">
        <f t="shared" si="75"/>
        <v>0</v>
      </c>
      <c r="AG274" s="230">
        <f>IF(OR(L274="+",A274="Пр",A274="ПедПр",A274="НПрКПУ"),0,IF(OR(D274="Ден.(д)",D274="Заоч.(д)"),N274*0.5*H274,IF((V274+W274)&gt;0,N274*H274*0.08,0)))</f>
        <v>0</v>
      </c>
      <c r="AH274" s="25">
        <f t="shared" si="78"/>
        <v>0</v>
      </c>
      <c r="AI274" s="23"/>
      <c r="AJ274" s="49">
        <f t="shared" si="76"/>
        <v>0.5</v>
      </c>
      <c r="AK274" s="181" t="s">
        <v>200</v>
      </c>
      <c r="AL274" s="182">
        <f t="shared" si="77"/>
        <v>8.3333333333333339E-4</v>
      </c>
      <c r="AM274" s="69" t="s">
        <v>173</v>
      </c>
      <c r="AN274" s="20" t="s">
        <v>149</v>
      </c>
      <c r="AO274" s="20" t="s">
        <v>149</v>
      </c>
      <c r="AP274" s="21"/>
      <c r="AQ274" s="122" t="s">
        <v>4</v>
      </c>
      <c r="AR274" s="185" t="str">
        <f>INDEX(Преподаватели!F$3:F$72,MATCH($AK274,Преподаватели!$E$3:$E$72,0),1)</f>
        <v>проф.</v>
      </c>
      <c r="AS274" s="101" t="str">
        <f>INDEX(Преподаватели!G$3:G$72,MATCH($AK274,Преподаватели!$E$3:$E$72,0),1)</f>
        <v>сум.</v>
      </c>
      <c r="AT274" s="101" t="str">
        <f>INDEX(Преподаватели!H$3:H$72,MATCH($AK274,Преподаватели!$E$3:$E$72,0),1)</f>
        <v>д.н.</v>
      </c>
      <c r="AU274" s="186" t="str">
        <f>INDEX(Преподаватели!I$3:I$72,MATCH($AK274,Преподаватели!$E$3:$E$72,0),1)</f>
        <v>проф.</v>
      </c>
      <c r="AV274" s="157"/>
      <c r="AW274" s="163"/>
      <c r="AX274" s="163"/>
      <c r="AY274" s="164"/>
      <c r="AZ274" s="165"/>
      <c r="BA274" s="165"/>
      <c r="BB274" s="1"/>
      <c r="BC274" s="1"/>
      <c r="BD274" s="1"/>
      <c r="BE274" s="1"/>
      <c r="BF274" s="1"/>
    </row>
    <row r="275" spans="1:58" s="1" customFormat="1" ht="27" customHeight="1">
      <c r="A275" s="329" t="s">
        <v>439</v>
      </c>
      <c r="B275" s="145" t="s">
        <v>232</v>
      </c>
      <c r="C275" s="68" t="s">
        <v>227</v>
      </c>
      <c r="D275" s="21" t="s">
        <v>437</v>
      </c>
      <c r="E275" s="21" t="s">
        <v>144</v>
      </c>
      <c r="F275" s="21">
        <v>1</v>
      </c>
      <c r="G275" s="20" t="s">
        <v>517</v>
      </c>
      <c r="H275" s="21">
        <v>2</v>
      </c>
      <c r="I275" s="49">
        <v>1</v>
      </c>
      <c r="J275" s="37"/>
      <c r="K275" s="31"/>
      <c r="L275" s="31"/>
      <c r="M275" s="38"/>
      <c r="N275" s="193">
        <v>0</v>
      </c>
      <c r="O275" s="21"/>
      <c r="P275" s="21">
        <v>2</v>
      </c>
      <c r="Q275" s="21">
        <v>2</v>
      </c>
      <c r="R275" s="21"/>
      <c r="S275" s="21">
        <v>0</v>
      </c>
      <c r="T275" s="121"/>
      <c r="U275" s="50">
        <f t="shared" si="65"/>
        <v>2</v>
      </c>
      <c r="V275" s="29">
        <f t="shared" si="66"/>
        <v>0</v>
      </c>
      <c r="W275" s="29">
        <f t="shared" si="67"/>
        <v>0</v>
      </c>
      <c r="X275" s="57">
        <f t="shared" si="68"/>
        <v>0</v>
      </c>
      <c r="Y275" s="29">
        <f t="shared" si="69"/>
        <v>0</v>
      </c>
      <c r="Z275" s="20">
        <f t="shared" si="70"/>
        <v>0</v>
      </c>
      <c r="AA275" s="20">
        <f t="shared" si="64"/>
        <v>0</v>
      </c>
      <c r="AB275" s="20">
        <f t="shared" si="71"/>
        <v>0</v>
      </c>
      <c r="AC275" s="20">
        <f t="shared" si="72"/>
        <v>0</v>
      </c>
      <c r="AD275" s="20">
        <f t="shared" si="73"/>
        <v>0</v>
      </c>
      <c r="AE275" s="23">
        <f t="shared" si="74"/>
        <v>0</v>
      </c>
      <c r="AF275" s="25">
        <f t="shared" si="75"/>
        <v>0</v>
      </c>
      <c r="AG275" s="230"/>
      <c r="AH275" s="25">
        <f t="shared" si="78"/>
        <v>0</v>
      </c>
      <c r="AI275" s="23"/>
      <c r="AJ275" s="49">
        <f t="shared" si="76"/>
        <v>2</v>
      </c>
      <c r="AK275" s="181" t="s">
        <v>169</v>
      </c>
      <c r="AL275" s="182">
        <f t="shared" si="77"/>
        <v>3.3333333333333335E-3</v>
      </c>
      <c r="AM275" s="158" t="s">
        <v>173</v>
      </c>
      <c r="AN275" s="20" t="s">
        <v>149</v>
      </c>
      <c r="AO275" s="20" t="s">
        <v>149</v>
      </c>
      <c r="AP275" s="21"/>
      <c r="AQ275" s="122" t="s">
        <v>4</v>
      </c>
      <c r="AR275" s="185" t="str">
        <f>INDEX(Преподаватели!F$3:F$72,MATCH($AK275,Преподаватели!$E$3:$E$72,0),1)</f>
        <v>ст.викл.</v>
      </c>
      <c r="AS275" s="101" t="str">
        <f>INDEX(Преподаватели!G$3:G$72,MATCH($AK275,Преподаватели!$E$3:$E$72,0),1)</f>
        <v>сум.</v>
      </c>
      <c r="AT275" s="101" t="str">
        <f>INDEX(Преподаватели!H$3:H$72,MATCH($AK275,Преподаватели!$E$3:$E$72,0),1)</f>
        <v>б.с.</v>
      </c>
      <c r="AU275" s="186" t="str">
        <f>INDEX(Преподаватели!I$3:I$72,MATCH($AK275,Преподаватели!$E$3:$E$72,0),1)</f>
        <v>б.з.</v>
      </c>
      <c r="AV275" s="157"/>
      <c r="AW275" s="163"/>
      <c r="AX275" s="163"/>
      <c r="AY275" s="164"/>
      <c r="AZ275" s="165"/>
      <c r="BA275" s="165"/>
    </row>
    <row r="276" spans="1:58" s="1" customFormat="1" ht="24.75" customHeight="1">
      <c r="A276" s="21" t="s">
        <v>522</v>
      </c>
      <c r="B276" s="145" t="s">
        <v>232</v>
      </c>
      <c r="C276" s="68" t="s">
        <v>227</v>
      </c>
      <c r="D276" s="21" t="s">
        <v>437</v>
      </c>
      <c r="E276" s="21" t="s">
        <v>144</v>
      </c>
      <c r="F276" s="21">
        <v>1</v>
      </c>
      <c r="G276" s="20" t="s">
        <v>517</v>
      </c>
      <c r="H276" s="21">
        <v>2</v>
      </c>
      <c r="I276" s="49">
        <v>1</v>
      </c>
      <c r="J276" s="37"/>
      <c r="K276" s="31"/>
      <c r="L276" s="31"/>
      <c r="M276" s="38"/>
      <c r="N276" s="193">
        <v>2</v>
      </c>
      <c r="O276" s="21">
        <v>60</v>
      </c>
      <c r="P276" s="21">
        <v>2</v>
      </c>
      <c r="Q276" s="21"/>
      <c r="R276" s="21">
        <v>2</v>
      </c>
      <c r="S276" s="21">
        <v>0</v>
      </c>
      <c r="T276" s="121">
        <v>52</v>
      </c>
      <c r="U276" s="50">
        <f t="shared" si="65"/>
        <v>0</v>
      </c>
      <c r="V276" s="29">
        <f t="shared" si="66"/>
        <v>2</v>
      </c>
      <c r="W276" s="29">
        <f t="shared" si="67"/>
        <v>0</v>
      </c>
      <c r="X276" s="57">
        <f t="shared" si="68"/>
        <v>0</v>
      </c>
      <c r="Y276" s="29">
        <f t="shared" si="69"/>
        <v>0</v>
      </c>
      <c r="Z276" s="20">
        <f t="shared" si="70"/>
        <v>0</v>
      </c>
      <c r="AA276" s="20">
        <f t="shared" si="64"/>
        <v>0</v>
      </c>
      <c r="AB276" s="20">
        <f t="shared" si="71"/>
        <v>0</v>
      </c>
      <c r="AC276" s="20">
        <f t="shared" si="72"/>
        <v>0</v>
      </c>
      <c r="AD276" s="20">
        <f t="shared" si="73"/>
        <v>0</v>
      </c>
      <c r="AE276" s="23">
        <f t="shared" si="74"/>
        <v>0</v>
      </c>
      <c r="AF276" s="25">
        <f t="shared" si="75"/>
        <v>0</v>
      </c>
      <c r="AG276" s="230"/>
      <c r="AH276" s="25"/>
      <c r="AI276" s="23"/>
      <c r="AJ276" s="49">
        <f t="shared" si="76"/>
        <v>2</v>
      </c>
      <c r="AK276" s="181" t="s">
        <v>169</v>
      </c>
      <c r="AL276" s="182">
        <f t="shared" si="77"/>
        <v>3.3333333333333335E-3</v>
      </c>
      <c r="AM276" s="158" t="s">
        <v>173</v>
      </c>
      <c r="AN276" s="20" t="s">
        <v>149</v>
      </c>
      <c r="AO276" s="20" t="s">
        <v>149</v>
      </c>
      <c r="AP276" s="21"/>
      <c r="AQ276" s="122" t="s">
        <v>4</v>
      </c>
      <c r="AR276" s="185" t="str">
        <f>INDEX(Преподаватели!F$3:F$72,MATCH($AK276,Преподаватели!$E$3:$E$72,0),1)</f>
        <v>ст.викл.</v>
      </c>
      <c r="AS276" s="101" t="str">
        <f>INDEX(Преподаватели!G$3:G$72,MATCH($AK276,Преподаватели!$E$3:$E$72,0),1)</f>
        <v>сум.</v>
      </c>
      <c r="AT276" s="101" t="str">
        <f>INDEX(Преподаватели!H$3:H$72,MATCH($AK276,Преподаватели!$E$3:$E$72,0),1)</f>
        <v>б.с.</v>
      </c>
      <c r="AU276" s="186" t="str">
        <f>INDEX(Преподаватели!I$3:I$72,MATCH($AK276,Преподаватели!$E$3:$E$72,0),1)</f>
        <v>б.з.</v>
      </c>
      <c r="AV276" s="157"/>
      <c r="AW276" s="163"/>
      <c r="AX276" s="163"/>
      <c r="AY276" s="164"/>
      <c r="AZ276" s="165"/>
      <c r="BA276" s="165"/>
      <c r="BB276" s="4"/>
      <c r="BC276" s="4"/>
      <c r="BD276" s="4"/>
      <c r="BE276" s="4"/>
      <c r="BF276" s="4"/>
    </row>
    <row r="277" spans="1:58" ht="25.5">
      <c r="A277" s="334" t="s">
        <v>439</v>
      </c>
      <c r="B277" s="145" t="s">
        <v>235</v>
      </c>
      <c r="C277" s="68" t="s">
        <v>227</v>
      </c>
      <c r="D277" s="21" t="s">
        <v>437</v>
      </c>
      <c r="E277" s="21" t="s">
        <v>144</v>
      </c>
      <c r="F277" s="21">
        <v>1</v>
      </c>
      <c r="G277" s="20" t="s">
        <v>517</v>
      </c>
      <c r="H277" s="21">
        <v>2</v>
      </c>
      <c r="I277" s="49">
        <v>1</v>
      </c>
      <c r="J277" s="37"/>
      <c r="K277" s="31"/>
      <c r="L277" s="31"/>
      <c r="M277" s="38"/>
      <c r="N277" s="193">
        <v>0</v>
      </c>
      <c r="O277" s="21"/>
      <c r="P277" s="21">
        <v>2</v>
      </c>
      <c r="Q277" s="21">
        <v>2</v>
      </c>
      <c r="R277" s="21"/>
      <c r="S277" s="21">
        <v>0</v>
      </c>
      <c r="T277" s="121"/>
      <c r="U277" s="50">
        <f t="shared" si="65"/>
        <v>2</v>
      </c>
      <c r="V277" s="29">
        <f t="shared" si="66"/>
        <v>0</v>
      </c>
      <c r="W277" s="29">
        <f t="shared" si="67"/>
        <v>0</v>
      </c>
      <c r="X277" s="57">
        <f t="shared" si="68"/>
        <v>0</v>
      </c>
      <c r="Y277" s="29">
        <f t="shared" si="69"/>
        <v>0</v>
      </c>
      <c r="Z277" s="20">
        <f t="shared" si="70"/>
        <v>0</v>
      </c>
      <c r="AA277" s="20">
        <f t="shared" si="64"/>
        <v>0</v>
      </c>
      <c r="AB277" s="20">
        <f t="shared" si="71"/>
        <v>0</v>
      </c>
      <c r="AC277" s="20">
        <f t="shared" si="72"/>
        <v>0</v>
      </c>
      <c r="AD277" s="20">
        <f t="shared" si="73"/>
        <v>0</v>
      </c>
      <c r="AE277" s="23">
        <f t="shared" si="74"/>
        <v>0</v>
      </c>
      <c r="AF277" s="25">
        <f t="shared" si="75"/>
        <v>0</v>
      </c>
      <c r="AG277" s="230"/>
      <c r="AH277" s="25"/>
      <c r="AI277" s="23"/>
      <c r="AJ277" s="49">
        <f t="shared" si="76"/>
        <v>2</v>
      </c>
      <c r="AK277" s="181" t="s">
        <v>278</v>
      </c>
      <c r="AL277" s="182">
        <f t="shared" si="77"/>
        <v>3.3333333333333335E-3</v>
      </c>
      <c r="AM277" s="69" t="s">
        <v>173</v>
      </c>
      <c r="AN277" s="20" t="s">
        <v>149</v>
      </c>
      <c r="AO277" s="20" t="s">
        <v>149</v>
      </c>
      <c r="AP277" s="21"/>
      <c r="AQ277" s="122" t="s">
        <v>4</v>
      </c>
      <c r="AR277" s="185" t="str">
        <f>INDEX(Преподаватели!F$3:F$72,MATCH($AK277,Преподаватели!$E$3:$E$72,0),1)</f>
        <v>викл.</v>
      </c>
      <c r="AS277" s="101" t="str">
        <f>INDEX(Преподаватели!G$3:G$72,MATCH($AK277,Преподаватели!$E$3:$E$72,0),1)</f>
        <v>сум.</v>
      </c>
      <c r="AT277" s="101" t="str">
        <f>INDEX(Преподаватели!H$3:H$72,MATCH($AK277,Преподаватели!$E$3:$E$72,0),1)</f>
        <v>б.с.</v>
      </c>
      <c r="AU277" s="186" t="str">
        <f>INDEX(Преподаватели!I$3:I$72,MATCH($AK277,Преподаватели!$E$3:$E$72,0),1)</f>
        <v>б.з.</v>
      </c>
      <c r="AV277" s="157"/>
      <c r="AW277" s="163"/>
      <c r="AX277" s="163"/>
      <c r="AY277" s="164"/>
      <c r="AZ277" s="165"/>
      <c r="BA277" s="165"/>
      <c r="BB277" s="1"/>
      <c r="BC277" s="1"/>
      <c r="BD277" s="1"/>
      <c r="BE277" s="1"/>
      <c r="BF277" s="1"/>
    </row>
    <row r="278" spans="1:58" s="1" customFormat="1" ht="25.5">
      <c r="A278" s="21" t="s">
        <v>523</v>
      </c>
      <c r="B278" s="145" t="s">
        <v>235</v>
      </c>
      <c r="C278" s="68" t="s">
        <v>227</v>
      </c>
      <c r="D278" s="21" t="s">
        <v>437</v>
      </c>
      <c r="E278" s="21" t="s">
        <v>144</v>
      </c>
      <c r="F278" s="21">
        <v>1</v>
      </c>
      <c r="G278" s="20" t="s">
        <v>517</v>
      </c>
      <c r="H278" s="21">
        <v>2</v>
      </c>
      <c r="I278" s="49">
        <v>1</v>
      </c>
      <c r="J278" s="37"/>
      <c r="K278" s="31"/>
      <c r="L278" s="31"/>
      <c r="M278" s="38"/>
      <c r="N278" s="193">
        <v>2</v>
      </c>
      <c r="O278" s="21">
        <v>60</v>
      </c>
      <c r="P278" s="21">
        <v>2</v>
      </c>
      <c r="Q278" s="21"/>
      <c r="R278" s="21">
        <v>2</v>
      </c>
      <c r="S278" s="21">
        <v>0</v>
      </c>
      <c r="T278" s="121">
        <v>52</v>
      </c>
      <c r="U278" s="50">
        <f t="shared" si="65"/>
        <v>0</v>
      </c>
      <c r="V278" s="29">
        <f t="shared" si="66"/>
        <v>2</v>
      </c>
      <c r="W278" s="29">
        <f t="shared" si="67"/>
        <v>0</v>
      </c>
      <c r="X278" s="57">
        <f t="shared" si="68"/>
        <v>0</v>
      </c>
      <c r="Y278" s="29">
        <f t="shared" si="69"/>
        <v>0</v>
      </c>
      <c r="Z278" s="20">
        <f t="shared" si="70"/>
        <v>0</v>
      </c>
      <c r="AA278" s="20">
        <f t="shared" si="64"/>
        <v>0</v>
      </c>
      <c r="AB278" s="20">
        <f t="shared" si="71"/>
        <v>0</v>
      </c>
      <c r="AC278" s="20">
        <f t="shared" si="72"/>
        <v>0</v>
      </c>
      <c r="AD278" s="20">
        <f t="shared" si="73"/>
        <v>0</v>
      </c>
      <c r="AE278" s="23">
        <f t="shared" si="74"/>
        <v>0</v>
      </c>
      <c r="AF278" s="25">
        <f t="shared" si="75"/>
        <v>0</v>
      </c>
      <c r="AG278" s="230"/>
      <c r="AH278" s="25">
        <f>IF(AF278&gt;0,0,IF(D278="Заоч.",0,IF(OR(D278="Ден.(д)",D278="Заоч.(д)"),0,IF(Q278&gt;0,N278*H278*0.02,0))))</f>
        <v>0</v>
      </c>
      <c r="AI278" s="23"/>
      <c r="AJ278" s="49">
        <f t="shared" si="76"/>
        <v>2</v>
      </c>
      <c r="AK278" s="181" t="s">
        <v>278</v>
      </c>
      <c r="AL278" s="182">
        <f t="shared" si="77"/>
        <v>3.3333333333333335E-3</v>
      </c>
      <c r="AM278" s="158" t="s">
        <v>173</v>
      </c>
      <c r="AN278" s="20" t="s">
        <v>149</v>
      </c>
      <c r="AO278" s="20" t="s">
        <v>149</v>
      </c>
      <c r="AP278" s="21"/>
      <c r="AQ278" s="122" t="s">
        <v>4</v>
      </c>
      <c r="AR278" s="185" t="str">
        <f>INDEX(Преподаватели!F$3:F$72,MATCH($AK278,Преподаватели!$E$3:$E$72,0),1)</f>
        <v>викл.</v>
      </c>
      <c r="AS278" s="101" t="str">
        <f>INDEX(Преподаватели!G$3:G$72,MATCH($AK278,Преподаватели!$E$3:$E$72,0),1)</f>
        <v>сум.</v>
      </c>
      <c r="AT278" s="101" t="str">
        <f>INDEX(Преподаватели!H$3:H$72,MATCH($AK278,Преподаватели!$E$3:$E$72,0),1)</f>
        <v>б.с.</v>
      </c>
      <c r="AU278" s="186" t="str">
        <f>INDEX(Преподаватели!I$3:I$72,MATCH($AK278,Преподаватели!$E$3:$E$72,0),1)</f>
        <v>б.з.</v>
      </c>
      <c r="AV278" s="157"/>
      <c r="AW278" s="163"/>
      <c r="AX278" s="163"/>
      <c r="AY278" s="164"/>
      <c r="AZ278" s="165"/>
      <c r="BA278" s="165"/>
    </row>
    <row r="279" spans="1:58" ht="25.5">
      <c r="A279" s="334" t="s">
        <v>439</v>
      </c>
      <c r="B279" s="145" t="s">
        <v>237</v>
      </c>
      <c r="C279" s="68" t="s">
        <v>227</v>
      </c>
      <c r="D279" s="21" t="s">
        <v>437</v>
      </c>
      <c r="E279" s="21" t="s">
        <v>144</v>
      </c>
      <c r="F279" s="21">
        <v>1</v>
      </c>
      <c r="G279" s="20" t="s">
        <v>517</v>
      </c>
      <c r="H279" s="21">
        <v>2</v>
      </c>
      <c r="I279" s="49">
        <v>1</v>
      </c>
      <c r="J279" s="37"/>
      <c r="K279" s="31"/>
      <c r="L279" s="31"/>
      <c r="M279" s="38"/>
      <c r="N279" s="193">
        <v>0</v>
      </c>
      <c r="O279" s="21"/>
      <c r="P279" s="21">
        <v>2</v>
      </c>
      <c r="Q279" s="21">
        <v>2</v>
      </c>
      <c r="R279" s="21"/>
      <c r="S279" s="21">
        <v>0</v>
      </c>
      <c r="T279" s="121"/>
      <c r="U279" s="50">
        <f t="shared" si="65"/>
        <v>2</v>
      </c>
      <c r="V279" s="29">
        <f t="shared" si="66"/>
        <v>0</v>
      </c>
      <c r="W279" s="29">
        <f t="shared" si="67"/>
        <v>0</v>
      </c>
      <c r="X279" s="57">
        <f t="shared" si="68"/>
        <v>0</v>
      </c>
      <c r="Y279" s="29">
        <f t="shared" si="69"/>
        <v>0</v>
      </c>
      <c r="Z279" s="20">
        <f t="shared" si="70"/>
        <v>0</v>
      </c>
      <c r="AA279" s="20">
        <f t="shared" si="64"/>
        <v>0</v>
      </c>
      <c r="AB279" s="20">
        <f t="shared" si="71"/>
        <v>0</v>
      </c>
      <c r="AC279" s="20">
        <f t="shared" si="72"/>
        <v>0</v>
      </c>
      <c r="AD279" s="20">
        <f t="shared" si="73"/>
        <v>0</v>
      </c>
      <c r="AE279" s="23">
        <f t="shared" si="74"/>
        <v>0</v>
      </c>
      <c r="AF279" s="25">
        <f t="shared" si="75"/>
        <v>0</v>
      </c>
      <c r="AG279" s="230"/>
      <c r="AH279" s="25">
        <f>IF(AF279&gt;0,0,IF(D279="Заоч.",0,IF(OR(D279="Ден.(д)",D279="Заоч.(д)"),0,IF(Q279&gt;0,N279*H279*0.02,0))))</f>
        <v>0</v>
      </c>
      <c r="AI279" s="23"/>
      <c r="AJ279" s="49">
        <f t="shared" si="76"/>
        <v>2</v>
      </c>
      <c r="AK279" s="181" t="s">
        <v>185</v>
      </c>
      <c r="AL279" s="182">
        <f t="shared" si="77"/>
        <v>3.3333333333333335E-3</v>
      </c>
      <c r="AM279" s="69" t="s">
        <v>173</v>
      </c>
      <c r="AN279" s="20" t="s">
        <v>149</v>
      </c>
      <c r="AO279" s="20" t="s">
        <v>149</v>
      </c>
      <c r="AP279" s="21"/>
      <c r="AQ279" s="122" t="s">
        <v>4</v>
      </c>
      <c r="AR279" s="185" t="str">
        <f>INDEX(Преподаватели!F$3:F$72,MATCH($AK279,Преподаватели!$E$3:$E$72,0),1)</f>
        <v>ст.викл.</v>
      </c>
      <c r="AS279" s="101" t="str">
        <f>INDEX(Преподаватели!G$3:G$72,MATCH($AK279,Преподаватели!$E$3:$E$72,0),1)</f>
        <v>шт.</v>
      </c>
      <c r="AT279" s="101" t="str">
        <f>INDEX(Преподаватели!H$3:H$72,MATCH($AK279,Преподаватели!$E$3:$E$72,0),1)</f>
        <v>б.с.</v>
      </c>
      <c r="AU279" s="186" t="str">
        <f>INDEX(Преподаватели!I$3:I$72,MATCH($AK279,Преподаватели!$E$3:$E$72,0),1)</f>
        <v>б.з.</v>
      </c>
      <c r="AV279" s="157"/>
      <c r="AW279" s="163"/>
      <c r="AX279" s="163"/>
      <c r="AY279" s="164"/>
      <c r="AZ279" s="165"/>
      <c r="BA279" s="165"/>
      <c r="BB279" s="1"/>
      <c r="BC279" s="1"/>
      <c r="BD279" s="1"/>
      <c r="BE279" s="1"/>
      <c r="BF279" s="1"/>
    </row>
    <row r="280" spans="1:58" s="1" customFormat="1" ht="25.5">
      <c r="A280" s="21" t="s">
        <v>524</v>
      </c>
      <c r="B280" s="145" t="s">
        <v>237</v>
      </c>
      <c r="C280" s="68" t="s">
        <v>227</v>
      </c>
      <c r="D280" s="21" t="s">
        <v>437</v>
      </c>
      <c r="E280" s="21" t="s">
        <v>144</v>
      </c>
      <c r="F280" s="21">
        <v>1</v>
      </c>
      <c r="G280" s="20" t="s">
        <v>517</v>
      </c>
      <c r="H280" s="21">
        <v>2</v>
      </c>
      <c r="I280" s="49">
        <v>1</v>
      </c>
      <c r="J280" s="37"/>
      <c r="K280" s="31"/>
      <c r="L280" s="31"/>
      <c r="M280" s="38"/>
      <c r="N280" s="193">
        <v>1</v>
      </c>
      <c r="O280" s="21">
        <v>30</v>
      </c>
      <c r="P280" s="21">
        <v>2</v>
      </c>
      <c r="Q280" s="21"/>
      <c r="R280" s="21">
        <v>2</v>
      </c>
      <c r="S280" s="21">
        <v>0</v>
      </c>
      <c r="T280" s="121">
        <v>22</v>
      </c>
      <c r="U280" s="50">
        <f t="shared" si="65"/>
        <v>0</v>
      </c>
      <c r="V280" s="29">
        <f t="shared" si="66"/>
        <v>2</v>
      </c>
      <c r="W280" s="29">
        <f t="shared" si="67"/>
        <v>0</v>
      </c>
      <c r="X280" s="57">
        <f t="shared" si="68"/>
        <v>0</v>
      </c>
      <c r="Y280" s="29">
        <f t="shared" si="69"/>
        <v>0</v>
      </c>
      <c r="Z280" s="20">
        <f t="shared" si="70"/>
        <v>0</v>
      </c>
      <c r="AA280" s="20">
        <f t="shared" si="64"/>
        <v>0</v>
      </c>
      <c r="AB280" s="20">
        <f t="shared" si="71"/>
        <v>0</v>
      </c>
      <c r="AC280" s="20">
        <f t="shared" si="72"/>
        <v>0</v>
      </c>
      <c r="AD280" s="20">
        <f t="shared" si="73"/>
        <v>0</v>
      </c>
      <c r="AE280" s="23">
        <f t="shared" si="74"/>
        <v>0</v>
      </c>
      <c r="AF280" s="25">
        <f t="shared" si="75"/>
        <v>0</v>
      </c>
      <c r="AG280" s="230"/>
      <c r="AH280" s="25">
        <f>IF(AF280&gt;0,0,IF(D280="Заоч.",0,IF(OR(D280="Ден.(д)",D280="Заоч.(д)"),0,IF(Q280&gt;0,N280*H280*0.02,0))))</f>
        <v>0</v>
      </c>
      <c r="AI280" s="23"/>
      <c r="AJ280" s="49">
        <f t="shared" si="76"/>
        <v>2</v>
      </c>
      <c r="AK280" s="181" t="s">
        <v>185</v>
      </c>
      <c r="AL280" s="182">
        <f t="shared" si="77"/>
        <v>3.3333333333333335E-3</v>
      </c>
      <c r="AM280" s="158" t="s">
        <v>173</v>
      </c>
      <c r="AN280" s="20" t="s">
        <v>149</v>
      </c>
      <c r="AO280" s="20" t="s">
        <v>149</v>
      </c>
      <c r="AP280" s="21"/>
      <c r="AQ280" s="122" t="s">
        <v>4</v>
      </c>
      <c r="AR280" s="185" t="str">
        <f>INDEX(Преподаватели!F$3:F$72,MATCH($AK280,Преподаватели!$E$3:$E$72,0),1)</f>
        <v>ст.викл.</v>
      </c>
      <c r="AS280" s="101" t="str">
        <f>INDEX(Преподаватели!G$3:G$72,MATCH($AK280,Преподаватели!$E$3:$E$72,0),1)</f>
        <v>шт.</v>
      </c>
      <c r="AT280" s="101" t="str">
        <f>INDEX(Преподаватели!H$3:H$72,MATCH($AK280,Преподаватели!$E$3:$E$72,0),1)</f>
        <v>б.с.</v>
      </c>
      <c r="AU280" s="186" t="str">
        <f>INDEX(Преподаватели!I$3:I$72,MATCH($AK280,Преподаватели!$E$3:$E$72,0),1)</f>
        <v>б.з.</v>
      </c>
      <c r="AV280" s="157"/>
      <c r="AW280" s="163"/>
      <c r="AX280" s="163"/>
      <c r="AY280" s="164"/>
      <c r="AZ280" s="165"/>
      <c r="BA280" s="165"/>
    </row>
    <row r="281" spans="1:58" s="1" customFormat="1" ht="29.25" customHeight="1">
      <c r="A281" s="21" t="s">
        <v>525</v>
      </c>
      <c r="B281" s="145" t="s">
        <v>232</v>
      </c>
      <c r="C281" s="68" t="s">
        <v>227</v>
      </c>
      <c r="D281" s="21" t="s">
        <v>437</v>
      </c>
      <c r="E281" s="21" t="s">
        <v>144</v>
      </c>
      <c r="F281" s="21">
        <v>2</v>
      </c>
      <c r="G281" s="20" t="s">
        <v>517</v>
      </c>
      <c r="H281" s="21">
        <v>2</v>
      </c>
      <c r="I281" s="49">
        <v>1</v>
      </c>
      <c r="J281" s="37"/>
      <c r="K281" s="31"/>
      <c r="L281" s="31"/>
      <c r="M281" s="38"/>
      <c r="N281" s="193">
        <v>2</v>
      </c>
      <c r="O281" s="21">
        <v>60</v>
      </c>
      <c r="P281" s="21">
        <v>2</v>
      </c>
      <c r="Q281" s="21"/>
      <c r="R281" s="21">
        <v>2</v>
      </c>
      <c r="S281" s="21">
        <v>0</v>
      </c>
      <c r="T281" s="121">
        <v>56</v>
      </c>
      <c r="U281" s="50">
        <f t="shared" si="65"/>
        <v>0</v>
      </c>
      <c r="V281" s="29">
        <f t="shared" si="66"/>
        <v>2</v>
      </c>
      <c r="W281" s="29">
        <f t="shared" si="67"/>
        <v>0</v>
      </c>
      <c r="X281" s="57">
        <f t="shared" si="68"/>
        <v>0</v>
      </c>
      <c r="Y281" s="29">
        <f t="shared" si="69"/>
        <v>0</v>
      </c>
      <c r="Z281" s="20">
        <f t="shared" si="70"/>
        <v>0</v>
      </c>
      <c r="AA281" s="20">
        <f t="shared" si="64"/>
        <v>0</v>
      </c>
      <c r="AB281" s="20">
        <f t="shared" si="71"/>
        <v>0</v>
      </c>
      <c r="AC281" s="20">
        <f t="shared" si="72"/>
        <v>0</v>
      </c>
      <c r="AD281" s="20">
        <f t="shared" si="73"/>
        <v>0</v>
      </c>
      <c r="AE281" s="23">
        <f t="shared" si="74"/>
        <v>0</v>
      </c>
      <c r="AF281" s="25">
        <f t="shared" si="75"/>
        <v>0</v>
      </c>
      <c r="AG281" s="230"/>
      <c r="AH281" s="25">
        <f>IF(AF281&gt;0,0,IF(D281="Заоч.",0,IF(OR(D281="Ден.(д)",D281="Заоч.(д)"),0,IF(Q281&gt;0,N281*H281*0.02,0))))</f>
        <v>0</v>
      </c>
      <c r="AI281" s="23"/>
      <c r="AJ281" s="49">
        <f t="shared" si="76"/>
        <v>2</v>
      </c>
      <c r="AK281" s="181" t="s">
        <v>169</v>
      </c>
      <c r="AL281" s="182">
        <f t="shared" si="77"/>
        <v>3.3333333333333335E-3</v>
      </c>
      <c r="AM281" s="158" t="s">
        <v>173</v>
      </c>
      <c r="AN281" s="20" t="s">
        <v>149</v>
      </c>
      <c r="AO281" s="20" t="s">
        <v>149</v>
      </c>
      <c r="AP281" s="21"/>
      <c r="AQ281" s="122" t="s">
        <v>4</v>
      </c>
      <c r="AR281" s="185" t="str">
        <f>INDEX(Преподаватели!F$3:F$72,MATCH($AK281,Преподаватели!$E$3:$E$72,0),1)</f>
        <v>ст.викл.</v>
      </c>
      <c r="AS281" s="101" t="str">
        <f>INDEX(Преподаватели!G$3:G$72,MATCH($AK281,Преподаватели!$E$3:$E$72,0),1)</f>
        <v>сум.</v>
      </c>
      <c r="AT281" s="101" t="str">
        <f>INDEX(Преподаватели!H$3:H$72,MATCH($AK281,Преподаватели!$E$3:$E$72,0),1)</f>
        <v>б.с.</v>
      </c>
      <c r="AU281" s="186" t="str">
        <f>INDEX(Преподаватели!I$3:I$72,MATCH($AK281,Преподаватели!$E$3:$E$72,0),1)</f>
        <v>б.з.</v>
      </c>
      <c r="AV281" s="157"/>
      <c r="AW281" s="163"/>
      <c r="AX281" s="163"/>
      <c r="AY281" s="164"/>
      <c r="AZ281" s="165"/>
      <c r="BA281" s="165"/>
      <c r="BB281" s="4"/>
      <c r="BC281" s="4"/>
      <c r="BD281" s="4"/>
      <c r="BE281" s="4"/>
      <c r="BF281" s="4"/>
    </row>
    <row r="282" spans="1:58" ht="25.5">
      <c r="A282" s="22" t="s">
        <v>526</v>
      </c>
      <c r="B282" s="145" t="s">
        <v>235</v>
      </c>
      <c r="C282" s="68" t="s">
        <v>227</v>
      </c>
      <c r="D282" s="21" t="s">
        <v>437</v>
      </c>
      <c r="E282" s="21" t="s">
        <v>144</v>
      </c>
      <c r="F282" s="21">
        <v>2</v>
      </c>
      <c r="G282" s="20" t="s">
        <v>517</v>
      </c>
      <c r="H282" s="21">
        <v>2</v>
      </c>
      <c r="I282" s="49">
        <v>1</v>
      </c>
      <c r="J282" s="37"/>
      <c r="K282" s="31"/>
      <c r="L282" s="31"/>
      <c r="M282" s="38"/>
      <c r="N282" s="193">
        <v>2</v>
      </c>
      <c r="O282" s="21">
        <v>60</v>
      </c>
      <c r="P282" s="21">
        <v>2</v>
      </c>
      <c r="Q282" s="21"/>
      <c r="R282" s="21">
        <v>2</v>
      </c>
      <c r="S282" s="21">
        <v>0</v>
      </c>
      <c r="T282" s="121">
        <v>56</v>
      </c>
      <c r="U282" s="50">
        <f t="shared" si="65"/>
        <v>0</v>
      </c>
      <c r="V282" s="29">
        <f t="shared" si="66"/>
        <v>2</v>
      </c>
      <c r="W282" s="29">
        <f t="shared" si="67"/>
        <v>0</v>
      </c>
      <c r="X282" s="57">
        <f t="shared" si="68"/>
        <v>0</v>
      </c>
      <c r="Y282" s="29">
        <f t="shared" si="69"/>
        <v>0</v>
      </c>
      <c r="Z282" s="20">
        <f t="shared" si="70"/>
        <v>0</v>
      </c>
      <c r="AA282" s="20">
        <f t="shared" ref="AA282:AA345" si="79">IF(H282&lt;6,0,IF(AND(D282="Ден.",J282="+"),I282*2,IF(AND(D282="Ден.",J282="+п"),I282*2,0)))</f>
        <v>0</v>
      </c>
      <c r="AB282" s="20">
        <f t="shared" si="71"/>
        <v>0</v>
      </c>
      <c r="AC282" s="20">
        <f t="shared" si="72"/>
        <v>0</v>
      </c>
      <c r="AD282" s="20">
        <f t="shared" si="73"/>
        <v>0</v>
      </c>
      <c r="AE282" s="23">
        <f t="shared" si="74"/>
        <v>0</v>
      </c>
      <c r="AF282" s="25">
        <f t="shared" si="75"/>
        <v>0</v>
      </c>
      <c r="AG282" s="230"/>
      <c r="AH282" s="25">
        <f>IF(AF282&gt;0,0,IF(D282="Заоч.",0,IF(OR(D282="Ден.(д)",D282="Заоч.(д)"),0,IF(Q282&gt;0,N282*H282*0.02,0))))</f>
        <v>0</v>
      </c>
      <c r="AI282" s="23"/>
      <c r="AJ282" s="49">
        <f t="shared" si="76"/>
        <v>2</v>
      </c>
      <c r="AK282" s="181" t="s">
        <v>278</v>
      </c>
      <c r="AL282" s="182">
        <f t="shared" si="77"/>
        <v>3.3333333333333335E-3</v>
      </c>
      <c r="AM282" s="69" t="s">
        <v>173</v>
      </c>
      <c r="AN282" s="20" t="s">
        <v>149</v>
      </c>
      <c r="AO282" s="20" t="s">
        <v>149</v>
      </c>
      <c r="AP282" s="21"/>
      <c r="AQ282" s="122" t="s">
        <v>4</v>
      </c>
      <c r="AR282" s="185" t="str">
        <f>INDEX(Преподаватели!F$3:F$72,MATCH($AK282,Преподаватели!$E$3:$E$72,0),1)</f>
        <v>викл.</v>
      </c>
      <c r="AS282" s="101" t="str">
        <f>INDEX(Преподаватели!G$3:G$72,MATCH($AK282,Преподаватели!$E$3:$E$72,0),1)</f>
        <v>сум.</v>
      </c>
      <c r="AT282" s="101" t="str">
        <f>INDEX(Преподаватели!H$3:H$72,MATCH($AK282,Преподаватели!$E$3:$E$72,0),1)</f>
        <v>б.с.</v>
      </c>
      <c r="AU282" s="186" t="str">
        <f>INDEX(Преподаватели!I$3:I$72,MATCH($AK282,Преподаватели!$E$3:$E$72,0),1)</f>
        <v>б.з.</v>
      </c>
      <c r="AV282" s="157"/>
      <c r="AW282" s="163"/>
      <c r="AX282" s="163"/>
      <c r="AY282" s="164"/>
      <c r="AZ282" s="165"/>
      <c r="BA282" s="165"/>
      <c r="BB282" s="1"/>
      <c r="BC282" s="1"/>
      <c r="BD282" s="1"/>
      <c r="BE282" s="1"/>
      <c r="BF282" s="1"/>
    </row>
    <row r="283" spans="1:58" s="1" customFormat="1" ht="25.5">
      <c r="A283" s="21" t="s">
        <v>527</v>
      </c>
      <c r="B283" s="145" t="s">
        <v>237</v>
      </c>
      <c r="C283" s="68" t="s">
        <v>227</v>
      </c>
      <c r="D283" s="21" t="s">
        <v>437</v>
      </c>
      <c r="E283" s="21" t="s">
        <v>144</v>
      </c>
      <c r="F283" s="21">
        <v>2</v>
      </c>
      <c r="G283" s="20" t="s">
        <v>517</v>
      </c>
      <c r="H283" s="21">
        <v>2</v>
      </c>
      <c r="I283" s="49">
        <v>1</v>
      </c>
      <c r="J283" s="37"/>
      <c r="K283" s="31"/>
      <c r="L283" s="31"/>
      <c r="M283" s="38"/>
      <c r="N283" s="193">
        <v>1</v>
      </c>
      <c r="O283" s="21">
        <v>30</v>
      </c>
      <c r="P283" s="21">
        <v>2</v>
      </c>
      <c r="Q283" s="21"/>
      <c r="R283" s="21">
        <v>2</v>
      </c>
      <c r="S283" s="21">
        <v>0</v>
      </c>
      <c r="T283" s="121">
        <v>26</v>
      </c>
      <c r="U283" s="50">
        <f t="shared" si="65"/>
        <v>0</v>
      </c>
      <c r="V283" s="29">
        <f t="shared" si="66"/>
        <v>2</v>
      </c>
      <c r="W283" s="29">
        <f t="shared" si="67"/>
        <v>0</v>
      </c>
      <c r="X283" s="57">
        <f t="shared" si="68"/>
        <v>0</v>
      </c>
      <c r="Y283" s="29">
        <f t="shared" si="69"/>
        <v>0</v>
      </c>
      <c r="Z283" s="20">
        <f t="shared" si="70"/>
        <v>0</v>
      </c>
      <c r="AA283" s="20">
        <f t="shared" si="79"/>
        <v>0</v>
      </c>
      <c r="AB283" s="20">
        <f t="shared" si="71"/>
        <v>0</v>
      </c>
      <c r="AC283" s="20">
        <f t="shared" si="72"/>
        <v>0</v>
      </c>
      <c r="AD283" s="20">
        <f t="shared" si="73"/>
        <v>0</v>
      </c>
      <c r="AE283" s="23">
        <f t="shared" si="74"/>
        <v>0</v>
      </c>
      <c r="AF283" s="25">
        <f t="shared" si="75"/>
        <v>0</v>
      </c>
      <c r="AG283" s="230"/>
      <c r="AH283" s="25"/>
      <c r="AI283" s="23"/>
      <c r="AJ283" s="49">
        <f t="shared" si="76"/>
        <v>2</v>
      </c>
      <c r="AK283" s="181" t="s">
        <v>185</v>
      </c>
      <c r="AL283" s="182">
        <f t="shared" si="77"/>
        <v>3.3333333333333335E-3</v>
      </c>
      <c r="AM283" s="158" t="s">
        <v>173</v>
      </c>
      <c r="AN283" s="20" t="s">
        <v>149</v>
      </c>
      <c r="AO283" s="20" t="s">
        <v>149</v>
      </c>
      <c r="AP283" s="21"/>
      <c r="AQ283" s="122" t="s">
        <v>4</v>
      </c>
      <c r="AR283" s="185" t="str">
        <f>INDEX(Преподаватели!F$3:F$72,MATCH($AK283,Преподаватели!$E$3:$E$72,0),1)</f>
        <v>ст.викл.</v>
      </c>
      <c r="AS283" s="101" t="str">
        <f>INDEX(Преподаватели!G$3:G$72,MATCH($AK283,Преподаватели!$E$3:$E$72,0),1)</f>
        <v>шт.</v>
      </c>
      <c r="AT283" s="101" t="str">
        <f>INDEX(Преподаватели!H$3:H$72,MATCH($AK283,Преподаватели!$E$3:$E$72,0),1)</f>
        <v>б.с.</v>
      </c>
      <c r="AU283" s="186" t="str">
        <f>INDEX(Преподаватели!I$3:I$72,MATCH($AK283,Преподаватели!$E$3:$E$72,0),1)</f>
        <v>б.з.</v>
      </c>
      <c r="AV283" s="157"/>
      <c r="AW283" s="163"/>
      <c r="AX283" s="163"/>
      <c r="AY283" s="164"/>
      <c r="AZ283" s="165"/>
      <c r="BA283" s="165"/>
      <c r="BB283" s="4"/>
      <c r="BC283" s="4"/>
      <c r="BD283" s="4"/>
      <c r="BE283" s="4"/>
      <c r="BF283" s="4"/>
    </row>
    <row r="284" spans="1:58">
      <c r="A284" s="22" t="s">
        <v>528</v>
      </c>
      <c r="B284" s="145" t="s">
        <v>240</v>
      </c>
      <c r="C284" s="68" t="s">
        <v>227</v>
      </c>
      <c r="D284" s="21" t="s">
        <v>437</v>
      </c>
      <c r="E284" s="21" t="s">
        <v>144</v>
      </c>
      <c r="F284" s="21">
        <v>2</v>
      </c>
      <c r="G284" s="20" t="s">
        <v>517</v>
      </c>
      <c r="H284" s="21">
        <v>2</v>
      </c>
      <c r="I284" s="49">
        <v>1</v>
      </c>
      <c r="J284" s="37"/>
      <c r="K284" s="31"/>
      <c r="L284" s="31"/>
      <c r="M284" s="38"/>
      <c r="N284" s="193">
        <v>0</v>
      </c>
      <c r="O284" s="21"/>
      <c r="P284" s="21">
        <v>2</v>
      </c>
      <c r="Q284" s="21">
        <v>2</v>
      </c>
      <c r="R284" s="21">
        <v>0</v>
      </c>
      <c r="S284" s="21"/>
      <c r="T284" s="121"/>
      <c r="U284" s="50">
        <f t="shared" si="65"/>
        <v>2</v>
      </c>
      <c r="V284" s="29">
        <f t="shared" si="66"/>
        <v>0</v>
      </c>
      <c r="W284" s="29">
        <f t="shared" si="67"/>
        <v>0</v>
      </c>
      <c r="X284" s="57">
        <f t="shared" si="68"/>
        <v>0</v>
      </c>
      <c r="Y284" s="29">
        <f t="shared" si="69"/>
        <v>0</v>
      </c>
      <c r="Z284" s="20">
        <f t="shared" si="70"/>
        <v>0</v>
      </c>
      <c r="AA284" s="20">
        <f t="shared" si="79"/>
        <v>0</v>
      </c>
      <c r="AB284" s="20">
        <f t="shared" si="71"/>
        <v>0</v>
      </c>
      <c r="AC284" s="20">
        <f t="shared" si="72"/>
        <v>0</v>
      </c>
      <c r="AD284" s="20">
        <f t="shared" si="73"/>
        <v>0</v>
      </c>
      <c r="AE284" s="23">
        <f t="shared" si="74"/>
        <v>0</v>
      </c>
      <c r="AF284" s="25">
        <f t="shared" si="75"/>
        <v>0</v>
      </c>
      <c r="AG284" s="230"/>
      <c r="AH284" s="25"/>
      <c r="AI284" s="23"/>
      <c r="AJ284" s="49">
        <f t="shared" si="76"/>
        <v>2</v>
      </c>
      <c r="AK284" s="181" t="s">
        <v>278</v>
      </c>
      <c r="AL284" s="182">
        <f t="shared" si="77"/>
        <v>3.3333333333333335E-3</v>
      </c>
      <c r="AM284" s="69" t="s">
        <v>173</v>
      </c>
      <c r="AN284" s="20" t="s">
        <v>149</v>
      </c>
      <c r="AO284" s="20" t="s">
        <v>149</v>
      </c>
      <c r="AP284" s="21"/>
      <c r="AQ284" s="122" t="s">
        <v>4</v>
      </c>
      <c r="AR284" s="185" t="str">
        <f>INDEX(Преподаватели!F$3:F$72,MATCH($AK284,Преподаватели!$E$3:$E$72,0),1)</f>
        <v>викл.</v>
      </c>
      <c r="AS284" s="101" t="str">
        <f>INDEX(Преподаватели!G$3:G$72,MATCH($AK284,Преподаватели!$E$3:$E$72,0),1)</f>
        <v>сум.</v>
      </c>
      <c r="AT284" s="101" t="str">
        <f>INDEX(Преподаватели!H$3:H$72,MATCH($AK284,Преподаватели!$E$3:$E$72,0),1)</f>
        <v>б.с.</v>
      </c>
      <c r="AU284" s="186" t="str">
        <f>INDEX(Преподаватели!I$3:I$72,MATCH($AK284,Преподаватели!$E$3:$E$72,0),1)</f>
        <v>б.з.</v>
      </c>
      <c r="AV284" s="157"/>
      <c r="AW284" s="163"/>
      <c r="AX284" s="163"/>
      <c r="AY284" s="164"/>
      <c r="AZ284" s="165"/>
      <c r="BA284" s="165"/>
      <c r="BB284" s="1"/>
      <c r="BC284" s="1"/>
      <c r="BD284" s="1"/>
      <c r="BE284" s="1"/>
      <c r="BF284" s="1"/>
    </row>
    <row r="285" spans="1:58" s="1" customFormat="1">
      <c r="A285" s="329" t="s">
        <v>439</v>
      </c>
      <c r="B285" s="145" t="s">
        <v>182</v>
      </c>
      <c r="C285" s="68" t="s">
        <v>227</v>
      </c>
      <c r="D285" s="21" t="s">
        <v>437</v>
      </c>
      <c r="E285" s="21" t="s">
        <v>144</v>
      </c>
      <c r="F285" s="21">
        <v>1</v>
      </c>
      <c r="G285" s="20" t="s">
        <v>517</v>
      </c>
      <c r="H285" s="21">
        <v>2</v>
      </c>
      <c r="I285" s="49">
        <v>1</v>
      </c>
      <c r="J285" s="37"/>
      <c r="K285" s="31"/>
      <c r="L285" s="31"/>
      <c r="M285" s="38"/>
      <c r="N285" s="193">
        <v>0</v>
      </c>
      <c r="O285" s="21"/>
      <c r="P285" s="21">
        <v>2</v>
      </c>
      <c r="Q285" s="21">
        <v>2</v>
      </c>
      <c r="R285" s="21">
        <v>0</v>
      </c>
      <c r="S285" s="21">
        <v>0</v>
      </c>
      <c r="T285" s="121"/>
      <c r="U285" s="50">
        <f t="shared" si="65"/>
        <v>2</v>
      </c>
      <c r="V285" s="29">
        <f t="shared" si="66"/>
        <v>0</v>
      </c>
      <c r="W285" s="29">
        <f t="shared" si="67"/>
        <v>0</v>
      </c>
      <c r="X285" s="57">
        <f t="shared" si="68"/>
        <v>0</v>
      </c>
      <c r="Y285" s="29">
        <f t="shared" si="69"/>
        <v>0</v>
      </c>
      <c r="Z285" s="20">
        <f t="shared" si="70"/>
        <v>0</v>
      </c>
      <c r="AA285" s="20">
        <f t="shared" si="79"/>
        <v>0</v>
      </c>
      <c r="AB285" s="20">
        <f t="shared" si="71"/>
        <v>0</v>
      </c>
      <c r="AC285" s="20">
        <f t="shared" si="72"/>
        <v>0</v>
      </c>
      <c r="AD285" s="20">
        <f t="shared" si="73"/>
        <v>0</v>
      </c>
      <c r="AE285" s="23">
        <f t="shared" si="74"/>
        <v>0</v>
      </c>
      <c r="AF285" s="25">
        <f t="shared" si="75"/>
        <v>0</v>
      </c>
      <c r="AG285" s="230"/>
      <c r="AH285" s="25">
        <f>IF(AF285&gt;0,0,IF(D285="Заоч.",0,IF(OR(D285="Ден.(д)",D285="Заоч.(д)"),0,IF(Q285&gt;0,N285*H285*0.02,0))))</f>
        <v>0</v>
      </c>
      <c r="AI285" s="23"/>
      <c r="AJ285" s="49">
        <f t="shared" si="76"/>
        <v>2</v>
      </c>
      <c r="AK285" s="181" t="s">
        <v>254</v>
      </c>
      <c r="AL285" s="182">
        <f t="shared" si="77"/>
        <v>3.3333333333333335E-3</v>
      </c>
      <c r="AM285" s="158" t="s">
        <v>173</v>
      </c>
      <c r="AN285" s="20" t="s">
        <v>149</v>
      </c>
      <c r="AO285" s="20" t="s">
        <v>149</v>
      </c>
      <c r="AP285" s="21"/>
      <c r="AQ285" s="122" t="s">
        <v>4</v>
      </c>
      <c r="AR285" s="185" t="str">
        <f>INDEX(Преподаватели!F$3:F$72,MATCH($AK285,Преподаватели!$E$3:$E$72,0),1)</f>
        <v>доц.</v>
      </c>
      <c r="AS285" s="101" t="str">
        <f>INDEX(Преподаватели!G$3:G$72,MATCH($AK285,Преподаватели!$E$3:$E$72,0),1)</f>
        <v>шт.сум.</v>
      </c>
      <c r="AT285" s="101" t="str">
        <f>INDEX(Преподаватели!H$3:H$72,MATCH($AK285,Преподаватели!$E$3:$E$72,0),1)</f>
        <v>к.н.</v>
      </c>
      <c r="AU285" s="186" t="str">
        <f>INDEX(Преподаватели!I$3:I$72,MATCH($AK285,Преподаватели!$E$3:$E$72,0),1)</f>
        <v>доц.</v>
      </c>
      <c r="AV285" s="157"/>
      <c r="AW285" s="163"/>
      <c r="AX285" s="163"/>
      <c r="AY285" s="164"/>
      <c r="AZ285" s="165"/>
      <c r="BA285" s="165"/>
    </row>
    <row r="286" spans="1:58" s="1" customFormat="1">
      <c r="A286" s="21" t="s">
        <v>274</v>
      </c>
      <c r="B286" s="145" t="s">
        <v>182</v>
      </c>
      <c r="C286" s="68" t="s">
        <v>227</v>
      </c>
      <c r="D286" s="21" t="s">
        <v>437</v>
      </c>
      <c r="E286" s="21" t="s">
        <v>144</v>
      </c>
      <c r="F286" s="21">
        <v>1</v>
      </c>
      <c r="G286" s="20" t="s">
        <v>517</v>
      </c>
      <c r="H286" s="21">
        <v>2</v>
      </c>
      <c r="I286" s="49">
        <v>1</v>
      </c>
      <c r="J286" s="37"/>
      <c r="K286" s="31" t="s">
        <v>106</v>
      </c>
      <c r="L286" s="31"/>
      <c r="M286" s="38"/>
      <c r="N286" s="193">
        <v>2</v>
      </c>
      <c r="O286" s="21">
        <v>60</v>
      </c>
      <c r="P286" s="21">
        <v>2</v>
      </c>
      <c r="Q286" s="21"/>
      <c r="R286" s="21">
        <v>0</v>
      </c>
      <c r="S286" s="21">
        <v>2</v>
      </c>
      <c r="T286" s="121">
        <v>52</v>
      </c>
      <c r="U286" s="50">
        <f t="shared" si="65"/>
        <v>0</v>
      </c>
      <c r="V286" s="29">
        <f t="shared" si="66"/>
        <v>0</v>
      </c>
      <c r="W286" s="29">
        <f t="shared" si="67"/>
        <v>2</v>
      </c>
      <c r="X286" s="57">
        <f t="shared" si="68"/>
        <v>0</v>
      </c>
      <c r="Y286" s="29">
        <f t="shared" si="69"/>
        <v>0</v>
      </c>
      <c r="Z286" s="20">
        <f t="shared" si="70"/>
        <v>0</v>
      </c>
      <c r="AA286" s="20">
        <f t="shared" si="79"/>
        <v>0</v>
      </c>
      <c r="AB286" s="20">
        <f t="shared" si="71"/>
        <v>0</v>
      </c>
      <c r="AC286" s="20">
        <f t="shared" si="72"/>
        <v>0</v>
      </c>
      <c r="AD286" s="20">
        <f t="shared" si="73"/>
        <v>0</v>
      </c>
      <c r="AE286" s="23">
        <f t="shared" si="74"/>
        <v>0</v>
      </c>
      <c r="AF286" s="25">
        <f t="shared" si="75"/>
        <v>0</v>
      </c>
      <c r="AG286" s="230"/>
      <c r="AH286" s="25">
        <f>IF(AF286&gt;0,0,IF(D286="Заоч.",0,IF(OR(D286="Ден.(д)",D286="Заоч.(д)"),0,IF(Q286&gt;0,N286*H286*0.02,0))))</f>
        <v>0</v>
      </c>
      <c r="AI286" s="23"/>
      <c r="AJ286" s="49">
        <f t="shared" si="76"/>
        <v>2</v>
      </c>
      <c r="AK286" s="181" t="s">
        <v>254</v>
      </c>
      <c r="AL286" s="182">
        <f t="shared" si="77"/>
        <v>3.3333333333333335E-3</v>
      </c>
      <c r="AM286" s="158" t="s">
        <v>173</v>
      </c>
      <c r="AN286" s="20" t="s">
        <v>149</v>
      </c>
      <c r="AO286" s="20" t="s">
        <v>149</v>
      </c>
      <c r="AP286" s="21"/>
      <c r="AQ286" s="122" t="s">
        <v>4</v>
      </c>
      <c r="AR286" s="185" t="str">
        <f>INDEX(Преподаватели!F$3:F$72,MATCH($AK286,Преподаватели!$E$3:$E$72,0),1)</f>
        <v>доц.</v>
      </c>
      <c r="AS286" s="101" t="str">
        <f>INDEX(Преподаватели!G$3:G$72,MATCH($AK286,Преподаватели!$E$3:$E$72,0),1)</f>
        <v>шт.сум.</v>
      </c>
      <c r="AT286" s="101" t="str">
        <f>INDEX(Преподаватели!H$3:H$72,MATCH($AK286,Преподаватели!$E$3:$E$72,0),1)</f>
        <v>к.н.</v>
      </c>
      <c r="AU286" s="186" t="str">
        <f>INDEX(Преподаватели!I$3:I$72,MATCH($AK286,Преподаватели!$E$3:$E$72,0),1)</f>
        <v>доц.</v>
      </c>
      <c r="AV286" s="157"/>
      <c r="AW286" s="163"/>
      <c r="AX286" s="163"/>
      <c r="AY286" s="164"/>
      <c r="AZ286" s="165"/>
      <c r="BA286" s="165"/>
    </row>
    <row r="287" spans="1:58" ht="24" customHeight="1">
      <c r="A287" s="22" t="s">
        <v>276</v>
      </c>
      <c r="B287" s="145" t="s">
        <v>246</v>
      </c>
      <c r="C287" s="68" t="s">
        <v>227</v>
      </c>
      <c r="D287" s="21" t="s">
        <v>437</v>
      </c>
      <c r="E287" s="21" t="s">
        <v>144</v>
      </c>
      <c r="F287" s="21">
        <v>2</v>
      </c>
      <c r="G287" s="20" t="s">
        <v>517</v>
      </c>
      <c r="H287" s="21">
        <v>2</v>
      </c>
      <c r="I287" s="49">
        <v>1</v>
      </c>
      <c r="J287" s="37"/>
      <c r="K287" s="31"/>
      <c r="L287" s="31"/>
      <c r="M287" s="38"/>
      <c r="N287" s="193">
        <v>0</v>
      </c>
      <c r="O287" s="21"/>
      <c r="P287" s="21">
        <v>2</v>
      </c>
      <c r="Q287" s="21">
        <v>2</v>
      </c>
      <c r="R287" s="21">
        <v>0</v>
      </c>
      <c r="S287" s="21">
        <v>0</v>
      </c>
      <c r="T287" s="121"/>
      <c r="U287" s="50">
        <f t="shared" si="65"/>
        <v>2</v>
      </c>
      <c r="V287" s="29">
        <f t="shared" si="66"/>
        <v>0</v>
      </c>
      <c r="W287" s="29">
        <f t="shared" si="67"/>
        <v>0</v>
      </c>
      <c r="X287" s="57">
        <f t="shared" si="68"/>
        <v>0</v>
      </c>
      <c r="Y287" s="29">
        <f t="shared" si="69"/>
        <v>0</v>
      </c>
      <c r="Z287" s="20">
        <f t="shared" si="70"/>
        <v>0</v>
      </c>
      <c r="AA287" s="20">
        <f t="shared" si="79"/>
        <v>0</v>
      </c>
      <c r="AB287" s="20">
        <f t="shared" si="71"/>
        <v>0</v>
      </c>
      <c r="AC287" s="20">
        <f t="shared" si="72"/>
        <v>0</v>
      </c>
      <c r="AD287" s="20">
        <f t="shared" si="73"/>
        <v>0</v>
      </c>
      <c r="AE287" s="23">
        <f t="shared" si="74"/>
        <v>0</v>
      </c>
      <c r="AF287" s="25">
        <f t="shared" si="75"/>
        <v>0</v>
      </c>
      <c r="AG287" s="230"/>
      <c r="AH287" s="25">
        <f>IF(AF287&gt;0,0,IF(D287="Заоч.",0,IF(OR(D287="Ден.(д)",D287="Заоч.(д)"),0,IF(Q287&gt;0,N287*H287*0.02,0))))</f>
        <v>0</v>
      </c>
      <c r="AI287" s="23"/>
      <c r="AJ287" s="49">
        <f t="shared" si="76"/>
        <v>2</v>
      </c>
      <c r="AK287" s="181" t="s">
        <v>278</v>
      </c>
      <c r="AL287" s="182">
        <f t="shared" si="77"/>
        <v>3.3333333333333335E-3</v>
      </c>
      <c r="AM287" s="69" t="s">
        <v>173</v>
      </c>
      <c r="AN287" s="20" t="s">
        <v>149</v>
      </c>
      <c r="AO287" s="20" t="s">
        <v>149</v>
      </c>
      <c r="AP287" s="21"/>
      <c r="AQ287" s="122" t="s">
        <v>4</v>
      </c>
      <c r="AR287" s="185" t="str">
        <f>INDEX(Преподаватели!F$3:F$72,MATCH($AK287,Преподаватели!$E$3:$E$72,0),1)</f>
        <v>викл.</v>
      </c>
      <c r="AS287" s="101" t="str">
        <f>INDEX(Преподаватели!G$3:G$72,MATCH($AK287,Преподаватели!$E$3:$E$72,0),1)</f>
        <v>сум.</v>
      </c>
      <c r="AT287" s="101" t="str">
        <f>INDEX(Преподаватели!H$3:H$72,MATCH($AK287,Преподаватели!$E$3:$E$72,0),1)</f>
        <v>б.с.</v>
      </c>
      <c r="AU287" s="186" t="str">
        <f>INDEX(Преподаватели!I$3:I$72,MATCH($AK287,Преподаватели!$E$3:$E$72,0),1)</f>
        <v>б.з.</v>
      </c>
      <c r="AV287" s="157"/>
      <c r="AW287" s="163"/>
      <c r="AX287" s="163"/>
      <c r="AY287" s="164"/>
      <c r="AZ287" s="165"/>
      <c r="BA287" s="165"/>
      <c r="BB287" s="1"/>
      <c r="BC287" s="1"/>
      <c r="BD287" s="1"/>
      <c r="BE287" s="1"/>
      <c r="BF287" s="1"/>
    </row>
    <row r="288" spans="1:58" s="1" customFormat="1">
      <c r="A288" s="21" t="s">
        <v>122</v>
      </c>
      <c r="B288" s="145" t="s">
        <v>249</v>
      </c>
      <c r="C288" s="68" t="s">
        <v>227</v>
      </c>
      <c r="D288" s="21" t="s">
        <v>437</v>
      </c>
      <c r="E288" s="21" t="s">
        <v>144</v>
      </c>
      <c r="F288" s="21">
        <v>1</v>
      </c>
      <c r="G288" s="20" t="s">
        <v>517</v>
      </c>
      <c r="H288" s="21">
        <v>2</v>
      </c>
      <c r="I288" s="49">
        <v>1</v>
      </c>
      <c r="J288" s="37"/>
      <c r="K288" s="31"/>
      <c r="L288" s="31"/>
      <c r="M288" s="38"/>
      <c r="N288" s="193">
        <v>0</v>
      </c>
      <c r="O288" s="21"/>
      <c r="P288" s="21">
        <v>2</v>
      </c>
      <c r="Q288" s="21">
        <v>2</v>
      </c>
      <c r="R288" s="21">
        <v>0</v>
      </c>
      <c r="S288" s="21">
        <v>0</v>
      </c>
      <c r="T288" s="121"/>
      <c r="U288" s="50">
        <f t="shared" si="65"/>
        <v>2</v>
      </c>
      <c r="V288" s="29">
        <f t="shared" si="66"/>
        <v>0</v>
      </c>
      <c r="W288" s="29">
        <f t="shared" si="67"/>
        <v>0</v>
      </c>
      <c r="X288" s="57">
        <f t="shared" si="68"/>
        <v>0</v>
      </c>
      <c r="Y288" s="29">
        <f t="shared" si="69"/>
        <v>0</v>
      </c>
      <c r="Z288" s="20">
        <f t="shared" si="70"/>
        <v>0</v>
      </c>
      <c r="AA288" s="20">
        <f t="shared" si="79"/>
        <v>0</v>
      </c>
      <c r="AB288" s="20">
        <f t="shared" si="71"/>
        <v>0</v>
      </c>
      <c r="AC288" s="20">
        <f t="shared" si="72"/>
        <v>0</v>
      </c>
      <c r="AD288" s="20">
        <f t="shared" si="73"/>
        <v>0</v>
      </c>
      <c r="AE288" s="23">
        <f t="shared" si="74"/>
        <v>0</v>
      </c>
      <c r="AF288" s="25">
        <f t="shared" si="75"/>
        <v>0</v>
      </c>
      <c r="AG288" s="230"/>
      <c r="AH288" s="25">
        <f>IF(AF288&gt;0,0,IF(D288="Заоч.",0,IF(OR(D288="Ден.(д)",D288="Заоч.(д)"),0,IF(Q288&gt;0,N288*H288*0.02,0))))</f>
        <v>0</v>
      </c>
      <c r="AI288" s="23"/>
      <c r="AJ288" s="49">
        <f t="shared" si="76"/>
        <v>2</v>
      </c>
      <c r="AK288" s="181" t="s">
        <v>169</v>
      </c>
      <c r="AL288" s="182">
        <f t="shared" si="77"/>
        <v>3.3333333333333335E-3</v>
      </c>
      <c r="AM288" s="158" t="s">
        <v>173</v>
      </c>
      <c r="AN288" s="20" t="s">
        <v>149</v>
      </c>
      <c r="AO288" s="20" t="s">
        <v>149</v>
      </c>
      <c r="AP288" s="21"/>
      <c r="AQ288" s="122" t="s">
        <v>4</v>
      </c>
      <c r="AR288" s="185" t="str">
        <f>INDEX(Преподаватели!F$3:F$72,MATCH($AK288,Преподаватели!$E$3:$E$72,0),1)</f>
        <v>ст.викл.</v>
      </c>
      <c r="AS288" s="101" t="str">
        <f>INDEX(Преподаватели!G$3:G$72,MATCH($AK288,Преподаватели!$E$3:$E$72,0),1)</f>
        <v>сум.</v>
      </c>
      <c r="AT288" s="101" t="str">
        <f>INDEX(Преподаватели!H$3:H$72,MATCH($AK288,Преподаватели!$E$3:$E$72,0),1)</f>
        <v>б.с.</v>
      </c>
      <c r="AU288" s="186" t="str">
        <f>INDEX(Преподаватели!I$3:I$72,MATCH($AK288,Преподаватели!$E$3:$E$72,0),1)</f>
        <v>б.з.</v>
      </c>
      <c r="AV288" s="157"/>
      <c r="AW288" s="163"/>
      <c r="AX288" s="163"/>
      <c r="AY288" s="164"/>
      <c r="AZ288" s="165"/>
      <c r="BA288" s="165"/>
      <c r="BB288" s="4"/>
      <c r="BC288" s="4"/>
      <c r="BD288" s="4"/>
      <c r="BE288" s="4"/>
      <c r="BF288" s="4"/>
    </row>
    <row r="289" spans="1:58" s="1" customFormat="1">
      <c r="A289" s="21" t="s">
        <v>122</v>
      </c>
      <c r="B289" s="145" t="s">
        <v>249</v>
      </c>
      <c r="C289" s="68" t="s">
        <v>227</v>
      </c>
      <c r="D289" s="21" t="s">
        <v>437</v>
      </c>
      <c r="E289" s="21" t="s">
        <v>144</v>
      </c>
      <c r="F289" s="21">
        <v>2</v>
      </c>
      <c r="G289" s="20" t="s">
        <v>517</v>
      </c>
      <c r="H289" s="21">
        <v>2</v>
      </c>
      <c r="I289" s="49">
        <v>1</v>
      </c>
      <c r="J289" s="37"/>
      <c r="K289" s="31" t="s">
        <v>106</v>
      </c>
      <c r="L289" s="31"/>
      <c r="M289" s="38"/>
      <c r="N289" s="193">
        <v>3</v>
      </c>
      <c r="O289" s="21">
        <v>90</v>
      </c>
      <c r="P289" s="21">
        <v>2</v>
      </c>
      <c r="Q289" s="21"/>
      <c r="R289" s="21">
        <v>0</v>
      </c>
      <c r="S289" s="21">
        <v>2</v>
      </c>
      <c r="T289" s="121">
        <v>86</v>
      </c>
      <c r="U289" s="50">
        <f t="shared" si="65"/>
        <v>0</v>
      </c>
      <c r="V289" s="29">
        <f t="shared" si="66"/>
        <v>0</v>
      </c>
      <c r="W289" s="29">
        <f t="shared" si="67"/>
        <v>2</v>
      </c>
      <c r="X289" s="57">
        <f t="shared" si="68"/>
        <v>0</v>
      </c>
      <c r="Y289" s="29">
        <f t="shared" si="69"/>
        <v>0</v>
      </c>
      <c r="Z289" s="20">
        <f t="shared" si="70"/>
        <v>0</v>
      </c>
      <c r="AA289" s="20">
        <f t="shared" si="79"/>
        <v>0</v>
      </c>
      <c r="AB289" s="20">
        <f t="shared" si="71"/>
        <v>0</v>
      </c>
      <c r="AC289" s="20">
        <f t="shared" si="72"/>
        <v>0</v>
      </c>
      <c r="AD289" s="20">
        <f t="shared" si="73"/>
        <v>0</v>
      </c>
      <c r="AE289" s="23">
        <f t="shared" si="74"/>
        <v>0</v>
      </c>
      <c r="AF289" s="25">
        <f t="shared" si="75"/>
        <v>0</v>
      </c>
      <c r="AG289" s="230"/>
      <c r="AH289" s="25">
        <f>IF(AF289&gt;0,0,IF(D289="Заоч.",0,IF(OR(D289="Ден.(д)",D289="Заоч.(д)"),0,IF(Q289&gt;0,N289*H289*0.02,0))))</f>
        <v>0</v>
      </c>
      <c r="AI289" s="23"/>
      <c r="AJ289" s="49">
        <f t="shared" si="76"/>
        <v>2</v>
      </c>
      <c r="AK289" s="181" t="s">
        <v>169</v>
      </c>
      <c r="AL289" s="182">
        <f t="shared" si="77"/>
        <v>3.3333333333333335E-3</v>
      </c>
      <c r="AM289" s="158" t="s">
        <v>173</v>
      </c>
      <c r="AN289" s="20" t="s">
        <v>149</v>
      </c>
      <c r="AO289" s="20" t="s">
        <v>149</v>
      </c>
      <c r="AP289" s="21"/>
      <c r="AQ289" s="122" t="s">
        <v>4</v>
      </c>
      <c r="AR289" s="185" t="str">
        <f>INDEX(Преподаватели!F$3:F$72,MATCH($AK289,Преподаватели!$E$3:$E$72,0),1)</f>
        <v>ст.викл.</v>
      </c>
      <c r="AS289" s="101" t="str">
        <f>INDEX(Преподаватели!G$3:G$72,MATCH($AK289,Преподаватели!$E$3:$E$72,0),1)</f>
        <v>сум.</v>
      </c>
      <c r="AT289" s="101" t="str">
        <f>INDEX(Преподаватели!H$3:H$72,MATCH($AK289,Преподаватели!$E$3:$E$72,0),1)</f>
        <v>б.с.</v>
      </c>
      <c r="AU289" s="186" t="str">
        <f>INDEX(Преподаватели!I$3:I$72,MATCH($AK289,Преподаватели!$E$3:$E$72,0),1)</f>
        <v>б.з.</v>
      </c>
      <c r="AV289" s="157"/>
      <c r="AW289" s="163"/>
      <c r="AX289" s="163"/>
      <c r="AY289" s="164"/>
      <c r="AZ289" s="165"/>
      <c r="BA289" s="165"/>
    </row>
    <row r="290" spans="1:58">
      <c r="A290" s="334" t="s">
        <v>439</v>
      </c>
      <c r="B290" s="145" t="s">
        <v>343</v>
      </c>
      <c r="C290" s="68" t="s">
        <v>227</v>
      </c>
      <c r="D290" s="21" t="s">
        <v>437</v>
      </c>
      <c r="E290" s="21" t="s">
        <v>144</v>
      </c>
      <c r="F290" s="21">
        <v>1</v>
      </c>
      <c r="G290" s="20" t="s">
        <v>517</v>
      </c>
      <c r="H290" s="21">
        <v>2</v>
      </c>
      <c r="I290" s="49">
        <v>1</v>
      </c>
      <c r="J290" s="37"/>
      <c r="K290" s="31"/>
      <c r="L290" s="31"/>
      <c r="M290" s="38"/>
      <c r="N290" s="193">
        <v>0</v>
      </c>
      <c r="O290" s="21"/>
      <c r="P290" s="21">
        <v>2</v>
      </c>
      <c r="Q290" s="21">
        <v>2</v>
      </c>
      <c r="R290" s="21">
        <v>0</v>
      </c>
      <c r="S290" s="21">
        <v>0</v>
      </c>
      <c r="T290" s="121"/>
      <c r="U290" s="50">
        <f t="shared" si="65"/>
        <v>2</v>
      </c>
      <c r="V290" s="29">
        <f t="shared" si="66"/>
        <v>0</v>
      </c>
      <c r="W290" s="29">
        <f t="shared" si="67"/>
        <v>0</v>
      </c>
      <c r="X290" s="57">
        <f t="shared" si="68"/>
        <v>0</v>
      </c>
      <c r="Y290" s="29">
        <f t="shared" si="69"/>
        <v>0</v>
      </c>
      <c r="Z290" s="20">
        <f t="shared" si="70"/>
        <v>0</v>
      </c>
      <c r="AA290" s="20">
        <f t="shared" si="79"/>
        <v>0</v>
      </c>
      <c r="AB290" s="20">
        <f t="shared" si="71"/>
        <v>0</v>
      </c>
      <c r="AC290" s="20">
        <f t="shared" si="72"/>
        <v>0</v>
      </c>
      <c r="AD290" s="20">
        <f t="shared" si="73"/>
        <v>0</v>
      </c>
      <c r="AE290" s="23">
        <f t="shared" si="74"/>
        <v>0</v>
      </c>
      <c r="AF290" s="25">
        <f t="shared" si="75"/>
        <v>0</v>
      </c>
      <c r="AG290" s="230"/>
      <c r="AH290" s="25"/>
      <c r="AI290" s="23"/>
      <c r="AJ290" s="49">
        <f t="shared" si="76"/>
        <v>2</v>
      </c>
      <c r="AK290" s="181" t="s">
        <v>185</v>
      </c>
      <c r="AL290" s="182">
        <f t="shared" si="77"/>
        <v>3.3333333333333335E-3</v>
      </c>
      <c r="AM290" s="69" t="s">
        <v>173</v>
      </c>
      <c r="AN290" s="20" t="s">
        <v>149</v>
      </c>
      <c r="AO290" s="20" t="s">
        <v>149</v>
      </c>
      <c r="AP290" s="21"/>
      <c r="AQ290" s="122" t="s">
        <v>4</v>
      </c>
      <c r="AR290" s="185" t="str">
        <f>INDEX(Преподаватели!F$3:F$72,MATCH($AK290,Преподаватели!$E$3:$E$72,0),1)</f>
        <v>ст.викл.</v>
      </c>
      <c r="AS290" s="101" t="str">
        <f>INDEX(Преподаватели!G$3:G$72,MATCH($AK290,Преподаватели!$E$3:$E$72,0),1)</f>
        <v>шт.</v>
      </c>
      <c r="AT290" s="101" t="str">
        <f>INDEX(Преподаватели!H$3:H$72,MATCH($AK290,Преподаватели!$E$3:$E$72,0),1)</f>
        <v>б.с.</v>
      </c>
      <c r="AU290" s="186" t="str">
        <f>INDEX(Преподаватели!I$3:I$72,MATCH($AK290,Преподаватели!$E$3:$E$72,0),1)</f>
        <v>б.з.</v>
      </c>
      <c r="AV290" s="157"/>
      <c r="AW290" s="163"/>
      <c r="AX290" s="163"/>
      <c r="AY290" s="164"/>
      <c r="AZ290" s="165"/>
      <c r="BA290" s="165"/>
    </row>
    <row r="291" spans="1:58" s="1" customFormat="1">
      <c r="A291" s="21" t="s">
        <v>426</v>
      </c>
      <c r="B291" s="145" t="s">
        <v>343</v>
      </c>
      <c r="C291" s="68" t="s">
        <v>227</v>
      </c>
      <c r="D291" s="21" t="s">
        <v>437</v>
      </c>
      <c r="E291" s="21" t="s">
        <v>144</v>
      </c>
      <c r="F291" s="21">
        <v>1</v>
      </c>
      <c r="G291" s="20" t="s">
        <v>517</v>
      </c>
      <c r="H291" s="21">
        <v>2</v>
      </c>
      <c r="I291" s="49">
        <v>1</v>
      </c>
      <c r="J291" s="37"/>
      <c r="K291" s="31" t="s">
        <v>106</v>
      </c>
      <c r="L291" s="31"/>
      <c r="M291" s="38"/>
      <c r="N291" s="193">
        <v>4</v>
      </c>
      <c r="O291" s="21">
        <v>120</v>
      </c>
      <c r="P291" s="21">
        <v>2</v>
      </c>
      <c r="Q291" s="21"/>
      <c r="R291" s="21">
        <v>0</v>
      </c>
      <c r="S291" s="21">
        <v>2</v>
      </c>
      <c r="T291" s="121">
        <v>112</v>
      </c>
      <c r="U291" s="50">
        <f t="shared" si="65"/>
        <v>0</v>
      </c>
      <c r="V291" s="29">
        <f t="shared" si="66"/>
        <v>0</v>
      </c>
      <c r="W291" s="29">
        <f t="shared" si="67"/>
        <v>2</v>
      </c>
      <c r="X291" s="57">
        <f t="shared" si="68"/>
        <v>0</v>
      </c>
      <c r="Y291" s="29">
        <f t="shared" si="69"/>
        <v>0</v>
      </c>
      <c r="Z291" s="20">
        <f t="shared" si="70"/>
        <v>0</v>
      </c>
      <c r="AA291" s="20">
        <f t="shared" si="79"/>
        <v>0</v>
      </c>
      <c r="AB291" s="20">
        <f t="shared" si="71"/>
        <v>0</v>
      </c>
      <c r="AC291" s="20">
        <f t="shared" si="72"/>
        <v>0</v>
      </c>
      <c r="AD291" s="20">
        <f t="shared" si="73"/>
        <v>0</v>
      </c>
      <c r="AE291" s="23">
        <f t="shared" si="74"/>
        <v>0</v>
      </c>
      <c r="AF291" s="25">
        <f t="shared" si="75"/>
        <v>0</v>
      </c>
      <c r="AG291" s="230"/>
      <c r="AH291" s="25"/>
      <c r="AI291" s="23"/>
      <c r="AJ291" s="49">
        <f t="shared" si="76"/>
        <v>2</v>
      </c>
      <c r="AK291" s="181" t="s">
        <v>185</v>
      </c>
      <c r="AL291" s="182">
        <f t="shared" si="77"/>
        <v>3.3333333333333335E-3</v>
      </c>
      <c r="AM291" s="158" t="s">
        <v>173</v>
      </c>
      <c r="AN291" s="20" t="s">
        <v>149</v>
      </c>
      <c r="AO291" s="20" t="s">
        <v>149</v>
      </c>
      <c r="AP291" s="21"/>
      <c r="AQ291" s="122" t="s">
        <v>4</v>
      </c>
      <c r="AR291" s="185" t="str">
        <f>INDEX(Преподаватели!F$3:F$72,MATCH($AK291,Преподаватели!$E$3:$E$72,0),1)</f>
        <v>ст.викл.</v>
      </c>
      <c r="AS291" s="101" t="str">
        <f>INDEX(Преподаватели!G$3:G$72,MATCH($AK291,Преподаватели!$E$3:$E$72,0),1)</f>
        <v>шт.</v>
      </c>
      <c r="AT291" s="101" t="str">
        <f>INDEX(Преподаватели!H$3:H$72,MATCH($AK291,Преподаватели!$E$3:$E$72,0),1)</f>
        <v>б.с.</v>
      </c>
      <c r="AU291" s="186" t="str">
        <f>INDEX(Преподаватели!I$3:I$72,MATCH($AK291,Преподаватели!$E$3:$E$72,0),1)</f>
        <v>б.з.</v>
      </c>
      <c r="AV291" s="157"/>
      <c r="AW291" s="163"/>
      <c r="AX291" s="163"/>
      <c r="AY291" s="164"/>
      <c r="AZ291" s="165"/>
      <c r="BA291" s="165"/>
    </row>
    <row r="292" spans="1:58" ht="24.75" customHeight="1">
      <c r="A292" s="22" t="s">
        <v>432</v>
      </c>
      <c r="B292" s="145" t="s">
        <v>247</v>
      </c>
      <c r="C292" s="68" t="s">
        <v>227</v>
      </c>
      <c r="D292" s="21" t="s">
        <v>437</v>
      </c>
      <c r="E292" s="21" t="s">
        <v>144</v>
      </c>
      <c r="F292" s="21">
        <v>2</v>
      </c>
      <c r="G292" s="20" t="s">
        <v>517</v>
      </c>
      <c r="H292" s="21">
        <v>2</v>
      </c>
      <c r="I292" s="49">
        <v>1</v>
      </c>
      <c r="J292" s="37"/>
      <c r="K292" s="31"/>
      <c r="L292" s="31"/>
      <c r="M292" s="38"/>
      <c r="N292" s="193">
        <v>0</v>
      </c>
      <c r="O292" s="21"/>
      <c r="P292" s="21">
        <v>2</v>
      </c>
      <c r="Q292" s="21">
        <v>2</v>
      </c>
      <c r="R292" s="21">
        <v>0</v>
      </c>
      <c r="S292" s="21">
        <v>0</v>
      </c>
      <c r="T292" s="121"/>
      <c r="U292" s="50">
        <f t="shared" si="65"/>
        <v>2</v>
      </c>
      <c r="V292" s="29">
        <f t="shared" si="66"/>
        <v>0</v>
      </c>
      <c r="W292" s="29">
        <f t="shared" si="67"/>
        <v>0</v>
      </c>
      <c r="X292" s="57">
        <f t="shared" si="68"/>
        <v>0</v>
      </c>
      <c r="Y292" s="29">
        <f t="shared" si="69"/>
        <v>0</v>
      </c>
      <c r="Z292" s="20">
        <f t="shared" si="70"/>
        <v>0</v>
      </c>
      <c r="AA292" s="20">
        <f t="shared" si="79"/>
        <v>0</v>
      </c>
      <c r="AB292" s="20">
        <f t="shared" si="71"/>
        <v>0</v>
      </c>
      <c r="AC292" s="20">
        <f t="shared" si="72"/>
        <v>0</v>
      </c>
      <c r="AD292" s="20">
        <f t="shared" si="73"/>
        <v>0</v>
      </c>
      <c r="AE292" s="23">
        <f t="shared" si="74"/>
        <v>0</v>
      </c>
      <c r="AF292" s="25">
        <f t="shared" si="75"/>
        <v>0</v>
      </c>
      <c r="AG292" s="230">
        <f>IF(OR(L292="+",A292="Пр",A292="ПедПр",A292="НПрКПУ"),0,IF(OR(D292="Ден.(д)",D292="Заоч.(д)"),N292*0.5*H292,IF((V292+W292)&gt;0,N292*H292*0.08,0)))</f>
        <v>0</v>
      </c>
      <c r="AH292" s="25">
        <f>IF(AF292&gt;0,0,IF(D292="Заоч.",0,IF(OR(D292="Ден.(д)",D292="Заоч.(д)"),0,IF(Q292&gt;0,N292*H292*0.02,0))))</f>
        <v>0</v>
      </c>
      <c r="AI292" s="23"/>
      <c r="AJ292" s="49">
        <f t="shared" si="76"/>
        <v>2</v>
      </c>
      <c r="AK292" s="181" t="s">
        <v>278</v>
      </c>
      <c r="AL292" s="182">
        <f t="shared" si="77"/>
        <v>3.3333333333333335E-3</v>
      </c>
      <c r="AM292" s="69" t="s">
        <v>173</v>
      </c>
      <c r="AN292" s="20" t="s">
        <v>149</v>
      </c>
      <c r="AO292" s="20" t="s">
        <v>149</v>
      </c>
      <c r="AP292" s="21"/>
      <c r="AQ292" s="122" t="s">
        <v>4</v>
      </c>
      <c r="AR292" s="185" t="str">
        <f>INDEX(Преподаватели!F$3:F$72,MATCH($AK292,Преподаватели!$E$3:$E$72,0),1)</f>
        <v>викл.</v>
      </c>
      <c r="AS292" s="101" t="str">
        <f>INDEX(Преподаватели!G$3:G$72,MATCH($AK292,Преподаватели!$E$3:$E$72,0),1)</f>
        <v>сум.</v>
      </c>
      <c r="AT292" s="101" t="str">
        <f>INDEX(Преподаватели!H$3:H$72,MATCH($AK292,Преподаватели!$E$3:$E$72,0),1)</f>
        <v>б.с.</v>
      </c>
      <c r="AU292" s="186" t="str">
        <f>INDEX(Преподаватели!I$3:I$72,MATCH($AK292,Преподаватели!$E$3:$E$72,0),1)</f>
        <v>б.з.</v>
      </c>
      <c r="AV292" s="157"/>
      <c r="AW292" s="163"/>
      <c r="AX292" s="163"/>
      <c r="AY292" s="164"/>
      <c r="AZ292" s="165"/>
      <c r="BA292" s="165"/>
      <c r="BB292" s="1"/>
      <c r="BC292" s="1"/>
      <c r="BD292" s="1"/>
      <c r="BE292" s="1"/>
      <c r="BF292" s="1"/>
    </row>
    <row r="293" spans="1:58" s="1" customFormat="1">
      <c r="A293" s="21" t="s">
        <v>165</v>
      </c>
      <c r="B293" s="145" t="s">
        <v>529</v>
      </c>
      <c r="C293" s="68" t="s">
        <v>364</v>
      </c>
      <c r="D293" s="21" t="s">
        <v>437</v>
      </c>
      <c r="E293" s="21" t="s">
        <v>144</v>
      </c>
      <c r="F293" s="21">
        <v>1</v>
      </c>
      <c r="G293" s="320" t="s">
        <v>530</v>
      </c>
      <c r="H293" s="21">
        <v>2</v>
      </c>
      <c r="I293" s="49">
        <v>1</v>
      </c>
      <c r="J293" s="37"/>
      <c r="K293" s="31"/>
      <c r="L293" s="31"/>
      <c r="M293" s="38"/>
      <c r="N293" s="193">
        <v>0</v>
      </c>
      <c r="O293" s="21"/>
      <c r="P293" s="21">
        <v>4</v>
      </c>
      <c r="Q293" s="21">
        <v>4</v>
      </c>
      <c r="R293" s="21">
        <v>0</v>
      </c>
      <c r="S293" s="21"/>
      <c r="T293" s="121"/>
      <c r="U293" s="50">
        <f t="shared" si="65"/>
        <v>4</v>
      </c>
      <c r="V293" s="29">
        <f t="shared" si="66"/>
        <v>0</v>
      </c>
      <c r="W293" s="29">
        <f t="shared" si="67"/>
        <v>0</v>
      </c>
      <c r="X293" s="57">
        <f t="shared" si="68"/>
        <v>0</v>
      </c>
      <c r="Y293" s="29">
        <f t="shared" si="69"/>
        <v>0</v>
      </c>
      <c r="Z293" s="20">
        <f t="shared" si="70"/>
        <v>0</v>
      </c>
      <c r="AA293" s="20">
        <f t="shared" si="79"/>
        <v>0</v>
      </c>
      <c r="AB293" s="20">
        <f t="shared" si="71"/>
        <v>0</v>
      </c>
      <c r="AC293" s="20">
        <f t="shared" si="72"/>
        <v>0</v>
      </c>
      <c r="AD293" s="20">
        <f t="shared" si="73"/>
        <v>0</v>
      </c>
      <c r="AE293" s="23">
        <f t="shared" si="74"/>
        <v>0</v>
      </c>
      <c r="AF293" s="25">
        <f t="shared" si="75"/>
        <v>0</v>
      </c>
      <c r="AG293" s="230">
        <f>IF(OR(L293="+",A293="Пр",A293="ПедПр",A293="НПрКПУ"),0,IF(OR(D293="Ден.(д)",D293="Заоч.(д)"),N293*0.5*H293,IF((V293+W293)&gt;0,N293*H293*0.08,0)))</f>
        <v>0</v>
      </c>
      <c r="AH293" s="25">
        <f>IF(AF293&gt;0,0,IF(D293="Заоч.",0,IF(OR(D293="Ден.(д)",D293="Заоч.(д)"),0,IF(Q293&gt;0,N293*H293*0.02,0))))</f>
        <v>0</v>
      </c>
      <c r="AI293" s="23"/>
      <c r="AJ293" s="49">
        <f t="shared" si="76"/>
        <v>4</v>
      </c>
      <c r="AK293" s="181" t="s">
        <v>233</v>
      </c>
      <c r="AL293" s="182">
        <f t="shared" si="77"/>
        <v>6.6666666666666671E-3</v>
      </c>
      <c r="AM293" s="158" t="s">
        <v>116</v>
      </c>
      <c r="AN293" s="20" t="s">
        <v>110</v>
      </c>
      <c r="AO293" s="20" t="s">
        <v>148</v>
      </c>
      <c r="AP293" s="21"/>
      <c r="AQ293" s="122" t="s">
        <v>4</v>
      </c>
      <c r="AR293" s="185" t="str">
        <f>INDEX(Преподаватели!F$3:F$72,MATCH($AK293,Преподаватели!$E$3:$E$72,0),1)</f>
        <v>доц.</v>
      </c>
      <c r="AS293" s="101" t="str">
        <f>INDEX(Преподаватели!G$3:G$72,MATCH($AK293,Преподаватели!$E$3:$E$72,0),1)</f>
        <v>шт.</v>
      </c>
      <c r="AT293" s="101" t="str">
        <f>INDEX(Преподаватели!H$3:H$72,MATCH($AK293,Преподаватели!$E$3:$E$72,0),1)</f>
        <v>к.н.</v>
      </c>
      <c r="AU293" s="186" t="str">
        <f>INDEX(Преподаватели!I$3:I$72,MATCH($AK293,Преподаватели!$E$3:$E$72,0),1)</f>
        <v>б.з.</v>
      </c>
      <c r="AV293" s="157"/>
      <c r="AW293" s="163"/>
      <c r="AX293" s="163"/>
      <c r="AY293" s="164"/>
      <c r="AZ293" s="165"/>
      <c r="BA293" s="165"/>
      <c r="BB293" s="4"/>
      <c r="BC293" s="4"/>
      <c r="BD293" s="4"/>
      <c r="BE293" s="4"/>
      <c r="BF293" s="4"/>
    </row>
    <row r="294" spans="1:58" s="1" customFormat="1">
      <c r="A294" s="21" t="s">
        <v>165</v>
      </c>
      <c r="B294" s="145" t="s">
        <v>529</v>
      </c>
      <c r="C294" s="68" t="s">
        <v>364</v>
      </c>
      <c r="D294" s="21" t="s">
        <v>437</v>
      </c>
      <c r="E294" s="21" t="s">
        <v>144</v>
      </c>
      <c r="F294" s="21">
        <v>2</v>
      </c>
      <c r="G294" s="320" t="s">
        <v>530</v>
      </c>
      <c r="H294" s="21">
        <v>2</v>
      </c>
      <c r="I294" s="49">
        <v>1</v>
      </c>
      <c r="J294" s="37" t="s">
        <v>106</v>
      </c>
      <c r="K294" s="31"/>
      <c r="L294" s="31"/>
      <c r="M294" s="38"/>
      <c r="N294" s="193">
        <v>3</v>
      </c>
      <c r="O294" s="21">
        <v>90</v>
      </c>
      <c r="P294" s="21">
        <v>4</v>
      </c>
      <c r="Q294" s="21"/>
      <c r="R294" s="21">
        <v>0</v>
      </c>
      <c r="S294" s="21">
        <v>4</v>
      </c>
      <c r="T294" s="121"/>
      <c r="U294" s="50">
        <f t="shared" si="65"/>
        <v>0</v>
      </c>
      <c r="V294" s="29">
        <f t="shared" si="66"/>
        <v>0</v>
      </c>
      <c r="W294" s="29">
        <f t="shared" si="67"/>
        <v>4</v>
      </c>
      <c r="X294" s="57">
        <f t="shared" si="68"/>
        <v>0</v>
      </c>
      <c r="Y294" s="29">
        <f t="shared" si="69"/>
        <v>0</v>
      </c>
      <c r="Z294" s="20">
        <f t="shared" si="70"/>
        <v>0</v>
      </c>
      <c r="AA294" s="20">
        <f t="shared" si="79"/>
        <v>0</v>
      </c>
      <c r="AB294" s="20">
        <f t="shared" si="71"/>
        <v>0.5</v>
      </c>
      <c r="AC294" s="20">
        <f t="shared" si="72"/>
        <v>0</v>
      </c>
      <c r="AD294" s="20">
        <f t="shared" si="73"/>
        <v>0</v>
      </c>
      <c r="AE294" s="23">
        <f t="shared" si="74"/>
        <v>0</v>
      </c>
      <c r="AF294" s="25">
        <f t="shared" si="75"/>
        <v>0</v>
      </c>
      <c r="AG294" s="230"/>
      <c r="AH294" s="25">
        <f>IF(AF294&gt;0,0,IF(D294="Заоч.",0,IF(OR(D294="Ден.(д)",D294="Заоч.(д)"),0,IF(Q294&gt;0,N294*H294*0.02,0))))</f>
        <v>0</v>
      </c>
      <c r="AI294" s="23"/>
      <c r="AJ294" s="49">
        <f t="shared" si="76"/>
        <v>4.5</v>
      </c>
      <c r="AK294" s="181" t="s">
        <v>233</v>
      </c>
      <c r="AL294" s="182">
        <f t="shared" si="77"/>
        <v>7.4999999999999997E-3</v>
      </c>
      <c r="AM294" s="158" t="s">
        <v>116</v>
      </c>
      <c r="AN294" s="20" t="s">
        <v>110</v>
      </c>
      <c r="AO294" s="20" t="s">
        <v>148</v>
      </c>
      <c r="AP294" s="21"/>
      <c r="AQ294" s="122" t="s">
        <v>4</v>
      </c>
      <c r="AR294" s="185" t="str">
        <f>INDEX(Преподаватели!F$3:F$72,MATCH($AK294,Преподаватели!$E$3:$E$72,0),1)</f>
        <v>доц.</v>
      </c>
      <c r="AS294" s="101" t="str">
        <f>INDEX(Преподаватели!G$3:G$72,MATCH($AK294,Преподаватели!$E$3:$E$72,0),1)</f>
        <v>шт.</v>
      </c>
      <c r="AT294" s="101" t="str">
        <f>INDEX(Преподаватели!H$3:H$72,MATCH($AK294,Преподаватели!$E$3:$E$72,0),1)</f>
        <v>к.н.</v>
      </c>
      <c r="AU294" s="186" t="str">
        <f>INDEX(Преподаватели!I$3:I$72,MATCH($AK294,Преподаватели!$E$3:$E$72,0),1)</f>
        <v>б.з.</v>
      </c>
      <c r="AV294" s="157"/>
      <c r="AW294" s="163"/>
      <c r="AX294" s="163"/>
      <c r="AY294" s="164"/>
      <c r="AZ294" s="165"/>
      <c r="BA294" s="165"/>
    </row>
    <row r="295" spans="1:58">
      <c r="A295" s="22" t="s">
        <v>196</v>
      </c>
      <c r="B295" s="145" t="s">
        <v>531</v>
      </c>
      <c r="C295" s="68" t="s">
        <v>364</v>
      </c>
      <c r="D295" s="21" t="s">
        <v>437</v>
      </c>
      <c r="E295" s="21" t="s">
        <v>144</v>
      </c>
      <c r="F295" s="21">
        <v>1</v>
      </c>
      <c r="G295" s="320" t="s">
        <v>530</v>
      </c>
      <c r="H295" s="21">
        <v>2</v>
      </c>
      <c r="I295" s="49">
        <v>1</v>
      </c>
      <c r="J295" s="37"/>
      <c r="K295" s="31"/>
      <c r="L295" s="31"/>
      <c r="M295" s="38"/>
      <c r="N295" s="193">
        <v>0</v>
      </c>
      <c r="O295" s="21"/>
      <c r="P295" s="21">
        <v>4</v>
      </c>
      <c r="Q295" s="21">
        <v>4</v>
      </c>
      <c r="R295" s="21">
        <v>0</v>
      </c>
      <c r="S295" s="21"/>
      <c r="T295" s="121"/>
      <c r="U295" s="50">
        <f t="shared" si="65"/>
        <v>4</v>
      </c>
      <c r="V295" s="29">
        <f t="shared" si="66"/>
        <v>0</v>
      </c>
      <c r="W295" s="29">
        <f t="shared" si="67"/>
        <v>0</v>
      </c>
      <c r="X295" s="57">
        <f t="shared" si="68"/>
        <v>0</v>
      </c>
      <c r="Y295" s="29">
        <f t="shared" si="69"/>
        <v>0</v>
      </c>
      <c r="Z295" s="20">
        <f t="shared" si="70"/>
        <v>0</v>
      </c>
      <c r="AA295" s="20">
        <f t="shared" si="79"/>
        <v>0</v>
      </c>
      <c r="AB295" s="20">
        <f t="shared" si="71"/>
        <v>0</v>
      </c>
      <c r="AC295" s="20">
        <f t="shared" si="72"/>
        <v>0</v>
      </c>
      <c r="AD295" s="20">
        <f t="shared" si="73"/>
        <v>0</v>
      </c>
      <c r="AE295" s="23">
        <f t="shared" si="74"/>
        <v>0</v>
      </c>
      <c r="AF295" s="25">
        <f t="shared" si="75"/>
        <v>0</v>
      </c>
      <c r="AG295" s="230"/>
      <c r="AH295" s="25"/>
      <c r="AI295" s="23"/>
      <c r="AJ295" s="49">
        <f t="shared" si="76"/>
        <v>4</v>
      </c>
      <c r="AK295" s="181" t="s">
        <v>107</v>
      </c>
      <c r="AL295" s="182">
        <f t="shared" si="77"/>
        <v>6.6666666666666671E-3</v>
      </c>
      <c r="AM295" s="69" t="s">
        <v>376</v>
      </c>
      <c r="AN295" s="20" t="s">
        <v>148</v>
      </c>
      <c r="AO295" s="20" t="s">
        <v>148</v>
      </c>
      <c r="AP295" s="21"/>
      <c r="AQ295" s="122" t="s">
        <v>4</v>
      </c>
      <c r="AR295" s="185" t="str">
        <f>INDEX(Преподаватели!F$3:F$72,MATCH($AK295,Преподаватели!$E$3:$E$72,0),1)</f>
        <v>ст.викл.</v>
      </c>
      <c r="AS295" s="101" t="str">
        <f>INDEX(Преподаватели!G$3:G$72,MATCH($AK295,Преподаватели!$E$3:$E$72,0),1)</f>
        <v>шт.</v>
      </c>
      <c r="AT295" s="101" t="str">
        <f>INDEX(Преподаватели!H$3:H$72,MATCH($AK295,Преподаватели!$E$3:$E$72,0),1)</f>
        <v>б.с.</v>
      </c>
      <c r="AU295" s="186" t="str">
        <f>INDEX(Преподаватели!I$3:I$72,MATCH($AK295,Преподаватели!$E$3:$E$72,0),1)</f>
        <v>б.з.</v>
      </c>
      <c r="AV295" s="157"/>
      <c r="AW295" s="163"/>
      <c r="AX295" s="163"/>
      <c r="AY295" s="164"/>
      <c r="AZ295" s="165"/>
      <c r="BA295" s="165"/>
    </row>
    <row r="296" spans="1:58" s="1" customFormat="1">
      <c r="A296" s="21" t="s">
        <v>196</v>
      </c>
      <c r="B296" s="145" t="s">
        <v>531</v>
      </c>
      <c r="C296" s="68" t="s">
        <v>364</v>
      </c>
      <c r="D296" s="21" t="s">
        <v>437</v>
      </c>
      <c r="E296" s="21" t="s">
        <v>144</v>
      </c>
      <c r="F296" s="21">
        <v>2</v>
      </c>
      <c r="G296" s="320" t="s">
        <v>530</v>
      </c>
      <c r="H296" s="21">
        <v>2</v>
      </c>
      <c r="I296" s="49">
        <v>1</v>
      </c>
      <c r="J296" s="37" t="s">
        <v>106</v>
      </c>
      <c r="K296" s="31"/>
      <c r="L296" s="31"/>
      <c r="M296" s="38"/>
      <c r="N296" s="193">
        <v>3</v>
      </c>
      <c r="O296" s="21">
        <v>90</v>
      </c>
      <c r="P296" s="21">
        <v>4</v>
      </c>
      <c r="Q296" s="21"/>
      <c r="R296" s="21">
        <v>0</v>
      </c>
      <c r="S296" s="21">
        <v>4</v>
      </c>
      <c r="T296" s="121"/>
      <c r="U296" s="50">
        <f t="shared" si="65"/>
        <v>0</v>
      </c>
      <c r="V296" s="29">
        <f t="shared" si="66"/>
        <v>0</v>
      </c>
      <c r="W296" s="29">
        <f t="shared" si="67"/>
        <v>4</v>
      </c>
      <c r="X296" s="57">
        <f t="shared" si="68"/>
        <v>0</v>
      </c>
      <c r="Y296" s="29">
        <f t="shared" si="69"/>
        <v>0</v>
      </c>
      <c r="Z296" s="20">
        <f t="shared" si="70"/>
        <v>0</v>
      </c>
      <c r="AA296" s="20">
        <f t="shared" si="79"/>
        <v>0</v>
      </c>
      <c r="AB296" s="20">
        <f t="shared" si="71"/>
        <v>0.5</v>
      </c>
      <c r="AC296" s="20">
        <f t="shared" si="72"/>
        <v>0</v>
      </c>
      <c r="AD296" s="20">
        <f t="shared" si="73"/>
        <v>0</v>
      </c>
      <c r="AE296" s="23">
        <f t="shared" si="74"/>
        <v>0</v>
      </c>
      <c r="AF296" s="25">
        <f t="shared" si="75"/>
        <v>0</v>
      </c>
      <c r="AG296" s="230"/>
      <c r="AH296" s="25"/>
      <c r="AI296" s="23"/>
      <c r="AJ296" s="49">
        <f t="shared" si="76"/>
        <v>4.5</v>
      </c>
      <c r="AK296" s="181" t="s">
        <v>107</v>
      </c>
      <c r="AL296" s="182">
        <f t="shared" si="77"/>
        <v>7.4999999999999997E-3</v>
      </c>
      <c r="AM296" s="158" t="s">
        <v>376</v>
      </c>
      <c r="AN296" s="20" t="s">
        <v>148</v>
      </c>
      <c r="AO296" s="20" t="s">
        <v>148</v>
      </c>
      <c r="AP296" s="21"/>
      <c r="AQ296" s="122" t="s">
        <v>4</v>
      </c>
      <c r="AR296" s="185" t="str">
        <f>INDEX(Преподаватели!F$3:F$72,MATCH($AK296,Преподаватели!$E$3:$E$72,0),1)</f>
        <v>ст.викл.</v>
      </c>
      <c r="AS296" s="101" t="str">
        <f>INDEX(Преподаватели!G$3:G$72,MATCH($AK296,Преподаватели!$E$3:$E$72,0),1)</f>
        <v>шт.</v>
      </c>
      <c r="AT296" s="101" t="str">
        <f>INDEX(Преподаватели!H$3:H$72,MATCH($AK296,Преподаватели!$E$3:$E$72,0),1)</f>
        <v>б.с.</v>
      </c>
      <c r="AU296" s="186" t="str">
        <f>INDEX(Преподаватели!I$3:I$72,MATCH($AK296,Преподаватели!$E$3:$E$72,0),1)</f>
        <v>б.з.</v>
      </c>
      <c r="AV296" s="157"/>
      <c r="AW296" s="163"/>
      <c r="AX296" s="163"/>
      <c r="AY296" s="164"/>
      <c r="AZ296" s="165"/>
      <c r="BA296" s="165"/>
    </row>
    <row r="297" spans="1:58">
      <c r="A297" s="22" t="s">
        <v>464</v>
      </c>
      <c r="B297" s="145" t="s">
        <v>532</v>
      </c>
      <c r="C297" s="68" t="s">
        <v>364</v>
      </c>
      <c r="D297" s="21" t="s">
        <v>437</v>
      </c>
      <c r="E297" s="21" t="s">
        <v>144</v>
      </c>
      <c r="F297" s="21">
        <v>2</v>
      </c>
      <c r="G297" s="320" t="s">
        <v>530</v>
      </c>
      <c r="H297" s="21">
        <v>2</v>
      </c>
      <c r="I297" s="49">
        <v>1</v>
      </c>
      <c r="J297" s="37"/>
      <c r="K297" s="31"/>
      <c r="L297" s="31"/>
      <c r="M297" s="38"/>
      <c r="N297" s="193">
        <v>0</v>
      </c>
      <c r="O297" s="21"/>
      <c r="P297" s="21">
        <v>4</v>
      </c>
      <c r="Q297" s="21">
        <v>4</v>
      </c>
      <c r="R297" s="21">
        <v>0</v>
      </c>
      <c r="S297" s="21"/>
      <c r="T297" s="121"/>
      <c r="U297" s="50">
        <f t="shared" si="65"/>
        <v>4</v>
      </c>
      <c r="V297" s="29">
        <f t="shared" si="66"/>
        <v>0</v>
      </c>
      <c r="W297" s="29">
        <f t="shared" si="67"/>
        <v>0</v>
      </c>
      <c r="X297" s="57">
        <f t="shared" si="68"/>
        <v>0</v>
      </c>
      <c r="Y297" s="29">
        <f t="shared" si="69"/>
        <v>0</v>
      </c>
      <c r="Z297" s="20">
        <f t="shared" si="70"/>
        <v>0</v>
      </c>
      <c r="AA297" s="20">
        <f t="shared" si="79"/>
        <v>0</v>
      </c>
      <c r="AB297" s="20">
        <f t="shared" si="71"/>
        <v>0</v>
      </c>
      <c r="AC297" s="20">
        <f t="shared" si="72"/>
        <v>0</v>
      </c>
      <c r="AD297" s="20">
        <f t="shared" si="73"/>
        <v>0</v>
      </c>
      <c r="AE297" s="23">
        <f t="shared" si="74"/>
        <v>0</v>
      </c>
      <c r="AF297" s="25">
        <f t="shared" si="75"/>
        <v>0</v>
      </c>
      <c r="AG297" s="230"/>
      <c r="AH297" s="25">
        <f t="shared" ref="AH297:AH305" si="80">IF(AF297&gt;0,0,IF(D297="Заоч.",0,IF(OR(D297="Ден.(д)",D297="Заоч.(д)"),0,IF(Q297&gt;0,N297*H297*0.02,0))))</f>
        <v>0</v>
      </c>
      <c r="AI297" s="23"/>
      <c r="AJ297" s="49">
        <f t="shared" si="76"/>
        <v>4</v>
      </c>
      <c r="AK297" s="181" t="s">
        <v>107</v>
      </c>
      <c r="AL297" s="182">
        <f t="shared" si="77"/>
        <v>6.6666666666666671E-3</v>
      </c>
      <c r="AM297" s="69" t="s">
        <v>376</v>
      </c>
      <c r="AN297" s="20" t="s">
        <v>148</v>
      </c>
      <c r="AO297" s="20" t="s">
        <v>148</v>
      </c>
      <c r="AP297" s="21"/>
      <c r="AQ297" s="122" t="s">
        <v>4</v>
      </c>
      <c r="AR297" s="185" t="str">
        <f>INDEX(Преподаватели!F$3:F$72,MATCH($AK297,Преподаватели!$E$3:$E$72,0),1)</f>
        <v>ст.викл.</v>
      </c>
      <c r="AS297" s="101" t="str">
        <f>INDEX(Преподаватели!G$3:G$72,MATCH($AK297,Преподаватели!$E$3:$E$72,0),1)</f>
        <v>шт.</v>
      </c>
      <c r="AT297" s="101" t="str">
        <f>INDEX(Преподаватели!H$3:H$72,MATCH($AK297,Преподаватели!$E$3:$E$72,0),1)</f>
        <v>б.с.</v>
      </c>
      <c r="AU297" s="186" t="str">
        <f>INDEX(Преподаватели!I$3:I$72,MATCH($AK297,Преподаватели!$E$3:$E$72,0),1)</f>
        <v>б.з.</v>
      </c>
      <c r="AV297" s="157"/>
      <c r="AW297" s="163"/>
      <c r="AX297" s="163"/>
      <c r="AY297" s="164"/>
      <c r="AZ297" s="165"/>
      <c r="BA297" s="165"/>
      <c r="BB297" s="1"/>
      <c r="BC297" s="1"/>
      <c r="BD297" s="1"/>
      <c r="BE297" s="1"/>
      <c r="BF297" s="1"/>
    </row>
    <row r="298" spans="1:58" s="1" customFormat="1">
      <c r="A298" s="21" t="s">
        <v>533</v>
      </c>
      <c r="B298" s="145" t="s">
        <v>534</v>
      </c>
      <c r="C298" s="68" t="s">
        <v>364</v>
      </c>
      <c r="D298" s="21" t="s">
        <v>437</v>
      </c>
      <c r="E298" s="21" t="s">
        <v>144</v>
      </c>
      <c r="F298" s="21">
        <v>2</v>
      </c>
      <c r="G298" s="320" t="s">
        <v>530</v>
      </c>
      <c r="H298" s="21">
        <v>2</v>
      </c>
      <c r="I298" s="49">
        <v>1</v>
      </c>
      <c r="J298" s="37"/>
      <c r="K298" s="31"/>
      <c r="L298" s="31"/>
      <c r="M298" s="38"/>
      <c r="N298" s="193">
        <v>0</v>
      </c>
      <c r="O298" s="21"/>
      <c r="P298" s="21">
        <v>4</v>
      </c>
      <c r="Q298" s="21">
        <v>4</v>
      </c>
      <c r="R298" s="21">
        <v>0</v>
      </c>
      <c r="S298" s="21"/>
      <c r="T298" s="121"/>
      <c r="U298" s="50">
        <f t="shared" si="65"/>
        <v>4</v>
      </c>
      <c r="V298" s="29">
        <f t="shared" si="66"/>
        <v>0</v>
      </c>
      <c r="W298" s="29">
        <f t="shared" si="67"/>
        <v>0</v>
      </c>
      <c r="X298" s="57">
        <f t="shared" si="68"/>
        <v>0</v>
      </c>
      <c r="Y298" s="29">
        <f t="shared" si="69"/>
        <v>0</v>
      </c>
      <c r="Z298" s="20">
        <f t="shared" si="70"/>
        <v>0</v>
      </c>
      <c r="AA298" s="20">
        <f t="shared" si="79"/>
        <v>0</v>
      </c>
      <c r="AB298" s="20">
        <f t="shared" si="71"/>
        <v>0</v>
      </c>
      <c r="AC298" s="20">
        <f t="shared" si="72"/>
        <v>0</v>
      </c>
      <c r="AD298" s="20">
        <f t="shared" si="73"/>
        <v>0</v>
      </c>
      <c r="AE298" s="23">
        <f t="shared" si="74"/>
        <v>0</v>
      </c>
      <c r="AF298" s="25">
        <f t="shared" si="75"/>
        <v>0</v>
      </c>
      <c r="AG298" s="230"/>
      <c r="AH298" s="25">
        <f t="shared" si="80"/>
        <v>0</v>
      </c>
      <c r="AI298" s="23"/>
      <c r="AJ298" s="49">
        <f t="shared" si="76"/>
        <v>4</v>
      </c>
      <c r="AK298" s="181" t="s">
        <v>107</v>
      </c>
      <c r="AL298" s="182">
        <f t="shared" si="77"/>
        <v>6.6666666666666671E-3</v>
      </c>
      <c r="AM298" s="158" t="s">
        <v>140</v>
      </c>
      <c r="AN298" s="20" t="s">
        <v>110</v>
      </c>
      <c r="AO298" s="20" t="s">
        <v>148</v>
      </c>
      <c r="AP298" s="21"/>
      <c r="AQ298" s="122" t="s">
        <v>4</v>
      </c>
      <c r="AR298" s="185" t="str">
        <f>INDEX(Преподаватели!F$3:F$72,MATCH($AK298,Преподаватели!$E$3:$E$72,0),1)</f>
        <v>ст.викл.</v>
      </c>
      <c r="AS298" s="101" t="str">
        <f>INDEX(Преподаватели!G$3:G$72,MATCH($AK298,Преподаватели!$E$3:$E$72,0),1)</f>
        <v>шт.</v>
      </c>
      <c r="AT298" s="101" t="str">
        <f>INDEX(Преподаватели!H$3:H$72,MATCH($AK298,Преподаватели!$E$3:$E$72,0),1)</f>
        <v>б.с.</v>
      </c>
      <c r="AU298" s="186" t="str">
        <f>INDEX(Преподаватели!I$3:I$72,MATCH($AK298,Преподаватели!$E$3:$E$72,0),1)</f>
        <v>б.з.</v>
      </c>
      <c r="AV298" s="157"/>
      <c r="AW298" s="163"/>
      <c r="AX298" s="163"/>
      <c r="AY298" s="164"/>
      <c r="AZ298" s="165"/>
      <c r="BA298" s="165"/>
    </row>
    <row r="299" spans="1:58" s="1" customFormat="1">
      <c r="A299" s="21" t="s">
        <v>206</v>
      </c>
      <c r="B299" s="145" t="s">
        <v>535</v>
      </c>
      <c r="C299" s="68" t="s">
        <v>364</v>
      </c>
      <c r="D299" s="21" t="s">
        <v>437</v>
      </c>
      <c r="E299" s="21" t="s">
        <v>144</v>
      </c>
      <c r="F299" s="21">
        <v>2</v>
      </c>
      <c r="G299" s="320" t="s">
        <v>530</v>
      </c>
      <c r="H299" s="21">
        <v>2</v>
      </c>
      <c r="I299" s="49">
        <v>1</v>
      </c>
      <c r="J299" s="37"/>
      <c r="K299" s="31"/>
      <c r="L299" s="31"/>
      <c r="M299" s="38"/>
      <c r="N299" s="193">
        <v>0</v>
      </c>
      <c r="O299" s="21"/>
      <c r="P299" s="21">
        <v>4</v>
      </c>
      <c r="Q299" s="21">
        <v>4</v>
      </c>
      <c r="R299" s="21">
        <v>0</v>
      </c>
      <c r="S299" s="21"/>
      <c r="T299" s="121"/>
      <c r="U299" s="50">
        <f t="shared" si="65"/>
        <v>4</v>
      </c>
      <c r="V299" s="29">
        <f t="shared" si="66"/>
        <v>0</v>
      </c>
      <c r="W299" s="29">
        <f t="shared" si="67"/>
        <v>0</v>
      </c>
      <c r="X299" s="57">
        <f t="shared" si="68"/>
        <v>0</v>
      </c>
      <c r="Y299" s="29">
        <f t="shared" si="69"/>
        <v>0</v>
      </c>
      <c r="Z299" s="20">
        <f t="shared" si="70"/>
        <v>0</v>
      </c>
      <c r="AA299" s="20">
        <f t="shared" si="79"/>
        <v>0</v>
      </c>
      <c r="AB299" s="20">
        <f t="shared" si="71"/>
        <v>0</v>
      </c>
      <c r="AC299" s="20">
        <f t="shared" si="72"/>
        <v>0</v>
      </c>
      <c r="AD299" s="20">
        <f t="shared" si="73"/>
        <v>0</v>
      </c>
      <c r="AE299" s="23">
        <f t="shared" si="74"/>
        <v>0</v>
      </c>
      <c r="AF299" s="25">
        <f t="shared" si="75"/>
        <v>0</v>
      </c>
      <c r="AG299" s="230"/>
      <c r="AH299" s="25">
        <f t="shared" si="80"/>
        <v>0</v>
      </c>
      <c r="AI299" s="23"/>
      <c r="AJ299" s="49">
        <f t="shared" si="76"/>
        <v>4</v>
      </c>
      <c r="AK299" s="181" t="s">
        <v>254</v>
      </c>
      <c r="AL299" s="182">
        <f t="shared" si="77"/>
        <v>6.6666666666666671E-3</v>
      </c>
      <c r="AM299" s="158" t="s">
        <v>366</v>
      </c>
      <c r="AN299" s="20" t="s">
        <v>148</v>
      </c>
      <c r="AO299" s="20" t="s">
        <v>148</v>
      </c>
      <c r="AP299" s="21"/>
      <c r="AQ299" s="122" t="s">
        <v>4</v>
      </c>
      <c r="AR299" s="185" t="str">
        <f>INDEX(Преподаватели!F$3:F$72,MATCH($AK299,Преподаватели!$E$3:$E$72,0),1)</f>
        <v>доц.</v>
      </c>
      <c r="AS299" s="101" t="str">
        <f>INDEX(Преподаватели!G$3:G$72,MATCH($AK299,Преподаватели!$E$3:$E$72,0),1)</f>
        <v>шт.сум.</v>
      </c>
      <c r="AT299" s="101" t="str">
        <f>INDEX(Преподаватели!H$3:H$72,MATCH($AK299,Преподаватели!$E$3:$E$72,0),1)</f>
        <v>к.н.</v>
      </c>
      <c r="AU299" s="186" t="str">
        <f>INDEX(Преподаватели!I$3:I$72,MATCH($AK299,Преподаватели!$E$3:$E$72,0),1)</f>
        <v>доц.</v>
      </c>
      <c r="AV299" s="157"/>
      <c r="AW299" s="163"/>
      <c r="AX299" s="163"/>
      <c r="AY299" s="164"/>
      <c r="AZ299" s="165"/>
      <c r="BA299" s="165"/>
    </row>
    <row r="300" spans="1:58" ht="25.5">
      <c r="A300" s="22" t="s">
        <v>536</v>
      </c>
      <c r="B300" s="145" t="s">
        <v>537</v>
      </c>
      <c r="C300" s="68" t="s">
        <v>364</v>
      </c>
      <c r="D300" s="21" t="s">
        <v>437</v>
      </c>
      <c r="E300" s="21" t="s">
        <v>144</v>
      </c>
      <c r="F300" s="21">
        <v>2</v>
      </c>
      <c r="G300" s="320" t="s">
        <v>530</v>
      </c>
      <c r="H300" s="21">
        <v>2</v>
      </c>
      <c r="I300" s="49">
        <v>1</v>
      </c>
      <c r="J300" s="37"/>
      <c r="K300" s="31"/>
      <c r="L300" s="31"/>
      <c r="M300" s="38"/>
      <c r="N300" s="193"/>
      <c r="O300" s="21"/>
      <c r="P300" s="21">
        <v>2</v>
      </c>
      <c r="Q300" s="21">
        <v>2</v>
      </c>
      <c r="R300" s="21">
        <v>0</v>
      </c>
      <c r="S300" s="21"/>
      <c r="T300" s="121"/>
      <c r="U300" s="50">
        <f t="shared" si="65"/>
        <v>2</v>
      </c>
      <c r="V300" s="29">
        <f t="shared" si="66"/>
        <v>0</v>
      </c>
      <c r="W300" s="29">
        <f t="shared" si="67"/>
        <v>0</v>
      </c>
      <c r="X300" s="57">
        <f t="shared" si="68"/>
        <v>0</v>
      </c>
      <c r="Y300" s="29">
        <f t="shared" si="69"/>
        <v>0</v>
      </c>
      <c r="Z300" s="20">
        <f t="shared" si="70"/>
        <v>0</v>
      </c>
      <c r="AA300" s="20">
        <f t="shared" si="79"/>
        <v>0</v>
      </c>
      <c r="AB300" s="20">
        <f t="shared" si="71"/>
        <v>0</v>
      </c>
      <c r="AC300" s="20">
        <f t="shared" si="72"/>
        <v>0</v>
      </c>
      <c r="AD300" s="20">
        <f t="shared" si="73"/>
        <v>0</v>
      </c>
      <c r="AE300" s="23">
        <f t="shared" si="74"/>
        <v>0</v>
      </c>
      <c r="AF300" s="25">
        <f t="shared" si="75"/>
        <v>0</v>
      </c>
      <c r="AG300" s="230"/>
      <c r="AH300" s="25">
        <f t="shared" si="80"/>
        <v>0</v>
      </c>
      <c r="AI300" s="23"/>
      <c r="AJ300" s="49">
        <f t="shared" si="76"/>
        <v>2</v>
      </c>
      <c r="AK300" s="181" t="s">
        <v>353</v>
      </c>
      <c r="AL300" s="182">
        <f t="shared" si="77"/>
        <v>3.3333333333333335E-3</v>
      </c>
      <c r="AM300" s="69" t="s">
        <v>354</v>
      </c>
      <c r="AN300" s="20" t="s">
        <v>109</v>
      </c>
      <c r="AO300" s="20" t="s">
        <v>148</v>
      </c>
      <c r="AP300" s="21"/>
      <c r="AQ300" s="122" t="s">
        <v>4</v>
      </c>
      <c r="AR300" s="185" t="str">
        <f>INDEX(Преподаватели!F$3:F$72,MATCH($AK300,Преподаватели!$E$3:$E$72,0),1)</f>
        <v>доц.</v>
      </c>
      <c r="AS300" s="101" t="str">
        <f>INDEX(Преподаватели!G$3:G$72,MATCH($AK300,Преподаватели!$E$3:$E$72,0),1)</f>
        <v>сум.</v>
      </c>
      <c r="AT300" s="101" t="str">
        <f>INDEX(Преподаватели!H$3:H$72,MATCH($AK300,Преподаватели!$E$3:$E$72,0),1)</f>
        <v>к.н.</v>
      </c>
      <c r="AU300" s="186" t="str">
        <f>INDEX(Преподаватели!I$3:I$72,MATCH($AK300,Преподаватели!$E$3:$E$72,0),1)</f>
        <v>доц.</v>
      </c>
      <c r="AV300" s="157"/>
      <c r="AW300" s="163"/>
      <c r="AX300" s="163"/>
      <c r="AY300" s="164"/>
      <c r="AZ300" s="165"/>
      <c r="BA300" s="165"/>
    </row>
    <row r="301" spans="1:58" s="1" customFormat="1" ht="25.5">
      <c r="A301" s="21" t="s">
        <v>536</v>
      </c>
      <c r="B301" s="145" t="s">
        <v>537</v>
      </c>
      <c r="C301" s="68" t="s">
        <v>364</v>
      </c>
      <c r="D301" s="21" t="s">
        <v>437</v>
      </c>
      <c r="E301" s="21" t="s">
        <v>144</v>
      </c>
      <c r="F301" s="21">
        <v>2</v>
      </c>
      <c r="G301" s="320" t="s">
        <v>530</v>
      </c>
      <c r="H301" s="21">
        <v>2</v>
      </c>
      <c r="I301" s="49">
        <v>1</v>
      </c>
      <c r="J301" s="37"/>
      <c r="K301" s="31" t="s">
        <v>106</v>
      </c>
      <c r="L301" s="31"/>
      <c r="M301" s="38"/>
      <c r="N301" s="193">
        <v>3</v>
      </c>
      <c r="O301" s="21">
        <v>90</v>
      </c>
      <c r="P301" s="21">
        <v>2</v>
      </c>
      <c r="Q301" s="21"/>
      <c r="R301" s="21">
        <v>0</v>
      </c>
      <c r="S301" s="21">
        <v>2</v>
      </c>
      <c r="T301" s="121">
        <v>82</v>
      </c>
      <c r="U301" s="50">
        <f t="shared" si="65"/>
        <v>0</v>
      </c>
      <c r="V301" s="29">
        <f t="shared" si="66"/>
        <v>0</v>
      </c>
      <c r="W301" s="29">
        <f t="shared" si="67"/>
        <v>2</v>
      </c>
      <c r="X301" s="57">
        <f t="shared" si="68"/>
        <v>0</v>
      </c>
      <c r="Y301" s="29">
        <f t="shared" si="69"/>
        <v>0</v>
      </c>
      <c r="Z301" s="20">
        <f t="shared" si="70"/>
        <v>0</v>
      </c>
      <c r="AA301" s="20">
        <f t="shared" si="79"/>
        <v>0</v>
      </c>
      <c r="AB301" s="20">
        <f t="shared" si="71"/>
        <v>0</v>
      </c>
      <c r="AC301" s="20">
        <f t="shared" si="72"/>
        <v>0</v>
      </c>
      <c r="AD301" s="20">
        <f t="shared" si="73"/>
        <v>0</v>
      </c>
      <c r="AE301" s="23">
        <f t="shared" si="74"/>
        <v>0</v>
      </c>
      <c r="AF301" s="25">
        <f t="shared" si="75"/>
        <v>0</v>
      </c>
      <c r="AG301" s="230"/>
      <c r="AH301" s="25">
        <f t="shared" si="80"/>
        <v>0</v>
      </c>
      <c r="AI301" s="23"/>
      <c r="AJ301" s="49">
        <f t="shared" si="76"/>
        <v>2</v>
      </c>
      <c r="AK301" s="181" t="s">
        <v>353</v>
      </c>
      <c r="AL301" s="182">
        <f t="shared" si="77"/>
        <v>3.3333333333333335E-3</v>
      </c>
      <c r="AM301" s="158" t="s">
        <v>354</v>
      </c>
      <c r="AN301" s="20" t="s">
        <v>109</v>
      </c>
      <c r="AO301" s="20" t="s">
        <v>148</v>
      </c>
      <c r="AP301" s="21"/>
      <c r="AQ301" s="122" t="s">
        <v>4</v>
      </c>
      <c r="AR301" s="185" t="str">
        <f>INDEX(Преподаватели!F$3:F$72,MATCH($AK301,Преподаватели!$E$3:$E$72,0),1)</f>
        <v>доц.</v>
      </c>
      <c r="AS301" s="101" t="str">
        <f>INDEX(Преподаватели!G$3:G$72,MATCH($AK301,Преподаватели!$E$3:$E$72,0),1)</f>
        <v>сум.</v>
      </c>
      <c r="AT301" s="101" t="str">
        <f>INDEX(Преподаватели!H$3:H$72,MATCH($AK301,Преподаватели!$E$3:$E$72,0),1)</f>
        <v>к.н.</v>
      </c>
      <c r="AU301" s="186" t="str">
        <f>INDEX(Преподаватели!I$3:I$72,MATCH($AK301,Преподаватели!$E$3:$E$72,0),1)</f>
        <v>доц.</v>
      </c>
      <c r="AV301" s="157"/>
      <c r="AW301" s="163"/>
      <c r="AX301" s="163"/>
      <c r="AY301" s="164"/>
      <c r="AZ301" s="165"/>
      <c r="BA301" s="165"/>
      <c r="BB301" s="4"/>
      <c r="BC301" s="4"/>
      <c r="BD301" s="4"/>
      <c r="BE301" s="4"/>
      <c r="BF301" s="4"/>
    </row>
    <row r="302" spans="1:58">
      <c r="A302" s="22" t="s">
        <v>538</v>
      </c>
      <c r="B302" s="145" t="s">
        <v>539</v>
      </c>
      <c r="C302" s="68" t="s">
        <v>364</v>
      </c>
      <c r="D302" s="21" t="s">
        <v>437</v>
      </c>
      <c r="E302" s="21" t="s">
        <v>144</v>
      </c>
      <c r="F302" s="21">
        <v>2</v>
      </c>
      <c r="G302" s="320" t="s">
        <v>530</v>
      </c>
      <c r="H302" s="21">
        <v>2</v>
      </c>
      <c r="I302" s="49">
        <v>1</v>
      </c>
      <c r="J302" s="37"/>
      <c r="K302" s="31"/>
      <c r="L302" s="31"/>
      <c r="M302" s="38"/>
      <c r="N302" s="193">
        <v>0</v>
      </c>
      <c r="O302" s="21"/>
      <c r="P302" s="21">
        <v>2</v>
      </c>
      <c r="Q302" s="21">
        <v>2</v>
      </c>
      <c r="R302" s="21">
        <v>0</v>
      </c>
      <c r="S302" s="21"/>
      <c r="T302" s="121"/>
      <c r="U302" s="50">
        <f t="shared" si="65"/>
        <v>2</v>
      </c>
      <c r="V302" s="29">
        <f t="shared" si="66"/>
        <v>0</v>
      </c>
      <c r="W302" s="29">
        <f t="shared" si="67"/>
        <v>0</v>
      </c>
      <c r="X302" s="57">
        <f t="shared" si="68"/>
        <v>0</v>
      </c>
      <c r="Y302" s="29">
        <f t="shared" si="69"/>
        <v>0</v>
      </c>
      <c r="Z302" s="20">
        <f t="shared" si="70"/>
        <v>0</v>
      </c>
      <c r="AA302" s="20">
        <f t="shared" si="79"/>
        <v>0</v>
      </c>
      <c r="AB302" s="20">
        <f t="shared" si="71"/>
        <v>0</v>
      </c>
      <c r="AC302" s="20">
        <f t="shared" si="72"/>
        <v>0</v>
      </c>
      <c r="AD302" s="20">
        <f t="shared" si="73"/>
        <v>0</v>
      </c>
      <c r="AE302" s="23">
        <f t="shared" si="74"/>
        <v>0</v>
      </c>
      <c r="AF302" s="25">
        <f t="shared" si="75"/>
        <v>0</v>
      </c>
      <c r="AG302" s="230"/>
      <c r="AH302" s="25">
        <f t="shared" si="80"/>
        <v>0</v>
      </c>
      <c r="AI302" s="23"/>
      <c r="AJ302" s="49">
        <f t="shared" si="76"/>
        <v>2</v>
      </c>
      <c r="AK302" s="181" t="s">
        <v>353</v>
      </c>
      <c r="AL302" s="182">
        <f t="shared" si="77"/>
        <v>3.3333333333333335E-3</v>
      </c>
      <c r="AM302" s="69" t="s">
        <v>354</v>
      </c>
      <c r="AN302" s="20" t="s">
        <v>109</v>
      </c>
      <c r="AO302" s="20" t="s">
        <v>148</v>
      </c>
      <c r="AP302" s="21"/>
      <c r="AQ302" s="122" t="s">
        <v>4</v>
      </c>
      <c r="AR302" s="185" t="str">
        <f>INDEX(Преподаватели!F$3:F$72,MATCH($AK302,Преподаватели!$E$3:$E$72,0),1)</f>
        <v>доц.</v>
      </c>
      <c r="AS302" s="101" t="str">
        <f>INDEX(Преподаватели!G$3:G$72,MATCH($AK302,Преподаватели!$E$3:$E$72,0),1)</f>
        <v>сум.</v>
      </c>
      <c r="AT302" s="101" t="str">
        <f>INDEX(Преподаватели!H$3:H$72,MATCH($AK302,Преподаватели!$E$3:$E$72,0),1)</f>
        <v>к.н.</v>
      </c>
      <c r="AU302" s="186" t="str">
        <f>INDEX(Преподаватели!I$3:I$72,MATCH($AK302,Преподаватели!$E$3:$E$72,0),1)</f>
        <v>доц.</v>
      </c>
      <c r="AV302" s="157"/>
      <c r="AW302" s="163"/>
      <c r="AX302" s="163"/>
      <c r="AY302" s="164"/>
      <c r="AZ302" s="165"/>
      <c r="BA302" s="165"/>
      <c r="BB302" s="1"/>
      <c r="BC302" s="1"/>
      <c r="BD302" s="1"/>
      <c r="BE302" s="1"/>
      <c r="BF302" s="1"/>
    </row>
    <row r="303" spans="1:58" s="1" customFormat="1">
      <c r="A303" s="21" t="s">
        <v>514</v>
      </c>
      <c r="B303" s="145" t="s">
        <v>540</v>
      </c>
      <c r="C303" s="68" t="s">
        <v>364</v>
      </c>
      <c r="D303" s="21" t="s">
        <v>437</v>
      </c>
      <c r="E303" s="21" t="s">
        <v>144</v>
      </c>
      <c r="F303" s="21">
        <v>2</v>
      </c>
      <c r="G303" s="320" t="s">
        <v>530</v>
      </c>
      <c r="H303" s="21">
        <v>2</v>
      </c>
      <c r="I303" s="49">
        <v>1</v>
      </c>
      <c r="J303" s="37"/>
      <c r="K303" s="31"/>
      <c r="L303" s="31"/>
      <c r="M303" s="38"/>
      <c r="N303" s="193">
        <v>0</v>
      </c>
      <c r="O303" s="21"/>
      <c r="P303" s="21">
        <v>4</v>
      </c>
      <c r="Q303" s="21">
        <v>4</v>
      </c>
      <c r="R303" s="21">
        <v>0</v>
      </c>
      <c r="S303" s="21"/>
      <c r="T303" s="121"/>
      <c r="U303" s="50">
        <f t="shared" si="65"/>
        <v>4</v>
      </c>
      <c r="V303" s="29">
        <f t="shared" si="66"/>
        <v>0</v>
      </c>
      <c r="W303" s="29">
        <f t="shared" si="67"/>
        <v>0</v>
      </c>
      <c r="X303" s="57">
        <f t="shared" si="68"/>
        <v>0</v>
      </c>
      <c r="Y303" s="29">
        <f t="shared" si="69"/>
        <v>0</v>
      </c>
      <c r="Z303" s="20">
        <f t="shared" si="70"/>
        <v>0</v>
      </c>
      <c r="AA303" s="20">
        <f t="shared" si="79"/>
        <v>0</v>
      </c>
      <c r="AB303" s="20">
        <f t="shared" si="71"/>
        <v>0</v>
      </c>
      <c r="AC303" s="20">
        <f t="shared" si="72"/>
        <v>0</v>
      </c>
      <c r="AD303" s="20">
        <f t="shared" si="73"/>
        <v>0</v>
      </c>
      <c r="AE303" s="23">
        <f t="shared" si="74"/>
        <v>0</v>
      </c>
      <c r="AF303" s="25">
        <f t="shared" si="75"/>
        <v>0</v>
      </c>
      <c r="AG303" s="230"/>
      <c r="AH303" s="25">
        <f t="shared" si="80"/>
        <v>0</v>
      </c>
      <c r="AI303" s="23"/>
      <c r="AJ303" s="49">
        <f t="shared" si="76"/>
        <v>4</v>
      </c>
      <c r="AK303" s="181" t="s">
        <v>107</v>
      </c>
      <c r="AL303" s="182">
        <f t="shared" si="77"/>
        <v>6.6666666666666671E-3</v>
      </c>
      <c r="AM303" s="158" t="s">
        <v>376</v>
      </c>
      <c r="AN303" s="20" t="s">
        <v>148</v>
      </c>
      <c r="AO303" s="20" t="s">
        <v>148</v>
      </c>
      <c r="AP303" s="21"/>
      <c r="AQ303" s="122" t="s">
        <v>4</v>
      </c>
      <c r="AR303" s="185" t="str">
        <f>INDEX(Преподаватели!F$3:F$72,MATCH($AK303,Преподаватели!$E$3:$E$72,0),1)</f>
        <v>ст.викл.</v>
      </c>
      <c r="AS303" s="101" t="str">
        <f>INDEX(Преподаватели!G$3:G$72,MATCH($AK303,Преподаватели!$E$3:$E$72,0),1)</f>
        <v>шт.</v>
      </c>
      <c r="AT303" s="101" t="str">
        <f>INDEX(Преподаватели!H$3:H$72,MATCH($AK303,Преподаватели!$E$3:$E$72,0),1)</f>
        <v>б.с.</v>
      </c>
      <c r="AU303" s="186" t="str">
        <f>INDEX(Преподаватели!I$3:I$72,MATCH($AK303,Преподаватели!$E$3:$E$72,0),1)</f>
        <v>б.з.</v>
      </c>
      <c r="AV303" s="157"/>
      <c r="AW303" s="163"/>
      <c r="AX303" s="163"/>
      <c r="AY303" s="164"/>
      <c r="AZ303" s="165"/>
      <c r="BA303" s="165"/>
    </row>
    <row r="304" spans="1:58" s="1" customFormat="1">
      <c r="A304" s="329" t="s">
        <v>439</v>
      </c>
      <c r="B304" s="145" t="s">
        <v>541</v>
      </c>
      <c r="C304" s="68" t="s">
        <v>364</v>
      </c>
      <c r="D304" s="21" t="s">
        <v>437</v>
      </c>
      <c r="E304" s="21" t="s">
        <v>144</v>
      </c>
      <c r="F304" s="21">
        <v>1</v>
      </c>
      <c r="G304" s="320" t="s">
        <v>530</v>
      </c>
      <c r="H304" s="21">
        <v>2</v>
      </c>
      <c r="I304" s="49">
        <v>1</v>
      </c>
      <c r="J304" s="37"/>
      <c r="K304" s="31"/>
      <c r="L304" s="31"/>
      <c r="M304" s="38"/>
      <c r="N304" s="193">
        <v>0</v>
      </c>
      <c r="O304" s="21"/>
      <c r="P304" s="21">
        <v>4</v>
      </c>
      <c r="Q304" s="21">
        <v>4</v>
      </c>
      <c r="R304" s="21">
        <v>0</v>
      </c>
      <c r="S304" s="21"/>
      <c r="T304" s="121"/>
      <c r="U304" s="50">
        <f t="shared" si="65"/>
        <v>4</v>
      </c>
      <c r="V304" s="29">
        <f t="shared" si="66"/>
        <v>0</v>
      </c>
      <c r="W304" s="29">
        <f t="shared" si="67"/>
        <v>0</v>
      </c>
      <c r="X304" s="57">
        <f t="shared" si="68"/>
        <v>0</v>
      </c>
      <c r="Y304" s="29">
        <f t="shared" si="69"/>
        <v>0</v>
      </c>
      <c r="Z304" s="20">
        <f t="shared" si="70"/>
        <v>0</v>
      </c>
      <c r="AA304" s="20">
        <f t="shared" si="79"/>
        <v>0</v>
      </c>
      <c r="AB304" s="20">
        <f t="shared" si="71"/>
        <v>0</v>
      </c>
      <c r="AC304" s="20">
        <f t="shared" si="72"/>
        <v>0</v>
      </c>
      <c r="AD304" s="20">
        <f t="shared" si="73"/>
        <v>0</v>
      </c>
      <c r="AE304" s="23">
        <f t="shared" si="74"/>
        <v>0</v>
      </c>
      <c r="AF304" s="25">
        <f t="shared" si="75"/>
        <v>0</v>
      </c>
      <c r="AG304" s="230"/>
      <c r="AH304" s="25">
        <f t="shared" si="80"/>
        <v>0</v>
      </c>
      <c r="AI304" s="23"/>
      <c r="AJ304" s="49">
        <f t="shared" si="76"/>
        <v>4</v>
      </c>
      <c r="AK304" s="181" t="s">
        <v>238</v>
      </c>
      <c r="AL304" s="182">
        <f t="shared" si="77"/>
        <v>6.6666666666666671E-3</v>
      </c>
      <c r="AM304" s="158" t="s">
        <v>366</v>
      </c>
      <c r="AN304" s="20" t="s">
        <v>148</v>
      </c>
      <c r="AO304" s="20" t="s">
        <v>148</v>
      </c>
      <c r="AP304" s="21"/>
      <c r="AQ304" s="122" t="s">
        <v>4</v>
      </c>
      <c r="AR304" s="185" t="str">
        <f>INDEX(Преподаватели!F$3:F$72,MATCH($AK304,Преподаватели!$E$3:$E$72,0),1)</f>
        <v>доц.</v>
      </c>
      <c r="AS304" s="101" t="str">
        <f>INDEX(Преподаватели!G$3:G$72,MATCH($AK304,Преподаватели!$E$3:$E$72,0),1)</f>
        <v>шт.</v>
      </c>
      <c r="AT304" s="101" t="str">
        <f>INDEX(Преподаватели!H$3:H$72,MATCH($AK304,Преподаватели!$E$3:$E$72,0),1)</f>
        <v>к.н.</v>
      </c>
      <c r="AU304" s="186" t="str">
        <f>INDEX(Преподаватели!I$3:I$72,MATCH($AK304,Преподаватели!$E$3:$E$72,0),1)</f>
        <v>б.з.</v>
      </c>
      <c r="AV304" s="157"/>
      <c r="AW304" s="163"/>
      <c r="AX304" s="163"/>
      <c r="AY304" s="164"/>
      <c r="AZ304" s="165"/>
      <c r="BA304" s="165"/>
      <c r="BB304" s="4"/>
      <c r="BC304" s="4"/>
      <c r="BD304" s="4"/>
      <c r="BE304" s="4"/>
      <c r="BF304" s="4"/>
    </row>
    <row r="305" spans="1:58">
      <c r="A305" s="22" t="s">
        <v>512</v>
      </c>
      <c r="B305" s="145" t="s">
        <v>541</v>
      </c>
      <c r="C305" s="68" t="s">
        <v>364</v>
      </c>
      <c r="D305" s="21" t="s">
        <v>437</v>
      </c>
      <c r="E305" s="21" t="s">
        <v>144</v>
      </c>
      <c r="F305" s="21">
        <v>1</v>
      </c>
      <c r="G305" s="320" t="s">
        <v>530</v>
      </c>
      <c r="H305" s="21">
        <v>2</v>
      </c>
      <c r="I305" s="49">
        <v>1</v>
      </c>
      <c r="J305" s="37"/>
      <c r="K305" s="31" t="s">
        <v>106</v>
      </c>
      <c r="L305" s="31"/>
      <c r="M305" s="38"/>
      <c r="N305" s="193">
        <v>3</v>
      </c>
      <c r="O305" s="21">
        <v>90</v>
      </c>
      <c r="P305" s="21">
        <v>4</v>
      </c>
      <c r="Q305" s="21"/>
      <c r="R305" s="21">
        <v>0</v>
      </c>
      <c r="S305" s="21">
        <v>4</v>
      </c>
      <c r="T305" s="121"/>
      <c r="U305" s="50">
        <f t="shared" si="65"/>
        <v>0</v>
      </c>
      <c r="V305" s="29">
        <f t="shared" si="66"/>
        <v>0</v>
      </c>
      <c r="W305" s="29">
        <f t="shared" si="67"/>
        <v>4</v>
      </c>
      <c r="X305" s="57">
        <f t="shared" si="68"/>
        <v>0</v>
      </c>
      <c r="Y305" s="29">
        <f t="shared" si="69"/>
        <v>0</v>
      </c>
      <c r="Z305" s="20">
        <f t="shared" si="70"/>
        <v>0</v>
      </c>
      <c r="AA305" s="20">
        <f t="shared" si="79"/>
        <v>0</v>
      </c>
      <c r="AB305" s="20">
        <f t="shared" si="71"/>
        <v>0</v>
      </c>
      <c r="AC305" s="20">
        <f t="shared" si="72"/>
        <v>0</v>
      </c>
      <c r="AD305" s="20">
        <f t="shared" si="73"/>
        <v>0</v>
      </c>
      <c r="AE305" s="23">
        <f t="shared" si="74"/>
        <v>0</v>
      </c>
      <c r="AF305" s="25">
        <f t="shared" si="75"/>
        <v>0</v>
      </c>
      <c r="AG305" s="230"/>
      <c r="AH305" s="25">
        <f t="shared" si="80"/>
        <v>0</v>
      </c>
      <c r="AI305" s="23"/>
      <c r="AJ305" s="49">
        <f t="shared" si="76"/>
        <v>4</v>
      </c>
      <c r="AK305" s="181" t="s">
        <v>238</v>
      </c>
      <c r="AL305" s="182">
        <f t="shared" si="77"/>
        <v>6.6666666666666671E-3</v>
      </c>
      <c r="AM305" s="69" t="s">
        <v>366</v>
      </c>
      <c r="AN305" s="20" t="s">
        <v>148</v>
      </c>
      <c r="AO305" s="20" t="s">
        <v>148</v>
      </c>
      <c r="AP305" s="21"/>
      <c r="AQ305" s="122" t="s">
        <v>4</v>
      </c>
      <c r="AR305" s="185" t="str">
        <f>INDEX(Преподаватели!F$3:F$72,MATCH($AK305,Преподаватели!$E$3:$E$72,0),1)</f>
        <v>доц.</v>
      </c>
      <c r="AS305" s="101" t="str">
        <f>INDEX(Преподаватели!G$3:G$72,MATCH($AK305,Преподаватели!$E$3:$E$72,0),1)</f>
        <v>шт.</v>
      </c>
      <c r="AT305" s="101" t="str">
        <f>INDEX(Преподаватели!H$3:H$72,MATCH($AK305,Преподаватели!$E$3:$E$72,0),1)</f>
        <v>к.н.</v>
      </c>
      <c r="AU305" s="186" t="str">
        <f>INDEX(Преподаватели!I$3:I$72,MATCH($AK305,Преподаватели!$E$3:$E$72,0),1)</f>
        <v>б.з.</v>
      </c>
      <c r="AV305" s="157"/>
      <c r="AW305" s="163"/>
      <c r="AX305" s="163"/>
      <c r="AY305" s="164"/>
      <c r="AZ305" s="165"/>
      <c r="BA305" s="165"/>
      <c r="BB305" s="1"/>
      <c r="BC305" s="1"/>
      <c r="BD305" s="1"/>
      <c r="BE305" s="1"/>
      <c r="BF305" s="1"/>
    </row>
    <row r="306" spans="1:58" s="1" customFormat="1">
      <c r="A306" s="21" t="s">
        <v>158</v>
      </c>
      <c r="B306" s="145" t="s">
        <v>542</v>
      </c>
      <c r="C306" s="68" t="s">
        <v>543</v>
      </c>
      <c r="D306" s="21" t="s">
        <v>437</v>
      </c>
      <c r="E306" s="21" t="s">
        <v>144</v>
      </c>
      <c r="F306" s="21">
        <v>2</v>
      </c>
      <c r="G306" s="20" t="s">
        <v>544</v>
      </c>
      <c r="H306" s="21">
        <v>3</v>
      </c>
      <c r="I306" s="49">
        <v>1</v>
      </c>
      <c r="J306" s="37"/>
      <c r="K306" s="31"/>
      <c r="L306" s="31"/>
      <c r="M306" s="38"/>
      <c r="N306" s="193">
        <v>0</v>
      </c>
      <c r="O306" s="21"/>
      <c r="P306" s="21">
        <v>2</v>
      </c>
      <c r="Q306" s="21">
        <v>2</v>
      </c>
      <c r="R306" s="21">
        <v>0</v>
      </c>
      <c r="S306" s="21"/>
      <c r="T306" s="121"/>
      <c r="U306" s="50">
        <f t="shared" si="65"/>
        <v>2</v>
      </c>
      <c r="V306" s="29">
        <f t="shared" si="66"/>
        <v>0</v>
      </c>
      <c r="W306" s="29">
        <f t="shared" si="67"/>
        <v>0</v>
      </c>
      <c r="X306" s="57">
        <f t="shared" si="68"/>
        <v>0</v>
      </c>
      <c r="Y306" s="29">
        <f t="shared" si="69"/>
        <v>0</v>
      </c>
      <c r="Z306" s="20">
        <f t="shared" si="70"/>
        <v>0</v>
      </c>
      <c r="AA306" s="20">
        <f t="shared" si="79"/>
        <v>0</v>
      </c>
      <c r="AB306" s="20">
        <f t="shared" si="71"/>
        <v>0</v>
      </c>
      <c r="AC306" s="20">
        <f t="shared" si="72"/>
        <v>0</v>
      </c>
      <c r="AD306" s="20">
        <f t="shared" si="73"/>
        <v>0</v>
      </c>
      <c r="AE306" s="23">
        <f t="shared" si="74"/>
        <v>0</v>
      </c>
      <c r="AF306" s="25">
        <f t="shared" si="75"/>
        <v>0</v>
      </c>
      <c r="AG306" s="230"/>
      <c r="AH306" s="25"/>
      <c r="AI306" s="23"/>
      <c r="AJ306" s="49">
        <f t="shared" si="76"/>
        <v>2</v>
      </c>
      <c r="AK306" s="366" t="s">
        <v>215</v>
      </c>
      <c r="AL306" s="182">
        <f t="shared" si="77"/>
        <v>3.3333333333333335E-3</v>
      </c>
      <c r="AM306" s="158" t="s">
        <v>376</v>
      </c>
      <c r="AN306" s="20" t="s">
        <v>148</v>
      </c>
      <c r="AO306" s="20" t="s">
        <v>148</v>
      </c>
      <c r="AP306" s="21"/>
      <c r="AQ306" s="122" t="s">
        <v>4</v>
      </c>
      <c r="AR306" s="185" t="str">
        <f>INDEX(Преподаватели!F$3:F$72,MATCH($AK306,Преподаватели!$E$3:$E$72,0),1)</f>
        <v>ст.викл.</v>
      </c>
      <c r="AS306" s="101" t="str">
        <f>INDEX(Преподаватели!G$3:G$72,MATCH($AK306,Преподаватели!$E$3:$E$72,0),1)</f>
        <v>сум.</v>
      </c>
      <c r="AT306" s="101" t="str">
        <f>INDEX(Преподаватели!H$3:H$72,MATCH($AK306,Преподаватели!$E$3:$E$72,0),1)</f>
        <v>б.с.</v>
      </c>
      <c r="AU306" s="186" t="str">
        <f>INDEX(Преподаватели!I$3:I$72,MATCH($AK306,Преподаватели!$E$3:$E$72,0),1)</f>
        <v>б.з.</v>
      </c>
      <c r="AV306" s="157"/>
      <c r="AW306" s="163"/>
      <c r="AX306" s="163"/>
      <c r="AY306" s="164"/>
      <c r="AZ306" s="165"/>
      <c r="BA306" s="165"/>
      <c r="BB306" s="4"/>
      <c r="BC306" s="4"/>
      <c r="BD306" s="4"/>
      <c r="BE306" s="4"/>
      <c r="BF306" s="4"/>
    </row>
    <row r="307" spans="1:58" s="1" customFormat="1">
      <c r="A307" s="329" t="s">
        <v>439</v>
      </c>
      <c r="B307" s="145" t="s">
        <v>545</v>
      </c>
      <c r="C307" s="68" t="s">
        <v>543</v>
      </c>
      <c r="D307" s="21" t="s">
        <v>437</v>
      </c>
      <c r="E307" s="21" t="s">
        <v>144</v>
      </c>
      <c r="F307" s="21">
        <v>1</v>
      </c>
      <c r="G307" s="20" t="s">
        <v>544</v>
      </c>
      <c r="H307" s="21">
        <v>3</v>
      </c>
      <c r="I307" s="49">
        <v>1</v>
      </c>
      <c r="J307" s="37"/>
      <c r="K307" s="31"/>
      <c r="L307" s="31"/>
      <c r="M307" s="38"/>
      <c r="N307" s="193">
        <v>0</v>
      </c>
      <c r="O307" s="21"/>
      <c r="P307" s="21">
        <v>2</v>
      </c>
      <c r="Q307" s="21">
        <v>2</v>
      </c>
      <c r="R307" s="21">
        <v>0</v>
      </c>
      <c r="S307" s="21"/>
      <c r="T307" s="121"/>
      <c r="U307" s="50">
        <f t="shared" si="65"/>
        <v>2</v>
      </c>
      <c r="V307" s="29">
        <f t="shared" si="66"/>
        <v>0</v>
      </c>
      <c r="W307" s="29">
        <f t="shared" si="67"/>
        <v>0</v>
      </c>
      <c r="X307" s="57">
        <f t="shared" si="68"/>
        <v>0</v>
      </c>
      <c r="Y307" s="29">
        <f t="shared" si="69"/>
        <v>0</v>
      </c>
      <c r="Z307" s="20">
        <f t="shared" si="70"/>
        <v>0</v>
      </c>
      <c r="AA307" s="20">
        <f t="shared" si="79"/>
        <v>0</v>
      </c>
      <c r="AB307" s="20">
        <f t="shared" si="71"/>
        <v>0</v>
      </c>
      <c r="AC307" s="20">
        <f t="shared" si="72"/>
        <v>0</v>
      </c>
      <c r="AD307" s="20">
        <f t="shared" si="73"/>
        <v>0</v>
      </c>
      <c r="AE307" s="23">
        <f t="shared" si="74"/>
        <v>0</v>
      </c>
      <c r="AF307" s="25">
        <f t="shared" si="75"/>
        <v>0</v>
      </c>
      <c r="AG307" s="230"/>
      <c r="AH307" s="25"/>
      <c r="AI307" s="23"/>
      <c r="AJ307" s="49">
        <f t="shared" si="76"/>
        <v>2</v>
      </c>
      <c r="AK307" s="366" t="s">
        <v>215</v>
      </c>
      <c r="AL307" s="182">
        <f t="shared" si="77"/>
        <v>3.3333333333333335E-3</v>
      </c>
      <c r="AM307" s="158" t="s">
        <v>376</v>
      </c>
      <c r="AN307" s="20" t="s">
        <v>148</v>
      </c>
      <c r="AO307" s="20" t="s">
        <v>148</v>
      </c>
      <c r="AP307" s="21"/>
      <c r="AQ307" s="122" t="s">
        <v>4</v>
      </c>
      <c r="AR307" s="185" t="str">
        <f>INDEX(Преподаватели!F$3:F$72,MATCH($AK307,Преподаватели!$E$3:$E$72,0),1)</f>
        <v>ст.викл.</v>
      </c>
      <c r="AS307" s="101" t="str">
        <f>INDEX(Преподаватели!G$3:G$72,MATCH($AK307,Преподаватели!$E$3:$E$72,0),1)</f>
        <v>сум.</v>
      </c>
      <c r="AT307" s="101" t="str">
        <f>INDEX(Преподаватели!H$3:H$72,MATCH($AK307,Преподаватели!$E$3:$E$72,0),1)</f>
        <v>б.с.</v>
      </c>
      <c r="AU307" s="186" t="str">
        <f>INDEX(Преподаватели!I$3:I$72,MATCH($AK307,Преподаватели!$E$3:$E$72,0),1)</f>
        <v>б.з.</v>
      </c>
      <c r="AV307" s="157"/>
      <c r="AW307" s="163"/>
      <c r="AX307" s="163"/>
      <c r="AY307" s="164"/>
      <c r="AZ307" s="165"/>
      <c r="BA307" s="165"/>
    </row>
    <row r="308" spans="1:58">
      <c r="A308" s="22" t="s">
        <v>500</v>
      </c>
      <c r="B308" s="145" t="s">
        <v>545</v>
      </c>
      <c r="C308" s="68" t="s">
        <v>543</v>
      </c>
      <c r="D308" s="21" t="s">
        <v>437</v>
      </c>
      <c r="E308" s="21" t="s">
        <v>144</v>
      </c>
      <c r="F308" s="21">
        <v>1</v>
      </c>
      <c r="G308" s="20" t="s">
        <v>544</v>
      </c>
      <c r="H308" s="21">
        <v>3</v>
      </c>
      <c r="I308" s="49">
        <v>1</v>
      </c>
      <c r="J308" s="37" t="s">
        <v>106</v>
      </c>
      <c r="K308" s="31"/>
      <c r="L308" s="31"/>
      <c r="M308" s="38"/>
      <c r="N308" s="193">
        <v>4</v>
      </c>
      <c r="O308" s="21">
        <v>120</v>
      </c>
      <c r="P308" s="21">
        <v>2</v>
      </c>
      <c r="Q308" s="21"/>
      <c r="R308" s="21">
        <v>0</v>
      </c>
      <c r="S308" s="21">
        <v>2</v>
      </c>
      <c r="T308" s="121">
        <v>110</v>
      </c>
      <c r="U308" s="50">
        <f t="shared" si="65"/>
        <v>0</v>
      </c>
      <c r="V308" s="29">
        <f t="shared" si="66"/>
        <v>0</v>
      </c>
      <c r="W308" s="29">
        <f t="shared" si="67"/>
        <v>2</v>
      </c>
      <c r="X308" s="57">
        <f t="shared" si="68"/>
        <v>0</v>
      </c>
      <c r="Y308" s="29">
        <f t="shared" si="69"/>
        <v>0</v>
      </c>
      <c r="Z308" s="20">
        <f t="shared" si="70"/>
        <v>0</v>
      </c>
      <c r="AA308" s="20">
        <f t="shared" si="79"/>
        <v>0</v>
      </c>
      <c r="AB308" s="20">
        <f t="shared" si="71"/>
        <v>0.75</v>
      </c>
      <c r="AC308" s="20">
        <f t="shared" si="72"/>
        <v>0</v>
      </c>
      <c r="AD308" s="20">
        <f t="shared" si="73"/>
        <v>0</v>
      </c>
      <c r="AE308" s="23">
        <f t="shared" si="74"/>
        <v>0</v>
      </c>
      <c r="AF308" s="25">
        <f t="shared" si="75"/>
        <v>0</v>
      </c>
      <c r="AG308" s="230"/>
      <c r="AH308" s="25">
        <f>IF(AF308&gt;0,0,IF(D308="Заоч.",0,IF(OR(D308="Ден.(д)",D308="Заоч.(д)"),0,IF(Q308&gt;0,N308*H308*0.02,0))))</f>
        <v>0</v>
      </c>
      <c r="AI308" s="23"/>
      <c r="AJ308" s="49">
        <f t="shared" si="76"/>
        <v>2.75</v>
      </c>
      <c r="AK308" s="366" t="s">
        <v>215</v>
      </c>
      <c r="AL308" s="182">
        <f t="shared" si="77"/>
        <v>4.5833333333333334E-3</v>
      </c>
      <c r="AM308" s="69" t="s">
        <v>376</v>
      </c>
      <c r="AN308" s="20" t="s">
        <v>148</v>
      </c>
      <c r="AO308" s="20" t="s">
        <v>148</v>
      </c>
      <c r="AP308" s="21"/>
      <c r="AQ308" s="122" t="s">
        <v>4</v>
      </c>
      <c r="AR308" s="185" t="str">
        <f>INDEX(Преподаватели!F$3:F$72,MATCH($AK308,Преподаватели!$E$3:$E$72,0),1)</f>
        <v>ст.викл.</v>
      </c>
      <c r="AS308" s="101" t="str">
        <f>INDEX(Преподаватели!G$3:G$72,MATCH($AK308,Преподаватели!$E$3:$E$72,0),1)</f>
        <v>сум.</v>
      </c>
      <c r="AT308" s="101" t="str">
        <f>INDEX(Преподаватели!H$3:H$72,MATCH($AK308,Преподаватели!$E$3:$E$72,0),1)</f>
        <v>б.с.</v>
      </c>
      <c r="AU308" s="186" t="str">
        <f>INDEX(Преподаватели!I$3:I$72,MATCH($AK308,Преподаватели!$E$3:$E$72,0),1)</f>
        <v>б.з.</v>
      </c>
      <c r="AV308" s="157"/>
      <c r="AW308" s="163"/>
      <c r="AX308" s="163"/>
      <c r="AY308" s="164"/>
      <c r="AZ308" s="165"/>
      <c r="BA308" s="165"/>
      <c r="BB308" s="1"/>
      <c r="BC308" s="1"/>
      <c r="BD308" s="1"/>
      <c r="BE308" s="1"/>
      <c r="BF308" s="1"/>
    </row>
    <row r="309" spans="1:58" s="1" customFormat="1">
      <c r="A309" s="21" t="s">
        <v>206</v>
      </c>
      <c r="B309" s="145" t="s">
        <v>546</v>
      </c>
      <c r="C309" s="68" t="s">
        <v>543</v>
      </c>
      <c r="D309" s="21" t="s">
        <v>437</v>
      </c>
      <c r="E309" s="21" t="s">
        <v>144</v>
      </c>
      <c r="F309" s="21">
        <v>1</v>
      </c>
      <c r="G309" s="20" t="s">
        <v>544</v>
      </c>
      <c r="H309" s="21">
        <v>3</v>
      </c>
      <c r="I309" s="49">
        <v>1</v>
      </c>
      <c r="J309" s="37"/>
      <c r="K309" s="31"/>
      <c r="L309" s="31"/>
      <c r="M309" s="38"/>
      <c r="N309" s="193">
        <v>0</v>
      </c>
      <c r="O309" s="21"/>
      <c r="P309" s="21">
        <v>2</v>
      </c>
      <c r="Q309" s="21">
        <v>2</v>
      </c>
      <c r="R309" s="21"/>
      <c r="S309" s="21"/>
      <c r="T309" s="121"/>
      <c r="U309" s="50">
        <f t="shared" si="65"/>
        <v>2</v>
      </c>
      <c r="V309" s="29">
        <f t="shared" si="66"/>
        <v>0</v>
      </c>
      <c r="W309" s="29">
        <f t="shared" si="67"/>
        <v>0</v>
      </c>
      <c r="X309" s="57">
        <f t="shared" si="68"/>
        <v>0</v>
      </c>
      <c r="Y309" s="29">
        <f t="shared" si="69"/>
        <v>0</v>
      </c>
      <c r="Z309" s="20">
        <f t="shared" si="70"/>
        <v>0</v>
      </c>
      <c r="AA309" s="20">
        <f t="shared" si="79"/>
        <v>0</v>
      </c>
      <c r="AB309" s="20">
        <f t="shared" si="71"/>
        <v>0</v>
      </c>
      <c r="AC309" s="20">
        <f t="shared" si="72"/>
        <v>0</v>
      </c>
      <c r="AD309" s="20">
        <f t="shared" si="73"/>
        <v>0</v>
      </c>
      <c r="AE309" s="23">
        <f t="shared" si="74"/>
        <v>0</v>
      </c>
      <c r="AF309" s="25">
        <f t="shared" si="75"/>
        <v>0</v>
      </c>
      <c r="AG309" s="230"/>
      <c r="AH309" s="25">
        <f>IF(AF309&gt;0,0,IF(D309="Заоч.",0,IF(OR(D309="Ден.(д)",D309="Заоч.(д)"),0,IF(Q309&gt;0,N309*H309*0.02,0))))</f>
        <v>0</v>
      </c>
      <c r="AI309" s="23"/>
      <c r="AJ309" s="49">
        <f t="shared" si="76"/>
        <v>2</v>
      </c>
      <c r="AK309" s="366" t="s">
        <v>107</v>
      </c>
      <c r="AL309" s="182">
        <f t="shared" si="77"/>
        <v>3.3333333333333335E-3</v>
      </c>
      <c r="AM309" s="158" t="s">
        <v>376</v>
      </c>
      <c r="AN309" s="20" t="s">
        <v>148</v>
      </c>
      <c r="AO309" s="20" t="s">
        <v>148</v>
      </c>
      <c r="AP309" s="21"/>
      <c r="AQ309" s="122" t="s">
        <v>4</v>
      </c>
      <c r="AR309" s="185" t="str">
        <f>INDEX(Преподаватели!F$3:F$72,MATCH($AK309,Преподаватели!$E$3:$E$72,0),1)</f>
        <v>ст.викл.</v>
      </c>
      <c r="AS309" s="101" t="str">
        <f>INDEX(Преподаватели!G$3:G$72,MATCH($AK309,Преподаватели!$E$3:$E$72,0),1)</f>
        <v>шт.</v>
      </c>
      <c r="AT309" s="101" t="str">
        <f>INDEX(Преподаватели!H$3:H$72,MATCH($AK309,Преподаватели!$E$3:$E$72,0),1)</f>
        <v>б.с.</v>
      </c>
      <c r="AU309" s="186" t="str">
        <f>INDEX(Преподаватели!I$3:I$72,MATCH($AK309,Преподаватели!$E$3:$E$72,0),1)</f>
        <v>б.з.</v>
      </c>
      <c r="AV309" s="157"/>
      <c r="AW309" s="163"/>
      <c r="AX309" s="163"/>
      <c r="AY309" s="164"/>
      <c r="AZ309" s="165"/>
      <c r="BA309" s="165"/>
    </row>
    <row r="310" spans="1:58">
      <c r="A310" s="22" t="s">
        <v>206</v>
      </c>
      <c r="B310" s="145" t="s">
        <v>546</v>
      </c>
      <c r="C310" s="68" t="s">
        <v>543</v>
      </c>
      <c r="D310" s="21" t="s">
        <v>437</v>
      </c>
      <c r="E310" s="21" t="s">
        <v>144</v>
      </c>
      <c r="F310" s="21">
        <v>2</v>
      </c>
      <c r="G310" s="20" t="s">
        <v>544</v>
      </c>
      <c r="H310" s="21">
        <v>3</v>
      </c>
      <c r="I310" s="49">
        <v>1</v>
      </c>
      <c r="J310" s="37" t="s">
        <v>106</v>
      </c>
      <c r="K310" s="31"/>
      <c r="L310" s="31"/>
      <c r="M310" s="38"/>
      <c r="N310" s="193">
        <v>5</v>
      </c>
      <c r="O310" s="21">
        <v>150</v>
      </c>
      <c r="P310" s="21">
        <v>2</v>
      </c>
      <c r="Q310" s="21"/>
      <c r="R310" s="21">
        <v>2</v>
      </c>
      <c r="S310" s="21">
        <v>0</v>
      </c>
      <c r="T310" s="121">
        <v>138</v>
      </c>
      <c r="U310" s="50">
        <f t="shared" si="65"/>
        <v>0</v>
      </c>
      <c r="V310" s="29">
        <f t="shared" si="66"/>
        <v>2</v>
      </c>
      <c r="W310" s="29">
        <f t="shared" si="67"/>
        <v>0</v>
      </c>
      <c r="X310" s="57">
        <f t="shared" si="68"/>
        <v>0</v>
      </c>
      <c r="Y310" s="29">
        <f t="shared" si="69"/>
        <v>0</v>
      </c>
      <c r="Z310" s="20">
        <f t="shared" si="70"/>
        <v>0</v>
      </c>
      <c r="AA310" s="20">
        <f t="shared" si="79"/>
        <v>0</v>
      </c>
      <c r="AB310" s="20">
        <f t="shared" si="71"/>
        <v>0.75</v>
      </c>
      <c r="AC310" s="20">
        <f t="shared" si="72"/>
        <v>0</v>
      </c>
      <c r="AD310" s="20">
        <f t="shared" si="73"/>
        <v>0</v>
      </c>
      <c r="AE310" s="23">
        <f t="shared" si="74"/>
        <v>0</v>
      </c>
      <c r="AF310" s="25">
        <f t="shared" si="75"/>
        <v>0</v>
      </c>
      <c r="AG310" s="230"/>
      <c r="AH310" s="25">
        <f>IF(AF310&gt;0,0,IF(D310="Заоч.",0,IF(OR(D310="Ден.(д)",D310="Заоч.(д)"),0,IF(Q310&gt;0,N310*H310*0.02,0))))</f>
        <v>0</v>
      </c>
      <c r="AI310" s="23"/>
      <c r="AJ310" s="49">
        <f t="shared" si="76"/>
        <v>2.75</v>
      </c>
      <c r="AK310" s="366" t="s">
        <v>107</v>
      </c>
      <c r="AL310" s="182">
        <f t="shared" si="77"/>
        <v>4.5833333333333334E-3</v>
      </c>
      <c r="AM310" s="69" t="s">
        <v>376</v>
      </c>
      <c r="AN310" s="20" t="s">
        <v>148</v>
      </c>
      <c r="AO310" s="20" t="s">
        <v>148</v>
      </c>
      <c r="AP310" s="21"/>
      <c r="AQ310" s="122" t="s">
        <v>4</v>
      </c>
      <c r="AR310" s="185" t="str">
        <f>INDEX(Преподаватели!F$3:F$72,MATCH($AK310,Преподаватели!$E$3:$E$72,0),1)</f>
        <v>ст.викл.</v>
      </c>
      <c r="AS310" s="101" t="str">
        <f>INDEX(Преподаватели!G$3:G$72,MATCH($AK310,Преподаватели!$E$3:$E$72,0),1)</f>
        <v>шт.</v>
      </c>
      <c r="AT310" s="101" t="str">
        <f>INDEX(Преподаватели!H$3:H$72,MATCH($AK310,Преподаватели!$E$3:$E$72,0),1)</f>
        <v>б.с.</v>
      </c>
      <c r="AU310" s="186" t="str">
        <f>INDEX(Преподаватели!I$3:I$72,MATCH($AK310,Преподаватели!$E$3:$E$72,0),1)</f>
        <v>б.з.</v>
      </c>
      <c r="AV310" s="157"/>
      <c r="AW310" s="163"/>
      <c r="AX310" s="163"/>
      <c r="AY310" s="164"/>
      <c r="AZ310" s="165"/>
      <c r="BA310" s="165"/>
    </row>
    <row r="311" spans="1:58" s="1" customFormat="1">
      <c r="A311" s="21" t="s">
        <v>213</v>
      </c>
      <c r="B311" s="145" t="s">
        <v>547</v>
      </c>
      <c r="C311" s="68" t="s">
        <v>543</v>
      </c>
      <c r="D311" s="21" t="s">
        <v>437</v>
      </c>
      <c r="E311" s="21" t="s">
        <v>144</v>
      </c>
      <c r="F311" s="21">
        <v>2</v>
      </c>
      <c r="G311" s="20" t="s">
        <v>544</v>
      </c>
      <c r="H311" s="21">
        <v>3</v>
      </c>
      <c r="I311" s="49">
        <v>1</v>
      </c>
      <c r="J311" s="37"/>
      <c r="K311" s="31"/>
      <c r="L311" s="31"/>
      <c r="M311" s="38"/>
      <c r="N311" s="193">
        <v>0</v>
      </c>
      <c r="O311" s="21"/>
      <c r="P311" s="21">
        <v>2</v>
      </c>
      <c r="Q311" s="21">
        <v>2</v>
      </c>
      <c r="R311" s="21"/>
      <c r="S311" s="21"/>
      <c r="T311" s="121"/>
      <c r="U311" s="50">
        <f t="shared" si="65"/>
        <v>2</v>
      </c>
      <c r="V311" s="29">
        <f t="shared" si="66"/>
        <v>0</v>
      </c>
      <c r="W311" s="29">
        <f t="shared" si="67"/>
        <v>0</v>
      </c>
      <c r="X311" s="57">
        <f t="shared" si="68"/>
        <v>0</v>
      </c>
      <c r="Y311" s="29">
        <f t="shared" si="69"/>
        <v>0</v>
      </c>
      <c r="Z311" s="20">
        <f t="shared" si="70"/>
        <v>0</v>
      </c>
      <c r="AA311" s="20">
        <f t="shared" si="79"/>
        <v>0</v>
      </c>
      <c r="AB311" s="20">
        <f t="shared" si="71"/>
        <v>0</v>
      </c>
      <c r="AC311" s="20">
        <f t="shared" si="72"/>
        <v>0</v>
      </c>
      <c r="AD311" s="20">
        <f t="shared" si="73"/>
        <v>0</v>
      </c>
      <c r="AE311" s="23">
        <f t="shared" si="74"/>
        <v>0</v>
      </c>
      <c r="AF311" s="25">
        <f t="shared" si="75"/>
        <v>0</v>
      </c>
      <c r="AG311" s="230"/>
      <c r="AH311" s="25">
        <f>IF(AF311&gt;0,0,IF(D311="Заоч.",0,IF(OR(D311="Ден.(д)",D311="Заоч.(д)"),0,IF(Q311&gt;0,N311*H311*0.02,0))))</f>
        <v>0</v>
      </c>
      <c r="AI311" s="23"/>
      <c r="AJ311" s="49">
        <f t="shared" si="76"/>
        <v>2</v>
      </c>
      <c r="AK311" s="366" t="s">
        <v>107</v>
      </c>
      <c r="AL311" s="182">
        <f t="shared" si="77"/>
        <v>3.3333333333333335E-3</v>
      </c>
      <c r="AM311" s="158" t="s">
        <v>376</v>
      </c>
      <c r="AN311" s="20" t="s">
        <v>148</v>
      </c>
      <c r="AO311" s="20" t="s">
        <v>148</v>
      </c>
      <c r="AP311" s="21"/>
      <c r="AQ311" s="122" t="s">
        <v>4</v>
      </c>
      <c r="AR311" s="185" t="str">
        <f>INDEX(Преподаватели!F$3:F$72,MATCH($AK311,Преподаватели!$E$3:$E$72,0),1)</f>
        <v>ст.викл.</v>
      </c>
      <c r="AS311" s="101" t="str">
        <f>INDEX(Преподаватели!G$3:G$72,MATCH($AK311,Преподаватели!$E$3:$E$72,0),1)</f>
        <v>шт.</v>
      </c>
      <c r="AT311" s="101" t="str">
        <f>INDEX(Преподаватели!H$3:H$72,MATCH($AK311,Преподаватели!$E$3:$E$72,0),1)</f>
        <v>б.с.</v>
      </c>
      <c r="AU311" s="186" t="str">
        <f>INDEX(Преподаватели!I$3:I$72,MATCH($AK311,Преподаватели!$E$3:$E$72,0),1)</f>
        <v>б.з.</v>
      </c>
      <c r="AV311" s="157"/>
      <c r="AW311" s="163"/>
      <c r="AX311" s="163"/>
      <c r="AY311" s="164"/>
      <c r="AZ311" s="165"/>
      <c r="BA311" s="165"/>
    </row>
    <row r="312" spans="1:58" s="1" customFormat="1">
      <c r="A312" s="21" t="s">
        <v>245</v>
      </c>
      <c r="B312" s="145" t="s">
        <v>548</v>
      </c>
      <c r="C312" s="68" t="s">
        <v>543</v>
      </c>
      <c r="D312" s="21" t="s">
        <v>437</v>
      </c>
      <c r="E312" s="21" t="s">
        <v>144</v>
      </c>
      <c r="F312" s="21">
        <v>1</v>
      </c>
      <c r="G312" s="20" t="s">
        <v>544</v>
      </c>
      <c r="H312" s="21">
        <v>3</v>
      </c>
      <c r="I312" s="49">
        <v>1</v>
      </c>
      <c r="J312" s="37"/>
      <c r="K312" s="31"/>
      <c r="L312" s="31"/>
      <c r="M312" s="38"/>
      <c r="N312" s="193">
        <v>0</v>
      </c>
      <c r="O312" s="21"/>
      <c r="P312" s="21">
        <v>2</v>
      </c>
      <c r="Q312" s="21">
        <v>2</v>
      </c>
      <c r="R312" s="21"/>
      <c r="S312" s="21"/>
      <c r="T312" s="121"/>
      <c r="U312" s="50">
        <f t="shared" si="65"/>
        <v>2</v>
      </c>
      <c r="V312" s="29">
        <f t="shared" si="66"/>
        <v>0</v>
      </c>
      <c r="W312" s="29">
        <f t="shared" si="67"/>
        <v>0</v>
      </c>
      <c r="X312" s="57">
        <f t="shared" si="68"/>
        <v>0</v>
      </c>
      <c r="Y312" s="29">
        <f t="shared" si="69"/>
        <v>0</v>
      </c>
      <c r="Z312" s="20">
        <f t="shared" si="70"/>
        <v>0</v>
      </c>
      <c r="AA312" s="20">
        <f t="shared" si="79"/>
        <v>0</v>
      </c>
      <c r="AB312" s="20">
        <f t="shared" si="71"/>
        <v>0</v>
      </c>
      <c r="AC312" s="20">
        <f t="shared" si="72"/>
        <v>0</v>
      </c>
      <c r="AD312" s="20">
        <f t="shared" si="73"/>
        <v>0</v>
      </c>
      <c r="AE312" s="23">
        <f t="shared" si="74"/>
        <v>0</v>
      </c>
      <c r="AF312" s="25">
        <f t="shared" si="75"/>
        <v>0</v>
      </c>
      <c r="AG312" s="230"/>
      <c r="AH312" s="25"/>
      <c r="AI312" s="23"/>
      <c r="AJ312" s="49">
        <f t="shared" si="76"/>
        <v>2</v>
      </c>
      <c r="AK312" s="366" t="s">
        <v>107</v>
      </c>
      <c r="AL312" s="182">
        <f t="shared" si="77"/>
        <v>3.3333333333333335E-3</v>
      </c>
      <c r="AM312" s="158" t="s">
        <v>376</v>
      </c>
      <c r="AN312" s="20" t="s">
        <v>148</v>
      </c>
      <c r="AO312" s="20" t="s">
        <v>148</v>
      </c>
      <c r="AP312" s="21"/>
      <c r="AQ312" s="122" t="s">
        <v>4</v>
      </c>
      <c r="AR312" s="185" t="str">
        <f>INDEX(Преподаватели!F$3:F$72,MATCH($AK312,Преподаватели!$E$3:$E$72,0),1)</f>
        <v>ст.викл.</v>
      </c>
      <c r="AS312" s="101" t="str">
        <f>INDEX(Преподаватели!G$3:G$72,MATCH($AK312,Преподаватели!$E$3:$E$72,0),1)</f>
        <v>шт.</v>
      </c>
      <c r="AT312" s="101" t="str">
        <f>INDEX(Преподаватели!H$3:H$72,MATCH($AK312,Преподаватели!$E$3:$E$72,0),1)</f>
        <v>б.с.</v>
      </c>
      <c r="AU312" s="186" t="str">
        <f>INDEX(Преподаватели!I$3:I$72,MATCH($AK312,Преподаватели!$E$3:$E$72,0),1)</f>
        <v>б.з.</v>
      </c>
      <c r="AV312" s="157"/>
      <c r="AW312" s="163"/>
      <c r="AX312" s="163"/>
      <c r="AY312" s="164"/>
      <c r="AZ312" s="165"/>
      <c r="BA312" s="165"/>
    </row>
    <row r="313" spans="1:58">
      <c r="A313" s="22" t="s">
        <v>245</v>
      </c>
      <c r="B313" s="145" t="s">
        <v>548</v>
      </c>
      <c r="C313" s="68" t="s">
        <v>543</v>
      </c>
      <c r="D313" s="21" t="s">
        <v>437</v>
      </c>
      <c r="E313" s="21" t="s">
        <v>144</v>
      </c>
      <c r="F313" s="21">
        <v>2</v>
      </c>
      <c r="G313" s="20" t="s">
        <v>544</v>
      </c>
      <c r="H313" s="21">
        <v>3</v>
      </c>
      <c r="I313" s="49">
        <v>1</v>
      </c>
      <c r="J313" s="37" t="s">
        <v>106</v>
      </c>
      <c r="K313" s="31"/>
      <c r="L313" s="31"/>
      <c r="M313" s="38"/>
      <c r="N313" s="193">
        <v>8</v>
      </c>
      <c r="O313" s="21">
        <v>240</v>
      </c>
      <c r="P313" s="21">
        <v>2</v>
      </c>
      <c r="Q313" s="21"/>
      <c r="R313" s="21">
        <v>2</v>
      </c>
      <c r="S313" s="21">
        <v>0</v>
      </c>
      <c r="T313" s="121">
        <v>224</v>
      </c>
      <c r="U313" s="50">
        <f t="shared" si="65"/>
        <v>0</v>
      </c>
      <c r="V313" s="29">
        <f t="shared" si="66"/>
        <v>2</v>
      </c>
      <c r="W313" s="29">
        <f t="shared" si="67"/>
        <v>0</v>
      </c>
      <c r="X313" s="57">
        <f t="shared" si="68"/>
        <v>0</v>
      </c>
      <c r="Y313" s="29">
        <f t="shared" si="69"/>
        <v>0</v>
      </c>
      <c r="Z313" s="20">
        <f t="shared" si="70"/>
        <v>0</v>
      </c>
      <c r="AA313" s="20">
        <f t="shared" si="79"/>
        <v>0</v>
      </c>
      <c r="AB313" s="20">
        <f t="shared" si="71"/>
        <v>0.75</v>
      </c>
      <c r="AC313" s="20">
        <f t="shared" si="72"/>
        <v>0</v>
      </c>
      <c r="AD313" s="20">
        <f t="shared" si="73"/>
        <v>0</v>
      </c>
      <c r="AE313" s="23">
        <f t="shared" si="74"/>
        <v>0</v>
      </c>
      <c r="AF313" s="25">
        <f t="shared" si="75"/>
        <v>0</v>
      </c>
      <c r="AG313" s="230"/>
      <c r="AH313" s="25">
        <f>IF(AF313&gt;0,0,IF(D313="Заоч.",0,IF(OR(D313="Ден.(д)",D313="Заоч.(д)"),0,IF(Q313&gt;0,N313*H313*0.02,0))))</f>
        <v>0</v>
      </c>
      <c r="AI313" s="23"/>
      <c r="AJ313" s="49">
        <f t="shared" si="76"/>
        <v>2.75</v>
      </c>
      <c r="AK313" s="366" t="s">
        <v>107</v>
      </c>
      <c r="AL313" s="182">
        <f t="shared" si="77"/>
        <v>4.5833333333333334E-3</v>
      </c>
      <c r="AM313" s="69" t="s">
        <v>376</v>
      </c>
      <c r="AN313" s="20" t="s">
        <v>148</v>
      </c>
      <c r="AO313" s="20" t="s">
        <v>148</v>
      </c>
      <c r="AP313" s="21"/>
      <c r="AQ313" s="122" t="s">
        <v>4</v>
      </c>
      <c r="AR313" s="185" t="str">
        <f>INDEX(Преподаватели!F$3:F$72,MATCH($AK313,Преподаватели!$E$3:$E$72,0),1)</f>
        <v>ст.викл.</v>
      </c>
      <c r="AS313" s="101" t="str">
        <f>INDEX(Преподаватели!G$3:G$72,MATCH($AK313,Преподаватели!$E$3:$E$72,0),1)</f>
        <v>шт.</v>
      </c>
      <c r="AT313" s="101" t="str">
        <f>INDEX(Преподаватели!H$3:H$72,MATCH($AK313,Преподаватели!$E$3:$E$72,0),1)</f>
        <v>б.с.</v>
      </c>
      <c r="AU313" s="186" t="str">
        <f>INDEX(Преподаватели!I$3:I$72,MATCH($AK313,Преподаватели!$E$3:$E$72,0),1)</f>
        <v>б.з.</v>
      </c>
      <c r="AV313" s="157"/>
      <c r="AW313" s="163"/>
      <c r="AX313" s="163"/>
      <c r="AY313" s="164"/>
      <c r="AZ313" s="165"/>
      <c r="BA313" s="165"/>
      <c r="BB313" s="1"/>
      <c r="BC313" s="1"/>
      <c r="BD313" s="1"/>
      <c r="BE313" s="1"/>
      <c r="BF313" s="1"/>
    </row>
    <row r="314" spans="1:58" s="1" customFormat="1">
      <c r="A314" s="329" t="s">
        <v>439</v>
      </c>
      <c r="B314" s="145" t="s">
        <v>549</v>
      </c>
      <c r="C314" s="68" t="s">
        <v>543</v>
      </c>
      <c r="D314" s="21" t="s">
        <v>437</v>
      </c>
      <c r="E314" s="21" t="s">
        <v>144</v>
      </c>
      <c r="F314" s="21">
        <v>1</v>
      </c>
      <c r="G314" s="20" t="s">
        <v>544</v>
      </c>
      <c r="H314" s="21">
        <v>3</v>
      </c>
      <c r="I314" s="49">
        <v>1</v>
      </c>
      <c r="J314" s="37"/>
      <c r="K314" s="31"/>
      <c r="L314" s="31"/>
      <c r="M314" s="38"/>
      <c r="N314" s="193">
        <v>0</v>
      </c>
      <c r="O314" s="21"/>
      <c r="P314" s="21">
        <v>8</v>
      </c>
      <c r="Q314" s="21">
        <v>8</v>
      </c>
      <c r="R314" s="21"/>
      <c r="S314" s="21"/>
      <c r="T314" s="121"/>
      <c r="U314" s="50">
        <f t="shared" si="65"/>
        <v>8</v>
      </c>
      <c r="V314" s="29">
        <f t="shared" si="66"/>
        <v>0</v>
      </c>
      <c r="W314" s="29">
        <f t="shared" si="67"/>
        <v>0</v>
      </c>
      <c r="X314" s="57">
        <f t="shared" si="68"/>
        <v>0</v>
      </c>
      <c r="Y314" s="29">
        <f t="shared" si="69"/>
        <v>0</v>
      </c>
      <c r="Z314" s="20">
        <f t="shared" si="70"/>
        <v>0</v>
      </c>
      <c r="AA314" s="20">
        <f t="shared" si="79"/>
        <v>0</v>
      </c>
      <c r="AB314" s="20">
        <f t="shared" si="71"/>
        <v>0</v>
      </c>
      <c r="AC314" s="20">
        <f t="shared" si="72"/>
        <v>0</v>
      </c>
      <c r="AD314" s="20">
        <f t="shared" si="73"/>
        <v>0</v>
      </c>
      <c r="AE314" s="23">
        <f t="shared" si="74"/>
        <v>0</v>
      </c>
      <c r="AF314" s="25">
        <f t="shared" si="75"/>
        <v>0</v>
      </c>
      <c r="AG314" s="230"/>
      <c r="AH314" s="25">
        <f>IF(AF314&gt;0,0,IF(D314="Заоч.",0,IF(OR(D314="Ден.(д)",D314="Заоч.(д)"),0,IF(Q314&gt;0,N314*H314*0.02,0))))</f>
        <v>0</v>
      </c>
      <c r="AI314" s="23"/>
      <c r="AJ314" s="49">
        <f t="shared" si="76"/>
        <v>8</v>
      </c>
      <c r="AK314" s="366" t="s">
        <v>550</v>
      </c>
      <c r="AL314" s="182">
        <f t="shared" si="77"/>
        <v>1.3333333333333334E-2</v>
      </c>
      <c r="AM314" s="158" t="s">
        <v>376</v>
      </c>
      <c r="AN314" s="20" t="s">
        <v>148</v>
      </c>
      <c r="AO314" s="20" t="s">
        <v>148</v>
      </c>
      <c r="AP314" s="21"/>
      <c r="AQ314" s="122" t="s">
        <v>4</v>
      </c>
      <c r="AR314" s="185" t="str">
        <f>INDEX(Преподаватели!F$3:F$72,MATCH($AK314,Преподаватели!$E$3:$E$72,0),1)</f>
        <v>ст.викл.</v>
      </c>
      <c r="AS314" s="101" t="str">
        <f>INDEX(Преподаватели!G$3:G$72,MATCH($AK314,Преподаватели!$E$3:$E$72,0),1)</f>
        <v>сум.</v>
      </c>
      <c r="AT314" s="101" t="str">
        <f>INDEX(Преподаватели!H$3:H$72,MATCH($AK314,Преподаватели!$E$3:$E$72,0),1)</f>
        <v>б.с.</v>
      </c>
      <c r="AU314" s="186" t="str">
        <f>INDEX(Преподаватели!I$3:I$72,MATCH($AK314,Преподаватели!$E$3:$E$72,0),1)</f>
        <v>б.з.</v>
      </c>
      <c r="AV314" s="157"/>
      <c r="AW314" s="163"/>
      <c r="AX314" s="163"/>
      <c r="AY314" s="164"/>
      <c r="AZ314" s="165"/>
      <c r="BA314" s="165"/>
    </row>
    <row r="315" spans="1:58">
      <c r="A315" s="22" t="s">
        <v>325</v>
      </c>
      <c r="B315" s="145" t="s">
        <v>549</v>
      </c>
      <c r="C315" s="68" t="s">
        <v>543</v>
      </c>
      <c r="D315" s="21" t="s">
        <v>437</v>
      </c>
      <c r="E315" s="21" t="s">
        <v>144</v>
      </c>
      <c r="F315" s="21">
        <v>1</v>
      </c>
      <c r="G315" s="20" t="s">
        <v>544</v>
      </c>
      <c r="H315" s="21">
        <v>3</v>
      </c>
      <c r="I315" s="49">
        <v>1</v>
      </c>
      <c r="J315" s="37" t="s">
        <v>106</v>
      </c>
      <c r="K315" s="31"/>
      <c r="L315" s="31"/>
      <c r="M315" s="38"/>
      <c r="N315" s="193">
        <v>8</v>
      </c>
      <c r="O315" s="21">
        <v>240</v>
      </c>
      <c r="P315" s="21">
        <v>16</v>
      </c>
      <c r="Q315" s="21"/>
      <c r="R315" s="21">
        <v>16</v>
      </c>
      <c r="S315" s="21">
        <v>0</v>
      </c>
      <c r="T315" s="121">
        <v>224</v>
      </c>
      <c r="U315" s="50">
        <f t="shared" si="65"/>
        <v>0</v>
      </c>
      <c r="V315" s="29">
        <f t="shared" si="66"/>
        <v>16</v>
      </c>
      <c r="W315" s="29">
        <f t="shared" si="67"/>
        <v>0</v>
      </c>
      <c r="X315" s="57">
        <f t="shared" si="68"/>
        <v>0</v>
      </c>
      <c r="Y315" s="29">
        <f t="shared" si="69"/>
        <v>0</v>
      </c>
      <c r="Z315" s="20">
        <f t="shared" si="70"/>
        <v>0</v>
      </c>
      <c r="AA315" s="20">
        <f t="shared" si="79"/>
        <v>0</v>
      </c>
      <c r="AB315" s="20">
        <f t="shared" si="71"/>
        <v>0.75</v>
      </c>
      <c r="AC315" s="20">
        <f t="shared" si="72"/>
        <v>0</v>
      </c>
      <c r="AD315" s="20">
        <f t="shared" si="73"/>
        <v>0</v>
      </c>
      <c r="AE315" s="23">
        <f t="shared" si="74"/>
        <v>0</v>
      </c>
      <c r="AF315" s="25">
        <f t="shared" si="75"/>
        <v>0</v>
      </c>
      <c r="AG315" s="230"/>
      <c r="AH315" s="25">
        <f>IF(AF315&gt;0,0,IF(D315="Заоч.",0,IF(OR(D315="Ден.(д)",D315="Заоч.(д)"),0,IF(Q315&gt;0,N315*H315*0.02,0))))</f>
        <v>0</v>
      </c>
      <c r="AI315" s="23"/>
      <c r="AJ315" s="49">
        <f t="shared" si="76"/>
        <v>16.75</v>
      </c>
      <c r="AK315" s="366" t="s">
        <v>550</v>
      </c>
      <c r="AL315" s="182">
        <f t="shared" si="77"/>
        <v>2.7916666666666666E-2</v>
      </c>
      <c r="AM315" s="69" t="s">
        <v>376</v>
      </c>
      <c r="AN315" s="20" t="s">
        <v>148</v>
      </c>
      <c r="AO315" s="20" t="s">
        <v>148</v>
      </c>
      <c r="AP315" s="21"/>
      <c r="AQ315" s="122" t="s">
        <v>4</v>
      </c>
      <c r="AR315" s="185" t="str">
        <f>INDEX(Преподаватели!F$3:F$72,MATCH($AK315,Преподаватели!$E$3:$E$72,0),1)</f>
        <v>ст.викл.</v>
      </c>
      <c r="AS315" s="101" t="str">
        <f>INDEX(Преподаватели!G$3:G$72,MATCH($AK315,Преподаватели!$E$3:$E$72,0),1)</f>
        <v>сум.</v>
      </c>
      <c r="AT315" s="101" t="str">
        <f>INDEX(Преподаватели!H$3:H$72,MATCH($AK315,Преподаватели!$E$3:$E$72,0),1)</f>
        <v>б.с.</v>
      </c>
      <c r="AU315" s="186" t="str">
        <f>INDEX(Преподаватели!I$3:I$72,MATCH($AK315,Преподаватели!$E$3:$E$72,0),1)</f>
        <v>б.з.</v>
      </c>
      <c r="AV315" s="157"/>
      <c r="AW315" s="163"/>
      <c r="AX315" s="163"/>
      <c r="AY315" s="164"/>
      <c r="AZ315" s="165"/>
      <c r="BA315" s="165"/>
      <c r="BB315" s="1"/>
      <c r="BC315" s="1"/>
      <c r="BD315" s="1"/>
      <c r="BE315" s="1"/>
      <c r="BF315" s="1"/>
    </row>
    <row r="316" spans="1:58" s="1" customFormat="1">
      <c r="A316" s="329" t="s">
        <v>439</v>
      </c>
      <c r="B316" s="145" t="s">
        <v>551</v>
      </c>
      <c r="C316" s="68" t="s">
        <v>543</v>
      </c>
      <c r="D316" s="21" t="s">
        <v>437</v>
      </c>
      <c r="E316" s="21" t="s">
        <v>144</v>
      </c>
      <c r="F316" s="21">
        <v>1</v>
      </c>
      <c r="G316" s="20" t="s">
        <v>544</v>
      </c>
      <c r="H316" s="21">
        <v>3</v>
      </c>
      <c r="I316" s="49">
        <v>1</v>
      </c>
      <c r="J316" s="37"/>
      <c r="K316" s="31"/>
      <c r="L316" s="31"/>
      <c r="M316" s="38"/>
      <c r="N316" s="193">
        <v>0</v>
      </c>
      <c r="O316" s="21"/>
      <c r="P316" s="21">
        <v>8</v>
      </c>
      <c r="Q316" s="21">
        <v>8</v>
      </c>
      <c r="R316" s="21"/>
      <c r="S316" s="21">
        <v>0</v>
      </c>
      <c r="T316" s="121"/>
      <c r="U316" s="50">
        <f t="shared" si="65"/>
        <v>8</v>
      </c>
      <c r="V316" s="29">
        <f t="shared" si="66"/>
        <v>0</v>
      </c>
      <c r="W316" s="29">
        <f t="shared" si="67"/>
        <v>0</v>
      </c>
      <c r="X316" s="57">
        <f t="shared" si="68"/>
        <v>0</v>
      </c>
      <c r="Y316" s="29">
        <f t="shared" si="69"/>
        <v>0</v>
      </c>
      <c r="Z316" s="20">
        <f t="shared" si="70"/>
        <v>0</v>
      </c>
      <c r="AA316" s="20">
        <f t="shared" si="79"/>
        <v>0</v>
      </c>
      <c r="AB316" s="20">
        <f t="shared" si="71"/>
        <v>0</v>
      </c>
      <c r="AC316" s="20">
        <f t="shared" si="72"/>
        <v>0</v>
      </c>
      <c r="AD316" s="20">
        <f t="shared" si="73"/>
        <v>0</v>
      </c>
      <c r="AE316" s="23">
        <f t="shared" si="74"/>
        <v>0</v>
      </c>
      <c r="AF316" s="25">
        <f t="shared" si="75"/>
        <v>0</v>
      </c>
      <c r="AG316" s="230"/>
      <c r="AH316" s="25">
        <f>IF(AF316&gt;0,0,IF(D316="Заоч.",0,IF(OR(D316="Ден.(д)",D316="Заоч.(д)"),0,IF(Q316&gt;0,N316*H316*0.02,0))))</f>
        <v>0</v>
      </c>
      <c r="AI316" s="23"/>
      <c r="AJ316" s="49">
        <f t="shared" si="76"/>
        <v>8</v>
      </c>
      <c r="AK316" s="366" t="s">
        <v>550</v>
      </c>
      <c r="AL316" s="182">
        <f t="shared" si="77"/>
        <v>1.3333333333333334E-2</v>
      </c>
      <c r="AM316" s="158" t="s">
        <v>376</v>
      </c>
      <c r="AN316" s="20" t="s">
        <v>148</v>
      </c>
      <c r="AO316" s="20" t="s">
        <v>148</v>
      </c>
      <c r="AP316" s="21"/>
      <c r="AQ316" s="122" t="s">
        <v>4</v>
      </c>
      <c r="AR316" s="185" t="str">
        <f>INDEX(Преподаватели!F$3:F$72,MATCH($AK316,Преподаватели!$E$3:$E$72,0),1)</f>
        <v>ст.викл.</v>
      </c>
      <c r="AS316" s="101" t="str">
        <f>INDEX(Преподаватели!G$3:G$72,MATCH($AK316,Преподаватели!$E$3:$E$72,0),1)</f>
        <v>сум.</v>
      </c>
      <c r="AT316" s="101" t="str">
        <f>INDEX(Преподаватели!H$3:H$72,MATCH($AK316,Преподаватели!$E$3:$E$72,0),1)</f>
        <v>б.с.</v>
      </c>
      <c r="AU316" s="186" t="str">
        <f>INDEX(Преподаватели!I$3:I$72,MATCH($AK316,Преподаватели!$E$3:$E$72,0),1)</f>
        <v>б.з.</v>
      </c>
      <c r="AV316" s="157"/>
      <c r="AW316" s="163"/>
      <c r="AX316" s="163"/>
      <c r="AY316" s="164"/>
      <c r="AZ316" s="165"/>
      <c r="BA316" s="165"/>
      <c r="BB316" s="4"/>
      <c r="BC316" s="4"/>
      <c r="BD316" s="4"/>
      <c r="BE316" s="4"/>
      <c r="BF316" s="4"/>
    </row>
    <row r="317" spans="1:58" s="1" customFormat="1">
      <c r="A317" s="21" t="s">
        <v>120</v>
      </c>
      <c r="B317" s="145" t="s">
        <v>551</v>
      </c>
      <c r="C317" s="68" t="s">
        <v>543</v>
      </c>
      <c r="D317" s="21" t="s">
        <v>437</v>
      </c>
      <c r="E317" s="21" t="s">
        <v>144</v>
      </c>
      <c r="F317" s="21">
        <v>1</v>
      </c>
      <c r="G317" s="20" t="s">
        <v>544</v>
      </c>
      <c r="H317" s="21">
        <v>3</v>
      </c>
      <c r="I317" s="49">
        <v>1</v>
      </c>
      <c r="J317" s="37"/>
      <c r="K317" s="31" t="s">
        <v>106</v>
      </c>
      <c r="L317" s="31"/>
      <c r="M317" s="38"/>
      <c r="N317" s="193">
        <v>4</v>
      </c>
      <c r="O317" s="21">
        <v>120</v>
      </c>
      <c r="P317" s="21">
        <v>16</v>
      </c>
      <c r="Q317" s="21">
        <v>0</v>
      </c>
      <c r="R317" s="21">
        <v>16</v>
      </c>
      <c r="S317" s="21">
        <v>0</v>
      </c>
      <c r="T317" s="121">
        <v>104</v>
      </c>
      <c r="U317" s="50">
        <f t="shared" si="65"/>
        <v>0</v>
      </c>
      <c r="V317" s="29">
        <f t="shared" si="66"/>
        <v>16</v>
      </c>
      <c r="W317" s="29">
        <f t="shared" si="67"/>
        <v>0</v>
      </c>
      <c r="X317" s="57">
        <f t="shared" si="68"/>
        <v>0</v>
      </c>
      <c r="Y317" s="29">
        <f t="shared" si="69"/>
        <v>0</v>
      </c>
      <c r="Z317" s="20">
        <f t="shared" si="70"/>
        <v>0</v>
      </c>
      <c r="AA317" s="20">
        <f t="shared" si="79"/>
        <v>0</v>
      </c>
      <c r="AB317" s="20">
        <f t="shared" si="71"/>
        <v>0</v>
      </c>
      <c r="AC317" s="20">
        <f t="shared" si="72"/>
        <v>0</v>
      </c>
      <c r="AD317" s="20">
        <f t="shared" si="73"/>
        <v>0</v>
      </c>
      <c r="AE317" s="23">
        <f t="shared" si="74"/>
        <v>0</v>
      </c>
      <c r="AF317" s="25">
        <f t="shared" si="75"/>
        <v>0</v>
      </c>
      <c r="AG317" s="230"/>
      <c r="AH317" s="25">
        <f>IF(AF317&gt;0,0,IF(D317="Заоч.",0,IF(OR(D317="Ден.(д)",D317="Заоч.(д)"),0,IF(Q317&gt;0,N317*H317*0.02,0))))</f>
        <v>0</v>
      </c>
      <c r="AI317" s="23"/>
      <c r="AJ317" s="49">
        <f t="shared" si="76"/>
        <v>16</v>
      </c>
      <c r="AK317" s="366" t="s">
        <v>550</v>
      </c>
      <c r="AL317" s="182">
        <f t="shared" si="77"/>
        <v>2.6666666666666668E-2</v>
      </c>
      <c r="AM317" s="158" t="s">
        <v>376</v>
      </c>
      <c r="AN317" s="20" t="s">
        <v>148</v>
      </c>
      <c r="AO317" s="20" t="s">
        <v>148</v>
      </c>
      <c r="AP317" s="21"/>
      <c r="AQ317" s="122" t="s">
        <v>4</v>
      </c>
      <c r="AR317" s="185" t="str">
        <f>INDEX(Преподаватели!F$3:F$72,MATCH($AK317,Преподаватели!$E$3:$E$72,0),1)</f>
        <v>ст.викл.</v>
      </c>
      <c r="AS317" s="101" t="str">
        <f>INDEX(Преподаватели!G$3:G$72,MATCH($AK317,Преподаватели!$E$3:$E$72,0),1)</f>
        <v>сум.</v>
      </c>
      <c r="AT317" s="101" t="str">
        <f>INDEX(Преподаватели!H$3:H$72,MATCH($AK317,Преподаватели!$E$3:$E$72,0),1)</f>
        <v>б.с.</v>
      </c>
      <c r="AU317" s="186" t="str">
        <f>INDEX(Преподаватели!I$3:I$72,MATCH($AK317,Преподаватели!$E$3:$E$72,0),1)</f>
        <v>б.з.</v>
      </c>
      <c r="AV317" s="157"/>
      <c r="AW317" s="163"/>
      <c r="AX317" s="163"/>
      <c r="AY317" s="164"/>
      <c r="AZ317" s="165"/>
      <c r="BA317" s="165"/>
    </row>
    <row r="318" spans="1:58">
      <c r="A318" s="21" t="s">
        <v>187</v>
      </c>
      <c r="B318" s="145" t="s">
        <v>552</v>
      </c>
      <c r="C318" s="68" t="s">
        <v>543</v>
      </c>
      <c r="D318" s="21" t="s">
        <v>437</v>
      </c>
      <c r="E318" s="21" t="s">
        <v>144</v>
      </c>
      <c r="F318" s="21">
        <v>1</v>
      </c>
      <c r="G318" s="20" t="s">
        <v>544</v>
      </c>
      <c r="H318" s="21">
        <v>3</v>
      </c>
      <c r="I318" s="49">
        <v>1</v>
      </c>
      <c r="J318" s="37"/>
      <c r="K318" s="31"/>
      <c r="L318" s="31"/>
      <c r="M318" s="38"/>
      <c r="N318" s="193">
        <v>0</v>
      </c>
      <c r="O318" s="21"/>
      <c r="P318" s="21">
        <v>2</v>
      </c>
      <c r="Q318" s="21">
        <v>2</v>
      </c>
      <c r="R318" s="21">
        <v>0</v>
      </c>
      <c r="S318" s="21"/>
      <c r="T318" s="121"/>
      <c r="U318" s="50">
        <f t="shared" si="65"/>
        <v>2</v>
      </c>
      <c r="V318" s="29">
        <f t="shared" si="66"/>
        <v>0</v>
      </c>
      <c r="W318" s="29">
        <f t="shared" si="67"/>
        <v>0</v>
      </c>
      <c r="X318" s="57">
        <f t="shared" si="68"/>
        <v>0</v>
      </c>
      <c r="Y318" s="29">
        <f t="shared" si="69"/>
        <v>0</v>
      </c>
      <c r="Z318" s="20">
        <f t="shared" si="70"/>
        <v>0</v>
      </c>
      <c r="AA318" s="20">
        <f t="shared" si="79"/>
        <v>0</v>
      </c>
      <c r="AB318" s="20">
        <f t="shared" si="71"/>
        <v>0</v>
      </c>
      <c r="AC318" s="20">
        <f t="shared" si="72"/>
        <v>0</v>
      </c>
      <c r="AD318" s="20">
        <f t="shared" si="73"/>
        <v>0</v>
      </c>
      <c r="AE318" s="23">
        <f t="shared" si="74"/>
        <v>0</v>
      </c>
      <c r="AF318" s="25">
        <f t="shared" si="75"/>
        <v>0</v>
      </c>
      <c r="AG318" s="230"/>
      <c r="AH318" s="25"/>
      <c r="AI318" s="23"/>
      <c r="AJ318" s="49">
        <f t="shared" si="76"/>
        <v>2</v>
      </c>
      <c r="AK318" s="366" t="s">
        <v>215</v>
      </c>
      <c r="AL318" s="182">
        <f t="shared" si="77"/>
        <v>3.3333333333333335E-3</v>
      </c>
      <c r="AM318" s="69" t="s">
        <v>376</v>
      </c>
      <c r="AN318" s="20" t="s">
        <v>148</v>
      </c>
      <c r="AO318" s="20" t="s">
        <v>148</v>
      </c>
      <c r="AP318" s="21"/>
      <c r="AQ318" s="122" t="s">
        <v>4</v>
      </c>
      <c r="AR318" s="185" t="str">
        <f>INDEX(Преподаватели!F$3:F$72,MATCH($AK318,Преподаватели!$E$3:$E$72,0),1)</f>
        <v>ст.викл.</v>
      </c>
      <c r="AS318" s="101" t="str">
        <f>INDEX(Преподаватели!G$3:G$72,MATCH($AK318,Преподаватели!$E$3:$E$72,0),1)</f>
        <v>сум.</v>
      </c>
      <c r="AT318" s="101" t="str">
        <f>INDEX(Преподаватели!H$3:H$72,MATCH($AK318,Преподаватели!$E$3:$E$72,0),1)</f>
        <v>б.с.</v>
      </c>
      <c r="AU318" s="186" t="str">
        <f>INDEX(Преподаватели!I$3:I$72,MATCH($AK318,Преподаватели!$E$3:$E$72,0),1)</f>
        <v>б.з.</v>
      </c>
      <c r="AV318" s="157"/>
      <c r="AW318" s="163"/>
      <c r="AX318" s="163"/>
      <c r="AY318" s="164"/>
      <c r="AZ318" s="165"/>
      <c r="BA318" s="165"/>
    </row>
    <row r="319" spans="1:58" s="1" customFormat="1">
      <c r="A319" s="21" t="s">
        <v>187</v>
      </c>
      <c r="B319" s="145" t="s">
        <v>552</v>
      </c>
      <c r="C319" s="68" t="s">
        <v>543</v>
      </c>
      <c r="D319" s="21" t="s">
        <v>437</v>
      </c>
      <c r="E319" s="21" t="s">
        <v>144</v>
      </c>
      <c r="F319" s="21">
        <v>2</v>
      </c>
      <c r="G319" s="20" t="s">
        <v>544</v>
      </c>
      <c r="H319" s="21">
        <v>3</v>
      </c>
      <c r="I319" s="49">
        <v>1</v>
      </c>
      <c r="J319" s="37"/>
      <c r="K319" s="31" t="s">
        <v>106</v>
      </c>
      <c r="L319" s="31"/>
      <c r="M319" s="38"/>
      <c r="N319" s="193">
        <v>5</v>
      </c>
      <c r="O319" s="21">
        <v>150</v>
      </c>
      <c r="P319" s="21">
        <v>2</v>
      </c>
      <c r="Q319" s="21"/>
      <c r="R319" s="21">
        <v>2</v>
      </c>
      <c r="S319" s="21"/>
      <c r="T319" s="121">
        <v>134</v>
      </c>
      <c r="U319" s="50">
        <f t="shared" ref="U319:U382" si="81">Q319</f>
        <v>0</v>
      </c>
      <c r="V319" s="29">
        <f t="shared" ref="V319:V382" si="82">R319*I319</f>
        <v>2</v>
      </c>
      <c r="W319" s="29">
        <f t="shared" ref="W319:W382" si="83">S319*I319</f>
        <v>0</v>
      </c>
      <c r="X319" s="57">
        <f t="shared" ref="X319:X382" si="84">IF(AF319&gt;0,0,IF(AND(D319="Заоч.(д)",M319="+"),N319*2*0.25*H319,IF(OR(M319="+",M319="+у"),H319*0.25,IF(OR(M319="к",M319="к/кмс"),H319*0.25,IF(OR(M319="кк",M319="кк/кмс"),H319*0.25*2,IF(OR(M319="рр",M319="рр/кмс"),H319*0.5,IF(OR(M319="кр",M319="кр/кмс"),H319*1,0)))))))</f>
        <v>0</v>
      </c>
      <c r="Y319" s="29">
        <f t="shared" ref="Y319:Y382" si="85">IF(L319="+",H319*3,IF(L319="+в",H319*3,0))</f>
        <v>0</v>
      </c>
      <c r="Z319" s="20">
        <f t="shared" ref="Z319:Z382" si="86">IF(AND(D319="Заоч.(д)",K319="+"),H319*0.1,IF(AF319&gt;0,0,IF(AND(K319="+",R319="",S319="",O319=Q319+T319),H319*0.1,0)))</f>
        <v>0</v>
      </c>
      <c r="AA319" s="20">
        <f t="shared" si="79"/>
        <v>0</v>
      </c>
      <c r="AB319" s="20">
        <f t="shared" ref="AB319:AB382" si="87">IF(AND(J319="+",D319="Заоч.(д)"),H319*0.1,IF(J319="+",H319*0.25,0))</f>
        <v>0</v>
      </c>
      <c r="AC319" s="20">
        <f t="shared" ref="AC319:AC382" si="88">IF(B319="Керівництво бакалаврськими роботами",H319*10,IF(B319="Керівництво магістерськими роботами",H319*20,IF(B319="Рецензування бакалаврських робіт",H319*1,IF(B319="Рецензування магістерських робіт",H319*2,IF(B319="Нормоконтроль",H319*0.33,0)))))</f>
        <v>0</v>
      </c>
      <c r="AD319" s="20">
        <f t="shared" ref="AD319:AD382" si="89">IF(B319="Голова ЕК (екзамен)",H319*0.5,IF(B319="Голова ЕК (захист)",H319*0.5,IF(B319="Участь у ЕК (екзамен)",H319*0.33,IF(B319="Участь у ЕК (захист)",H319*0.33,0))))</f>
        <v>0</v>
      </c>
      <c r="AE319" s="23">
        <f t="shared" ref="AE319:AE382" si="90">IF(B319="Керівництво аспірантами (очна)",H319*25,IF(B319="Керівництво аспірантами (заочна)",H319*25,IF(B319="Рецензування рефератів (асп.)",H319*2,IF(B319="Кандидатські іспити",H319*0.5,IF(B319="Вступні іспити (асп.)",H319*0.5,IF(B319="Наукове консультування докторантів",H319*50,0))))))</f>
        <v>0</v>
      </c>
      <c r="AF319" s="25">
        <f t="shared" ref="AF319:AF382" si="91">IF(AND(A319="ПедПр",D319="Ден."),H319*N319/1.5,IF(AND(A319="ПедПр",D319="Заоч."),H319*0.5*N319/1.5,IF(AND(A319="ПедПр",D319="Заоч.(д)"),H319*0.5*N319/1.5,IF(AND(A319="Пр",D319="Ден."),H319*0.5,IF(AND(A319="Пр",D319="Заоч."),H319*0.1,IF(AND(A319="Пр",D319="Заоч.(д)"),H319*0.1,IF(AND(A319="НПрКПУ",D319="Ден.",H319&gt;=5),ROUND(H319/6,1)*N319/3*2*2,0)))))))</f>
        <v>0</v>
      </c>
      <c r="AG319" s="230"/>
      <c r="AH319" s="25"/>
      <c r="AI319" s="23"/>
      <c r="AJ319" s="49">
        <f t="shared" ref="AJ319:AJ382" si="92">SUM(U319:AI319)</f>
        <v>2</v>
      </c>
      <c r="AK319" s="366" t="s">
        <v>215</v>
      </c>
      <c r="AL319" s="182">
        <f t="shared" ref="AL319:AL382" si="93">IF(OR(AU319="проф.",AT319="д.н."),AJ319/600,AJ319/600)</f>
        <v>3.3333333333333335E-3</v>
      </c>
      <c r="AM319" s="158" t="s">
        <v>376</v>
      </c>
      <c r="AN319" s="20" t="s">
        <v>148</v>
      </c>
      <c r="AO319" s="20" t="s">
        <v>148</v>
      </c>
      <c r="AP319" s="21"/>
      <c r="AQ319" s="122" t="s">
        <v>4</v>
      </c>
      <c r="AR319" s="185" t="str">
        <f>INDEX(Преподаватели!F$3:F$72,MATCH($AK319,Преподаватели!$E$3:$E$72,0),1)</f>
        <v>ст.викл.</v>
      </c>
      <c r="AS319" s="101" t="str">
        <f>INDEX(Преподаватели!G$3:G$72,MATCH($AK319,Преподаватели!$E$3:$E$72,0),1)</f>
        <v>сум.</v>
      </c>
      <c r="AT319" s="101" t="str">
        <f>INDEX(Преподаватели!H$3:H$72,MATCH($AK319,Преподаватели!$E$3:$E$72,0),1)</f>
        <v>б.с.</v>
      </c>
      <c r="AU319" s="186" t="str">
        <f>INDEX(Преподаватели!I$3:I$72,MATCH($AK319,Преподаватели!$E$3:$E$72,0),1)</f>
        <v>б.з.</v>
      </c>
      <c r="AV319" s="157"/>
      <c r="AW319" s="163"/>
      <c r="AX319" s="163"/>
      <c r="AY319" s="164"/>
      <c r="AZ319" s="165"/>
      <c r="BA319" s="165"/>
    </row>
    <row r="320" spans="1:58">
      <c r="A320" s="22" t="s">
        <v>222</v>
      </c>
      <c r="B320" s="145" t="s">
        <v>553</v>
      </c>
      <c r="C320" s="68" t="s">
        <v>543</v>
      </c>
      <c r="D320" s="21" t="s">
        <v>437</v>
      </c>
      <c r="E320" s="21" t="s">
        <v>144</v>
      </c>
      <c r="F320" s="21">
        <v>2</v>
      </c>
      <c r="G320" s="20" t="s">
        <v>544</v>
      </c>
      <c r="H320" s="21">
        <v>3</v>
      </c>
      <c r="I320" s="49">
        <v>1</v>
      </c>
      <c r="J320" s="37"/>
      <c r="K320" s="31"/>
      <c r="L320" s="31"/>
      <c r="M320" s="38"/>
      <c r="N320" s="193">
        <v>0</v>
      </c>
      <c r="O320" s="21"/>
      <c r="P320" s="21">
        <v>6</v>
      </c>
      <c r="Q320" s="21">
        <v>6</v>
      </c>
      <c r="R320" s="21"/>
      <c r="S320" s="21"/>
      <c r="T320" s="121"/>
      <c r="U320" s="50">
        <f t="shared" si="81"/>
        <v>6</v>
      </c>
      <c r="V320" s="29">
        <f t="shared" si="82"/>
        <v>0</v>
      </c>
      <c r="W320" s="29">
        <f t="shared" si="83"/>
        <v>0</v>
      </c>
      <c r="X320" s="57">
        <f t="shared" si="84"/>
        <v>0</v>
      </c>
      <c r="Y320" s="29">
        <f t="shared" si="85"/>
        <v>0</v>
      </c>
      <c r="Z320" s="20">
        <f t="shared" si="86"/>
        <v>0</v>
      </c>
      <c r="AA320" s="20">
        <f t="shared" si="79"/>
        <v>0</v>
      </c>
      <c r="AB320" s="20">
        <f t="shared" si="87"/>
        <v>0</v>
      </c>
      <c r="AC320" s="20">
        <f t="shared" si="88"/>
        <v>0</v>
      </c>
      <c r="AD320" s="20">
        <f t="shared" si="89"/>
        <v>0</v>
      </c>
      <c r="AE320" s="23">
        <f t="shared" si="90"/>
        <v>0</v>
      </c>
      <c r="AF320" s="25">
        <f t="shared" si="91"/>
        <v>0</v>
      </c>
      <c r="AG320" s="230">
        <f>IF(OR(L320="+",A320="Пр",A320="ПедПр",A320="НПрКПУ"),0,IF(OR(D320="Ден.(д)",D320="Заоч.(д)"),N320*0.5*H320,IF((V320+W320)&gt;0,N320*H320*0.08,0)))</f>
        <v>0</v>
      </c>
      <c r="AH320" s="25">
        <f>IF(AF320&gt;0,0,IF(D320="Заоч.",0,IF(OR(D320="Ден.(д)",D320="Заоч.(д)"),0,IF(Q320&gt;0,N320*H320*0.02,0))))</f>
        <v>0</v>
      </c>
      <c r="AI320" s="23"/>
      <c r="AJ320" s="49">
        <f t="shared" si="92"/>
        <v>6</v>
      </c>
      <c r="AK320" s="366" t="s">
        <v>550</v>
      </c>
      <c r="AL320" s="182">
        <f t="shared" si="93"/>
        <v>0.01</v>
      </c>
      <c r="AM320" s="69" t="s">
        <v>376</v>
      </c>
      <c r="AN320" s="20" t="s">
        <v>148</v>
      </c>
      <c r="AO320" s="20" t="s">
        <v>148</v>
      </c>
      <c r="AP320" s="21"/>
      <c r="AQ320" s="122" t="s">
        <v>4</v>
      </c>
      <c r="AR320" s="185" t="str">
        <f>INDEX(Преподаватели!F$3:F$72,MATCH($AK320,Преподаватели!$E$3:$E$72,0),1)</f>
        <v>ст.викл.</v>
      </c>
      <c r="AS320" s="101" t="str">
        <f>INDEX(Преподаватели!G$3:G$72,MATCH($AK320,Преподаватели!$E$3:$E$72,0),1)</f>
        <v>сум.</v>
      </c>
      <c r="AT320" s="101" t="str">
        <f>INDEX(Преподаватели!H$3:H$72,MATCH($AK320,Преподаватели!$E$3:$E$72,0),1)</f>
        <v>б.с.</v>
      </c>
      <c r="AU320" s="186" t="str">
        <f>INDEX(Преподаватели!I$3:I$72,MATCH($AK320,Преподаватели!$E$3:$E$72,0),1)</f>
        <v>б.з.</v>
      </c>
      <c r="AV320" s="157"/>
      <c r="AW320" s="163"/>
      <c r="AX320" s="163"/>
      <c r="AY320" s="164"/>
      <c r="AZ320" s="165"/>
      <c r="BA320" s="165"/>
      <c r="BB320" s="1"/>
      <c r="BC320" s="1"/>
      <c r="BD320" s="1"/>
      <c r="BE320" s="1"/>
      <c r="BF320" s="1"/>
    </row>
    <row r="321" spans="1:58" s="1" customFormat="1">
      <c r="A321" s="21" t="s">
        <v>554</v>
      </c>
      <c r="B321" s="145" t="s">
        <v>555</v>
      </c>
      <c r="C321" s="68" t="s">
        <v>543</v>
      </c>
      <c r="D321" s="21" t="s">
        <v>437</v>
      </c>
      <c r="E321" s="21" t="s">
        <v>144</v>
      </c>
      <c r="F321" s="21">
        <v>2</v>
      </c>
      <c r="G321" s="20" t="s">
        <v>544</v>
      </c>
      <c r="H321" s="21">
        <v>3</v>
      </c>
      <c r="I321" s="49">
        <v>1</v>
      </c>
      <c r="J321" s="37"/>
      <c r="K321" s="31"/>
      <c r="L321" s="31"/>
      <c r="M321" s="38"/>
      <c r="N321" s="193">
        <v>0</v>
      </c>
      <c r="O321" s="21"/>
      <c r="P321" s="21">
        <v>6</v>
      </c>
      <c r="Q321" s="21">
        <v>6</v>
      </c>
      <c r="R321" s="21"/>
      <c r="S321" s="21"/>
      <c r="T321" s="121"/>
      <c r="U321" s="50">
        <f t="shared" si="81"/>
        <v>6</v>
      </c>
      <c r="V321" s="29">
        <f t="shared" si="82"/>
        <v>0</v>
      </c>
      <c r="W321" s="29">
        <f t="shared" si="83"/>
        <v>0</v>
      </c>
      <c r="X321" s="57">
        <f t="shared" si="84"/>
        <v>0</v>
      </c>
      <c r="Y321" s="29">
        <f t="shared" si="85"/>
        <v>0</v>
      </c>
      <c r="Z321" s="20">
        <f t="shared" si="86"/>
        <v>0</v>
      </c>
      <c r="AA321" s="20">
        <f t="shared" si="79"/>
        <v>0</v>
      </c>
      <c r="AB321" s="20">
        <f t="shared" si="87"/>
        <v>0</v>
      </c>
      <c r="AC321" s="20">
        <f t="shared" si="88"/>
        <v>0</v>
      </c>
      <c r="AD321" s="20">
        <f t="shared" si="89"/>
        <v>0</v>
      </c>
      <c r="AE321" s="23">
        <f t="shared" si="90"/>
        <v>0</v>
      </c>
      <c r="AF321" s="25">
        <f t="shared" si="91"/>
        <v>0</v>
      </c>
      <c r="AG321" s="230">
        <f>IF(OR(L321="+",A321="Пр",A321="ПедПр",A321="НПрКПУ"),0,IF(OR(D321="Ден.(д)",D321="Заоч.(д)"),N321*0.5*H321,IF((V321+W321)&gt;0,N321*H321*0.08,0)))</f>
        <v>0</v>
      </c>
      <c r="AH321" s="25">
        <f>IF(AF321&gt;0,0,IF(D321="Заоч.",0,IF(OR(D321="Ден.(д)",D321="Заоч.(д)"),0,IF(Q321&gt;0,N321*H321*0.02,0))))</f>
        <v>0</v>
      </c>
      <c r="AI321" s="23"/>
      <c r="AJ321" s="49">
        <f t="shared" si="92"/>
        <v>6</v>
      </c>
      <c r="AK321" s="366" t="s">
        <v>550</v>
      </c>
      <c r="AL321" s="182">
        <f t="shared" si="93"/>
        <v>0.01</v>
      </c>
      <c r="AM321" s="158" t="s">
        <v>376</v>
      </c>
      <c r="AN321" s="20" t="s">
        <v>148</v>
      </c>
      <c r="AO321" s="20" t="s">
        <v>148</v>
      </c>
      <c r="AP321" s="21"/>
      <c r="AQ321" s="122" t="s">
        <v>4</v>
      </c>
      <c r="AR321" s="185" t="str">
        <f>INDEX(Преподаватели!F$3:F$72,MATCH($AK321,Преподаватели!$E$3:$E$72,0),1)</f>
        <v>ст.викл.</v>
      </c>
      <c r="AS321" s="101" t="str">
        <f>INDEX(Преподаватели!G$3:G$72,MATCH($AK321,Преподаватели!$E$3:$E$72,0),1)</f>
        <v>сум.</v>
      </c>
      <c r="AT321" s="101" t="str">
        <f>INDEX(Преподаватели!H$3:H$72,MATCH($AK321,Преподаватели!$E$3:$E$72,0),1)</f>
        <v>б.с.</v>
      </c>
      <c r="AU321" s="186" t="str">
        <f>INDEX(Преподаватели!I$3:I$72,MATCH($AK321,Преподаватели!$E$3:$E$72,0),1)</f>
        <v>б.з.</v>
      </c>
      <c r="AV321" s="157"/>
      <c r="AW321" s="163"/>
      <c r="AX321" s="163"/>
      <c r="AY321" s="164"/>
      <c r="AZ321" s="165"/>
      <c r="BA321" s="165"/>
    </row>
    <row r="322" spans="1:58" s="1" customFormat="1">
      <c r="A322" s="21" t="s">
        <v>162</v>
      </c>
      <c r="B322" s="145" t="s">
        <v>556</v>
      </c>
      <c r="C322" s="68" t="s">
        <v>557</v>
      </c>
      <c r="D322" s="21" t="s">
        <v>437</v>
      </c>
      <c r="E322" s="21" t="s">
        <v>144</v>
      </c>
      <c r="F322" s="21">
        <v>2</v>
      </c>
      <c r="G322" s="20" t="s">
        <v>558</v>
      </c>
      <c r="H322" s="21">
        <v>1</v>
      </c>
      <c r="I322" s="49">
        <v>1</v>
      </c>
      <c r="J322" s="37"/>
      <c r="K322" s="31"/>
      <c r="L322" s="31"/>
      <c r="M322" s="38"/>
      <c r="N322" s="193">
        <v>0</v>
      </c>
      <c r="O322" s="21"/>
      <c r="P322" s="21">
        <v>2</v>
      </c>
      <c r="Q322" s="21">
        <v>2</v>
      </c>
      <c r="R322" s="21"/>
      <c r="S322" s="21"/>
      <c r="T322" s="121"/>
      <c r="U322" s="50">
        <f t="shared" si="81"/>
        <v>2</v>
      </c>
      <c r="V322" s="29">
        <f t="shared" si="82"/>
        <v>0</v>
      </c>
      <c r="W322" s="29">
        <f t="shared" si="83"/>
        <v>0</v>
      </c>
      <c r="X322" s="57">
        <f t="shared" si="84"/>
        <v>0</v>
      </c>
      <c r="Y322" s="29">
        <f t="shared" si="85"/>
        <v>0</v>
      </c>
      <c r="Z322" s="20">
        <f t="shared" si="86"/>
        <v>0</v>
      </c>
      <c r="AA322" s="20">
        <f t="shared" si="79"/>
        <v>0</v>
      </c>
      <c r="AB322" s="20">
        <f t="shared" si="87"/>
        <v>0</v>
      </c>
      <c r="AC322" s="20">
        <f t="shared" si="88"/>
        <v>0</v>
      </c>
      <c r="AD322" s="20">
        <f t="shared" si="89"/>
        <v>0</v>
      </c>
      <c r="AE322" s="23">
        <f t="shared" si="90"/>
        <v>0</v>
      </c>
      <c r="AF322" s="25">
        <f t="shared" si="91"/>
        <v>0</v>
      </c>
      <c r="AG322" s="230">
        <f>IF(OR(L322="+",A322="Пр",A322="ПедПр",A322="НПрКПУ"),0,IF(OR(D322="Ден.(д)",D322="Заоч.(д)"),N322*0.5*H322,IF((V322+W322)&gt;0,N322*H322*0.08,0)))</f>
        <v>0</v>
      </c>
      <c r="AH322" s="25">
        <f>IF(AF322&gt;0,0,IF(D322="Заоч.",0,IF(OR(D322="Ден.(д)",D322="Заоч.(д)"),0,IF(Q322&gt;0,N322*H322*0.02,0))))</f>
        <v>0</v>
      </c>
      <c r="AI322" s="23"/>
      <c r="AJ322" s="49">
        <f t="shared" si="92"/>
        <v>2</v>
      </c>
      <c r="AK322" s="181" t="s">
        <v>115</v>
      </c>
      <c r="AL322" s="182">
        <f t="shared" si="93"/>
        <v>3.3333333333333335E-3</v>
      </c>
      <c r="AM322" s="158" t="s">
        <v>376</v>
      </c>
      <c r="AN322" s="20" t="s">
        <v>148</v>
      </c>
      <c r="AO322" s="20" t="s">
        <v>148</v>
      </c>
      <c r="AP322" s="21"/>
      <c r="AQ322" s="122" t="s">
        <v>4</v>
      </c>
      <c r="AR322" s="185" t="str">
        <f>INDEX(Преподаватели!F$3:F$72,MATCH($AK322,Преподаватели!$E$3:$E$72,0),1)</f>
        <v>доц.</v>
      </c>
      <c r="AS322" s="101" t="str">
        <f>INDEX(Преподаватели!G$3:G$72,MATCH($AK322,Преподаватели!$E$3:$E$72,0),1)</f>
        <v>шт.</v>
      </c>
      <c r="AT322" s="101" t="str">
        <f>INDEX(Преподаватели!H$3:H$72,MATCH($AK322,Преподаватели!$E$3:$E$72,0),1)</f>
        <v>к.н.</v>
      </c>
      <c r="AU322" s="186" t="str">
        <f>INDEX(Преподаватели!I$3:I$72,MATCH($AK322,Преподаватели!$E$3:$E$72,0),1)</f>
        <v>б.з.</v>
      </c>
      <c r="AV322" s="157"/>
      <c r="AW322" s="163"/>
      <c r="AX322" s="163"/>
      <c r="AY322" s="164"/>
      <c r="AZ322" s="165"/>
      <c r="BA322" s="165"/>
    </row>
    <row r="323" spans="1:58">
      <c r="A323" s="334" t="s">
        <v>439</v>
      </c>
      <c r="B323" s="145" t="s">
        <v>559</v>
      </c>
      <c r="C323" s="68" t="s">
        <v>557</v>
      </c>
      <c r="D323" s="21" t="s">
        <v>437</v>
      </c>
      <c r="E323" s="21" t="s">
        <v>144</v>
      </c>
      <c r="F323" s="21">
        <v>1</v>
      </c>
      <c r="G323" s="20" t="s">
        <v>558</v>
      </c>
      <c r="H323" s="21">
        <v>1</v>
      </c>
      <c r="I323" s="49">
        <v>1</v>
      </c>
      <c r="J323" s="37"/>
      <c r="K323" s="31"/>
      <c r="L323" s="31"/>
      <c r="M323" s="38"/>
      <c r="N323" s="193">
        <v>0</v>
      </c>
      <c r="O323" s="21"/>
      <c r="P323" s="21">
        <v>2</v>
      </c>
      <c r="Q323" s="21">
        <v>2</v>
      </c>
      <c r="R323" s="21">
        <v>0</v>
      </c>
      <c r="S323" s="21"/>
      <c r="T323" s="121"/>
      <c r="U323" s="50">
        <f t="shared" si="81"/>
        <v>2</v>
      </c>
      <c r="V323" s="29">
        <f t="shared" si="82"/>
        <v>0</v>
      </c>
      <c r="W323" s="29">
        <f t="shared" si="83"/>
        <v>0</v>
      </c>
      <c r="X323" s="57">
        <f t="shared" si="84"/>
        <v>0</v>
      </c>
      <c r="Y323" s="29">
        <f t="shared" si="85"/>
        <v>0</v>
      </c>
      <c r="Z323" s="20">
        <f t="shared" si="86"/>
        <v>0</v>
      </c>
      <c r="AA323" s="20">
        <f t="shared" si="79"/>
        <v>0</v>
      </c>
      <c r="AB323" s="20">
        <f t="shared" si="87"/>
        <v>0</v>
      </c>
      <c r="AC323" s="20">
        <f t="shared" si="88"/>
        <v>0</v>
      </c>
      <c r="AD323" s="20">
        <f t="shared" si="89"/>
        <v>0</v>
      </c>
      <c r="AE323" s="23">
        <f t="shared" si="90"/>
        <v>0</v>
      </c>
      <c r="AF323" s="25">
        <f t="shared" si="91"/>
        <v>0</v>
      </c>
      <c r="AG323" s="230">
        <f>IF(OR(L323="+",A323="Пр",A323="ПедПр",A323="НПрКПУ"),0,IF(OR(D323="Ден.(д)",D323="Заоч.(д)"),N323*0.5*H323,IF((V323+W323)&gt;0,N323*H323*0.08,0)))</f>
        <v>0</v>
      </c>
      <c r="AH323" s="25">
        <f>IF(AF323&gt;0,0,IF(D323="Заоч.",0,IF(OR(D323="Ден.(д)",D323="Заоч.(д)"),0,IF(Q323&gt;0,N323*H323*0.02,0))))</f>
        <v>0</v>
      </c>
      <c r="AI323" s="23"/>
      <c r="AJ323" s="49">
        <f t="shared" si="92"/>
        <v>2</v>
      </c>
      <c r="AK323" s="181" t="s">
        <v>146</v>
      </c>
      <c r="AL323" s="182">
        <f t="shared" si="93"/>
        <v>3.3333333333333335E-3</v>
      </c>
      <c r="AM323" s="69" t="s">
        <v>560</v>
      </c>
      <c r="AN323" s="20" t="s">
        <v>148</v>
      </c>
      <c r="AO323" s="20" t="s">
        <v>148</v>
      </c>
      <c r="AP323" s="21"/>
      <c r="AQ323" s="122" t="s">
        <v>4</v>
      </c>
      <c r="AR323" s="185" t="str">
        <f>INDEX(Преподаватели!F$3:F$72,MATCH($AK323,Преподаватели!$E$3:$E$72,0),1)</f>
        <v>ст.викл.</v>
      </c>
      <c r="AS323" s="101" t="str">
        <f>INDEX(Преподаватели!G$3:G$72,MATCH($AK323,Преподаватели!$E$3:$E$72,0),1)</f>
        <v>сум.</v>
      </c>
      <c r="AT323" s="101" t="str">
        <f>INDEX(Преподаватели!H$3:H$72,MATCH($AK323,Преподаватели!$E$3:$E$72,0),1)</f>
        <v>б.с.</v>
      </c>
      <c r="AU323" s="186" t="str">
        <f>INDEX(Преподаватели!I$3:I$72,MATCH($AK323,Преподаватели!$E$3:$E$72,0),1)</f>
        <v>б.з.</v>
      </c>
      <c r="AV323" s="157"/>
      <c r="AW323" s="163"/>
      <c r="AX323" s="163"/>
      <c r="AY323" s="164"/>
      <c r="AZ323" s="165"/>
      <c r="BA323" s="165"/>
    </row>
    <row r="324" spans="1:58" s="1" customFormat="1">
      <c r="A324" s="21" t="s">
        <v>183</v>
      </c>
      <c r="B324" s="145" t="s">
        <v>559</v>
      </c>
      <c r="C324" s="68" t="s">
        <v>557</v>
      </c>
      <c r="D324" s="21" t="s">
        <v>437</v>
      </c>
      <c r="E324" s="21" t="s">
        <v>144</v>
      </c>
      <c r="F324" s="21">
        <v>1</v>
      </c>
      <c r="G324" s="20" t="s">
        <v>558</v>
      </c>
      <c r="H324" s="21">
        <v>1</v>
      </c>
      <c r="I324" s="49">
        <v>1</v>
      </c>
      <c r="J324" s="37"/>
      <c r="K324" s="31" t="s">
        <v>106</v>
      </c>
      <c r="L324" s="31"/>
      <c r="M324" s="38"/>
      <c r="N324" s="193">
        <v>4</v>
      </c>
      <c r="O324" s="21">
        <v>120</v>
      </c>
      <c r="P324" s="21">
        <v>2</v>
      </c>
      <c r="Q324" s="21"/>
      <c r="R324" s="21">
        <v>0</v>
      </c>
      <c r="S324" s="21">
        <v>2</v>
      </c>
      <c r="T324" s="121">
        <v>108</v>
      </c>
      <c r="U324" s="50">
        <f t="shared" si="81"/>
        <v>0</v>
      </c>
      <c r="V324" s="29">
        <f t="shared" si="82"/>
        <v>0</v>
      </c>
      <c r="W324" s="29">
        <f t="shared" si="83"/>
        <v>2</v>
      </c>
      <c r="X324" s="57">
        <f t="shared" si="84"/>
        <v>0</v>
      </c>
      <c r="Y324" s="29">
        <f t="shared" si="85"/>
        <v>0</v>
      </c>
      <c r="Z324" s="20">
        <f t="shared" si="86"/>
        <v>0</v>
      </c>
      <c r="AA324" s="20">
        <f t="shared" si="79"/>
        <v>0</v>
      </c>
      <c r="AB324" s="20">
        <f t="shared" si="87"/>
        <v>0</v>
      </c>
      <c r="AC324" s="20">
        <f t="shared" si="88"/>
        <v>0</v>
      </c>
      <c r="AD324" s="20">
        <f t="shared" si="89"/>
        <v>0</v>
      </c>
      <c r="AE324" s="23">
        <f t="shared" si="90"/>
        <v>0</v>
      </c>
      <c r="AF324" s="25">
        <f t="shared" si="91"/>
        <v>0</v>
      </c>
      <c r="AG324" s="230"/>
      <c r="AH324" s="25">
        <f>IF(AF324&gt;0,0,IF(D324="Заоч.",0,IF(OR(D324="Ден.(д)",D324="Заоч.(д)"),0,IF(Q324&gt;0,N324*H324*0.02,0))))</f>
        <v>0</v>
      </c>
      <c r="AI324" s="23"/>
      <c r="AJ324" s="49">
        <f t="shared" si="92"/>
        <v>2</v>
      </c>
      <c r="AK324" s="181" t="s">
        <v>146</v>
      </c>
      <c r="AL324" s="182">
        <f t="shared" si="93"/>
        <v>3.3333333333333335E-3</v>
      </c>
      <c r="AM324" s="158" t="s">
        <v>560</v>
      </c>
      <c r="AN324" s="20" t="s">
        <v>148</v>
      </c>
      <c r="AO324" s="20" t="s">
        <v>148</v>
      </c>
      <c r="AP324" s="21"/>
      <c r="AQ324" s="122" t="s">
        <v>4</v>
      </c>
      <c r="AR324" s="185" t="str">
        <f>INDEX(Преподаватели!F$3:F$72,MATCH($AK324,Преподаватели!$E$3:$E$72,0),1)</f>
        <v>ст.викл.</v>
      </c>
      <c r="AS324" s="101" t="str">
        <f>INDEX(Преподаватели!G$3:G$72,MATCH($AK324,Преподаватели!$E$3:$E$72,0),1)</f>
        <v>сум.</v>
      </c>
      <c r="AT324" s="101" t="str">
        <f>INDEX(Преподаватели!H$3:H$72,MATCH($AK324,Преподаватели!$E$3:$E$72,0),1)</f>
        <v>б.с.</v>
      </c>
      <c r="AU324" s="186" t="str">
        <f>INDEX(Преподаватели!I$3:I$72,MATCH($AK324,Преподаватели!$E$3:$E$72,0),1)</f>
        <v>б.з.</v>
      </c>
      <c r="AV324" s="157"/>
      <c r="AW324" s="163"/>
      <c r="AX324" s="163"/>
      <c r="AY324" s="164"/>
      <c r="AZ324" s="165"/>
      <c r="BA324" s="165"/>
    </row>
    <row r="325" spans="1:58" s="1" customFormat="1" ht="32.25" customHeight="1">
      <c r="A325" s="21" t="s">
        <v>206</v>
      </c>
      <c r="B325" s="145" t="s">
        <v>561</v>
      </c>
      <c r="C325" s="68" t="s">
        <v>557</v>
      </c>
      <c r="D325" s="21" t="s">
        <v>437</v>
      </c>
      <c r="E325" s="21" t="s">
        <v>144</v>
      </c>
      <c r="F325" s="21">
        <v>2</v>
      </c>
      <c r="G325" s="20" t="s">
        <v>558</v>
      </c>
      <c r="H325" s="21">
        <v>1</v>
      </c>
      <c r="I325" s="49">
        <v>1</v>
      </c>
      <c r="J325" s="37"/>
      <c r="K325" s="31"/>
      <c r="L325" s="31"/>
      <c r="M325" s="38"/>
      <c r="N325" s="193">
        <v>0</v>
      </c>
      <c r="O325" s="21"/>
      <c r="P325" s="21">
        <v>2</v>
      </c>
      <c r="Q325" s="21">
        <v>2</v>
      </c>
      <c r="R325" s="21"/>
      <c r="S325" s="21"/>
      <c r="T325" s="121"/>
      <c r="U325" s="50">
        <f t="shared" si="81"/>
        <v>2</v>
      </c>
      <c r="V325" s="29">
        <f t="shared" si="82"/>
        <v>0</v>
      </c>
      <c r="W325" s="29">
        <f t="shared" si="83"/>
        <v>0</v>
      </c>
      <c r="X325" s="57">
        <f t="shared" si="84"/>
        <v>0</v>
      </c>
      <c r="Y325" s="29">
        <f t="shared" si="85"/>
        <v>0</v>
      </c>
      <c r="Z325" s="20">
        <f t="shared" si="86"/>
        <v>0</v>
      </c>
      <c r="AA325" s="20">
        <f t="shared" si="79"/>
        <v>0</v>
      </c>
      <c r="AB325" s="20">
        <f t="shared" si="87"/>
        <v>0</v>
      </c>
      <c r="AC325" s="20">
        <f t="shared" si="88"/>
        <v>0</v>
      </c>
      <c r="AD325" s="20">
        <f t="shared" si="89"/>
        <v>0</v>
      </c>
      <c r="AE325" s="23">
        <f t="shared" si="90"/>
        <v>0</v>
      </c>
      <c r="AF325" s="25">
        <f t="shared" si="91"/>
        <v>0</v>
      </c>
      <c r="AG325" s="230"/>
      <c r="AH325" s="25"/>
      <c r="AI325" s="23"/>
      <c r="AJ325" s="49">
        <f t="shared" si="92"/>
        <v>2</v>
      </c>
      <c r="AK325" s="181" t="s">
        <v>215</v>
      </c>
      <c r="AL325" s="182">
        <f t="shared" si="93"/>
        <v>3.3333333333333335E-3</v>
      </c>
      <c r="AM325" s="158" t="s">
        <v>560</v>
      </c>
      <c r="AN325" s="20" t="s">
        <v>148</v>
      </c>
      <c r="AO325" s="20" t="s">
        <v>148</v>
      </c>
      <c r="AP325" s="21"/>
      <c r="AQ325" s="122" t="s">
        <v>4</v>
      </c>
      <c r="AR325" s="185" t="str">
        <f>INDEX(Преподаватели!F$3:F$72,MATCH($AK325,Преподаватели!$E$3:$E$72,0),1)</f>
        <v>ст.викл.</v>
      </c>
      <c r="AS325" s="101" t="str">
        <f>INDEX(Преподаватели!G$3:G$72,MATCH($AK325,Преподаватели!$E$3:$E$72,0),1)</f>
        <v>сум.</v>
      </c>
      <c r="AT325" s="101" t="str">
        <f>INDEX(Преподаватели!H$3:H$72,MATCH($AK325,Преподаватели!$E$3:$E$72,0),1)</f>
        <v>б.с.</v>
      </c>
      <c r="AU325" s="186" t="str">
        <f>INDEX(Преподаватели!I$3:I$72,MATCH($AK325,Преподаватели!$E$3:$E$72,0),1)</f>
        <v>б.з.</v>
      </c>
      <c r="AV325" s="157"/>
      <c r="AW325" s="163"/>
      <c r="AX325" s="163"/>
      <c r="AY325" s="164"/>
      <c r="AZ325" s="165"/>
      <c r="BA325" s="165"/>
      <c r="BB325" s="4"/>
      <c r="BC325" s="4"/>
      <c r="BD325" s="4"/>
      <c r="BE325" s="4"/>
      <c r="BF325" s="4"/>
    </row>
    <row r="326" spans="1:58">
      <c r="A326" s="22" t="s">
        <v>257</v>
      </c>
      <c r="B326" s="145" t="s">
        <v>562</v>
      </c>
      <c r="C326" s="68" t="s">
        <v>557</v>
      </c>
      <c r="D326" s="21" t="s">
        <v>437</v>
      </c>
      <c r="E326" s="21" t="s">
        <v>144</v>
      </c>
      <c r="F326" s="21">
        <v>1</v>
      </c>
      <c r="G326" s="20" t="s">
        <v>558</v>
      </c>
      <c r="H326" s="21">
        <v>1</v>
      </c>
      <c r="I326" s="49">
        <v>1</v>
      </c>
      <c r="J326" s="37"/>
      <c r="K326" s="31"/>
      <c r="L326" s="31"/>
      <c r="M326" s="38"/>
      <c r="N326" s="193">
        <v>0</v>
      </c>
      <c r="O326" s="21"/>
      <c r="P326" s="21">
        <v>2</v>
      </c>
      <c r="Q326" s="21">
        <v>2</v>
      </c>
      <c r="R326" s="21">
        <v>0</v>
      </c>
      <c r="S326" s="21"/>
      <c r="T326" s="121"/>
      <c r="U326" s="50">
        <f t="shared" si="81"/>
        <v>2</v>
      </c>
      <c r="V326" s="29">
        <f t="shared" si="82"/>
        <v>0</v>
      </c>
      <c r="W326" s="29">
        <f t="shared" si="83"/>
        <v>0</v>
      </c>
      <c r="X326" s="57">
        <f t="shared" si="84"/>
        <v>0</v>
      </c>
      <c r="Y326" s="29">
        <f t="shared" si="85"/>
        <v>0</v>
      </c>
      <c r="Z326" s="20">
        <f t="shared" si="86"/>
        <v>0</v>
      </c>
      <c r="AA326" s="20">
        <f t="shared" si="79"/>
        <v>0</v>
      </c>
      <c r="AB326" s="20">
        <f t="shared" si="87"/>
        <v>0</v>
      </c>
      <c r="AC326" s="20">
        <f t="shared" si="88"/>
        <v>0</v>
      </c>
      <c r="AD326" s="20">
        <f t="shared" si="89"/>
        <v>0</v>
      </c>
      <c r="AE326" s="23">
        <f t="shared" si="90"/>
        <v>0</v>
      </c>
      <c r="AF326" s="25">
        <f t="shared" si="91"/>
        <v>0</v>
      </c>
      <c r="AG326" s="230"/>
      <c r="AH326" s="25"/>
      <c r="AI326" s="23"/>
      <c r="AJ326" s="49">
        <f t="shared" si="92"/>
        <v>2</v>
      </c>
      <c r="AK326" s="181" t="s">
        <v>146</v>
      </c>
      <c r="AL326" s="182">
        <f t="shared" si="93"/>
        <v>3.3333333333333335E-3</v>
      </c>
      <c r="AM326" s="69" t="s">
        <v>560</v>
      </c>
      <c r="AN326" s="20" t="s">
        <v>148</v>
      </c>
      <c r="AO326" s="20" t="s">
        <v>148</v>
      </c>
      <c r="AP326" s="21"/>
      <c r="AQ326" s="122" t="s">
        <v>4</v>
      </c>
      <c r="AR326" s="185" t="str">
        <f>INDEX(Преподаватели!F$3:F$72,MATCH($AK326,Преподаватели!$E$3:$E$72,0),1)</f>
        <v>ст.викл.</v>
      </c>
      <c r="AS326" s="101" t="str">
        <f>INDEX(Преподаватели!G$3:G$72,MATCH($AK326,Преподаватели!$E$3:$E$72,0),1)</f>
        <v>сум.</v>
      </c>
      <c r="AT326" s="101" t="str">
        <f>INDEX(Преподаватели!H$3:H$72,MATCH($AK326,Преподаватели!$E$3:$E$72,0),1)</f>
        <v>б.с.</v>
      </c>
      <c r="AU326" s="186" t="str">
        <f>INDEX(Преподаватели!I$3:I$72,MATCH($AK326,Преподаватели!$E$3:$E$72,0),1)</f>
        <v>б.з.</v>
      </c>
      <c r="AV326" s="157"/>
      <c r="AW326" s="163"/>
      <c r="AX326" s="163"/>
      <c r="AY326" s="164"/>
      <c r="AZ326" s="165"/>
      <c r="BA326" s="165"/>
      <c r="BB326" s="1"/>
      <c r="BC326" s="1"/>
      <c r="BD326" s="1"/>
      <c r="BE326" s="1"/>
      <c r="BF326" s="1"/>
    </row>
    <row r="327" spans="1:58" s="1" customFormat="1">
      <c r="A327" s="21" t="s">
        <v>257</v>
      </c>
      <c r="B327" s="145" t="s">
        <v>562</v>
      </c>
      <c r="C327" s="68" t="s">
        <v>557</v>
      </c>
      <c r="D327" s="21" t="s">
        <v>437</v>
      </c>
      <c r="E327" s="21" t="s">
        <v>144</v>
      </c>
      <c r="F327" s="21">
        <v>2</v>
      </c>
      <c r="G327" s="20" t="s">
        <v>558</v>
      </c>
      <c r="H327" s="21">
        <v>1</v>
      </c>
      <c r="I327" s="49">
        <v>1</v>
      </c>
      <c r="J327" s="37" t="s">
        <v>106</v>
      </c>
      <c r="K327" s="31"/>
      <c r="L327" s="31"/>
      <c r="M327" s="38"/>
      <c r="N327" s="193">
        <v>7</v>
      </c>
      <c r="O327" s="21">
        <v>210</v>
      </c>
      <c r="P327" s="21">
        <v>2</v>
      </c>
      <c r="Q327" s="21"/>
      <c r="R327" s="21">
        <v>0</v>
      </c>
      <c r="S327" s="21">
        <v>2</v>
      </c>
      <c r="T327" s="121">
        <v>192</v>
      </c>
      <c r="U327" s="50">
        <f t="shared" si="81"/>
        <v>0</v>
      </c>
      <c r="V327" s="29">
        <f t="shared" si="82"/>
        <v>0</v>
      </c>
      <c r="W327" s="29">
        <f t="shared" si="83"/>
        <v>2</v>
      </c>
      <c r="X327" s="57">
        <f t="shared" si="84"/>
        <v>0</v>
      </c>
      <c r="Y327" s="29">
        <f t="shared" si="85"/>
        <v>0</v>
      </c>
      <c r="Z327" s="20">
        <f t="shared" si="86"/>
        <v>0</v>
      </c>
      <c r="AA327" s="20">
        <f t="shared" si="79"/>
        <v>0</v>
      </c>
      <c r="AB327" s="20">
        <f t="shared" si="87"/>
        <v>0.25</v>
      </c>
      <c r="AC327" s="20">
        <f t="shared" si="88"/>
        <v>0</v>
      </c>
      <c r="AD327" s="20">
        <f t="shared" si="89"/>
        <v>0</v>
      </c>
      <c r="AE327" s="23">
        <f t="shared" si="90"/>
        <v>0</v>
      </c>
      <c r="AF327" s="25">
        <f t="shared" si="91"/>
        <v>0</v>
      </c>
      <c r="AG327" s="230"/>
      <c r="AH327" s="25">
        <f>IF(AF327&gt;0,0,IF(D327="Заоч.",0,IF(OR(D327="Ден.(д)",D327="Заоч.(д)"),0,IF(Q327&gt;0,N327*H327*0.02,0))))</f>
        <v>0</v>
      </c>
      <c r="AI327" s="23"/>
      <c r="AJ327" s="49">
        <f t="shared" si="92"/>
        <v>2.25</v>
      </c>
      <c r="AK327" s="181" t="s">
        <v>146</v>
      </c>
      <c r="AL327" s="182">
        <f t="shared" si="93"/>
        <v>3.7499999999999999E-3</v>
      </c>
      <c r="AM327" s="158" t="s">
        <v>560</v>
      </c>
      <c r="AN327" s="20" t="s">
        <v>148</v>
      </c>
      <c r="AO327" s="20" t="s">
        <v>148</v>
      </c>
      <c r="AP327" s="21"/>
      <c r="AQ327" s="122" t="s">
        <v>4</v>
      </c>
      <c r="AR327" s="185" t="str">
        <f>INDEX(Преподаватели!F$3:F$72,MATCH($AK327,Преподаватели!$E$3:$E$72,0),1)</f>
        <v>ст.викл.</v>
      </c>
      <c r="AS327" s="101" t="str">
        <f>INDEX(Преподаватели!G$3:G$72,MATCH($AK327,Преподаватели!$E$3:$E$72,0),1)</f>
        <v>сум.</v>
      </c>
      <c r="AT327" s="101" t="str">
        <f>INDEX(Преподаватели!H$3:H$72,MATCH($AK327,Преподаватели!$E$3:$E$72,0),1)</f>
        <v>б.с.</v>
      </c>
      <c r="AU327" s="186" t="str">
        <f>INDEX(Преподаватели!I$3:I$72,MATCH($AK327,Преподаватели!$E$3:$E$72,0),1)</f>
        <v>б.з.</v>
      </c>
      <c r="AV327" s="157"/>
      <c r="AW327" s="163"/>
      <c r="AX327" s="163"/>
      <c r="AY327" s="164"/>
      <c r="AZ327" s="165"/>
      <c r="BA327" s="165"/>
    </row>
    <row r="328" spans="1:58">
      <c r="A328" s="334" t="s">
        <v>439</v>
      </c>
      <c r="B328" s="145" t="s">
        <v>563</v>
      </c>
      <c r="C328" s="68" t="s">
        <v>557</v>
      </c>
      <c r="D328" s="21" t="s">
        <v>437</v>
      </c>
      <c r="E328" s="21" t="s">
        <v>144</v>
      </c>
      <c r="F328" s="21">
        <v>1</v>
      </c>
      <c r="G328" s="20" t="s">
        <v>558</v>
      </c>
      <c r="H328" s="21">
        <v>1</v>
      </c>
      <c r="I328" s="49">
        <v>1</v>
      </c>
      <c r="J328" s="37"/>
      <c r="K328" s="31"/>
      <c r="L328" s="31"/>
      <c r="M328" s="38"/>
      <c r="N328" s="193">
        <v>0</v>
      </c>
      <c r="O328" s="21"/>
      <c r="P328" s="21">
        <v>2</v>
      </c>
      <c r="Q328" s="21">
        <v>2</v>
      </c>
      <c r="R328" s="21"/>
      <c r="S328" s="21"/>
      <c r="T328" s="121"/>
      <c r="U328" s="50">
        <f t="shared" si="81"/>
        <v>2</v>
      </c>
      <c r="V328" s="29">
        <f t="shared" si="82"/>
        <v>0</v>
      </c>
      <c r="W328" s="29">
        <f t="shared" si="83"/>
        <v>0</v>
      </c>
      <c r="X328" s="57">
        <f t="shared" si="84"/>
        <v>0</v>
      </c>
      <c r="Y328" s="29">
        <f t="shared" si="85"/>
        <v>0</v>
      </c>
      <c r="Z328" s="20">
        <f t="shared" si="86"/>
        <v>0</v>
      </c>
      <c r="AA328" s="20">
        <f t="shared" si="79"/>
        <v>0</v>
      </c>
      <c r="AB328" s="20">
        <f t="shared" si="87"/>
        <v>0</v>
      </c>
      <c r="AC328" s="20">
        <f t="shared" si="88"/>
        <v>0</v>
      </c>
      <c r="AD328" s="20">
        <f t="shared" si="89"/>
        <v>0</v>
      </c>
      <c r="AE328" s="23">
        <f t="shared" si="90"/>
        <v>0</v>
      </c>
      <c r="AF328" s="25">
        <f t="shared" si="91"/>
        <v>0</v>
      </c>
      <c r="AG328" s="230"/>
      <c r="AH328" s="25">
        <f>IF(AF328&gt;0,0,IF(D328="Заоч.",0,IF(OR(D328="Ден.(д)",D328="Заоч.(д)"),0,IF(Q328&gt;0,N328*H328*0.02,0))))</f>
        <v>0</v>
      </c>
      <c r="AI328" s="23"/>
      <c r="AJ328" s="49">
        <f t="shared" si="92"/>
        <v>2</v>
      </c>
      <c r="AK328" s="181" t="s">
        <v>332</v>
      </c>
      <c r="AL328" s="182">
        <f t="shared" si="93"/>
        <v>3.3333333333333335E-3</v>
      </c>
      <c r="AM328" s="69" t="s">
        <v>560</v>
      </c>
      <c r="AN328" s="20" t="s">
        <v>148</v>
      </c>
      <c r="AO328" s="20" t="s">
        <v>148</v>
      </c>
      <c r="AP328" s="21"/>
      <c r="AQ328" s="122" t="s">
        <v>4</v>
      </c>
      <c r="AR328" s="185" t="str">
        <f>INDEX(Преподаватели!F$3:F$72,MATCH($AK328,Преподаватели!$E$3:$E$72,0),1)</f>
        <v>ст.викл.</v>
      </c>
      <c r="AS328" s="101" t="str">
        <f>INDEX(Преподаватели!G$3:G$72,MATCH($AK328,Преподаватели!$E$3:$E$72,0),1)</f>
        <v>сум.</v>
      </c>
      <c r="AT328" s="101" t="str">
        <f>INDEX(Преподаватели!H$3:H$72,MATCH($AK328,Преподаватели!$E$3:$E$72,0),1)</f>
        <v>б.с.</v>
      </c>
      <c r="AU328" s="186" t="str">
        <f>INDEX(Преподаватели!I$3:I$72,MATCH($AK328,Преподаватели!$E$3:$E$72,0),1)</f>
        <v>б.з.</v>
      </c>
      <c r="AV328" s="157"/>
      <c r="AW328" s="163"/>
      <c r="AX328" s="163"/>
      <c r="AY328" s="164"/>
      <c r="AZ328" s="165"/>
      <c r="BA328" s="165"/>
      <c r="BB328" s="1"/>
      <c r="BC328" s="1"/>
      <c r="BD328" s="1"/>
      <c r="BE328" s="1"/>
      <c r="BF328" s="1"/>
    </row>
    <row r="329" spans="1:58" s="1" customFormat="1">
      <c r="A329" s="21" t="s">
        <v>355</v>
      </c>
      <c r="B329" s="145" t="s">
        <v>563</v>
      </c>
      <c r="C329" s="68" t="s">
        <v>557</v>
      </c>
      <c r="D329" s="21" t="s">
        <v>437</v>
      </c>
      <c r="E329" s="21" t="s">
        <v>144</v>
      </c>
      <c r="F329" s="21">
        <v>1</v>
      </c>
      <c r="G329" s="20" t="s">
        <v>558</v>
      </c>
      <c r="H329" s="21">
        <v>1</v>
      </c>
      <c r="I329" s="49">
        <v>1</v>
      </c>
      <c r="J329" s="37" t="s">
        <v>106</v>
      </c>
      <c r="K329" s="31"/>
      <c r="L329" s="31"/>
      <c r="M329" s="38"/>
      <c r="N329" s="193">
        <v>3</v>
      </c>
      <c r="O329" s="21">
        <v>90</v>
      </c>
      <c r="P329" s="21">
        <v>2</v>
      </c>
      <c r="Q329" s="21">
        <v>2</v>
      </c>
      <c r="R329" s="21"/>
      <c r="S329" s="21"/>
      <c r="T329" s="121">
        <v>80</v>
      </c>
      <c r="U329" s="50">
        <f t="shared" si="81"/>
        <v>2</v>
      </c>
      <c r="V329" s="29">
        <f t="shared" si="82"/>
        <v>0</v>
      </c>
      <c r="W329" s="29">
        <f t="shared" si="83"/>
        <v>0</v>
      </c>
      <c r="X329" s="57">
        <f t="shared" si="84"/>
        <v>0</v>
      </c>
      <c r="Y329" s="29">
        <f t="shared" si="85"/>
        <v>0</v>
      </c>
      <c r="Z329" s="20">
        <f t="shared" si="86"/>
        <v>0</v>
      </c>
      <c r="AA329" s="20">
        <f t="shared" si="79"/>
        <v>0</v>
      </c>
      <c r="AB329" s="20">
        <f t="shared" si="87"/>
        <v>0.25</v>
      </c>
      <c r="AC329" s="20">
        <f t="shared" si="88"/>
        <v>0</v>
      </c>
      <c r="AD329" s="20">
        <f t="shared" si="89"/>
        <v>0</v>
      </c>
      <c r="AE329" s="23">
        <f t="shared" si="90"/>
        <v>0</v>
      </c>
      <c r="AF329" s="25">
        <f t="shared" si="91"/>
        <v>0</v>
      </c>
      <c r="AG329" s="230"/>
      <c r="AH329" s="25">
        <f>IF(AF329&gt;0,0,IF(D329="Заоч.",0,IF(OR(D329="Ден.(д)",D329="Заоч.(д)"),0,IF(Q329&gt;0,N329*H329*0.02,0))))</f>
        <v>0</v>
      </c>
      <c r="AI329" s="23"/>
      <c r="AJ329" s="49">
        <f t="shared" si="92"/>
        <v>2.25</v>
      </c>
      <c r="AK329" s="181" t="s">
        <v>146</v>
      </c>
      <c r="AL329" s="182">
        <f t="shared" si="93"/>
        <v>3.7499999999999999E-3</v>
      </c>
      <c r="AM329" s="158" t="s">
        <v>560</v>
      </c>
      <c r="AN329" s="20" t="s">
        <v>148</v>
      </c>
      <c r="AO329" s="20" t="s">
        <v>148</v>
      </c>
      <c r="AP329" s="21"/>
      <c r="AQ329" s="122" t="s">
        <v>4</v>
      </c>
      <c r="AR329" s="185" t="str">
        <f>INDEX(Преподаватели!F$3:F$72,MATCH($AK329,Преподаватели!$E$3:$E$72,0),1)</f>
        <v>ст.викл.</v>
      </c>
      <c r="AS329" s="101" t="str">
        <f>INDEX(Преподаватели!G$3:G$72,MATCH($AK329,Преподаватели!$E$3:$E$72,0),1)</f>
        <v>сум.</v>
      </c>
      <c r="AT329" s="101" t="str">
        <f>INDEX(Преподаватели!H$3:H$72,MATCH($AK329,Преподаватели!$E$3:$E$72,0),1)</f>
        <v>б.с.</v>
      </c>
      <c r="AU329" s="186" t="str">
        <f>INDEX(Преподаватели!I$3:I$72,MATCH($AK329,Преподаватели!$E$3:$E$72,0),1)</f>
        <v>б.з.</v>
      </c>
      <c r="AV329" s="157"/>
      <c r="AW329" s="163"/>
      <c r="AX329" s="163"/>
      <c r="AY329" s="164"/>
      <c r="AZ329" s="165"/>
      <c r="BA329" s="165"/>
      <c r="BB329" s="4"/>
      <c r="BC329" s="4"/>
      <c r="BD329" s="4"/>
      <c r="BE329" s="4"/>
      <c r="BF329" s="4"/>
    </row>
    <row r="330" spans="1:58" s="1" customFormat="1">
      <c r="A330" s="21" t="s">
        <v>355</v>
      </c>
      <c r="B330" s="145" t="s">
        <v>563</v>
      </c>
      <c r="C330" s="68" t="s">
        <v>557</v>
      </c>
      <c r="D330" s="21" t="s">
        <v>437</v>
      </c>
      <c r="E330" s="21" t="s">
        <v>144</v>
      </c>
      <c r="F330" s="21">
        <v>2</v>
      </c>
      <c r="G330" s="20" t="s">
        <v>558</v>
      </c>
      <c r="H330" s="21">
        <v>1</v>
      </c>
      <c r="I330" s="49">
        <v>1</v>
      </c>
      <c r="J330" s="37" t="s">
        <v>106</v>
      </c>
      <c r="K330" s="31"/>
      <c r="L330" s="31"/>
      <c r="M330" s="38"/>
      <c r="N330" s="193">
        <v>3</v>
      </c>
      <c r="O330" s="21">
        <v>90</v>
      </c>
      <c r="P330" s="21">
        <v>2</v>
      </c>
      <c r="Q330" s="21">
        <v>2</v>
      </c>
      <c r="R330" s="21"/>
      <c r="S330" s="21"/>
      <c r="T330" s="121">
        <v>82</v>
      </c>
      <c r="U330" s="50">
        <f t="shared" si="81"/>
        <v>2</v>
      </c>
      <c r="V330" s="29">
        <f t="shared" si="82"/>
        <v>0</v>
      </c>
      <c r="W330" s="29">
        <f t="shared" si="83"/>
        <v>0</v>
      </c>
      <c r="X330" s="57">
        <f t="shared" si="84"/>
        <v>0</v>
      </c>
      <c r="Y330" s="29">
        <f t="shared" si="85"/>
        <v>0</v>
      </c>
      <c r="Z330" s="20">
        <f t="shared" si="86"/>
        <v>0</v>
      </c>
      <c r="AA330" s="20">
        <f t="shared" si="79"/>
        <v>0</v>
      </c>
      <c r="AB330" s="20">
        <f t="shared" si="87"/>
        <v>0.25</v>
      </c>
      <c r="AC330" s="20">
        <f t="shared" si="88"/>
        <v>0</v>
      </c>
      <c r="AD330" s="20">
        <f t="shared" si="89"/>
        <v>0</v>
      </c>
      <c r="AE330" s="23">
        <f t="shared" si="90"/>
        <v>0</v>
      </c>
      <c r="AF330" s="25">
        <f t="shared" si="91"/>
        <v>0</v>
      </c>
      <c r="AG330" s="230"/>
      <c r="AH330" s="25">
        <f>IF(AF330&gt;0,0,IF(D330="Заоч.",0,IF(OR(D330="Ден.(д)",D330="Заоч.(д)"),0,IF(Q330&gt;0,N330*H330*0.02,0))))</f>
        <v>0</v>
      </c>
      <c r="AI330" s="23"/>
      <c r="AJ330" s="49">
        <f t="shared" si="92"/>
        <v>2.25</v>
      </c>
      <c r="AK330" s="181" t="s">
        <v>146</v>
      </c>
      <c r="AL330" s="182">
        <f t="shared" si="93"/>
        <v>3.7499999999999999E-3</v>
      </c>
      <c r="AM330" s="158" t="s">
        <v>560</v>
      </c>
      <c r="AN330" s="20" t="s">
        <v>148</v>
      </c>
      <c r="AO330" s="20" t="s">
        <v>148</v>
      </c>
      <c r="AP330" s="21"/>
      <c r="AQ330" s="122" t="s">
        <v>4</v>
      </c>
      <c r="AR330" s="185" t="str">
        <f>INDEX(Преподаватели!F$3:F$72,MATCH($AK330,Преподаватели!$E$3:$E$72,0),1)</f>
        <v>ст.викл.</v>
      </c>
      <c r="AS330" s="101" t="str">
        <f>INDEX(Преподаватели!G$3:G$72,MATCH($AK330,Преподаватели!$E$3:$E$72,0),1)</f>
        <v>сум.</v>
      </c>
      <c r="AT330" s="101" t="str">
        <f>INDEX(Преподаватели!H$3:H$72,MATCH($AK330,Преподаватели!$E$3:$E$72,0),1)</f>
        <v>б.с.</v>
      </c>
      <c r="AU330" s="186" t="str">
        <f>INDEX(Преподаватели!I$3:I$72,MATCH($AK330,Преподаватели!$E$3:$E$72,0),1)</f>
        <v>б.з.</v>
      </c>
      <c r="AV330" s="157"/>
      <c r="AW330" s="163"/>
      <c r="AX330" s="163"/>
      <c r="AY330" s="164"/>
      <c r="AZ330" s="165"/>
      <c r="BA330" s="165"/>
    </row>
    <row r="331" spans="1:58">
      <c r="A331" s="22" t="s">
        <v>122</v>
      </c>
      <c r="B331" s="145" t="s">
        <v>564</v>
      </c>
      <c r="C331" s="68" t="s">
        <v>557</v>
      </c>
      <c r="D331" s="21" t="s">
        <v>437</v>
      </c>
      <c r="E331" s="21" t="s">
        <v>144</v>
      </c>
      <c r="F331" s="21">
        <v>2</v>
      </c>
      <c r="G331" s="20" t="s">
        <v>558</v>
      </c>
      <c r="H331" s="21">
        <v>1</v>
      </c>
      <c r="I331" s="49">
        <v>1</v>
      </c>
      <c r="J331" s="37"/>
      <c r="K331" s="31"/>
      <c r="L331" s="31"/>
      <c r="M331" s="38"/>
      <c r="N331" s="193">
        <v>0</v>
      </c>
      <c r="O331" s="21"/>
      <c r="P331" s="21">
        <v>2</v>
      </c>
      <c r="Q331" s="21">
        <v>2</v>
      </c>
      <c r="R331" s="21">
        <v>0</v>
      </c>
      <c r="S331" s="21"/>
      <c r="T331" s="121"/>
      <c r="U331" s="50">
        <f t="shared" si="81"/>
        <v>2</v>
      </c>
      <c r="V331" s="29">
        <f t="shared" si="82"/>
        <v>0</v>
      </c>
      <c r="W331" s="29">
        <f t="shared" si="83"/>
        <v>0</v>
      </c>
      <c r="X331" s="57">
        <f t="shared" si="84"/>
        <v>0</v>
      </c>
      <c r="Y331" s="29">
        <f t="shared" si="85"/>
        <v>0</v>
      </c>
      <c r="Z331" s="20">
        <f t="shared" si="86"/>
        <v>0</v>
      </c>
      <c r="AA331" s="20">
        <f t="shared" si="79"/>
        <v>0</v>
      </c>
      <c r="AB331" s="20">
        <f t="shared" si="87"/>
        <v>0</v>
      </c>
      <c r="AC331" s="20">
        <f t="shared" si="88"/>
        <v>0</v>
      </c>
      <c r="AD331" s="20">
        <f t="shared" si="89"/>
        <v>0</v>
      </c>
      <c r="AE331" s="23">
        <f t="shared" si="90"/>
        <v>0</v>
      </c>
      <c r="AF331" s="25">
        <f t="shared" si="91"/>
        <v>0</v>
      </c>
      <c r="AG331" s="230"/>
      <c r="AH331" s="25"/>
      <c r="AI331" s="23"/>
      <c r="AJ331" s="49">
        <f t="shared" si="92"/>
        <v>2</v>
      </c>
      <c r="AK331" s="181" t="s">
        <v>332</v>
      </c>
      <c r="AL331" s="182">
        <f t="shared" si="93"/>
        <v>3.3333333333333335E-3</v>
      </c>
      <c r="AM331" s="69" t="s">
        <v>560</v>
      </c>
      <c r="AN331" s="20" t="s">
        <v>148</v>
      </c>
      <c r="AO331" s="20" t="s">
        <v>148</v>
      </c>
      <c r="AP331" s="21"/>
      <c r="AQ331" s="122" t="s">
        <v>4</v>
      </c>
      <c r="AR331" s="185" t="str">
        <f>INDEX(Преподаватели!F$3:F$72,MATCH($AK331,Преподаватели!$E$3:$E$72,0),1)</f>
        <v>ст.викл.</v>
      </c>
      <c r="AS331" s="101" t="str">
        <f>INDEX(Преподаватели!G$3:G$72,MATCH($AK331,Преподаватели!$E$3:$E$72,0),1)</f>
        <v>сум.</v>
      </c>
      <c r="AT331" s="101" t="str">
        <f>INDEX(Преподаватели!H$3:H$72,MATCH($AK331,Преподаватели!$E$3:$E$72,0),1)</f>
        <v>б.с.</v>
      </c>
      <c r="AU331" s="186" t="str">
        <f>INDEX(Преподаватели!I$3:I$72,MATCH($AK331,Преподаватели!$E$3:$E$72,0),1)</f>
        <v>б.з.</v>
      </c>
      <c r="AV331" s="157"/>
      <c r="AW331" s="163"/>
      <c r="AX331" s="163"/>
      <c r="AY331" s="164"/>
      <c r="AZ331" s="165"/>
      <c r="BA331" s="165"/>
      <c r="BB331" s="1"/>
      <c r="BC331" s="1"/>
      <c r="BD331" s="1"/>
      <c r="BE331" s="1"/>
      <c r="BF331" s="1"/>
    </row>
    <row r="332" spans="1:58" s="1" customFormat="1" ht="25.5">
      <c r="A332" s="21" t="s">
        <v>141</v>
      </c>
      <c r="B332" s="145" t="s">
        <v>190</v>
      </c>
      <c r="C332" s="68" t="s">
        <v>565</v>
      </c>
      <c r="D332" s="21" t="s">
        <v>437</v>
      </c>
      <c r="E332" s="21" t="s">
        <v>192</v>
      </c>
      <c r="F332" s="21">
        <v>1</v>
      </c>
      <c r="G332" s="320" t="s">
        <v>1886</v>
      </c>
      <c r="H332" s="21">
        <v>22</v>
      </c>
      <c r="I332" s="49">
        <v>1</v>
      </c>
      <c r="J332" s="37" t="s">
        <v>106</v>
      </c>
      <c r="K332" s="31"/>
      <c r="L332" s="31"/>
      <c r="M332" s="38"/>
      <c r="N332" s="193">
        <v>3</v>
      </c>
      <c r="O332" s="21">
        <v>90</v>
      </c>
      <c r="P332" s="21">
        <v>2</v>
      </c>
      <c r="Q332" s="21"/>
      <c r="R332" s="21">
        <v>0</v>
      </c>
      <c r="S332" s="21">
        <v>2</v>
      </c>
      <c r="T332" s="121">
        <v>76</v>
      </c>
      <c r="U332" s="50">
        <f t="shared" si="81"/>
        <v>0</v>
      </c>
      <c r="V332" s="29">
        <f t="shared" si="82"/>
        <v>0</v>
      </c>
      <c r="W332" s="29">
        <f t="shared" si="83"/>
        <v>2</v>
      </c>
      <c r="X332" s="57">
        <f t="shared" si="84"/>
        <v>0</v>
      </c>
      <c r="Y332" s="29">
        <f t="shared" si="85"/>
        <v>0</v>
      </c>
      <c r="Z332" s="20">
        <f t="shared" si="86"/>
        <v>0</v>
      </c>
      <c r="AA332" s="20">
        <f t="shared" si="79"/>
        <v>0</v>
      </c>
      <c r="AB332" s="20">
        <f t="shared" si="87"/>
        <v>5.5</v>
      </c>
      <c r="AC332" s="20">
        <f t="shared" si="88"/>
        <v>0</v>
      </c>
      <c r="AD332" s="20">
        <f t="shared" si="89"/>
        <v>0</v>
      </c>
      <c r="AE332" s="23">
        <f t="shared" si="90"/>
        <v>0</v>
      </c>
      <c r="AF332" s="25">
        <f t="shared" si="91"/>
        <v>0</v>
      </c>
      <c r="AG332" s="230"/>
      <c r="AH332" s="25">
        <f>IF(AF332&gt;0,0,IF(D332="Заоч.",0,IF(OR(D332="Ден.(д)",D332="Заоч.(д)"),0,IF(Q332&gt;0,N332*H332*0.02,0))))</f>
        <v>0</v>
      </c>
      <c r="AI332" s="23"/>
      <c r="AJ332" s="49">
        <f t="shared" si="92"/>
        <v>7.5</v>
      </c>
      <c r="AK332" s="181" t="s">
        <v>194</v>
      </c>
      <c r="AL332" s="182">
        <f t="shared" si="93"/>
        <v>1.2500000000000001E-2</v>
      </c>
      <c r="AM332" s="69" t="s">
        <v>195</v>
      </c>
      <c r="AN332" s="20" t="s">
        <v>180</v>
      </c>
      <c r="AO332" s="20" t="s">
        <v>110</v>
      </c>
      <c r="AP332" s="21"/>
      <c r="AQ332" s="122" t="s">
        <v>4</v>
      </c>
      <c r="AR332" s="185" t="str">
        <f>INDEX(Преподаватели!F$3:F$72,MATCH($AK332,Преподаватели!$E$3:$E$72,0),1)</f>
        <v>доц.</v>
      </c>
      <c r="AS332" s="101" t="str">
        <f>INDEX(Преподаватели!G$3:G$72,MATCH($AK332,Преподаватели!$E$3:$E$72,0),1)</f>
        <v>сум.</v>
      </c>
      <c r="AT332" s="101" t="str">
        <f>INDEX(Преподаватели!H$3:H$72,MATCH($AK332,Преподаватели!$E$3:$E$72,0),1)</f>
        <v>к.н.</v>
      </c>
      <c r="AU332" s="186" t="str">
        <f>INDEX(Преподаватели!I$3:I$72,MATCH($AK332,Преподаватели!$E$3:$E$72,0),1)</f>
        <v>доц.</v>
      </c>
      <c r="AV332" s="157"/>
      <c r="AW332" s="163"/>
      <c r="AX332" s="163"/>
      <c r="AY332" s="164"/>
      <c r="AZ332" s="165"/>
      <c r="BA332" s="165"/>
    </row>
    <row r="333" spans="1:58" s="1" customFormat="1" ht="25.5">
      <c r="A333" s="21" t="s">
        <v>150</v>
      </c>
      <c r="B333" s="145" t="s">
        <v>442</v>
      </c>
      <c r="C333" s="68" t="s">
        <v>565</v>
      </c>
      <c r="D333" s="21" t="s">
        <v>437</v>
      </c>
      <c r="E333" s="21" t="s">
        <v>192</v>
      </c>
      <c r="F333" s="21">
        <v>1</v>
      </c>
      <c r="G333" s="320" t="s">
        <v>1886</v>
      </c>
      <c r="H333" s="21">
        <v>22</v>
      </c>
      <c r="I333" s="49">
        <v>1</v>
      </c>
      <c r="J333" s="37"/>
      <c r="K333" s="31" t="s">
        <v>106</v>
      </c>
      <c r="L333" s="31"/>
      <c r="M333" s="38"/>
      <c r="N333" s="193">
        <v>3</v>
      </c>
      <c r="O333" s="21">
        <v>90</v>
      </c>
      <c r="P333" s="21">
        <v>2</v>
      </c>
      <c r="Q333" s="21">
        <v>0</v>
      </c>
      <c r="R333" s="21">
        <v>0</v>
      </c>
      <c r="S333" s="21">
        <v>2</v>
      </c>
      <c r="T333" s="121">
        <v>82</v>
      </c>
      <c r="U333" s="50">
        <f t="shared" si="81"/>
        <v>0</v>
      </c>
      <c r="V333" s="29">
        <f t="shared" si="82"/>
        <v>0</v>
      </c>
      <c r="W333" s="29">
        <f t="shared" si="83"/>
        <v>2</v>
      </c>
      <c r="X333" s="57">
        <f t="shared" si="84"/>
        <v>0</v>
      </c>
      <c r="Y333" s="29">
        <f t="shared" si="85"/>
        <v>0</v>
      </c>
      <c r="Z333" s="20">
        <f t="shared" si="86"/>
        <v>0</v>
      </c>
      <c r="AA333" s="20">
        <f t="shared" si="79"/>
        <v>0</v>
      </c>
      <c r="AB333" s="20">
        <f t="shared" si="87"/>
        <v>0</v>
      </c>
      <c r="AC333" s="20">
        <f t="shared" si="88"/>
        <v>0</v>
      </c>
      <c r="AD333" s="20">
        <f t="shared" si="89"/>
        <v>0</v>
      </c>
      <c r="AE333" s="23">
        <f t="shared" si="90"/>
        <v>0</v>
      </c>
      <c r="AF333" s="25">
        <f t="shared" si="91"/>
        <v>0</v>
      </c>
      <c r="AG333" s="230"/>
      <c r="AH333" s="25">
        <f>IF(AF333&gt;0,0,IF(D333="Заоч.",0,IF(OR(D333="Ден.(д)",D333="Заоч.(д)"),0,IF(Q333&gt;0,N333*H333*0.02,0))))</f>
        <v>0</v>
      </c>
      <c r="AI333" s="23"/>
      <c r="AJ333" s="49">
        <f t="shared" si="92"/>
        <v>2</v>
      </c>
      <c r="AK333" s="181" t="s">
        <v>155</v>
      </c>
      <c r="AL333" s="182">
        <f t="shared" si="93"/>
        <v>3.3333333333333335E-3</v>
      </c>
      <c r="AM333" s="69" t="s">
        <v>156</v>
      </c>
      <c r="AN333" s="20" t="s">
        <v>157</v>
      </c>
      <c r="AO333" s="20" t="s">
        <v>110</v>
      </c>
      <c r="AP333" s="21"/>
      <c r="AQ333" s="122" t="s">
        <v>4</v>
      </c>
      <c r="AR333" s="185" t="str">
        <f>INDEX(Преподаватели!F$3:F$72,MATCH($AK333,Преподаватели!$E$3:$E$72,0),1)</f>
        <v>ст.викл.</v>
      </c>
      <c r="AS333" s="101" t="str">
        <f>INDEX(Преподаватели!G$3:G$72,MATCH($AK333,Преподаватели!$E$3:$E$72,0),1)</f>
        <v>сум.</v>
      </c>
      <c r="AT333" s="101" t="str">
        <f>INDEX(Преподаватели!H$3:H$72,MATCH($AK333,Преподаватели!$E$3:$E$72,0),1)</f>
        <v>б.с.</v>
      </c>
      <c r="AU333" s="186" t="str">
        <f>INDEX(Преподаватели!I$3:I$72,MATCH($AK333,Преподаватели!$E$3:$E$72,0),1)</f>
        <v>б.з.</v>
      </c>
      <c r="AV333" s="157"/>
      <c r="AW333" s="163"/>
      <c r="AX333" s="163"/>
      <c r="AY333" s="164"/>
      <c r="AZ333" s="165"/>
      <c r="BA333" s="165"/>
    </row>
    <row r="334" spans="1:58" ht="25.5">
      <c r="A334" s="22" t="s">
        <v>150</v>
      </c>
      <c r="B334" s="145" t="s">
        <v>442</v>
      </c>
      <c r="C334" s="68" t="s">
        <v>565</v>
      </c>
      <c r="D334" s="21" t="s">
        <v>437</v>
      </c>
      <c r="E334" s="21" t="s">
        <v>192</v>
      </c>
      <c r="F334" s="21">
        <v>2</v>
      </c>
      <c r="G334" s="320" t="s">
        <v>1886</v>
      </c>
      <c r="H334" s="21">
        <v>22</v>
      </c>
      <c r="I334" s="49">
        <v>1</v>
      </c>
      <c r="J334" s="37" t="s">
        <v>106</v>
      </c>
      <c r="K334" s="31"/>
      <c r="L334" s="31"/>
      <c r="M334" s="38"/>
      <c r="N334" s="193">
        <v>4</v>
      </c>
      <c r="O334" s="21">
        <v>120</v>
      </c>
      <c r="P334" s="21">
        <v>2</v>
      </c>
      <c r="Q334" s="21">
        <v>0</v>
      </c>
      <c r="R334" s="21">
        <v>0</v>
      </c>
      <c r="S334" s="21">
        <v>2</v>
      </c>
      <c r="T334" s="121">
        <v>112</v>
      </c>
      <c r="U334" s="50">
        <f t="shared" si="81"/>
        <v>0</v>
      </c>
      <c r="V334" s="29">
        <f t="shared" si="82"/>
        <v>0</v>
      </c>
      <c r="W334" s="29">
        <f t="shared" si="83"/>
        <v>2</v>
      </c>
      <c r="X334" s="57">
        <f t="shared" si="84"/>
        <v>0</v>
      </c>
      <c r="Y334" s="29">
        <f t="shared" si="85"/>
        <v>0</v>
      </c>
      <c r="Z334" s="20">
        <f t="shared" si="86"/>
        <v>0</v>
      </c>
      <c r="AA334" s="20">
        <f t="shared" si="79"/>
        <v>0</v>
      </c>
      <c r="AB334" s="20">
        <f t="shared" si="87"/>
        <v>5.5</v>
      </c>
      <c r="AC334" s="20">
        <f t="shared" si="88"/>
        <v>0</v>
      </c>
      <c r="AD334" s="20">
        <f t="shared" si="89"/>
        <v>0</v>
      </c>
      <c r="AE334" s="23">
        <f t="shared" si="90"/>
        <v>0</v>
      </c>
      <c r="AF334" s="25">
        <f t="shared" si="91"/>
        <v>0</v>
      </c>
      <c r="AG334" s="230"/>
      <c r="AH334" s="25">
        <f>IF(AF334&gt;0,0,IF(D334="Заоч.",0,IF(OR(D334="Ден.(д)",D334="Заоч.(д)"),0,IF(Q334&gt;0,N334*H334*0.02,0))))</f>
        <v>0</v>
      </c>
      <c r="AI334" s="23"/>
      <c r="AJ334" s="49">
        <f t="shared" si="92"/>
        <v>7.5</v>
      </c>
      <c r="AK334" s="181" t="s">
        <v>155</v>
      </c>
      <c r="AL334" s="182">
        <f t="shared" si="93"/>
        <v>1.2500000000000001E-2</v>
      </c>
      <c r="AM334" s="69" t="s">
        <v>156</v>
      </c>
      <c r="AN334" s="20" t="s">
        <v>157</v>
      </c>
      <c r="AO334" s="20" t="s">
        <v>110</v>
      </c>
      <c r="AP334" s="21"/>
      <c r="AQ334" s="122" t="s">
        <v>4</v>
      </c>
      <c r="AR334" s="185" t="str">
        <f>INDEX(Преподаватели!F$3:F$72,MATCH($AK334,Преподаватели!$E$3:$E$72,0),1)</f>
        <v>ст.викл.</v>
      </c>
      <c r="AS334" s="101" t="str">
        <f>INDEX(Преподаватели!G$3:G$72,MATCH($AK334,Преподаватели!$E$3:$E$72,0),1)</f>
        <v>сум.</v>
      </c>
      <c r="AT334" s="101" t="str">
        <f>INDEX(Преподаватели!H$3:H$72,MATCH($AK334,Преподаватели!$E$3:$E$72,0),1)</f>
        <v>б.с.</v>
      </c>
      <c r="AU334" s="186" t="str">
        <f>INDEX(Преподаватели!I$3:I$72,MATCH($AK334,Преподаватели!$E$3:$E$72,0),1)</f>
        <v>б.з.</v>
      </c>
      <c r="AV334" s="157"/>
      <c r="AW334" s="163"/>
      <c r="AX334" s="163"/>
      <c r="AY334" s="164"/>
      <c r="AZ334" s="165"/>
      <c r="BA334" s="165"/>
    </row>
    <row r="335" spans="1:58" s="1" customFormat="1">
      <c r="A335" s="21" t="s">
        <v>162</v>
      </c>
      <c r="B335" s="145" t="s">
        <v>446</v>
      </c>
      <c r="C335" s="68" t="s">
        <v>113</v>
      </c>
      <c r="D335" s="21" t="s">
        <v>437</v>
      </c>
      <c r="E335" s="21" t="s">
        <v>192</v>
      </c>
      <c r="F335" s="21">
        <v>1</v>
      </c>
      <c r="G335" s="320" t="s">
        <v>566</v>
      </c>
      <c r="H335" s="21">
        <v>10</v>
      </c>
      <c r="I335" s="49">
        <v>1</v>
      </c>
      <c r="J335" s="37" t="s">
        <v>106</v>
      </c>
      <c r="K335" s="31"/>
      <c r="L335" s="31"/>
      <c r="M335" s="38"/>
      <c r="N335" s="193">
        <v>5</v>
      </c>
      <c r="O335" s="21">
        <v>150</v>
      </c>
      <c r="P335" s="21">
        <v>4</v>
      </c>
      <c r="Q335" s="21">
        <v>2</v>
      </c>
      <c r="R335" s="21">
        <v>0</v>
      </c>
      <c r="S335" s="21">
        <v>2</v>
      </c>
      <c r="T335" s="121">
        <v>130</v>
      </c>
      <c r="U335" s="50">
        <f t="shared" si="81"/>
        <v>2</v>
      </c>
      <c r="V335" s="29">
        <f t="shared" si="82"/>
        <v>0</v>
      </c>
      <c r="W335" s="29">
        <f t="shared" si="83"/>
        <v>2</v>
      </c>
      <c r="X335" s="57">
        <f t="shared" si="84"/>
        <v>0</v>
      </c>
      <c r="Y335" s="29">
        <f t="shared" si="85"/>
        <v>0</v>
      </c>
      <c r="Z335" s="20">
        <f t="shared" si="86"/>
        <v>0</v>
      </c>
      <c r="AA335" s="20">
        <f t="shared" si="79"/>
        <v>0</v>
      </c>
      <c r="AB335" s="20">
        <f t="shared" si="87"/>
        <v>2.5</v>
      </c>
      <c r="AC335" s="20">
        <f t="shared" si="88"/>
        <v>0</v>
      </c>
      <c r="AD335" s="20">
        <f t="shared" si="89"/>
        <v>0</v>
      </c>
      <c r="AE335" s="23">
        <f t="shared" si="90"/>
        <v>0</v>
      </c>
      <c r="AF335" s="25">
        <f t="shared" si="91"/>
        <v>0</v>
      </c>
      <c r="AG335" s="230"/>
      <c r="AH335" s="25">
        <f>IF(AF335&gt;0,0,IF(D335="Заоч.",0,IF(OR(D335="Ден.(д)",D335="Заоч.(д)"),0,IF(Q335&gt;0,N335*H335*0.02,0))))</f>
        <v>0</v>
      </c>
      <c r="AI335" s="23"/>
      <c r="AJ335" s="49">
        <f t="shared" si="92"/>
        <v>6.5</v>
      </c>
      <c r="AK335" s="181" t="s">
        <v>233</v>
      </c>
      <c r="AL335" s="182">
        <f t="shared" si="93"/>
        <v>1.0833333333333334E-2</v>
      </c>
      <c r="AM335" s="158" t="s">
        <v>116</v>
      </c>
      <c r="AN335" s="20" t="s">
        <v>110</v>
      </c>
      <c r="AO335" s="20" t="s">
        <v>110</v>
      </c>
      <c r="AP335" s="21"/>
      <c r="AQ335" s="122" t="s">
        <v>4</v>
      </c>
      <c r="AR335" s="185" t="str">
        <f>INDEX(Преподаватели!F$3:F$72,MATCH($AK335,Преподаватели!$E$3:$E$72,0),1)</f>
        <v>доц.</v>
      </c>
      <c r="AS335" s="101" t="str">
        <f>INDEX(Преподаватели!G$3:G$72,MATCH($AK335,Преподаватели!$E$3:$E$72,0),1)</f>
        <v>шт.</v>
      </c>
      <c r="AT335" s="101" t="str">
        <f>INDEX(Преподаватели!H$3:H$72,MATCH($AK335,Преподаватели!$E$3:$E$72,0),1)</f>
        <v>к.н.</v>
      </c>
      <c r="AU335" s="186" t="str">
        <f>INDEX(Преподаватели!I$3:I$72,MATCH($AK335,Преподаватели!$E$3:$E$72,0),1)</f>
        <v>б.з.</v>
      </c>
      <c r="AV335" s="157"/>
      <c r="AW335" s="163"/>
      <c r="AX335" s="163"/>
      <c r="AY335" s="164"/>
      <c r="AZ335" s="165"/>
      <c r="BA335" s="165"/>
    </row>
    <row r="336" spans="1:58" ht="25.5">
      <c r="A336" s="22" t="s">
        <v>472</v>
      </c>
      <c r="B336" s="145" t="s">
        <v>203</v>
      </c>
      <c r="C336" s="68" t="s">
        <v>565</v>
      </c>
      <c r="D336" s="21" t="s">
        <v>437</v>
      </c>
      <c r="E336" s="21" t="s">
        <v>192</v>
      </c>
      <c r="F336" s="21">
        <v>1</v>
      </c>
      <c r="G336" s="320" t="s">
        <v>1886</v>
      </c>
      <c r="H336" s="21">
        <v>22</v>
      </c>
      <c r="I336" s="49">
        <v>1</v>
      </c>
      <c r="J336" s="37" t="s">
        <v>106</v>
      </c>
      <c r="K336" s="31"/>
      <c r="L336" s="31"/>
      <c r="M336" s="38"/>
      <c r="N336" s="193">
        <v>3</v>
      </c>
      <c r="O336" s="21">
        <v>90</v>
      </c>
      <c r="P336" s="21">
        <v>8</v>
      </c>
      <c r="Q336" s="21"/>
      <c r="R336" s="21">
        <v>0</v>
      </c>
      <c r="S336" s="21">
        <v>8</v>
      </c>
      <c r="T336" s="121">
        <v>76</v>
      </c>
      <c r="U336" s="50">
        <f t="shared" si="81"/>
        <v>0</v>
      </c>
      <c r="V336" s="29">
        <f t="shared" si="82"/>
        <v>0</v>
      </c>
      <c r="W336" s="29">
        <f t="shared" si="83"/>
        <v>8</v>
      </c>
      <c r="X336" s="57">
        <f t="shared" si="84"/>
        <v>0</v>
      </c>
      <c r="Y336" s="29">
        <f t="shared" si="85"/>
        <v>0</v>
      </c>
      <c r="Z336" s="20">
        <f t="shared" si="86"/>
        <v>0</v>
      </c>
      <c r="AA336" s="20">
        <f t="shared" si="79"/>
        <v>0</v>
      </c>
      <c r="AB336" s="20">
        <f t="shared" si="87"/>
        <v>5.5</v>
      </c>
      <c r="AC336" s="20">
        <f t="shared" si="88"/>
        <v>0</v>
      </c>
      <c r="AD336" s="20">
        <f t="shared" si="89"/>
        <v>0</v>
      </c>
      <c r="AE336" s="23">
        <f t="shared" si="90"/>
        <v>0</v>
      </c>
      <c r="AF336" s="25">
        <f t="shared" si="91"/>
        <v>0</v>
      </c>
      <c r="AG336" s="230"/>
      <c r="AH336" s="25"/>
      <c r="AI336" s="23"/>
      <c r="AJ336" s="49">
        <f t="shared" si="92"/>
        <v>13.5</v>
      </c>
      <c r="AK336" s="181" t="s">
        <v>233</v>
      </c>
      <c r="AL336" s="182">
        <f t="shared" si="93"/>
        <v>2.2499999999999999E-2</v>
      </c>
      <c r="AM336" s="69" t="s">
        <v>147</v>
      </c>
      <c r="AN336" s="20" t="s">
        <v>148</v>
      </c>
      <c r="AO336" s="20" t="s">
        <v>110</v>
      </c>
      <c r="AP336" s="21"/>
      <c r="AQ336" s="122" t="s">
        <v>4</v>
      </c>
      <c r="AR336" s="185" t="str">
        <f>INDEX(Преподаватели!F$3:F$72,MATCH($AK336,Преподаватели!$E$3:$E$72,0),1)</f>
        <v>доц.</v>
      </c>
      <c r="AS336" s="101" t="str">
        <f>INDEX(Преподаватели!G$3:G$72,MATCH($AK336,Преподаватели!$E$3:$E$72,0),1)</f>
        <v>шт.</v>
      </c>
      <c r="AT336" s="101" t="str">
        <f>INDEX(Преподаватели!H$3:H$72,MATCH($AK336,Преподаватели!$E$3:$E$72,0),1)</f>
        <v>к.н.</v>
      </c>
      <c r="AU336" s="186" t="str">
        <f>INDEX(Преподаватели!I$3:I$72,MATCH($AK336,Преподаватели!$E$3:$E$72,0),1)</f>
        <v>б.з.</v>
      </c>
      <c r="AV336" s="157"/>
      <c r="AW336" s="163"/>
      <c r="AX336" s="163"/>
      <c r="AY336" s="164"/>
      <c r="AZ336" s="165"/>
      <c r="BA336" s="165"/>
    </row>
    <row r="337" spans="1:58" s="1" customFormat="1">
      <c r="A337" s="21" t="s">
        <v>181</v>
      </c>
      <c r="B337" s="145" t="s">
        <v>473</v>
      </c>
      <c r="C337" s="68" t="s">
        <v>113</v>
      </c>
      <c r="D337" s="21" t="s">
        <v>437</v>
      </c>
      <c r="E337" s="21" t="s">
        <v>192</v>
      </c>
      <c r="F337" s="21">
        <v>1</v>
      </c>
      <c r="G337" s="320" t="s">
        <v>566</v>
      </c>
      <c r="H337" s="21">
        <v>10</v>
      </c>
      <c r="I337" s="49">
        <v>1</v>
      </c>
      <c r="J337" s="37" t="s">
        <v>106</v>
      </c>
      <c r="K337" s="31"/>
      <c r="L337" s="31"/>
      <c r="M337" s="38"/>
      <c r="N337" s="193">
        <v>5</v>
      </c>
      <c r="O337" s="21">
        <v>150</v>
      </c>
      <c r="P337" s="21">
        <v>8</v>
      </c>
      <c r="Q337" s="21"/>
      <c r="R337" s="21">
        <v>0</v>
      </c>
      <c r="S337" s="21">
        <v>8</v>
      </c>
      <c r="T337" s="121">
        <v>136</v>
      </c>
      <c r="U337" s="50">
        <f t="shared" si="81"/>
        <v>0</v>
      </c>
      <c r="V337" s="29">
        <f t="shared" si="82"/>
        <v>0</v>
      </c>
      <c r="W337" s="29">
        <f t="shared" si="83"/>
        <v>8</v>
      </c>
      <c r="X337" s="57">
        <f t="shared" si="84"/>
        <v>0</v>
      </c>
      <c r="Y337" s="29">
        <f t="shared" si="85"/>
        <v>0</v>
      </c>
      <c r="Z337" s="20">
        <f t="shared" si="86"/>
        <v>0</v>
      </c>
      <c r="AA337" s="20">
        <f t="shared" si="79"/>
        <v>0</v>
      </c>
      <c r="AB337" s="20">
        <f t="shared" si="87"/>
        <v>2.5</v>
      </c>
      <c r="AC337" s="20">
        <f t="shared" si="88"/>
        <v>0</v>
      </c>
      <c r="AD337" s="20">
        <f t="shared" si="89"/>
        <v>0</v>
      </c>
      <c r="AE337" s="23">
        <f t="shared" si="90"/>
        <v>0</v>
      </c>
      <c r="AF337" s="25">
        <f t="shared" si="91"/>
        <v>0</v>
      </c>
      <c r="AG337" s="230"/>
      <c r="AH337" s="25"/>
      <c r="AI337" s="23"/>
      <c r="AJ337" s="49">
        <f t="shared" si="92"/>
        <v>10.5</v>
      </c>
      <c r="AK337" s="181" t="s">
        <v>233</v>
      </c>
      <c r="AL337" s="182">
        <f t="shared" si="93"/>
        <v>1.7500000000000002E-2</v>
      </c>
      <c r="AM337" s="158" t="s">
        <v>116</v>
      </c>
      <c r="AN337" s="20" t="s">
        <v>110</v>
      </c>
      <c r="AO337" s="20" t="s">
        <v>110</v>
      </c>
      <c r="AP337" s="21"/>
      <c r="AQ337" s="122" t="s">
        <v>4</v>
      </c>
      <c r="AR337" s="185" t="str">
        <f>INDEX(Преподаватели!F$3:F$72,MATCH($AK337,Преподаватели!$E$3:$E$72,0),1)</f>
        <v>доц.</v>
      </c>
      <c r="AS337" s="101" t="str">
        <f>INDEX(Преподаватели!G$3:G$72,MATCH($AK337,Преподаватели!$E$3:$E$72,0),1)</f>
        <v>шт.</v>
      </c>
      <c r="AT337" s="101" t="str">
        <f>INDEX(Преподаватели!H$3:H$72,MATCH($AK337,Преподаватели!$E$3:$E$72,0),1)</f>
        <v>к.н.</v>
      </c>
      <c r="AU337" s="186" t="str">
        <f>INDEX(Преподаватели!I$3:I$72,MATCH($AK337,Преподаватели!$E$3:$E$72,0),1)</f>
        <v>б.з.</v>
      </c>
      <c r="AV337" s="157"/>
      <c r="AW337" s="163"/>
      <c r="AX337" s="163"/>
      <c r="AY337" s="164"/>
      <c r="AZ337" s="165"/>
      <c r="BA337" s="165"/>
    </row>
    <row r="338" spans="1:58" s="1" customFormat="1">
      <c r="A338" s="21" t="s">
        <v>475</v>
      </c>
      <c r="B338" s="145" t="s">
        <v>476</v>
      </c>
      <c r="C338" s="68" t="s">
        <v>113</v>
      </c>
      <c r="D338" s="21" t="s">
        <v>437</v>
      </c>
      <c r="E338" s="21" t="s">
        <v>192</v>
      </c>
      <c r="F338" s="21">
        <v>1</v>
      </c>
      <c r="G338" s="320" t="s">
        <v>566</v>
      </c>
      <c r="H338" s="21">
        <v>10</v>
      </c>
      <c r="I338" s="49">
        <v>1</v>
      </c>
      <c r="J338" s="37" t="s">
        <v>106</v>
      </c>
      <c r="K338" s="31"/>
      <c r="L338" s="31"/>
      <c r="M338" s="38"/>
      <c r="N338" s="193">
        <v>4</v>
      </c>
      <c r="O338" s="21">
        <v>120</v>
      </c>
      <c r="P338" s="21">
        <v>4</v>
      </c>
      <c r="Q338" s="21"/>
      <c r="R338" s="21">
        <v>0</v>
      </c>
      <c r="S338" s="21">
        <v>4</v>
      </c>
      <c r="T338" s="121">
        <v>104</v>
      </c>
      <c r="U338" s="50">
        <f t="shared" si="81"/>
        <v>0</v>
      </c>
      <c r="V338" s="29">
        <f t="shared" si="82"/>
        <v>0</v>
      </c>
      <c r="W338" s="29">
        <f t="shared" si="83"/>
        <v>4</v>
      </c>
      <c r="X338" s="57">
        <f t="shared" si="84"/>
        <v>0</v>
      </c>
      <c r="Y338" s="29">
        <f t="shared" si="85"/>
        <v>0</v>
      </c>
      <c r="Z338" s="20">
        <f t="shared" si="86"/>
        <v>0</v>
      </c>
      <c r="AA338" s="20">
        <f t="shared" si="79"/>
        <v>0</v>
      </c>
      <c r="AB338" s="20">
        <f t="shared" si="87"/>
        <v>2.5</v>
      </c>
      <c r="AC338" s="20">
        <f t="shared" si="88"/>
        <v>0</v>
      </c>
      <c r="AD338" s="20">
        <f t="shared" si="89"/>
        <v>0</v>
      </c>
      <c r="AE338" s="23">
        <f t="shared" si="90"/>
        <v>0</v>
      </c>
      <c r="AF338" s="25">
        <f t="shared" si="91"/>
        <v>0</v>
      </c>
      <c r="AG338" s="230"/>
      <c r="AH338" s="25">
        <f>IF(AF338&gt;0,0,IF(D338="Заоч.",0,IF(OR(D338="Ден.(д)",D338="Заоч.(д)"),0,IF(Q338&gt;0,N338*H338*0.02,0))))</f>
        <v>0</v>
      </c>
      <c r="AI338" s="23"/>
      <c r="AJ338" s="49">
        <f t="shared" si="92"/>
        <v>6.5</v>
      </c>
      <c r="AK338" s="181" t="s">
        <v>107</v>
      </c>
      <c r="AL338" s="182">
        <f t="shared" si="93"/>
        <v>1.0833333333333334E-2</v>
      </c>
      <c r="AM338" s="158" t="s">
        <v>140</v>
      </c>
      <c r="AN338" s="20" t="s">
        <v>110</v>
      </c>
      <c r="AO338" s="20" t="s">
        <v>110</v>
      </c>
      <c r="AP338" s="21"/>
      <c r="AQ338" s="122" t="s">
        <v>4</v>
      </c>
      <c r="AR338" s="185" t="str">
        <f>INDEX(Преподаватели!F$3:F$72,MATCH($AK338,Преподаватели!$E$3:$E$72,0),1)</f>
        <v>ст.викл.</v>
      </c>
      <c r="AS338" s="101" t="str">
        <f>INDEX(Преподаватели!G$3:G$72,MATCH($AK338,Преподаватели!$E$3:$E$72,0),1)</f>
        <v>шт.</v>
      </c>
      <c r="AT338" s="101" t="str">
        <f>INDEX(Преподаватели!H$3:H$72,MATCH($AK338,Преподаватели!$E$3:$E$72,0),1)</f>
        <v>б.с.</v>
      </c>
      <c r="AU338" s="186" t="str">
        <f>INDEX(Преподаватели!I$3:I$72,MATCH($AK338,Преподаватели!$E$3:$E$72,0),1)</f>
        <v>б.з.</v>
      </c>
      <c r="AV338" s="157"/>
      <c r="AW338" s="163"/>
      <c r="AX338" s="163"/>
      <c r="AY338" s="164"/>
      <c r="AZ338" s="165"/>
      <c r="BA338" s="165"/>
    </row>
    <row r="339" spans="1:58">
      <c r="A339" s="22" t="s">
        <v>567</v>
      </c>
      <c r="B339" s="145" t="s">
        <v>568</v>
      </c>
      <c r="C339" s="68" t="s">
        <v>113</v>
      </c>
      <c r="D339" s="21" t="s">
        <v>437</v>
      </c>
      <c r="E339" s="21" t="s">
        <v>192</v>
      </c>
      <c r="F339" s="21">
        <v>1</v>
      </c>
      <c r="G339" s="320" t="s">
        <v>566</v>
      </c>
      <c r="H339" s="21">
        <v>10</v>
      </c>
      <c r="I339" s="49">
        <v>1</v>
      </c>
      <c r="J339" s="37"/>
      <c r="K339" s="31"/>
      <c r="L339" s="31"/>
      <c r="M339" s="38"/>
      <c r="N339" s="193">
        <v>0</v>
      </c>
      <c r="O339" s="21"/>
      <c r="P339" s="21">
        <v>4</v>
      </c>
      <c r="Q339" s="21">
        <v>4</v>
      </c>
      <c r="R339" s="21"/>
      <c r="S339" s="21"/>
      <c r="T339" s="121"/>
      <c r="U339" s="50">
        <f t="shared" si="81"/>
        <v>4</v>
      </c>
      <c r="V339" s="29">
        <f t="shared" si="82"/>
        <v>0</v>
      </c>
      <c r="W339" s="29">
        <f t="shared" si="83"/>
        <v>0</v>
      </c>
      <c r="X339" s="57">
        <f t="shared" si="84"/>
        <v>0</v>
      </c>
      <c r="Y339" s="29">
        <f t="shared" si="85"/>
        <v>0</v>
      </c>
      <c r="Z339" s="20">
        <f t="shared" si="86"/>
        <v>0</v>
      </c>
      <c r="AA339" s="20">
        <f t="shared" si="79"/>
        <v>0</v>
      </c>
      <c r="AB339" s="20">
        <f t="shared" si="87"/>
        <v>0</v>
      </c>
      <c r="AC339" s="20">
        <f t="shared" si="88"/>
        <v>0</v>
      </c>
      <c r="AD339" s="20">
        <f t="shared" si="89"/>
        <v>0</v>
      </c>
      <c r="AE339" s="23">
        <f t="shared" si="90"/>
        <v>0</v>
      </c>
      <c r="AF339" s="25">
        <f t="shared" si="91"/>
        <v>0</v>
      </c>
      <c r="AG339" s="230"/>
      <c r="AH339" s="25">
        <f>IF(AF339&gt;0,0,IF(D339="Заоч.",0,IF(OR(D339="Ден.(д)",D339="Заоч.(д)"),0,IF(Q339&gt;0,N339*H339*0.02,0))))</f>
        <v>0</v>
      </c>
      <c r="AI339" s="23"/>
      <c r="AJ339" s="49">
        <f t="shared" si="92"/>
        <v>4</v>
      </c>
      <c r="AK339" s="181" t="s">
        <v>107</v>
      </c>
      <c r="AL339" s="182">
        <f t="shared" si="93"/>
        <v>6.6666666666666671E-3</v>
      </c>
      <c r="AM339" s="69" t="s">
        <v>140</v>
      </c>
      <c r="AN339" s="20" t="s">
        <v>110</v>
      </c>
      <c r="AO339" s="20" t="s">
        <v>110</v>
      </c>
      <c r="AP339" s="21"/>
      <c r="AQ339" s="122" t="s">
        <v>4</v>
      </c>
      <c r="AR339" s="185" t="str">
        <f>INDEX(Преподаватели!F$3:F$72,MATCH($AK339,Преподаватели!$E$3:$E$72,0),1)</f>
        <v>ст.викл.</v>
      </c>
      <c r="AS339" s="101" t="str">
        <f>INDEX(Преподаватели!G$3:G$72,MATCH($AK339,Преподаватели!$E$3:$E$72,0),1)</f>
        <v>шт.</v>
      </c>
      <c r="AT339" s="101" t="str">
        <f>INDEX(Преподаватели!H$3:H$72,MATCH($AK339,Преподаватели!$E$3:$E$72,0),1)</f>
        <v>б.с.</v>
      </c>
      <c r="AU339" s="186" t="str">
        <f>INDEX(Преподаватели!I$3:I$72,MATCH($AK339,Преподаватели!$E$3:$E$72,0),1)</f>
        <v>б.з.</v>
      </c>
      <c r="AV339" s="157"/>
      <c r="AW339" s="163"/>
      <c r="AX339" s="163"/>
      <c r="AY339" s="164"/>
      <c r="AZ339" s="165"/>
      <c r="BA339" s="165"/>
      <c r="BB339" s="1"/>
      <c r="BC339" s="1"/>
      <c r="BD339" s="1"/>
      <c r="BE339" s="1"/>
      <c r="BF339" s="1"/>
    </row>
    <row r="340" spans="1:58" s="1" customFormat="1">
      <c r="A340" s="21" t="s">
        <v>567</v>
      </c>
      <c r="B340" s="145" t="s">
        <v>568</v>
      </c>
      <c r="C340" s="68" t="s">
        <v>113</v>
      </c>
      <c r="D340" s="21" t="s">
        <v>437</v>
      </c>
      <c r="E340" s="21" t="s">
        <v>192</v>
      </c>
      <c r="F340" s="21">
        <v>2</v>
      </c>
      <c r="G340" s="320" t="s">
        <v>566</v>
      </c>
      <c r="H340" s="21">
        <v>10</v>
      </c>
      <c r="I340" s="49">
        <v>1</v>
      </c>
      <c r="J340" s="37" t="s">
        <v>106</v>
      </c>
      <c r="K340" s="31"/>
      <c r="L340" s="31"/>
      <c r="M340" s="38"/>
      <c r="N340" s="193">
        <v>3</v>
      </c>
      <c r="O340" s="21">
        <v>90</v>
      </c>
      <c r="P340" s="21">
        <v>4</v>
      </c>
      <c r="Q340" s="21"/>
      <c r="R340" s="21">
        <v>4</v>
      </c>
      <c r="S340" s="21"/>
      <c r="T340" s="121">
        <v>76</v>
      </c>
      <c r="U340" s="50">
        <f t="shared" si="81"/>
        <v>0</v>
      </c>
      <c r="V340" s="29">
        <f t="shared" si="82"/>
        <v>4</v>
      </c>
      <c r="W340" s="29">
        <f t="shared" si="83"/>
        <v>0</v>
      </c>
      <c r="X340" s="57">
        <f t="shared" si="84"/>
        <v>0</v>
      </c>
      <c r="Y340" s="29">
        <f t="shared" si="85"/>
        <v>0</v>
      </c>
      <c r="Z340" s="20">
        <f t="shared" si="86"/>
        <v>0</v>
      </c>
      <c r="AA340" s="20">
        <f t="shared" si="79"/>
        <v>0</v>
      </c>
      <c r="AB340" s="20">
        <f t="shared" si="87"/>
        <v>2.5</v>
      </c>
      <c r="AC340" s="20">
        <f t="shared" si="88"/>
        <v>0</v>
      </c>
      <c r="AD340" s="20">
        <f t="shared" si="89"/>
        <v>0</v>
      </c>
      <c r="AE340" s="23">
        <f t="shared" si="90"/>
        <v>0</v>
      </c>
      <c r="AF340" s="25">
        <f t="shared" si="91"/>
        <v>0</v>
      </c>
      <c r="AG340" s="230"/>
      <c r="AH340" s="25">
        <f>IF(AF340&gt;0,0,IF(D340="Заоч.",0,IF(OR(D340="Ден.(д)",D340="Заоч.(д)"),0,IF(Q340&gt;0,N340*H340*0.02,0))))</f>
        <v>0</v>
      </c>
      <c r="AI340" s="23"/>
      <c r="AJ340" s="49">
        <f t="shared" si="92"/>
        <v>6.5</v>
      </c>
      <c r="AK340" s="181" t="s">
        <v>107</v>
      </c>
      <c r="AL340" s="182">
        <f t="shared" si="93"/>
        <v>1.0833333333333334E-2</v>
      </c>
      <c r="AM340" s="158" t="s">
        <v>140</v>
      </c>
      <c r="AN340" s="20" t="s">
        <v>110</v>
      </c>
      <c r="AO340" s="20" t="s">
        <v>110</v>
      </c>
      <c r="AP340" s="21"/>
      <c r="AQ340" s="122" t="s">
        <v>4</v>
      </c>
      <c r="AR340" s="185" t="str">
        <f>INDEX(Преподаватели!F$3:F$72,MATCH($AK340,Преподаватели!$E$3:$E$72,0),1)</f>
        <v>ст.викл.</v>
      </c>
      <c r="AS340" s="101" t="str">
        <f>INDEX(Преподаватели!G$3:G$72,MATCH($AK340,Преподаватели!$E$3:$E$72,0),1)</f>
        <v>шт.</v>
      </c>
      <c r="AT340" s="101" t="str">
        <f>INDEX(Преподаватели!H$3:H$72,MATCH($AK340,Преподаватели!$E$3:$E$72,0),1)</f>
        <v>б.с.</v>
      </c>
      <c r="AU340" s="186" t="str">
        <f>INDEX(Преподаватели!I$3:I$72,MATCH($AK340,Преподаватели!$E$3:$E$72,0),1)</f>
        <v>б.з.</v>
      </c>
      <c r="AV340" s="157"/>
      <c r="AW340" s="163"/>
      <c r="AX340" s="163"/>
      <c r="AY340" s="164"/>
      <c r="AZ340" s="165"/>
      <c r="BA340" s="165"/>
    </row>
    <row r="341" spans="1:58" s="1" customFormat="1">
      <c r="A341" s="21" t="s">
        <v>210</v>
      </c>
      <c r="B341" s="145" t="s">
        <v>569</v>
      </c>
      <c r="C341" s="68" t="s">
        <v>113</v>
      </c>
      <c r="D341" s="21" t="s">
        <v>437</v>
      </c>
      <c r="E341" s="21" t="s">
        <v>192</v>
      </c>
      <c r="F341" s="21">
        <v>1</v>
      </c>
      <c r="G341" s="320" t="s">
        <v>566</v>
      </c>
      <c r="H341" s="21">
        <v>10</v>
      </c>
      <c r="I341" s="49">
        <v>1</v>
      </c>
      <c r="J341" s="37"/>
      <c r="K341" s="31"/>
      <c r="L341" s="31"/>
      <c r="M341" s="38"/>
      <c r="N341" s="193">
        <v>0</v>
      </c>
      <c r="O341" s="21"/>
      <c r="P341" s="21">
        <v>4</v>
      </c>
      <c r="Q341" s="21">
        <v>4</v>
      </c>
      <c r="R341" s="21">
        <v>0</v>
      </c>
      <c r="S341" s="21"/>
      <c r="T341" s="121"/>
      <c r="U341" s="50">
        <f t="shared" si="81"/>
        <v>4</v>
      </c>
      <c r="V341" s="29">
        <f t="shared" si="82"/>
        <v>0</v>
      </c>
      <c r="W341" s="29">
        <f t="shared" si="83"/>
        <v>0</v>
      </c>
      <c r="X341" s="57">
        <f t="shared" si="84"/>
        <v>0</v>
      </c>
      <c r="Y341" s="29">
        <f t="shared" si="85"/>
        <v>0</v>
      </c>
      <c r="Z341" s="20">
        <f t="shared" si="86"/>
        <v>0</v>
      </c>
      <c r="AA341" s="20">
        <f t="shared" si="79"/>
        <v>0</v>
      </c>
      <c r="AB341" s="20">
        <f t="shared" si="87"/>
        <v>0</v>
      </c>
      <c r="AC341" s="20">
        <f t="shared" si="88"/>
        <v>0</v>
      </c>
      <c r="AD341" s="20">
        <f t="shared" si="89"/>
        <v>0</v>
      </c>
      <c r="AE341" s="23">
        <f t="shared" si="90"/>
        <v>0</v>
      </c>
      <c r="AF341" s="25">
        <f t="shared" si="91"/>
        <v>0</v>
      </c>
      <c r="AG341" s="230"/>
      <c r="AH341" s="25">
        <f>IF(AF341&gt;0,0,IF(D341="Заоч.",0,IF(OR(D341="Ден.(д)",D341="Заоч.(д)"),0,IF(Q341&gt;0,N341*H341*0.02,0))))</f>
        <v>0</v>
      </c>
      <c r="AI341" s="23"/>
      <c r="AJ341" s="49">
        <f t="shared" si="92"/>
        <v>4</v>
      </c>
      <c r="AK341" s="181" t="s">
        <v>254</v>
      </c>
      <c r="AL341" s="182">
        <f t="shared" si="93"/>
        <v>6.6666666666666671E-3</v>
      </c>
      <c r="AM341" s="158" t="s">
        <v>140</v>
      </c>
      <c r="AN341" s="20" t="s">
        <v>110</v>
      </c>
      <c r="AO341" s="20" t="s">
        <v>110</v>
      </c>
      <c r="AP341" s="21"/>
      <c r="AQ341" s="122" t="s">
        <v>4</v>
      </c>
      <c r="AR341" s="185" t="str">
        <f>INDEX(Преподаватели!F$3:F$72,MATCH($AK341,Преподаватели!$E$3:$E$72,0),1)</f>
        <v>доц.</v>
      </c>
      <c r="AS341" s="101" t="str">
        <f>INDEX(Преподаватели!G$3:G$72,MATCH($AK341,Преподаватели!$E$3:$E$72,0),1)</f>
        <v>шт.сум.</v>
      </c>
      <c r="AT341" s="101" t="str">
        <f>INDEX(Преподаватели!H$3:H$72,MATCH($AK341,Преподаватели!$E$3:$E$72,0),1)</f>
        <v>к.н.</v>
      </c>
      <c r="AU341" s="186" t="str">
        <f>INDEX(Преподаватели!I$3:I$72,MATCH($AK341,Преподаватели!$E$3:$E$72,0),1)</f>
        <v>доц.</v>
      </c>
      <c r="AV341" s="157"/>
      <c r="AW341" s="163"/>
      <c r="AX341" s="163"/>
      <c r="AY341" s="164"/>
      <c r="AZ341" s="165"/>
      <c r="BA341" s="165"/>
      <c r="BB341" s="4"/>
      <c r="BC341" s="4"/>
      <c r="BD341" s="4"/>
      <c r="BE341" s="4"/>
      <c r="BF341" s="4"/>
    </row>
    <row r="342" spans="1:58">
      <c r="A342" s="22" t="s">
        <v>210</v>
      </c>
      <c r="B342" s="145" t="s">
        <v>569</v>
      </c>
      <c r="C342" s="68" t="s">
        <v>113</v>
      </c>
      <c r="D342" s="21" t="s">
        <v>437</v>
      </c>
      <c r="E342" s="21" t="s">
        <v>192</v>
      </c>
      <c r="F342" s="21">
        <v>2</v>
      </c>
      <c r="G342" s="320" t="s">
        <v>566</v>
      </c>
      <c r="H342" s="21">
        <v>10</v>
      </c>
      <c r="I342" s="49">
        <v>1</v>
      </c>
      <c r="J342" s="37" t="s">
        <v>106</v>
      </c>
      <c r="K342" s="31"/>
      <c r="L342" s="31"/>
      <c r="M342" s="38"/>
      <c r="N342" s="193">
        <v>4</v>
      </c>
      <c r="O342" s="21">
        <v>120</v>
      </c>
      <c r="P342" s="21">
        <v>4</v>
      </c>
      <c r="Q342" s="21"/>
      <c r="R342" s="21">
        <v>0</v>
      </c>
      <c r="S342" s="21">
        <v>4</v>
      </c>
      <c r="T342" s="121">
        <v>104</v>
      </c>
      <c r="U342" s="50">
        <f t="shared" si="81"/>
        <v>0</v>
      </c>
      <c r="V342" s="29">
        <f t="shared" si="82"/>
        <v>0</v>
      </c>
      <c r="W342" s="29">
        <f t="shared" si="83"/>
        <v>4</v>
      </c>
      <c r="X342" s="57">
        <f t="shared" si="84"/>
        <v>0</v>
      </c>
      <c r="Y342" s="29">
        <f t="shared" si="85"/>
        <v>0</v>
      </c>
      <c r="Z342" s="20">
        <f t="shared" si="86"/>
        <v>0</v>
      </c>
      <c r="AA342" s="20">
        <f t="shared" si="79"/>
        <v>0</v>
      </c>
      <c r="AB342" s="20">
        <f t="shared" si="87"/>
        <v>2.5</v>
      </c>
      <c r="AC342" s="20">
        <f t="shared" si="88"/>
        <v>0</v>
      </c>
      <c r="AD342" s="20">
        <f t="shared" si="89"/>
        <v>0</v>
      </c>
      <c r="AE342" s="23">
        <f t="shared" si="90"/>
        <v>0</v>
      </c>
      <c r="AF342" s="25">
        <f t="shared" si="91"/>
        <v>0</v>
      </c>
      <c r="AG342" s="230"/>
      <c r="AH342" s="25">
        <f>IF(AF342&gt;0,0,IF(D342="Заоч.",0,IF(OR(D342="Ден.(д)",D342="Заоч.(д)"),0,IF(Q342&gt;0,N342*H342*0.02,0))))</f>
        <v>0</v>
      </c>
      <c r="AI342" s="23"/>
      <c r="AJ342" s="49">
        <f t="shared" si="92"/>
        <v>6.5</v>
      </c>
      <c r="AK342" s="181" t="s">
        <v>254</v>
      </c>
      <c r="AL342" s="182">
        <f t="shared" si="93"/>
        <v>1.0833333333333334E-2</v>
      </c>
      <c r="AM342" s="69" t="s">
        <v>140</v>
      </c>
      <c r="AN342" s="20" t="s">
        <v>110</v>
      </c>
      <c r="AO342" s="20" t="s">
        <v>110</v>
      </c>
      <c r="AP342" s="21"/>
      <c r="AQ342" s="122" t="s">
        <v>4</v>
      </c>
      <c r="AR342" s="185" t="str">
        <f>INDEX(Преподаватели!F$3:F$72,MATCH($AK342,Преподаватели!$E$3:$E$72,0),1)</f>
        <v>доц.</v>
      </c>
      <c r="AS342" s="101" t="str">
        <f>INDEX(Преподаватели!G$3:G$72,MATCH($AK342,Преподаватели!$E$3:$E$72,0),1)</f>
        <v>шт.сум.</v>
      </c>
      <c r="AT342" s="101" t="str">
        <f>INDEX(Преподаватели!H$3:H$72,MATCH($AK342,Преподаватели!$E$3:$E$72,0),1)</f>
        <v>к.н.</v>
      </c>
      <c r="AU342" s="186" t="str">
        <f>INDEX(Преподаватели!I$3:I$72,MATCH($AK342,Преподаватели!$E$3:$E$72,0),1)</f>
        <v>доц.</v>
      </c>
      <c r="AV342" s="157"/>
      <c r="AW342" s="163"/>
      <c r="AX342" s="163"/>
      <c r="AY342" s="164"/>
      <c r="AZ342" s="165"/>
      <c r="BA342" s="165"/>
      <c r="BB342" s="1"/>
      <c r="BC342" s="1"/>
      <c r="BD342" s="1"/>
      <c r="BE342" s="1"/>
      <c r="BF342" s="1"/>
    </row>
    <row r="343" spans="1:58" s="1" customFormat="1">
      <c r="A343" s="21" t="s">
        <v>213</v>
      </c>
      <c r="B343" s="145" t="s">
        <v>570</v>
      </c>
      <c r="C343" s="68" t="s">
        <v>113</v>
      </c>
      <c r="D343" s="21" t="s">
        <v>437</v>
      </c>
      <c r="E343" s="21" t="s">
        <v>192</v>
      </c>
      <c r="F343" s="21">
        <v>2</v>
      </c>
      <c r="G343" s="320" t="s">
        <v>566</v>
      </c>
      <c r="H343" s="21">
        <v>10</v>
      </c>
      <c r="I343" s="49">
        <v>1</v>
      </c>
      <c r="J343" s="37"/>
      <c r="K343" s="31"/>
      <c r="L343" s="31"/>
      <c r="M343" s="38"/>
      <c r="N343" s="193">
        <v>0</v>
      </c>
      <c r="O343" s="21"/>
      <c r="P343" s="21">
        <v>4</v>
      </c>
      <c r="Q343" s="21">
        <v>4</v>
      </c>
      <c r="R343" s="21">
        <v>0</v>
      </c>
      <c r="S343" s="21"/>
      <c r="T343" s="121"/>
      <c r="U343" s="50">
        <f t="shared" si="81"/>
        <v>4</v>
      </c>
      <c r="V343" s="29">
        <f t="shared" si="82"/>
        <v>0</v>
      </c>
      <c r="W343" s="29">
        <f t="shared" si="83"/>
        <v>0</v>
      </c>
      <c r="X343" s="57">
        <f t="shared" si="84"/>
        <v>0</v>
      </c>
      <c r="Y343" s="29">
        <f t="shared" si="85"/>
        <v>0</v>
      </c>
      <c r="Z343" s="20">
        <f t="shared" si="86"/>
        <v>0</v>
      </c>
      <c r="AA343" s="20">
        <f t="shared" si="79"/>
        <v>0</v>
      </c>
      <c r="AB343" s="20">
        <f t="shared" si="87"/>
        <v>0</v>
      </c>
      <c r="AC343" s="20">
        <f t="shared" si="88"/>
        <v>0</v>
      </c>
      <c r="AD343" s="20">
        <f t="shared" si="89"/>
        <v>0</v>
      </c>
      <c r="AE343" s="23">
        <f t="shared" si="90"/>
        <v>0</v>
      </c>
      <c r="AF343" s="25">
        <f t="shared" si="91"/>
        <v>0</v>
      </c>
      <c r="AG343" s="230"/>
      <c r="AH343" s="25"/>
      <c r="AI343" s="23"/>
      <c r="AJ343" s="49">
        <f t="shared" si="92"/>
        <v>4</v>
      </c>
      <c r="AK343" s="181" t="s">
        <v>238</v>
      </c>
      <c r="AL343" s="182">
        <f t="shared" si="93"/>
        <v>6.6666666666666671E-3</v>
      </c>
      <c r="AM343" s="158" t="s">
        <v>366</v>
      </c>
      <c r="AN343" s="20" t="s">
        <v>148</v>
      </c>
      <c r="AO343" s="20" t="s">
        <v>110</v>
      </c>
      <c r="AP343" s="21"/>
      <c r="AQ343" s="122" t="s">
        <v>4</v>
      </c>
      <c r="AR343" s="185" t="str">
        <f>INDEX(Преподаватели!F$3:F$72,MATCH($AK343,Преподаватели!$E$3:$E$72,0),1)</f>
        <v>доц.</v>
      </c>
      <c r="AS343" s="101" t="str">
        <f>INDEX(Преподаватели!G$3:G$72,MATCH($AK343,Преподаватели!$E$3:$E$72,0),1)</f>
        <v>шт.</v>
      </c>
      <c r="AT343" s="101" t="str">
        <f>INDEX(Преподаватели!H$3:H$72,MATCH($AK343,Преподаватели!$E$3:$E$72,0),1)</f>
        <v>к.н.</v>
      </c>
      <c r="AU343" s="186" t="str">
        <f>INDEX(Преподаватели!I$3:I$72,MATCH($AK343,Преподаватели!$E$3:$E$72,0),1)</f>
        <v>б.з.</v>
      </c>
      <c r="AV343" s="157"/>
      <c r="AW343" s="163"/>
      <c r="AX343" s="163"/>
      <c r="AY343" s="164"/>
      <c r="AZ343" s="165"/>
      <c r="BA343" s="165"/>
      <c r="BB343" s="4"/>
      <c r="BC343" s="4"/>
      <c r="BD343" s="4"/>
      <c r="BE343" s="4"/>
      <c r="BF343" s="4"/>
    </row>
    <row r="344" spans="1:58" ht="25.5">
      <c r="A344" s="21" t="s">
        <v>306</v>
      </c>
      <c r="B344" s="145" t="s">
        <v>571</v>
      </c>
      <c r="C344" s="68" t="s">
        <v>444</v>
      </c>
      <c r="D344" s="21" t="s">
        <v>437</v>
      </c>
      <c r="E344" s="21" t="s">
        <v>192</v>
      </c>
      <c r="F344" s="21">
        <v>1</v>
      </c>
      <c r="G344" s="320" t="s">
        <v>1885</v>
      </c>
      <c r="H344" s="21">
        <v>13</v>
      </c>
      <c r="I344" s="49">
        <v>1</v>
      </c>
      <c r="J344" s="37"/>
      <c r="K344" s="31"/>
      <c r="L344" s="31"/>
      <c r="M344" s="38"/>
      <c r="N344" s="193">
        <v>0</v>
      </c>
      <c r="O344" s="21"/>
      <c r="P344" s="21">
        <v>8</v>
      </c>
      <c r="Q344" s="21">
        <v>8</v>
      </c>
      <c r="R344" s="21">
        <v>0</v>
      </c>
      <c r="S344" s="21">
        <v>0</v>
      </c>
      <c r="T344" s="121"/>
      <c r="U344" s="50">
        <f t="shared" si="81"/>
        <v>8</v>
      </c>
      <c r="V344" s="29">
        <f t="shared" si="82"/>
        <v>0</v>
      </c>
      <c r="W344" s="29">
        <f t="shared" si="83"/>
        <v>0</v>
      </c>
      <c r="X344" s="57">
        <f t="shared" si="84"/>
        <v>0</v>
      </c>
      <c r="Y344" s="29">
        <f t="shared" si="85"/>
        <v>0</v>
      </c>
      <c r="Z344" s="20">
        <f t="shared" si="86"/>
        <v>0</v>
      </c>
      <c r="AA344" s="20">
        <f t="shared" si="79"/>
        <v>0</v>
      </c>
      <c r="AB344" s="20">
        <f t="shared" si="87"/>
        <v>0</v>
      </c>
      <c r="AC344" s="20">
        <f t="shared" si="88"/>
        <v>0</v>
      </c>
      <c r="AD344" s="20">
        <f t="shared" si="89"/>
        <v>0</v>
      </c>
      <c r="AE344" s="23">
        <f t="shared" si="90"/>
        <v>0</v>
      </c>
      <c r="AF344" s="25">
        <f t="shared" si="91"/>
        <v>0</v>
      </c>
      <c r="AG344" s="230"/>
      <c r="AH344" s="25"/>
      <c r="AI344" s="23"/>
      <c r="AJ344" s="49">
        <f t="shared" si="92"/>
        <v>8</v>
      </c>
      <c r="AK344" s="181" t="s">
        <v>233</v>
      </c>
      <c r="AL344" s="182">
        <f t="shared" si="93"/>
        <v>1.3333333333333334E-2</v>
      </c>
      <c r="AM344" s="69" t="s">
        <v>116</v>
      </c>
      <c r="AN344" s="20" t="s">
        <v>110</v>
      </c>
      <c r="AO344" s="20" t="s">
        <v>110</v>
      </c>
      <c r="AP344" s="21"/>
      <c r="AQ344" s="122" t="s">
        <v>4</v>
      </c>
      <c r="AR344" s="185" t="str">
        <f>INDEX(Преподаватели!F$3:F$72,MATCH($AK344,Преподаватели!$E$3:$E$72,0),1)</f>
        <v>доц.</v>
      </c>
      <c r="AS344" s="101" t="str">
        <f>INDEX(Преподаватели!G$3:G$72,MATCH($AK344,Преподаватели!$E$3:$E$72,0),1)</f>
        <v>шт.</v>
      </c>
      <c r="AT344" s="101" t="str">
        <f>INDEX(Преподаватели!H$3:H$72,MATCH($AK344,Преподаватели!$E$3:$E$72,0),1)</f>
        <v>к.н.</v>
      </c>
      <c r="AU344" s="186" t="str">
        <f>INDEX(Преподаватели!I$3:I$72,MATCH($AK344,Преподаватели!$E$3:$E$72,0),1)</f>
        <v>б.з.</v>
      </c>
      <c r="AV344" s="157"/>
      <c r="AW344" s="163"/>
      <c r="AX344" s="163"/>
      <c r="AY344" s="164"/>
      <c r="AZ344" s="165"/>
      <c r="BA344" s="165"/>
      <c r="BB344" s="1"/>
      <c r="BC344" s="1"/>
      <c r="BD344" s="1"/>
      <c r="BE344" s="1"/>
      <c r="BF344" s="1"/>
    </row>
    <row r="345" spans="1:58" s="1" customFormat="1" ht="25.5">
      <c r="A345" s="21" t="s">
        <v>306</v>
      </c>
      <c r="B345" s="145" t="s">
        <v>571</v>
      </c>
      <c r="C345" s="68" t="s">
        <v>444</v>
      </c>
      <c r="D345" s="21" t="s">
        <v>437</v>
      </c>
      <c r="E345" s="21" t="s">
        <v>192</v>
      </c>
      <c r="F345" s="21">
        <v>2</v>
      </c>
      <c r="G345" s="320" t="s">
        <v>1885</v>
      </c>
      <c r="H345" s="21">
        <v>13</v>
      </c>
      <c r="I345" s="49">
        <v>1</v>
      </c>
      <c r="J345" s="37"/>
      <c r="K345" s="31" t="s">
        <v>106</v>
      </c>
      <c r="L345" s="31" t="s">
        <v>439</v>
      </c>
      <c r="M345" s="38"/>
      <c r="N345" s="193">
        <v>5</v>
      </c>
      <c r="O345" s="21">
        <v>150</v>
      </c>
      <c r="P345" s="21">
        <v>8</v>
      </c>
      <c r="Q345" s="21">
        <v>4</v>
      </c>
      <c r="R345" s="21">
        <v>0</v>
      </c>
      <c r="S345" s="21">
        <v>4</v>
      </c>
      <c r="T345" s="121">
        <v>134</v>
      </c>
      <c r="U345" s="50">
        <f t="shared" si="81"/>
        <v>4</v>
      </c>
      <c r="V345" s="29">
        <f t="shared" si="82"/>
        <v>0</v>
      </c>
      <c r="W345" s="29">
        <f t="shared" si="83"/>
        <v>4</v>
      </c>
      <c r="X345" s="57">
        <f t="shared" si="84"/>
        <v>0</v>
      </c>
      <c r="Y345" s="29">
        <f t="shared" si="85"/>
        <v>0</v>
      </c>
      <c r="Z345" s="20">
        <f t="shared" si="86"/>
        <v>0</v>
      </c>
      <c r="AA345" s="20">
        <f t="shared" si="79"/>
        <v>0</v>
      </c>
      <c r="AB345" s="20">
        <f t="shared" si="87"/>
        <v>0</v>
      </c>
      <c r="AC345" s="20">
        <f t="shared" si="88"/>
        <v>0</v>
      </c>
      <c r="AD345" s="20">
        <f t="shared" si="89"/>
        <v>0</v>
      </c>
      <c r="AE345" s="23">
        <f t="shared" si="90"/>
        <v>0</v>
      </c>
      <c r="AF345" s="25">
        <f t="shared" si="91"/>
        <v>0</v>
      </c>
      <c r="AG345" s="230"/>
      <c r="AH345" s="25">
        <f>IF(AF345&gt;0,0,IF(D345="Заоч.",0,IF(OR(D345="Ден.(д)",D345="Заоч.(д)"),0,IF(Q345&gt;0,N345*H345*0.02,0))))</f>
        <v>0</v>
      </c>
      <c r="AI345" s="23"/>
      <c r="AJ345" s="49">
        <f t="shared" si="92"/>
        <v>8</v>
      </c>
      <c r="AK345" s="181" t="s">
        <v>233</v>
      </c>
      <c r="AL345" s="182">
        <f t="shared" si="93"/>
        <v>1.3333333333333334E-2</v>
      </c>
      <c r="AM345" s="158" t="s">
        <v>116</v>
      </c>
      <c r="AN345" s="20" t="s">
        <v>110</v>
      </c>
      <c r="AO345" s="20" t="s">
        <v>110</v>
      </c>
      <c r="AP345" s="21"/>
      <c r="AQ345" s="122" t="s">
        <v>4</v>
      </c>
      <c r="AR345" s="185" t="str">
        <f>INDEX(Преподаватели!F$3:F$72,MATCH($AK345,Преподаватели!$E$3:$E$72,0),1)</f>
        <v>доц.</v>
      </c>
      <c r="AS345" s="101" t="str">
        <f>INDEX(Преподаватели!G$3:G$72,MATCH($AK345,Преподаватели!$E$3:$E$72,0),1)</f>
        <v>шт.</v>
      </c>
      <c r="AT345" s="101" t="str">
        <f>INDEX(Преподаватели!H$3:H$72,MATCH($AK345,Преподаватели!$E$3:$E$72,0),1)</f>
        <v>к.н.</v>
      </c>
      <c r="AU345" s="186" t="str">
        <f>INDEX(Преподаватели!I$3:I$72,MATCH($AK345,Преподаватели!$E$3:$E$72,0),1)</f>
        <v>б.з.</v>
      </c>
      <c r="AV345" s="157"/>
      <c r="AW345" s="163"/>
      <c r="AX345" s="163"/>
      <c r="AY345" s="164"/>
      <c r="AZ345" s="165"/>
      <c r="BA345" s="165"/>
    </row>
    <row r="346" spans="1:58" s="1" customFormat="1">
      <c r="A346" s="21" t="s">
        <v>257</v>
      </c>
      <c r="B346" s="145" t="s">
        <v>573</v>
      </c>
      <c r="C346" s="68" t="s">
        <v>113</v>
      </c>
      <c r="D346" s="21" t="s">
        <v>437</v>
      </c>
      <c r="E346" s="21" t="s">
        <v>192</v>
      </c>
      <c r="F346" s="21">
        <v>2</v>
      </c>
      <c r="G346" s="320" t="s">
        <v>566</v>
      </c>
      <c r="H346" s="21">
        <v>10</v>
      </c>
      <c r="I346" s="49">
        <v>1</v>
      </c>
      <c r="J346" s="37"/>
      <c r="K346" s="31"/>
      <c r="L346" s="31"/>
      <c r="M346" s="38"/>
      <c r="N346" s="193">
        <v>0</v>
      </c>
      <c r="O346" s="21"/>
      <c r="P346" s="21">
        <v>4</v>
      </c>
      <c r="Q346" s="21">
        <v>4</v>
      </c>
      <c r="R346" s="21">
        <v>0</v>
      </c>
      <c r="S346" s="21"/>
      <c r="T346" s="121"/>
      <c r="U346" s="50">
        <f t="shared" si="81"/>
        <v>4</v>
      </c>
      <c r="V346" s="29">
        <f t="shared" si="82"/>
        <v>0</v>
      </c>
      <c r="W346" s="29">
        <f t="shared" si="83"/>
        <v>0</v>
      </c>
      <c r="X346" s="57">
        <f t="shared" si="84"/>
        <v>0</v>
      </c>
      <c r="Y346" s="29">
        <f t="shared" si="85"/>
        <v>0</v>
      </c>
      <c r="Z346" s="20">
        <f t="shared" si="86"/>
        <v>0</v>
      </c>
      <c r="AA346" s="20">
        <f t="shared" ref="AA346:AA396" si="94">IF(H346&lt;6,0,IF(AND(D346="Ден.",J346="+"),I346*2,IF(AND(D346="Ден.",J346="+п"),I346*2,0)))</f>
        <v>0</v>
      </c>
      <c r="AB346" s="20">
        <f t="shared" si="87"/>
        <v>0</v>
      </c>
      <c r="AC346" s="20">
        <f t="shared" si="88"/>
        <v>0</v>
      </c>
      <c r="AD346" s="20">
        <f t="shared" si="89"/>
        <v>0</v>
      </c>
      <c r="AE346" s="23">
        <f t="shared" si="90"/>
        <v>0</v>
      </c>
      <c r="AF346" s="25">
        <f t="shared" si="91"/>
        <v>0</v>
      </c>
      <c r="AG346" s="230"/>
      <c r="AH346" s="25">
        <f>IF(AF346&gt;0,0,IF(D346="Заоч.",0,IF(OR(D346="Ден.(д)",D346="Заоч.(д)"),0,IF(Q346&gt;0,N346*H346*0.02,0))))</f>
        <v>0</v>
      </c>
      <c r="AI346" s="23"/>
      <c r="AJ346" s="49">
        <f t="shared" si="92"/>
        <v>4</v>
      </c>
      <c r="AK346" s="181" t="s">
        <v>254</v>
      </c>
      <c r="AL346" s="182">
        <f t="shared" si="93"/>
        <v>6.6666666666666671E-3</v>
      </c>
      <c r="AM346" s="158" t="s">
        <v>402</v>
      </c>
      <c r="AN346" s="20" t="s">
        <v>110</v>
      </c>
      <c r="AO346" s="20" t="s">
        <v>110</v>
      </c>
      <c r="AP346" s="21"/>
      <c r="AQ346" s="122" t="s">
        <v>4</v>
      </c>
      <c r="AR346" s="185" t="str">
        <f>INDEX(Преподаватели!F$3:F$72,MATCH($AK346,Преподаватели!$E$3:$E$72,0),1)</f>
        <v>доц.</v>
      </c>
      <c r="AS346" s="101" t="str">
        <f>INDEX(Преподаватели!G$3:G$72,MATCH($AK346,Преподаватели!$E$3:$E$72,0),1)</f>
        <v>шт.сум.</v>
      </c>
      <c r="AT346" s="101" t="str">
        <f>INDEX(Преподаватели!H$3:H$72,MATCH($AK346,Преподаватели!$E$3:$E$72,0),1)</f>
        <v>к.н.</v>
      </c>
      <c r="AU346" s="186" t="str">
        <f>INDEX(Преподаватели!I$3:I$72,MATCH($AK346,Преподаватели!$E$3:$E$72,0),1)</f>
        <v>доц.</v>
      </c>
      <c r="AV346" s="157"/>
      <c r="AW346" s="163"/>
      <c r="AX346" s="163"/>
      <c r="AY346" s="164"/>
      <c r="AZ346" s="165"/>
      <c r="BA346" s="165"/>
    </row>
    <row r="347" spans="1:58" s="1" customFormat="1" ht="25.5">
      <c r="A347" s="21" t="s">
        <v>216</v>
      </c>
      <c r="B347" s="145" t="s">
        <v>574</v>
      </c>
      <c r="C347" s="68" t="s">
        <v>444</v>
      </c>
      <c r="D347" s="21" t="s">
        <v>437</v>
      </c>
      <c r="E347" s="21" t="s">
        <v>192</v>
      </c>
      <c r="F347" s="21">
        <v>1</v>
      </c>
      <c r="G347" s="320" t="s">
        <v>1885</v>
      </c>
      <c r="H347" s="21">
        <v>13</v>
      </c>
      <c r="I347" s="49">
        <v>1</v>
      </c>
      <c r="J347" s="37"/>
      <c r="K347" s="31"/>
      <c r="L347" s="31"/>
      <c r="M347" s="38"/>
      <c r="N347" s="193">
        <v>0</v>
      </c>
      <c r="O347" s="21"/>
      <c r="P347" s="21">
        <v>4</v>
      </c>
      <c r="Q347" s="21">
        <v>4</v>
      </c>
      <c r="R347" s="21">
        <v>0</v>
      </c>
      <c r="S347" s="21"/>
      <c r="T347" s="121"/>
      <c r="U347" s="50">
        <f t="shared" si="81"/>
        <v>4</v>
      </c>
      <c r="V347" s="29">
        <f t="shared" si="82"/>
        <v>0</v>
      </c>
      <c r="W347" s="29">
        <f t="shared" si="83"/>
        <v>0</v>
      </c>
      <c r="X347" s="57">
        <f t="shared" si="84"/>
        <v>0</v>
      </c>
      <c r="Y347" s="29">
        <f t="shared" si="85"/>
        <v>0</v>
      </c>
      <c r="Z347" s="20">
        <f t="shared" si="86"/>
        <v>0</v>
      </c>
      <c r="AA347" s="20">
        <f t="shared" si="94"/>
        <v>0</v>
      </c>
      <c r="AB347" s="20">
        <f t="shared" si="87"/>
        <v>0</v>
      </c>
      <c r="AC347" s="20">
        <f t="shared" si="88"/>
        <v>0</v>
      </c>
      <c r="AD347" s="20">
        <f t="shared" si="89"/>
        <v>0</v>
      </c>
      <c r="AE347" s="23">
        <f t="shared" si="90"/>
        <v>0</v>
      </c>
      <c r="AF347" s="25">
        <f t="shared" si="91"/>
        <v>0</v>
      </c>
      <c r="AG347" s="230"/>
      <c r="AH347" s="25">
        <f>IF(AF347&gt;0,0,IF(D347="Заоч.",0,IF(OR(D347="Ден.(д)",D347="Заоч.(д)"),0,IF(Q347&gt;0,N347*H347*0.02,0))))</f>
        <v>0</v>
      </c>
      <c r="AI347" s="23"/>
      <c r="AJ347" s="49">
        <f t="shared" si="92"/>
        <v>4</v>
      </c>
      <c r="AK347" s="181" t="s">
        <v>254</v>
      </c>
      <c r="AL347" s="182">
        <f t="shared" si="93"/>
        <v>6.6666666666666671E-3</v>
      </c>
      <c r="AM347" s="158" t="s">
        <v>402</v>
      </c>
      <c r="AN347" s="20" t="s">
        <v>110</v>
      </c>
      <c r="AO347" s="20" t="s">
        <v>110</v>
      </c>
      <c r="AP347" s="21"/>
      <c r="AQ347" s="122" t="s">
        <v>4</v>
      </c>
      <c r="AR347" s="185" t="str">
        <f>INDEX(Преподаватели!F$3:F$72,MATCH($AK347,Преподаватели!$E$3:$E$72,0),1)</f>
        <v>доц.</v>
      </c>
      <c r="AS347" s="101" t="str">
        <f>INDEX(Преподаватели!G$3:G$72,MATCH($AK347,Преподаватели!$E$3:$E$72,0),1)</f>
        <v>шт.сум.</v>
      </c>
      <c r="AT347" s="101" t="str">
        <f>INDEX(Преподаватели!H$3:H$72,MATCH($AK347,Преподаватели!$E$3:$E$72,0),1)</f>
        <v>к.н.</v>
      </c>
      <c r="AU347" s="186" t="str">
        <f>INDEX(Преподаватели!I$3:I$72,MATCH($AK347,Преподаватели!$E$3:$E$72,0),1)</f>
        <v>доц.</v>
      </c>
      <c r="AV347" s="157"/>
      <c r="AW347" s="163"/>
      <c r="AX347" s="163"/>
      <c r="AY347" s="164"/>
      <c r="AZ347" s="165"/>
      <c r="BA347" s="165"/>
      <c r="BB347" s="4"/>
      <c r="BC347" s="4"/>
      <c r="BD347" s="4"/>
      <c r="BE347" s="4"/>
      <c r="BF347" s="4"/>
    </row>
    <row r="348" spans="1:58" ht="25.5">
      <c r="A348" s="22" t="s">
        <v>216</v>
      </c>
      <c r="B348" s="145" t="s">
        <v>574</v>
      </c>
      <c r="C348" s="68" t="s">
        <v>444</v>
      </c>
      <c r="D348" s="21" t="s">
        <v>437</v>
      </c>
      <c r="E348" s="21" t="s">
        <v>192</v>
      </c>
      <c r="F348" s="21">
        <v>2</v>
      </c>
      <c r="G348" s="320" t="s">
        <v>1885</v>
      </c>
      <c r="H348" s="21">
        <v>13</v>
      </c>
      <c r="I348" s="49">
        <v>1</v>
      </c>
      <c r="J348" s="37" t="s">
        <v>106</v>
      </c>
      <c r="K348" s="31"/>
      <c r="L348" s="31"/>
      <c r="M348" s="38"/>
      <c r="N348" s="193">
        <v>4</v>
      </c>
      <c r="O348" s="21">
        <v>120</v>
      </c>
      <c r="P348" s="21">
        <v>4</v>
      </c>
      <c r="Q348" s="21"/>
      <c r="R348" s="21">
        <v>0</v>
      </c>
      <c r="S348" s="21">
        <v>4</v>
      </c>
      <c r="T348" s="121">
        <v>104</v>
      </c>
      <c r="U348" s="50">
        <f t="shared" si="81"/>
        <v>0</v>
      </c>
      <c r="V348" s="29">
        <f t="shared" si="82"/>
        <v>0</v>
      </c>
      <c r="W348" s="29">
        <f t="shared" si="83"/>
        <v>4</v>
      </c>
      <c r="X348" s="57">
        <f t="shared" si="84"/>
        <v>0</v>
      </c>
      <c r="Y348" s="29">
        <f t="shared" si="85"/>
        <v>0</v>
      </c>
      <c r="Z348" s="20">
        <f t="shared" si="86"/>
        <v>0</v>
      </c>
      <c r="AA348" s="20">
        <f t="shared" si="94"/>
        <v>0</v>
      </c>
      <c r="AB348" s="20">
        <f t="shared" si="87"/>
        <v>3.25</v>
      </c>
      <c r="AC348" s="20">
        <f t="shared" si="88"/>
        <v>0</v>
      </c>
      <c r="AD348" s="20">
        <f t="shared" si="89"/>
        <v>0</v>
      </c>
      <c r="AE348" s="23">
        <f t="shared" si="90"/>
        <v>0</v>
      </c>
      <c r="AF348" s="25">
        <f t="shared" si="91"/>
        <v>0</v>
      </c>
      <c r="AG348" s="230"/>
      <c r="AH348" s="25">
        <f>IF(AF348&gt;0,0,IF(D348="Заоч.",0,IF(OR(D348="Ден.(д)",D348="Заоч.(д)"),0,IF(Q348&gt;0,N348*H348*0.02,0))))</f>
        <v>0</v>
      </c>
      <c r="AI348" s="23"/>
      <c r="AJ348" s="49">
        <f t="shared" si="92"/>
        <v>7.25</v>
      </c>
      <c r="AK348" s="181" t="s">
        <v>107</v>
      </c>
      <c r="AL348" s="182">
        <f t="shared" si="93"/>
        <v>1.2083333333333333E-2</v>
      </c>
      <c r="AM348" s="69" t="s">
        <v>402</v>
      </c>
      <c r="AN348" s="20" t="s">
        <v>110</v>
      </c>
      <c r="AO348" s="20" t="s">
        <v>110</v>
      </c>
      <c r="AP348" s="21"/>
      <c r="AQ348" s="122" t="s">
        <v>4</v>
      </c>
      <c r="AR348" s="185" t="str">
        <f>INDEX(Преподаватели!F$3:F$72,MATCH($AK348,Преподаватели!$E$3:$E$72,0),1)</f>
        <v>ст.викл.</v>
      </c>
      <c r="AS348" s="101" t="str">
        <f>INDEX(Преподаватели!G$3:G$72,MATCH($AK348,Преподаватели!$E$3:$E$72,0),1)</f>
        <v>шт.</v>
      </c>
      <c r="AT348" s="101" t="str">
        <f>INDEX(Преподаватели!H$3:H$72,MATCH($AK348,Преподаватели!$E$3:$E$72,0),1)</f>
        <v>б.с.</v>
      </c>
      <c r="AU348" s="186" t="str">
        <f>INDEX(Преподаватели!I$3:I$72,MATCH($AK348,Преподаватели!$E$3:$E$72,0),1)</f>
        <v>б.з.</v>
      </c>
      <c r="AV348" s="157"/>
      <c r="AW348" s="163"/>
      <c r="AX348" s="163"/>
      <c r="AY348" s="164"/>
      <c r="AZ348" s="165"/>
      <c r="BA348" s="165"/>
      <c r="BB348" s="1"/>
      <c r="BC348" s="1"/>
      <c r="BD348" s="1"/>
      <c r="BE348" s="1"/>
      <c r="BF348" s="1"/>
    </row>
    <row r="349" spans="1:58" s="1" customFormat="1">
      <c r="A349" s="21" t="s">
        <v>371</v>
      </c>
      <c r="B349" s="145" t="s">
        <v>575</v>
      </c>
      <c r="C349" s="68" t="s">
        <v>113</v>
      </c>
      <c r="D349" s="21" t="s">
        <v>437</v>
      </c>
      <c r="E349" s="21" t="s">
        <v>192</v>
      </c>
      <c r="F349" s="21">
        <v>2</v>
      </c>
      <c r="G349" s="320" t="s">
        <v>566</v>
      </c>
      <c r="H349" s="21">
        <v>10</v>
      </c>
      <c r="I349" s="49">
        <v>1</v>
      </c>
      <c r="J349" s="37"/>
      <c r="K349" s="31"/>
      <c r="L349" s="31"/>
      <c r="M349" s="38"/>
      <c r="N349" s="193">
        <v>0</v>
      </c>
      <c r="O349" s="21"/>
      <c r="P349" s="21">
        <v>4</v>
      </c>
      <c r="Q349" s="21">
        <v>4</v>
      </c>
      <c r="R349" s="21">
        <v>0</v>
      </c>
      <c r="S349" s="21"/>
      <c r="T349" s="121"/>
      <c r="U349" s="50">
        <f t="shared" si="81"/>
        <v>4</v>
      </c>
      <c r="V349" s="29">
        <f t="shared" si="82"/>
        <v>0</v>
      </c>
      <c r="W349" s="29">
        <f t="shared" si="83"/>
        <v>0</v>
      </c>
      <c r="X349" s="57">
        <f t="shared" si="84"/>
        <v>0</v>
      </c>
      <c r="Y349" s="29">
        <f t="shared" si="85"/>
        <v>0</v>
      </c>
      <c r="Z349" s="20">
        <f t="shared" si="86"/>
        <v>0</v>
      </c>
      <c r="AA349" s="20">
        <f t="shared" si="94"/>
        <v>0</v>
      </c>
      <c r="AB349" s="20">
        <f t="shared" si="87"/>
        <v>0</v>
      </c>
      <c r="AC349" s="20">
        <f t="shared" si="88"/>
        <v>0</v>
      </c>
      <c r="AD349" s="20">
        <f t="shared" si="89"/>
        <v>0</v>
      </c>
      <c r="AE349" s="23">
        <f t="shared" si="90"/>
        <v>0</v>
      </c>
      <c r="AF349" s="25">
        <f t="shared" si="91"/>
        <v>0</v>
      </c>
      <c r="AG349" s="230"/>
      <c r="AH349" s="25"/>
      <c r="AI349" s="23"/>
      <c r="AJ349" s="49">
        <f t="shared" si="92"/>
        <v>4</v>
      </c>
      <c r="AK349" s="181" t="s">
        <v>233</v>
      </c>
      <c r="AL349" s="182">
        <f t="shared" si="93"/>
        <v>6.6666666666666671E-3</v>
      </c>
      <c r="AM349" s="158" t="s">
        <v>116</v>
      </c>
      <c r="AN349" s="20" t="s">
        <v>110</v>
      </c>
      <c r="AO349" s="20" t="s">
        <v>110</v>
      </c>
      <c r="AP349" s="21"/>
      <c r="AQ349" s="122" t="s">
        <v>4</v>
      </c>
      <c r="AR349" s="185" t="str">
        <f>INDEX(Преподаватели!F$3:F$72,MATCH($AK349,Преподаватели!$E$3:$E$72,0),1)</f>
        <v>доц.</v>
      </c>
      <c r="AS349" s="101" t="str">
        <f>INDEX(Преподаватели!G$3:G$72,MATCH($AK349,Преподаватели!$E$3:$E$72,0),1)</f>
        <v>шт.</v>
      </c>
      <c r="AT349" s="101" t="str">
        <f>INDEX(Преподаватели!H$3:H$72,MATCH($AK349,Преподаватели!$E$3:$E$72,0),1)</f>
        <v>к.н.</v>
      </c>
      <c r="AU349" s="186" t="str">
        <f>INDEX(Преподаватели!I$3:I$72,MATCH($AK349,Преподаватели!$E$3:$E$72,0),1)</f>
        <v>б.з.</v>
      </c>
      <c r="AV349" s="157"/>
      <c r="AW349" s="163"/>
      <c r="AX349" s="163"/>
      <c r="AY349" s="164"/>
      <c r="AZ349" s="165"/>
      <c r="BA349" s="165"/>
    </row>
    <row r="350" spans="1:58" s="1" customFormat="1">
      <c r="A350" s="21" t="s">
        <v>218</v>
      </c>
      <c r="B350" s="145" t="s">
        <v>534</v>
      </c>
      <c r="C350" s="68" t="s">
        <v>113</v>
      </c>
      <c r="D350" s="21" t="s">
        <v>437</v>
      </c>
      <c r="E350" s="21" t="s">
        <v>192</v>
      </c>
      <c r="F350" s="21">
        <v>1</v>
      </c>
      <c r="G350" s="320" t="s">
        <v>566</v>
      </c>
      <c r="H350" s="21">
        <v>10</v>
      </c>
      <c r="I350" s="49">
        <v>1</v>
      </c>
      <c r="J350" s="37"/>
      <c r="K350" s="31"/>
      <c r="L350" s="31"/>
      <c r="M350" s="38"/>
      <c r="N350" s="193">
        <v>0</v>
      </c>
      <c r="O350" s="21"/>
      <c r="P350" s="21">
        <v>4</v>
      </c>
      <c r="Q350" s="21">
        <v>4</v>
      </c>
      <c r="R350" s="21">
        <v>0</v>
      </c>
      <c r="S350" s="21"/>
      <c r="T350" s="121"/>
      <c r="U350" s="50">
        <f t="shared" si="81"/>
        <v>4</v>
      </c>
      <c r="V350" s="29">
        <f t="shared" si="82"/>
        <v>0</v>
      </c>
      <c r="W350" s="29">
        <f t="shared" si="83"/>
        <v>0</v>
      </c>
      <c r="X350" s="57">
        <f t="shared" si="84"/>
        <v>0</v>
      </c>
      <c r="Y350" s="29">
        <f t="shared" si="85"/>
        <v>0</v>
      </c>
      <c r="Z350" s="20">
        <f t="shared" si="86"/>
        <v>0</v>
      </c>
      <c r="AA350" s="20">
        <f t="shared" si="94"/>
        <v>0</v>
      </c>
      <c r="AB350" s="20">
        <f t="shared" si="87"/>
        <v>0</v>
      </c>
      <c r="AC350" s="20">
        <f t="shared" si="88"/>
        <v>0</v>
      </c>
      <c r="AD350" s="20">
        <f t="shared" si="89"/>
        <v>0</v>
      </c>
      <c r="AE350" s="23">
        <f t="shared" si="90"/>
        <v>0</v>
      </c>
      <c r="AF350" s="25">
        <f t="shared" si="91"/>
        <v>0</v>
      </c>
      <c r="AG350" s="230"/>
      <c r="AH350" s="25">
        <f>IF(AF350&gt;0,0,IF(D350="Заоч.",0,IF(OR(D350="Ден.(д)",D350="Заоч.(д)"),0,IF(Q350&gt;0,N350*H350*0.02,0))))</f>
        <v>0</v>
      </c>
      <c r="AI350" s="23"/>
      <c r="AJ350" s="49">
        <f t="shared" si="92"/>
        <v>4</v>
      </c>
      <c r="AK350" s="181" t="s">
        <v>107</v>
      </c>
      <c r="AL350" s="182">
        <f t="shared" si="93"/>
        <v>6.6666666666666671E-3</v>
      </c>
      <c r="AM350" s="158" t="s">
        <v>140</v>
      </c>
      <c r="AN350" s="20" t="s">
        <v>110</v>
      </c>
      <c r="AO350" s="20" t="s">
        <v>110</v>
      </c>
      <c r="AP350" s="21"/>
      <c r="AQ350" s="122" t="s">
        <v>4</v>
      </c>
      <c r="AR350" s="185" t="str">
        <f>INDEX(Преподаватели!F$3:F$72,MATCH($AK350,Преподаватели!$E$3:$E$72,0),1)</f>
        <v>ст.викл.</v>
      </c>
      <c r="AS350" s="101" t="str">
        <f>INDEX(Преподаватели!G$3:G$72,MATCH($AK350,Преподаватели!$E$3:$E$72,0),1)</f>
        <v>шт.</v>
      </c>
      <c r="AT350" s="101" t="str">
        <f>INDEX(Преподаватели!H$3:H$72,MATCH($AK350,Преподаватели!$E$3:$E$72,0),1)</f>
        <v>б.с.</v>
      </c>
      <c r="AU350" s="186" t="str">
        <f>INDEX(Преподаватели!I$3:I$72,MATCH($AK350,Преподаватели!$E$3:$E$72,0),1)</f>
        <v>б.з.</v>
      </c>
      <c r="AV350" s="157"/>
      <c r="AW350" s="163"/>
      <c r="AX350" s="163"/>
      <c r="AY350" s="164"/>
      <c r="AZ350" s="165"/>
      <c r="BA350" s="165"/>
    </row>
    <row r="351" spans="1:58">
      <c r="A351" s="22" t="s">
        <v>218</v>
      </c>
      <c r="B351" s="145" t="s">
        <v>534</v>
      </c>
      <c r="C351" s="68" t="s">
        <v>113</v>
      </c>
      <c r="D351" s="21" t="s">
        <v>437</v>
      </c>
      <c r="E351" s="21" t="s">
        <v>192</v>
      </c>
      <c r="F351" s="21">
        <v>2</v>
      </c>
      <c r="G351" s="320" t="s">
        <v>566</v>
      </c>
      <c r="H351" s="21">
        <v>10</v>
      </c>
      <c r="I351" s="49">
        <v>1</v>
      </c>
      <c r="J351" s="37" t="s">
        <v>106</v>
      </c>
      <c r="K351" s="31"/>
      <c r="L351" s="31"/>
      <c r="M351" s="38"/>
      <c r="N351" s="193">
        <v>4</v>
      </c>
      <c r="O351" s="21">
        <v>120</v>
      </c>
      <c r="P351" s="21">
        <v>4</v>
      </c>
      <c r="Q351" s="21"/>
      <c r="R351" s="21">
        <v>0</v>
      </c>
      <c r="S351" s="21">
        <v>4</v>
      </c>
      <c r="T351" s="121">
        <v>104</v>
      </c>
      <c r="U351" s="50">
        <f t="shared" si="81"/>
        <v>0</v>
      </c>
      <c r="V351" s="29">
        <f t="shared" si="82"/>
        <v>0</v>
      </c>
      <c r="W351" s="29">
        <f t="shared" si="83"/>
        <v>4</v>
      </c>
      <c r="X351" s="57">
        <f t="shared" si="84"/>
        <v>0</v>
      </c>
      <c r="Y351" s="29">
        <f t="shared" si="85"/>
        <v>0</v>
      </c>
      <c r="Z351" s="20">
        <f t="shared" si="86"/>
        <v>0</v>
      </c>
      <c r="AA351" s="20">
        <f t="shared" si="94"/>
        <v>0</v>
      </c>
      <c r="AB351" s="20">
        <f t="shared" si="87"/>
        <v>2.5</v>
      </c>
      <c r="AC351" s="20">
        <f t="shared" si="88"/>
        <v>0</v>
      </c>
      <c r="AD351" s="20">
        <f t="shared" si="89"/>
        <v>0</v>
      </c>
      <c r="AE351" s="23">
        <f t="shared" si="90"/>
        <v>0</v>
      </c>
      <c r="AF351" s="25">
        <f t="shared" si="91"/>
        <v>0</v>
      </c>
      <c r="AG351" s="230"/>
      <c r="AH351" s="25">
        <f>IF(AF351&gt;0,0,IF(D351="Заоч.",0,IF(OR(D351="Ден.(д)",D351="Заоч.(д)"),0,IF(Q351&gt;0,N351*H351*0.02,0))))</f>
        <v>0</v>
      </c>
      <c r="AI351" s="23"/>
      <c r="AJ351" s="49">
        <f t="shared" si="92"/>
        <v>6.5</v>
      </c>
      <c r="AK351" s="181" t="s">
        <v>107</v>
      </c>
      <c r="AL351" s="182">
        <f t="shared" si="93"/>
        <v>1.0833333333333334E-2</v>
      </c>
      <c r="AM351" s="69" t="s">
        <v>140</v>
      </c>
      <c r="AN351" s="20" t="s">
        <v>110</v>
      </c>
      <c r="AO351" s="20" t="s">
        <v>110</v>
      </c>
      <c r="AP351" s="21"/>
      <c r="AQ351" s="122" t="s">
        <v>4</v>
      </c>
      <c r="AR351" s="185" t="str">
        <f>INDEX(Преподаватели!F$3:F$72,MATCH($AK351,Преподаватели!$E$3:$E$72,0),1)</f>
        <v>ст.викл.</v>
      </c>
      <c r="AS351" s="101" t="str">
        <f>INDEX(Преподаватели!G$3:G$72,MATCH($AK351,Преподаватели!$E$3:$E$72,0),1)</f>
        <v>шт.</v>
      </c>
      <c r="AT351" s="101" t="str">
        <f>INDEX(Преподаватели!H$3:H$72,MATCH($AK351,Преподаватели!$E$3:$E$72,0),1)</f>
        <v>б.с.</v>
      </c>
      <c r="AU351" s="186" t="str">
        <f>INDEX(Преподаватели!I$3:I$72,MATCH($AK351,Преподаватели!$E$3:$E$72,0),1)</f>
        <v>б.з.</v>
      </c>
      <c r="AV351" s="157"/>
      <c r="AW351" s="163"/>
      <c r="AX351" s="163"/>
      <c r="AY351" s="164"/>
      <c r="AZ351" s="165"/>
      <c r="BA351" s="165"/>
      <c r="BB351" s="1"/>
      <c r="BC351" s="1"/>
      <c r="BD351" s="1"/>
      <c r="BE351" s="1"/>
      <c r="BF351" s="1"/>
    </row>
    <row r="352" spans="1:58" s="1" customFormat="1">
      <c r="A352" s="21" t="s">
        <v>274</v>
      </c>
      <c r="B352" s="145" t="s">
        <v>576</v>
      </c>
      <c r="C352" s="68" t="s">
        <v>113</v>
      </c>
      <c r="D352" s="21" t="s">
        <v>437</v>
      </c>
      <c r="E352" s="21" t="s">
        <v>192</v>
      </c>
      <c r="F352" s="21">
        <v>1</v>
      </c>
      <c r="G352" s="320" t="s">
        <v>566</v>
      </c>
      <c r="H352" s="21">
        <v>10</v>
      </c>
      <c r="I352" s="49">
        <v>1</v>
      </c>
      <c r="J352" s="37"/>
      <c r="K352" s="31"/>
      <c r="L352" s="31"/>
      <c r="M352" s="38"/>
      <c r="N352" s="193">
        <v>0</v>
      </c>
      <c r="O352" s="21"/>
      <c r="P352" s="21">
        <v>4</v>
      </c>
      <c r="Q352" s="21">
        <v>4</v>
      </c>
      <c r="R352" s="21">
        <v>0</v>
      </c>
      <c r="S352" s="21"/>
      <c r="T352" s="121"/>
      <c r="U352" s="50">
        <f t="shared" si="81"/>
        <v>4</v>
      </c>
      <c r="V352" s="29">
        <f t="shared" si="82"/>
        <v>0</v>
      </c>
      <c r="W352" s="29">
        <f t="shared" si="83"/>
        <v>0</v>
      </c>
      <c r="X352" s="57">
        <f t="shared" si="84"/>
        <v>0</v>
      </c>
      <c r="Y352" s="29">
        <f t="shared" si="85"/>
        <v>0</v>
      </c>
      <c r="Z352" s="20">
        <f t="shared" si="86"/>
        <v>0</v>
      </c>
      <c r="AA352" s="20">
        <f t="shared" si="94"/>
        <v>0</v>
      </c>
      <c r="AB352" s="20">
        <f t="shared" si="87"/>
        <v>0</v>
      </c>
      <c r="AC352" s="20">
        <f t="shared" si="88"/>
        <v>0</v>
      </c>
      <c r="AD352" s="20">
        <f t="shared" si="89"/>
        <v>0</v>
      </c>
      <c r="AE352" s="23">
        <f t="shared" si="90"/>
        <v>0</v>
      </c>
      <c r="AF352" s="25">
        <f t="shared" si="91"/>
        <v>0</v>
      </c>
      <c r="AG352" s="230"/>
      <c r="AH352" s="25">
        <f>IF(AF352&gt;0,0,IF(D352="Заоч.",0,IF(OR(D352="Ден.(д)",D352="Заоч.(д)"),0,IF(Q352&gt;0,N352*H352*0.02,0))))</f>
        <v>0</v>
      </c>
      <c r="AI352" s="23"/>
      <c r="AJ352" s="49">
        <f t="shared" si="92"/>
        <v>4</v>
      </c>
      <c r="AK352" s="181" t="s">
        <v>254</v>
      </c>
      <c r="AL352" s="182">
        <f t="shared" si="93"/>
        <v>6.6666666666666671E-3</v>
      </c>
      <c r="AM352" s="158" t="s">
        <v>402</v>
      </c>
      <c r="AN352" s="20" t="s">
        <v>110</v>
      </c>
      <c r="AO352" s="20" t="s">
        <v>110</v>
      </c>
      <c r="AP352" s="21"/>
      <c r="AQ352" s="122" t="s">
        <v>4</v>
      </c>
      <c r="AR352" s="185" t="str">
        <f>INDEX(Преподаватели!F$3:F$72,MATCH($AK352,Преподаватели!$E$3:$E$72,0),1)</f>
        <v>доц.</v>
      </c>
      <c r="AS352" s="101" t="str">
        <f>INDEX(Преподаватели!G$3:G$72,MATCH($AK352,Преподаватели!$E$3:$E$72,0),1)</f>
        <v>шт.сум.</v>
      </c>
      <c r="AT352" s="101" t="str">
        <f>INDEX(Преподаватели!H$3:H$72,MATCH($AK352,Преподаватели!$E$3:$E$72,0),1)</f>
        <v>к.н.</v>
      </c>
      <c r="AU352" s="186" t="str">
        <f>INDEX(Преподаватели!I$3:I$72,MATCH($AK352,Преподаватели!$E$3:$E$72,0),1)</f>
        <v>доц.</v>
      </c>
      <c r="AV352" s="157"/>
      <c r="AW352" s="163"/>
      <c r="AX352" s="163"/>
      <c r="AY352" s="164"/>
      <c r="AZ352" s="165"/>
      <c r="BA352" s="165"/>
    </row>
    <row r="353" spans="1:58">
      <c r="A353" s="22" t="s">
        <v>274</v>
      </c>
      <c r="B353" s="145" t="s">
        <v>576</v>
      </c>
      <c r="C353" s="68" t="s">
        <v>113</v>
      </c>
      <c r="D353" s="21" t="s">
        <v>437</v>
      </c>
      <c r="E353" s="21" t="s">
        <v>192</v>
      </c>
      <c r="F353" s="21">
        <v>2</v>
      </c>
      <c r="G353" s="320" t="s">
        <v>566</v>
      </c>
      <c r="H353" s="21">
        <v>10</v>
      </c>
      <c r="I353" s="49">
        <v>1</v>
      </c>
      <c r="J353" s="37"/>
      <c r="K353" s="31" t="s">
        <v>106</v>
      </c>
      <c r="L353" s="31"/>
      <c r="M353" s="38"/>
      <c r="N353" s="193">
        <v>4</v>
      </c>
      <c r="O353" s="21">
        <v>120</v>
      </c>
      <c r="P353" s="21">
        <v>4</v>
      </c>
      <c r="Q353" s="21"/>
      <c r="R353" s="21">
        <v>0</v>
      </c>
      <c r="S353" s="21">
        <v>4</v>
      </c>
      <c r="T353" s="121">
        <v>104</v>
      </c>
      <c r="U353" s="50">
        <f t="shared" si="81"/>
        <v>0</v>
      </c>
      <c r="V353" s="29">
        <f t="shared" si="82"/>
        <v>0</v>
      </c>
      <c r="W353" s="29">
        <f t="shared" si="83"/>
        <v>4</v>
      </c>
      <c r="X353" s="57">
        <f t="shared" si="84"/>
        <v>0</v>
      </c>
      <c r="Y353" s="29">
        <f t="shared" si="85"/>
        <v>0</v>
      </c>
      <c r="Z353" s="20">
        <f t="shared" si="86"/>
        <v>0</v>
      </c>
      <c r="AA353" s="20">
        <f t="shared" si="94"/>
        <v>0</v>
      </c>
      <c r="AB353" s="20">
        <f t="shared" si="87"/>
        <v>0</v>
      </c>
      <c r="AC353" s="20">
        <f t="shared" si="88"/>
        <v>0</v>
      </c>
      <c r="AD353" s="20">
        <f t="shared" si="89"/>
        <v>0</v>
      </c>
      <c r="AE353" s="23">
        <f t="shared" si="90"/>
        <v>0</v>
      </c>
      <c r="AF353" s="25">
        <f t="shared" si="91"/>
        <v>0</v>
      </c>
      <c r="AG353" s="230"/>
      <c r="AH353" s="25">
        <f>IF(AF353&gt;0,0,IF(D353="Заоч.",0,IF(OR(D353="Ден.(д)",D353="Заоч.(д)"),0,IF(Q353&gt;0,N353*H353*0.02,0))))</f>
        <v>0</v>
      </c>
      <c r="AI353" s="23"/>
      <c r="AJ353" s="49">
        <f t="shared" si="92"/>
        <v>4</v>
      </c>
      <c r="AK353" s="181" t="s">
        <v>254</v>
      </c>
      <c r="AL353" s="182">
        <f t="shared" si="93"/>
        <v>6.6666666666666671E-3</v>
      </c>
      <c r="AM353" s="69" t="s">
        <v>402</v>
      </c>
      <c r="AN353" s="20" t="s">
        <v>110</v>
      </c>
      <c r="AO353" s="20" t="s">
        <v>110</v>
      </c>
      <c r="AP353" s="21"/>
      <c r="AQ353" s="122" t="s">
        <v>4</v>
      </c>
      <c r="AR353" s="185" t="str">
        <f>INDEX(Преподаватели!F$3:F$72,MATCH($AK353,Преподаватели!$E$3:$E$72,0),1)</f>
        <v>доц.</v>
      </c>
      <c r="AS353" s="101" t="str">
        <f>INDEX(Преподаватели!G$3:G$72,MATCH($AK353,Преподаватели!$E$3:$E$72,0),1)</f>
        <v>шт.сум.</v>
      </c>
      <c r="AT353" s="101" t="str">
        <f>INDEX(Преподаватели!H$3:H$72,MATCH($AK353,Преподаватели!$E$3:$E$72,0),1)</f>
        <v>к.н.</v>
      </c>
      <c r="AU353" s="186" t="str">
        <f>INDEX(Преподаватели!I$3:I$72,MATCH($AK353,Преподаватели!$E$3:$E$72,0),1)</f>
        <v>доц.</v>
      </c>
      <c r="AV353" s="157"/>
      <c r="AW353" s="163"/>
      <c r="AX353" s="163"/>
      <c r="AY353" s="164"/>
      <c r="AZ353" s="165"/>
      <c r="BA353" s="165"/>
    </row>
    <row r="354" spans="1:58" s="1" customFormat="1">
      <c r="A354" s="21" t="s">
        <v>276</v>
      </c>
      <c r="B354" s="145" t="s">
        <v>577</v>
      </c>
      <c r="C354" s="68" t="s">
        <v>113</v>
      </c>
      <c r="D354" s="21" t="s">
        <v>437</v>
      </c>
      <c r="E354" s="21" t="s">
        <v>192</v>
      </c>
      <c r="F354" s="21">
        <v>2</v>
      </c>
      <c r="G354" s="320" t="s">
        <v>566</v>
      </c>
      <c r="H354" s="21">
        <v>10</v>
      </c>
      <c r="I354" s="49">
        <v>1</v>
      </c>
      <c r="J354" s="37"/>
      <c r="K354" s="31"/>
      <c r="L354" s="31"/>
      <c r="M354" s="38"/>
      <c r="N354" s="193">
        <v>0</v>
      </c>
      <c r="O354" s="21"/>
      <c r="P354" s="21">
        <v>4</v>
      </c>
      <c r="Q354" s="21">
        <v>4</v>
      </c>
      <c r="R354" s="21">
        <v>0</v>
      </c>
      <c r="S354" s="21"/>
      <c r="T354" s="121"/>
      <c r="U354" s="50">
        <f t="shared" si="81"/>
        <v>4</v>
      </c>
      <c r="V354" s="29">
        <f t="shared" si="82"/>
        <v>0</v>
      </c>
      <c r="W354" s="29">
        <f t="shared" si="83"/>
        <v>0</v>
      </c>
      <c r="X354" s="57">
        <f t="shared" si="84"/>
        <v>0</v>
      </c>
      <c r="Y354" s="29">
        <f t="shared" si="85"/>
        <v>0</v>
      </c>
      <c r="Z354" s="20">
        <f t="shared" si="86"/>
        <v>0</v>
      </c>
      <c r="AA354" s="20">
        <f t="shared" si="94"/>
        <v>0</v>
      </c>
      <c r="AB354" s="20">
        <f t="shared" si="87"/>
        <v>0</v>
      </c>
      <c r="AC354" s="20">
        <f t="shared" si="88"/>
        <v>0</v>
      </c>
      <c r="AD354" s="20">
        <f t="shared" si="89"/>
        <v>0</v>
      </c>
      <c r="AE354" s="23">
        <f t="shared" si="90"/>
        <v>0</v>
      </c>
      <c r="AF354" s="25">
        <f t="shared" si="91"/>
        <v>0</v>
      </c>
      <c r="AG354" s="230"/>
      <c r="AH354" s="25">
        <f>IF(AF354&gt;0,0,IF(D354="Заоч.",0,IF(OR(D354="Ден.(д)",D354="Заоч.(д)"),0,IF(Q354&gt;0,N354*H354*0.02,0))))</f>
        <v>0</v>
      </c>
      <c r="AI354" s="23"/>
      <c r="AJ354" s="49">
        <f t="shared" si="92"/>
        <v>4</v>
      </c>
      <c r="AK354" s="181" t="s">
        <v>254</v>
      </c>
      <c r="AL354" s="182">
        <f t="shared" si="93"/>
        <v>6.6666666666666671E-3</v>
      </c>
      <c r="AM354" s="158" t="s">
        <v>140</v>
      </c>
      <c r="AN354" s="20" t="s">
        <v>110</v>
      </c>
      <c r="AO354" s="20" t="s">
        <v>110</v>
      </c>
      <c r="AP354" s="21"/>
      <c r="AQ354" s="122" t="s">
        <v>4</v>
      </c>
      <c r="AR354" s="185" t="str">
        <f>INDEX(Преподаватели!F$3:F$72,MATCH($AK354,Преподаватели!$E$3:$E$72,0),1)</f>
        <v>доц.</v>
      </c>
      <c r="AS354" s="101" t="str">
        <f>INDEX(Преподаватели!G$3:G$72,MATCH($AK354,Преподаватели!$E$3:$E$72,0),1)</f>
        <v>шт.сум.</v>
      </c>
      <c r="AT354" s="101" t="str">
        <f>INDEX(Преподаватели!H$3:H$72,MATCH($AK354,Преподаватели!$E$3:$E$72,0),1)</f>
        <v>к.н.</v>
      </c>
      <c r="AU354" s="186" t="str">
        <f>INDEX(Преподаватели!I$3:I$72,MATCH($AK354,Преподаватели!$E$3:$E$72,0),1)</f>
        <v>доц.</v>
      </c>
      <c r="AV354" s="157"/>
      <c r="AW354" s="163"/>
      <c r="AX354" s="163"/>
      <c r="AY354" s="164"/>
      <c r="AZ354" s="165"/>
      <c r="BA354" s="165"/>
    </row>
    <row r="355" spans="1:58" s="1" customFormat="1">
      <c r="A355" s="21" t="s">
        <v>222</v>
      </c>
      <c r="B355" s="145" t="s">
        <v>478</v>
      </c>
      <c r="C355" s="68" t="s">
        <v>113</v>
      </c>
      <c r="D355" s="21" t="s">
        <v>437</v>
      </c>
      <c r="E355" s="21" t="s">
        <v>192</v>
      </c>
      <c r="F355" s="21">
        <v>1</v>
      </c>
      <c r="G355" s="320" t="s">
        <v>566</v>
      </c>
      <c r="H355" s="21">
        <v>10</v>
      </c>
      <c r="I355" s="49">
        <v>1</v>
      </c>
      <c r="J355" s="37"/>
      <c r="K355" s="31" t="s">
        <v>106</v>
      </c>
      <c r="L355" s="31"/>
      <c r="M355" s="38"/>
      <c r="N355" s="193">
        <v>3</v>
      </c>
      <c r="O355" s="21">
        <v>90</v>
      </c>
      <c r="P355" s="21">
        <v>4</v>
      </c>
      <c r="Q355" s="21"/>
      <c r="R355" s="21">
        <v>0</v>
      </c>
      <c r="S355" s="21">
        <v>4</v>
      </c>
      <c r="T355" s="121">
        <v>78</v>
      </c>
      <c r="U355" s="50">
        <f t="shared" si="81"/>
        <v>0</v>
      </c>
      <c r="V355" s="29">
        <f t="shared" si="82"/>
        <v>0</v>
      </c>
      <c r="W355" s="29">
        <f t="shared" si="83"/>
        <v>4</v>
      </c>
      <c r="X355" s="57">
        <f t="shared" si="84"/>
        <v>0</v>
      </c>
      <c r="Y355" s="29">
        <f t="shared" si="85"/>
        <v>0</v>
      </c>
      <c r="Z355" s="20">
        <f t="shared" si="86"/>
        <v>0</v>
      </c>
      <c r="AA355" s="20">
        <f t="shared" si="94"/>
        <v>0</v>
      </c>
      <c r="AB355" s="20">
        <f t="shared" si="87"/>
        <v>0</v>
      </c>
      <c r="AC355" s="20">
        <f t="shared" si="88"/>
        <v>0</v>
      </c>
      <c r="AD355" s="20">
        <f t="shared" si="89"/>
        <v>0</v>
      </c>
      <c r="AE355" s="23">
        <f t="shared" si="90"/>
        <v>0</v>
      </c>
      <c r="AF355" s="25">
        <f t="shared" si="91"/>
        <v>0</v>
      </c>
      <c r="AG355" s="230"/>
      <c r="AH355" s="25"/>
      <c r="AI355" s="23"/>
      <c r="AJ355" s="49">
        <f t="shared" si="92"/>
        <v>4</v>
      </c>
      <c r="AK355" s="181" t="s">
        <v>254</v>
      </c>
      <c r="AL355" s="182">
        <f t="shared" si="93"/>
        <v>6.6666666666666671E-3</v>
      </c>
      <c r="AM355" s="158" t="s">
        <v>140</v>
      </c>
      <c r="AN355" s="20" t="s">
        <v>110</v>
      </c>
      <c r="AO355" s="20" t="s">
        <v>110</v>
      </c>
      <c r="AP355" s="21"/>
      <c r="AQ355" s="122" t="s">
        <v>4</v>
      </c>
      <c r="AR355" s="185" t="str">
        <f>INDEX(Преподаватели!F$3:F$72,MATCH($AK355,Преподаватели!$E$3:$E$72,0),1)</f>
        <v>доц.</v>
      </c>
      <c r="AS355" s="101" t="str">
        <f>INDEX(Преподаватели!G$3:G$72,MATCH($AK355,Преподаватели!$E$3:$E$72,0),1)</f>
        <v>шт.сум.</v>
      </c>
      <c r="AT355" s="101" t="str">
        <f>INDEX(Преподаватели!H$3:H$72,MATCH($AK355,Преподаватели!$E$3:$E$72,0),1)</f>
        <v>к.н.</v>
      </c>
      <c r="AU355" s="186" t="str">
        <f>INDEX(Преподаватели!I$3:I$72,MATCH($AK355,Преподаватели!$E$3:$E$72,0),1)</f>
        <v>доц.</v>
      </c>
      <c r="AV355" s="157"/>
      <c r="AW355" s="163"/>
      <c r="AX355" s="163"/>
      <c r="AY355" s="164"/>
      <c r="AZ355" s="165"/>
      <c r="BA355" s="165"/>
      <c r="BB355" s="4"/>
      <c r="BC355" s="4"/>
      <c r="BD355" s="4"/>
      <c r="BE355" s="4"/>
      <c r="BF355" s="4"/>
    </row>
    <row r="356" spans="1:58">
      <c r="A356" s="22" t="s">
        <v>224</v>
      </c>
      <c r="B356" s="145" t="s">
        <v>529</v>
      </c>
      <c r="C356" s="68" t="s">
        <v>113</v>
      </c>
      <c r="D356" s="21" t="s">
        <v>437</v>
      </c>
      <c r="E356" s="21" t="s">
        <v>192</v>
      </c>
      <c r="F356" s="21">
        <v>1</v>
      </c>
      <c r="G356" s="320" t="s">
        <v>566</v>
      </c>
      <c r="H356" s="21">
        <v>10</v>
      </c>
      <c r="I356" s="49">
        <v>1</v>
      </c>
      <c r="J356" s="37"/>
      <c r="K356" s="31"/>
      <c r="L356" s="31"/>
      <c r="M356" s="38"/>
      <c r="N356" s="193">
        <v>0</v>
      </c>
      <c r="O356" s="21"/>
      <c r="P356" s="21">
        <v>4</v>
      </c>
      <c r="Q356" s="21">
        <v>4</v>
      </c>
      <c r="R356" s="21">
        <v>0</v>
      </c>
      <c r="S356" s="21"/>
      <c r="T356" s="121"/>
      <c r="U356" s="50">
        <f t="shared" si="81"/>
        <v>4</v>
      </c>
      <c r="V356" s="29">
        <f t="shared" si="82"/>
        <v>0</v>
      </c>
      <c r="W356" s="29">
        <f t="shared" si="83"/>
        <v>0</v>
      </c>
      <c r="X356" s="57">
        <f t="shared" si="84"/>
        <v>0</v>
      </c>
      <c r="Y356" s="29">
        <f t="shared" si="85"/>
        <v>0</v>
      </c>
      <c r="Z356" s="20">
        <f t="shared" si="86"/>
        <v>0</v>
      </c>
      <c r="AA356" s="20">
        <f t="shared" si="94"/>
        <v>0</v>
      </c>
      <c r="AB356" s="20">
        <f t="shared" si="87"/>
        <v>0</v>
      </c>
      <c r="AC356" s="20">
        <f t="shared" si="88"/>
        <v>0</v>
      </c>
      <c r="AD356" s="20">
        <f t="shared" si="89"/>
        <v>0</v>
      </c>
      <c r="AE356" s="23">
        <f t="shared" si="90"/>
        <v>0</v>
      </c>
      <c r="AF356" s="25">
        <f t="shared" si="91"/>
        <v>0</v>
      </c>
      <c r="AG356" s="230"/>
      <c r="AH356" s="25"/>
      <c r="AI356" s="23"/>
      <c r="AJ356" s="49">
        <f t="shared" si="92"/>
        <v>4</v>
      </c>
      <c r="AK356" s="181" t="s">
        <v>233</v>
      </c>
      <c r="AL356" s="182">
        <f t="shared" si="93"/>
        <v>6.6666666666666671E-3</v>
      </c>
      <c r="AM356" s="69" t="s">
        <v>116</v>
      </c>
      <c r="AN356" s="20" t="s">
        <v>110</v>
      </c>
      <c r="AO356" s="20" t="s">
        <v>110</v>
      </c>
      <c r="AP356" s="21"/>
      <c r="AQ356" s="122" t="s">
        <v>4</v>
      </c>
      <c r="AR356" s="185" t="str">
        <f>INDEX(Преподаватели!F$3:F$72,MATCH($AK356,Преподаватели!$E$3:$E$72,0),1)</f>
        <v>доц.</v>
      </c>
      <c r="AS356" s="101" t="str">
        <f>INDEX(Преподаватели!G$3:G$72,MATCH($AK356,Преподаватели!$E$3:$E$72,0),1)</f>
        <v>шт.</v>
      </c>
      <c r="AT356" s="101" t="str">
        <f>INDEX(Преподаватели!H$3:H$72,MATCH($AK356,Преподаватели!$E$3:$E$72,0),1)</f>
        <v>к.н.</v>
      </c>
      <c r="AU356" s="186" t="str">
        <f>INDEX(Преподаватели!I$3:I$72,MATCH($AK356,Преподаватели!$E$3:$E$72,0),1)</f>
        <v>б.з.</v>
      </c>
      <c r="AV356" s="157"/>
      <c r="AW356" s="163"/>
      <c r="AX356" s="163"/>
      <c r="AY356" s="164"/>
      <c r="AZ356" s="165"/>
      <c r="BA356" s="165"/>
      <c r="BB356" s="1"/>
      <c r="BC356" s="1"/>
      <c r="BD356" s="1"/>
      <c r="BE356" s="1"/>
      <c r="BF356" s="1"/>
    </row>
    <row r="357" spans="1:58" s="1" customFormat="1">
      <c r="A357" s="21" t="s">
        <v>224</v>
      </c>
      <c r="B357" s="145" t="s">
        <v>529</v>
      </c>
      <c r="C357" s="68" t="s">
        <v>113</v>
      </c>
      <c r="D357" s="21" t="s">
        <v>437</v>
      </c>
      <c r="E357" s="21" t="s">
        <v>192</v>
      </c>
      <c r="F357" s="21">
        <v>2</v>
      </c>
      <c r="G357" s="320" t="s">
        <v>566</v>
      </c>
      <c r="H357" s="21">
        <v>10</v>
      </c>
      <c r="I357" s="49">
        <v>1</v>
      </c>
      <c r="J357" s="37"/>
      <c r="K357" s="31" t="s">
        <v>106</v>
      </c>
      <c r="L357" s="31"/>
      <c r="M357" s="38"/>
      <c r="N357" s="193">
        <v>3</v>
      </c>
      <c r="O357" s="21">
        <v>90</v>
      </c>
      <c r="P357" s="21">
        <v>4</v>
      </c>
      <c r="Q357" s="21"/>
      <c r="R357" s="21">
        <v>0</v>
      </c>
      <c r="S357" s="21">
        <v>4</v>
      </c>
      <c r="T357" s="121">
        <v>76</v>
      </c>
      <c r="U357" s="50">
        <f t="shared" si="81"/>
        <v>0</v>
      </c>
      <c r="V357" s="29">
        <f t="shared" si="82"/>
        <v>0</v>
      </c>
      <c r="W357" s="29">
        <f t="shared" si="83"/>
        <v>4</v>
      </c>
      <c r="X357" s="57">
        <f t="shared" si="84"/>
        <v>0</v>
      </c>
      <c r="Y357" s="29">
        <f t="shared" si="85"/>
        <v>0</v>
      </c>
      <c r="Z357" s="20">
        <f t="shared" si="86"/>
        <v>0</v>
      </c>
      <c r="AA357" s="20">
        <f t="shared" si="94"/>
        <v>0</v>
      </c>
      <c r="AB357" s="20">
        <f t="shared" si="87"/>
        <v>0</v>
      </c>
      <c r="AC357" s="20">
        <f t="shared" si="88"/>
        <v>0</v>
      </c>
      <c r="AD357" s="20">
        <f t="shared" si="89"/>
        <v>0</v>
      </c>
      <c r="AE357" s="23">
        <f t="shared" si="90"/>
        <v>0</v>
      </c>
      <c r="AF357" s="25">
        <f t="shared" si="91"/>
        <v>0</v>
      </c>
      <c r="AG357" s="230"/>
      <c r="AH357" s="25">
        <f>IF(AF357&gt;0,0,IF(D357="Заоч.",0,IF(OR(D357="Ден.(д)",D357="Заоч.(д)"),0,IF(Q357&gt;0,N357*H357*0.02,0))))</f>
        <v>0</v>
      </c>
      <c r="AI357" s="23"/>
      <c r="AJ357" s="49">
        <f t="shared" si="92"/>
        <v>4</v>
      </c>
      <c r="AK357" s="181" t="s">
        <v>233</v>
      </c>
      <c r="AL357" s="182">
        <f t="shared" si="93"/>
        <v>6.6666666666666671E-3</v>
      </c>
      <c r="AM357" s="158" t="s">
        <v>116</v>
      </c>
      <c r="AN357" s="20" t="s">
        <v>110</v>
      </c>
      <c r="AO357" s="20" t="s">
        <v>110</v>
      </c>
      <c r="AP357" s="21"/>
      <c r="AQ357" s="122" t="s">
        <v>4</v>
      </c>
      <c r="AR357" s="185" t="str">
        <f>INDEX(Преподаватели!F$3:F$72,MATCH($AK357,Преподаватели!$E$3:$E$72,0),1)</f>
        <v>доц.</v>
      </c>
      <c r="AS357" s="101" t="str">
        <f>INDEX(Преподаватели!G$3:G$72,MATCH($AK357,Преподаватели!$E$3:$E$72,0),1)</f>
        <v>шт.</v>
      </c>
      <c r="AT357" s="101" t="str">
        <f>INDEX(Преподаватели!H$3:H$72,MATCH($AK357,Преподаватели!$E$3:$E$72,0),1)</f>
        <v>к.н.</v>
      </c>
      <c r="AU357" s="186" t="str">
        <f>INDEX(Преподаватели!I$3:I$72,MATCH($AK357,Преподаватели!$E$3:$E$72,0),1)</f>
        <v>б.з.</v>
      </c>
      <c r="AV357" s="157"/>
      <c r="AW357" s="163"/>
      <c r="AX357" s="163"/>
      <c r="AY357" s="164"/>
      <c r="AZ357" s="165"/>
      <c r="BA357" s="165"/>
    </row>
    <row r="358" spans="1:58" s="1" customFormat="1">
      <c r="A358" s="21" t="s">
        <v>284</v>
      </c>
      <c r="B358" s="145" t="s">
        <v>578</v>
      </c>
      <c r="C358" s="68" t="s">
        <v>113</v>
      </c>
      <c r="D358" s="21" t="s">
        <v>437</v>
      </c>
      <c r="E358" s="21" t="s">
        <v>192</v>
      </c>
      <c r="F358" s="21">
        <v>2</v>
      </c>
      <c r="G358" s="320" t="s">
        <v>566</v>
      </c>
      <c r="H358" s="21">
        <v>10</v>
      </c>
      <c r="I358" s="49">
        <v>1</v>
      </c>
      <c r="J358" s="37"/>
      <c r="K358" s="31"/>
      <c r="L358" s="31"/>
      <c r="M358" s="38"/>
      <c r="N358" s="193">
        <v>0</v>
      </c>
      <c r="O358" s="21"/>
      <c r="P358" s="21">
        <v>4</v>
      </c>
      <c r="Q358" s="21">
        <v>4</v>
      </c>
      <c r="R358" s="21">
        <v>0</v>
      </c>
      <c r="S358" s="21"/>
      <c r="T358" s="121"/>
      <c r="U358" s="50">
        <f t="shared" si="81"/>
        <v>4</v>
      </c>
      <c r="V358" s="29">
        <f t="shared" si="82"/>
        <v>0</v>
      </c>
      <c r="W358" s="29">
        <f t="shared" si="83"/>
        <v>0</v>
      </c>
      <c r="X358" s="57">
        <f t="shared" si="84"/>
        <v>0</v>
      </c>
      <c r="Y358" s="29">
        <f t="shared" si="85"/>
        <v>0</v>
      </c>
      <c r="Z358" s="20">
        <f t="shared" si="86"/>
        <v>0</v>
      </c>
      <c r="AA358" s="20">
        <f t="shared" si="94"/>
        <v>0</v>
      </c>
      <c r="AB358" s="20">
        <f t="shared" si="87"/>
        <v>0</v>
      </c>
      <c r="AC358" s="20">
        <f t="shared" si="88"/>
        <v>0</v>
      </c>
      <c r="AD358" s="20">
        <f t="shared" si="89"/>
        <v>0</v>
      </c>
      <c r="AE358" s="23">
        <f t="shared" si="90"/>
        <v>0</v>
      </c>
      <c r="AF358" s="25">
        <f t="shared" si="91"/>
        <v>0</v>
      </c>
      <c r="AG358" s="230">
        <f>IF(OR(L358="+",A358="Пр",A358="ПедПр",A358="НПрКПУ"),0,IF(OR(D358="Ден.(д)",D358="Заоч.(д)"),N358*0.5*H358,IF((V358+W358)&gt;0,N358*H358*0.08,0)))</f>
        <v>0</v>
      </c>
      <c r="AH358" s="25">
        <f>IF(AF358&gt;0,0,IF(D358="Заоч.",0,IF(OR(D358="Ден.(д)",D358="Заоч.(д)"),0,IF(Q358&gt;0,N358*H358*0.02,0))))</f>
        <v>0</v>
      </c>
      <c r="AI358" s="23"/>
      <c r="AJ358" s="49">
        <f t="shared" si="92"/>
        <v>4</v>
      </c>
      <c r="AK358" s="181" t="s">
        <v>254</v>
      </c>
      <c r="AL358" s="182">
        <f t="shared" si="93"/>
        <v>6.6666666666666671E-3</v>
      </c>
      <c r="AM358" s="158" t="s">
        <v>402</v>
      </c>
      <c r="AN358" s="20" t="s">
        <v>110</v>
      </c>
      <c r="AO358" s="20" t="s">
        <v>110</v>
      </c>
      <c r="AP358" s="21"/>
      <c r="AQ358" s="122" t="s">
        <v>4</v>
      </c>
      <c r="AR358" s="185" t="str">
        <f>INDEX(Преподаватели!F$3:F$72,MATCH($AK358,Преподаватели!$E$3:$E$72,0),1)</f>
        <v>доц.</v>
      </c>
      <c r="AS358" s="101" t="str">
        <f>INDEX(Преподаватели!G$3:G$72,MATCH($AK358,Преподаватели!$E$3:$E$72,0),1)</f>
        <v>шт.сум.</v>
      </c>
      <c r="AT358" s="101" t="str">
        <f>INDEX(Преподаватели!H$3:H$72,MATCH($AK358,Преподаватели!$E$3:$E$72,0),1)</f>
        <v>к.н.</v>
      </c>
      <c r="AU358" s="186" t="str">
        <f>INDEX(Преподаватели!I$3:I$72,MATCH($AK358,Преподаватели!$E$3:$E$72,0),1)</f>
        <v>доц.</v>
      </c>
      <c r="AV358" s="157"/>
      <c r="AW358" s="163"/>
      <c r="AX358" s="163"/>
      <c r="AY358" s="164"/>
      <c r="AZ358" s="165"/>
      <c r="BA358" s="165"/>
    </row>
    <row r="359" spans="1:58">
      <c r="A359" s="22" t="s">
        <v>286</v>
      </c>
      <c r="B359" s="145" t="s">
        <v>579</v>
      </c>
      <c r="C359" s="68" t="s">
        <v>113</v>
      </c>
      <c r="D359" s="21" t="s">
        <v>437</v>
      </c>
      <c r="E359" s="21" t="s">
        <v>192</v>
      </c>
      <c r="F359" s="21">
        <v>2</v>
      </c>
      <c r="G359" s="320" t="s">
        <v>566</v>
      </c>
      <c r="H359" s="21">
        <v>10</v>
      </c>
      <c r="I359" s="49">
        <v>1</v>
      </c>
      <c r="J359" s="37"/>
      <c r="K359" s="31"/>
      <c r="L359" s="31"/>
      <c r="M359" s="38"/>
      <c r="N359" s="193">
        <v>0</v>
      </c>
      <c r="O359" s="21"/>
      <c r="P359" s="21">
        <v>4</v>
      </c>
      <c r="Q359" s="21">
        <v>4</v>
      </c>
      <c r="R359" s="21">
        <v>0</v>
      </c>
      <c r="S359" s="21"/>
      <c r="T359" s="121"/>
      <c r="U359" s="50">
        <f t="shared" si="81"/>
        <v>4</v>
      </c>
      <c r="V359" s="29">
        <f t="shared" si="82"/>
        <v>0</v>
      </c>
      <c r="W359" s="29">
        <f t="shared" si="83"/>
        <v>0</v>
      </c>
      <c r="X359" s="57">
        <f t="shared" si="84"/>
        <v>0</v>
      </c>
      <c r="Y359" s="29">
        <f t="shared" si="85"/>
        <v>0</v>
      </c>
      <c r="Z359" s="20">
        <f t="shared" si="86"/>
        <v>0</v>
      </c>
      <c r="AA359" s="20">
        <f t="shared" si="94"/>
        <v>0</v>
      </c>
      <c r="AB359" s="20">
        <f t="shared" si="87"/>
        <v>0</v>
      </c>
      <c r="AC359" s="20">
        <f t="shared" si="88"/>
        <v>0</v>
      </c>
      <c r="AD359" s="20">
        <f t="shared" si="89"/>
        <v>0</v>
      </c>
      <c r="AE359" s="23">
        <f t="shared" si="90"/>
        <v>0</v>
      </c>
      <c r="AF359" s="25">
        <f t="shared" si="91"/>
        <v>0</v>
      </c>
      <c r="AG359" s="230">
        <f>IF(OR(L359="+",A359="Пр",A359="ПедПр",A359="НПрКПУ"),0,IF(OR(D359="Ден.(д)",D359="Заоч.(д)"),N359*0.5*H359,IF((V359+W359)&gt;0,N359*H359*0.08,0)))</f>
        <v>0</v>
      </c>
      <c r="AH359" s="25">
        <f>IF(AF359&gt;0,0,IF(D359="Заоч.",0,IF(OR(D359="Ден.(д)",D359="Заоч.(д)"),0,IF(Q359&gt;0,N359*H359*0.02,0))))</f>
        <v>0</v>
      </c>
      <c r="AI359" s="23"/>
      <c r="AJ359" s="49">
        <f t="shared" si="92"/>
        <v>4</v>
      </c>
      <c r="AK359" s="181" t="s">
        <v>233</v>
      </c>
      <c r="AL359" s="182">
        <f t="shared" si="93"/>
        <v>6.6666666666666671E-3</v>
      </c>
      <c r="AM359" s="69" t="s">
        <v>402</v>
      </c>
      <c r="AN359" s="20" t="s">
        <v>110</v>
      </c>
      <c r="AO359" s="20" t="s">
        <v>110</v>
      </c>
      <c r="AP359" s="21"/>
      <c r="AQ359" s="122" t="s">
        <v>4</v>
      </c>
      <c r="AR359" s="185" t="str">
        <f>INDEX(Преподаватели!F$3:F$72,MATCH($AK359,Преподаватели!$E$3:$E$72,0),1)</f>
        <v>доц.</v>
      </c>
      <c r="AS359" s="101" t="str">
        <f>INDEX(Преподаватели!G$3:G$72,MATCH($AK359,Преподаватели!$E$3:$E$72,0),1)</f>
        <v>шт.</v>
      </c>
      <c r="AT359" s="101" t="str">
        <f>INDEX(Преподаватели!H$3:H$72,MATCH($AK359,Преподаватели!$E$3:$E$72,0),1)</f>
        <v>к.н.</v>
      </c>
      <c r="AU359" s="186" t="str">
        <f>INDEX(Преподаватели!I$3:I$72,MATCH($AK359,Преподаватели!$E$3:$E$72,0),1)</f>
        <v>б.з.</v>
      </c>
      <c r="AV359" s="157"/>
      <c r="AW359" s="163"/>
      <c r="AX359" s="163"/>
      <c r="AY359" s="164"/>
      <c r="AZ359" s="165"/>
      <c r="BA359" s="165"/>
      <c r="BB359" s="1"/>
      <c r="BC359" s="1"/>
      <c r="BD359" s="1"/>
      <c r="BE359" s="1"/>
      <c r="BF359" s="1"/>
    </row>
    <row r="360" spans="1:58" s="1" customFormat="1">
      <c r="A360" s="21" t="s">
        <v>158</v>
      </c>
      <c r="B360" s="145" t="s">
        <v>580</v>
      </c>
      <c r="C360" s="68" t="s">
        <v>483</v>
      </c>
      <c r="D360" s="21" t="s">
        <v>437</v>
      </c>
      <c r="E360" s="21" t="s">
        <v>192</v>
      </c>
      <c r="F360" s="21">
        <v>1</v>
      </c>
      <c r="G360" s="20" t="s">
        <v>581</v>
      </c>
      <c r="H360" s="21">
        <v>9</v>
      </c>
      <c r="I360" s="49">
        <v>1</v>
      </c>
      <c r="J360" s="37"/>
      <c r="K360" s="31" t="s">
        <v>106</v>
      </c>
      <c r="L360" s="31"/>
      <c r="M360" s="38"/>
      <c r="N360" s="193">
        <v>3</v>
      </c>
      <c r="O360" s="21">
        <v>90</v>
      </c>
      <c r="P360" s="21">
        <v>6</v>
      </c>
      <c r="Q360" s="21"/>
      <c r="R360" s="21">
        <v>0</v>
      </c>
      <c r="S360" s="21">
        <v>6</v>
      </c>
      <c r="T360" s="121">
        <v>76</v>
      </c>
      <c r="U360" s="50">
        <f t="shared" si="81"/>
        <v>0</v>
      </c>
      <c r="V360" s="29">
        <f t="shared" si="82"/>
        <v>0</v>
      </c>
      <c r="W360" s="29">
        <f t="shared" si="83"/>
        <v>6</v>
      </c>
      <c r="X360" s="57">
        <f t="shared" si="84"/>
        <v>0</v>
      </c>
      <c r="Y360" s="29">
        <f t="shared" si="85"/>
        <v>0</v>
      </c>
      <c r="Z360" s="20">
        <f t="shared" si="86"/>
        <v>0</v>
      </c>
      <c r="AA360" s="20">
        <f t="shared" si="94"/>
        <v>0</v>
      </c>
      <c r="AB360" s="20">
        <f t="shared" si="87"/>
        <v>0</v>
      </c>
      <c r="AC360" s="20">
        <f t="shared" si="88"/>
        <v>0</v>
      </c>
      <c r="AD360" s="20">
        <f t="shared" si="89"/>
        <v>0</v>
      </c>
      <c r="AE360" s="23">
        <f t="shared" si="90"/>
        <v>0</v>
      </c>
      <c r="AF360" s="25">
        <f t="shared" si="91"/>
        <v>0</v>
      </c>
      <c r="AG360" s="230"/>
      <c r="AH360" s="25">
        <f>IF(AF360&gt;0,0,IF(D360="Заоч.",0,IF(OR(D360="Ден.(д)",D360="Заоч.(д)"),0,IF(Q360&gt;0,N360*H360*0.02,0))))</f>
        <v>0</v>
      </c>
      <c r="AI360" s="23"/>
      <c r="AJ360" s="49">
        <f t="shared" si="92"/>
        <v>6</v>
      </c>
      <c r="AK360" s="181" t="s">
        <v>200</v>
      </c>
      <c r="AL360" s="182">
        <f t="shared" si="93"/>
        <v>0.01</v>
      </c>
      <c r="AM360" s="158" t="s">
        <v>201</v>
      </c>
      <c r="AN360" s="20" t="s">
        <v>148</v>
      </c>
      <c r="AO360" s="20" t="s">
        <v>180</v>
      </c>
      <c r="AP360" s="21"/>
      <c r="AQ360" s="122" t="s">
        <v>4</v>
      </c>
      <c r="AR360" s="185" t="str">
        <f>INDEX(Преподаватели!F$3:F$72,MATCH($AK360,Преподаватели!$E$3:$E$72,0),1)</f>
        <v>проф.</v>
      </c>
      <c r="AS360" s="101" t="str">
        <f>INDEX(Преподаватели!G$3:G$72,MATCH($AK360,Преподаватели!$E$3:$E$72,0),1)</f>
        <v>сум.</v>
      </c>
      <c r="AT360" s="101" t="str">
        <f>INDEX(Преподаватели!H$3:H$72,MATCH($AK360,Преподаватели!$E$3:$E$72,0),1)</f>
        <v>д.н.</v>
      </c>
      <c r="AU360" s="186" t="str">
        <f>INDEX(Преподаватели!I$3:I$72,MATCH($AK360,Преподаватели!$E$3:$E$72,0),1)</f>
        <v>проф.</v>
      </c>
      <c r="AV360" s="157"/>
      <c r="AW360" s="163"/>
      <c r="AX360" s="163"/>
      <c r="AY360" s="164"/>
      <c r="AZ360" s="165"/>
      <c r="BA360" s="165"/>
    </row>
    <row r="361" spans="1:58">
      <c r="A361" s="22" t="s">
        <v>167</v>
      </c>
      <c r="B361" s="145" t="s">
        <v>482</v>
      </c>
      <c r="C361" s="68" t="s">
        <v>483</v>
      </c>
      <c r="D361" s="21" t="s">
        <v>437</v>
      </c>
      <c r="E361" s="21" t="s">
        <v>192</v>
      </c>
      <c r="F361" s="21">
        <v>1</v>
      </c>
      <c r="G361" s="20" t="s">
        <v>581</v>
      </c>
      <c r="H361" s="21">
        <v>9</v>
      </c>
      <c r="I361" s="49">
        <v>1</v>
      </c>
      <c r="J361" s="37" t="s">
        <v>106</v>
      </c>
      <c r="K361" s="31"/>
      <c r="L361" s="31"/>
      <c r="M361" s="38"/>
      <c r="N361" s="193">
        <v>3</v>
      </c>
      <c r="O361" s="21">
        <v>90</v>
      </c>
      <c r="P361" s="21">
        <v>8</v>
      </c>
      <c r="Q361" s="21"/>
      <c r="R361" s="21">
        <v>0</v>
      </c>
      <c r="S361" s="21">
        <v>8</v>
      </c>
      <c r="T361" s="121">
        <v>76</v>
      </c>
      <c r="U361" s="50">
        <f t="shared" si="81"/>
        <v>0</v>
      </c>
      <c r="V361" s="29">
        <f t="shared" si="82"/>
        <v>0</v>
      </c>
      <c r="W361" s="29">
        <f t="shared" si="83"/>
        <v>8</v>
      </c>
      <c r="X361" s="57">
        <f t="shared" si="84"/>
        <v>0</v>
      </c>
      <c r="Y361" s="29">
        <f t="shared" si="85"/>
        <v>0</v>
      </c>
      <c r="Z361" s="20">
        <f t="shared" si="86"/>
        <v>0</v>
      </c>
      <c r="AA361" s="20">
        <f t="shared" si="94"/>
        <v>0</v>
      </c>
      <c r="AB361" s="20">
        <f t="shared" si="87"/>
        <v>2.25</v>
      </c>
      <c r="AC361" s="20">
        <f t="shared" si="88"/>
        <v>0</v>
      </c>
      <c r="AD361" s="20">
        <f t="shared" si="89"/>
        <v>0</v>
      </c>
      <c r="AE361" s="23">
        <f t="shared" si="90"/>
        <v>0</v>
      </c>
      <c r="AF361" s="25">
        <f t="shared" si="91"/>
        <v>0</v>
      </c>
      <c r="AG361" s="230"/>
      <c r="AH361" s="25"/>
      <c r="AI361" s="23"/>
      <c r="AJ361" s="49">
        <f t="shared" si="92"/>
        <v>10.25</v>
      </c>
      <c r="AK361" s="181" t="s">
        <v>152</v>
      </c>
      <c r="AL361" s="182">
        <f t="shared" si="93"/>
        <v>1.7083333333333332E-2</v>
      </c>
      <c r="AM361" s="69" t="s">
        <v>147</v>
      </c>
      <c r="AN361" s="20" t="s">
        <v>148</v>
      </c>
      <c r="AO361" s="20" t="s">
        <v>180</v>
      </c>
      <c r="AP361" s="21"/>
      <c r="AQ361" s="122" t="s">
        <v>4</v>
      </c>
      <c r="AR361" s="185" t="str">
        <f>INDEX(Преподаватели!F$3:F$72,MATCH($AK361,Преподаватели!$E$3:$E$72,0),1)</f>
        <v>ст.викл.</v>
      </c>
      <c r="AS361" s="101" t="str">
        <f>INDEX(Преподаватели!G$3:G$72,MATCH($AK361,Преподаватели!$E$3:$E$72,0),1)</f>
        <v>сум.</v>
      </c>
      <c r="AT361" s="101" t="str">
        <f>INDEX(Преподаватели!H$3:H$72,MATCH($AK361,Преподаватели!$E$3:$E$72,0),1)</f>
        <v>б.с.</v>
      </c>
      <c r="AU361" s="186" t="str">
        <f>INDEX(Преподаватели!I$3:I$72,MATCH($AK361,Преподаватели!$E$3:$E$72,0),1)</f>
        <v>б.з.</v>
      </c>
      <c r="AV361" s="157"/>
      <c r="AW361" s="163"/>
      <c r="AX361" s="163"/>
      <c r="AY361" s="164"/>
      <c r="AZ361" s="165"/>
      <c r="BA361" s="165"/>
    </row>
    <row r="362" spans="1:58" s="1" customFormat="1">
      <c r="A362" s="21" t="s">
        <v>255</v>
      </c>
      <c r="B362" s="145" t="s">
        <v>485</v>
      </c>
      <c r="C362" s="68" t="s">
        <v>483</v>
      </c>
      <c r="D362" s="21" t="s">
        <v>437</v>
      </c>
      <c r="E362" s="21" t="s">
        <v>192</v>
      </c>
      <c r="F362" s="21">
        <v>1</v>
      </c>
      <c r="G362" s="20" t="s">
        <v>581</v>
      </c>
      <c r="H362" s="21">
        <v>9</v>
      </c>
      <c r="I362" s="49">
        <v>1</v>
      </c>
      <c r="J362" s="37"/>
      <c r="K362" s="31" t="s">
        <v>106</v>
      </c>
      <c r="L362" s="31"/>
      <c r="M362" s="38"/>
      <c r="N362" s="193">
        <v>3</v>
      </c>
      <c r="O362" s="21">
        <v>90</v>
      </c>
      <c r="P362" s="21">
        <v>8</v>
      </c>
      <c r="Q362" s="21"/>
      <c r="R362" s="21">
        <v>0</v>
      </c>
      <c r="S362" s="21">
        <v>8</v>
      </c>
      <c r="T362" s="121">
        <v>76</v>
      </c>
      <c r="U362" s="50">
        <f t="shared" si="81"/>
        <v>0</v>
      </c>
      <c r="V362" s="29">
        <f t="shared" si="82"/>
        <v>0</v>
      </c>
      <c r="W362" s="29">
        <f t="shared" si="83"/>
        <v>8</v>
      </c>
      <c r="X362" s="57">
        <f t="shared" si="84"/>
        <v>0</v>
      </c>
      <c r="Y362" s="29">
        <f t="shared" si="85"/>
        <v>0</v>
      </c>
      <c r="Z362" s="20">
        <f t="shared" si="86"/>
        <v>0</v>
      </c>
      <c r="AA362" s="20">
        <f t="shared" si="94"/>
        <v>0</v>
      </c>
      <c r="AB362" s="20">
        <f t="shared" si="87"/>
        <v>0</v>
      </c>
      <c r="AC362" s="20">
        <f t="shared" si="88"/>
        <v>0</v>
      </c>
      <c r="AD362" s="20">
        <f t="shared" si="89"/>
        <v>0</v>
      </c>
      <c r="AE362" s="23">
        <f t="shared" si="90"/>
        <v>0</v>
      </c>
      <c r="AF362" s="25">
        <f t="shared" si="91"/>
        <v>0</v>
      </c>
      <c r="AG362" s="230"/>
      <c r="AH362" s="25"/>
      <c r="AI362" s="23"/>
      <c r="AJ362" s="49">
        <f t="shared" si="92"/>
        <v>8</v>
      </c>
      <c r="AK362" s="181" t="s">
        <v>233</v>
      </c>
      <c r="AL362" s="182">
        <f t="shared" si="93"/>
        <v>1.3333333333333334E-2</v>
      </c>
      <c r="AM362" s="158" t="s">
        <v>116</v>
      </c>
      <c r="AN362" s="20" t="s">
        <v>110</v>
      </c>
      <c r="AO362" s="20" t="s">
        <v>180</v>
      </c>
      <c r="AP362" s="21"/>
      <c r="AQ362" s="122" t="s">
        <v>4</v>
      </c>
      <c r="AR362" s="185" t="str">
        <f>INDEX(Преподаватели!F$3:F$72,MATCH($AK362,Преподаватели!$E$3:$E$72,0),1)</f>
        <v>доц.</v>
      </c>
      <c r="AS362" s="101" t="str">
        <f>INDEX(Преподаватели!G$3:G$72,MATCH($AK362,Преподаватели!$E$3:$E$72,0),1)</f>
        <v>шт.</v>
      </c>
      <c r="AT362" s="101" t="str">
        <f>INDEX(Преподаватели!H$3:H$72,MATCH($AK362,Преподаватели!$E$3:$E$72,0),1)</f>
        <v>к.н.</v>
      </c>
      <c r="AU362" s="186" t="str">
        <f>INDEX(Преподаватели!I$3:I$72,MATCH($AK362,Преподаватели!$E$3:$E$72,0),1)</f>
        <v>б.з.</v>
      </c>
      <c r="AV362" s="157"/>
      <c r="AW362" s="163"/>
      <c r="AX362" s="163"/>
      <c r="AY362" s="164"/>
      <c r="AZ362" s="165"/>
      <c r="BA362" s="165"/>
    </row>
    <row r="363" spans="1:58" s="1" customFormat="1">
      <c r="A363" s="21" t="s">
        <v>213</v>
      </c>
      <c r="B363" s="145" t="s">
        <v>492</v>
      </c>
      <c r="C363" s="68" t="s">
        <v>483</v>
      </c>
      <c r="D363" s="21" t="s">
        <v>437</v>
      </c>
      <c r="E363" s="21" t="s">
        <v>192</v>
      </c>
      <c r="F363" s="21">
        <v>1</v>
      </c>
      <c r="G363" s="20" t="s">
        <v>581</v>
      </c>
      <c r="H363" s="21">
        <v>9</v>
      </c>
      <c r="I363" s="49">
        <v>1</v>
      </c>
      <c r="J363" s="37" t="s">
        <v>106</v>
      </c>
      <c r="K363" s="31"/>
      <c r="L363" s="31"/>
      <c r="M363" s="38"/>
      <c r="N363" s="193">
        <v>5</v>
      </c>
      <c r="O363" s="21">
        <v>150</v>
      </c>
      <c r="P363" s="21">
        <v>16</v>
      </c>
      <c r="Q363" s="21">
        <v>8</v>
      </c>
      <c r="R363" s="21">
        <v>0</v>
      </c>
      <c r="S363" s="21">
        <v>8</v>
      </c>
      <c r="T363" s="121">
        <v>134</v>
      </c>
      <c r="U363" s="50">
        <f t="shared" si="81"/>
        <v>8</v>
      </c>
      <c r="V363" s="29">
        <f t="shared" si="82"/>
        <v>0</v>
      </c>
      <c r="W363" s="29">
        <f t="shared" si="83"/>
        <v>8</v>
      </c>
      <c r="X363" s="57">
        <f t="shared" si="84"/>
        <v>0</v>
      </c>
      <c r="Y363" s="29">
        <f t="shared" si="85"/>
        <v>0</v>
      </c>
      <c r="Z363" s="20">
        <f t="shared" si="86"/>
        <v>0</v>
      </c>
      <c r="AA363" s="20">
        <f t="shared" si="94"/>
        <v>0</v>
      </c>
      <c r="AB363" s="20">
        <f t="shared" si="87"/>
        <v>2.25</v>
      </c>
      <c r="AC363" s="20">
        <f t="shared" si="88"/>
        <v>0</v>
      </c>
      <c r="AD363" s="20">
        <f t="shared" si="89"/>
        <v>0</v>
      </c>
      <c r="AE363" s="23">
        <f t="shared" si="90"/>
        <v>0</v>
      </c>
      <c r="AF363" s="25">
        <f t="shared" si="91"/>
        <v>0</v>
      </c>
      <c r="AG363" s="230"/>
      <c r="AH363" s="25">
        <f>IF(AF363&gt;0,0,IF(D363="Заоч.",0,IF(OR(D363="Ден.(д)",D363="Заоч.(д)"),0,IF(Q363&gt;0,N363*H363*0.02,0))))</f>
        <v>0</v>
      </c>
      <c r="AI363" s="23"/>
      <c r="AJ363" s="49">
        <f t="shared" si="92"/>
        <v>18.25</v>
      </c>
      <c r="AK363" s="181" t="s">
        <v>489</v>
      </c>
      <c r="AL363" s="182">
        <f t="shared" si="93"/>
        <v>3.0416666666666668E-2</v>
      </c>
      <c r="AM363" s="158" t="s">
        <v>468</v>
      </c>
      <c r="AN363" s="20" t="s">
        <v>180</v>
      </c>
      <c r="AO363" s="20" t="s">
        <v>180</v>
      </c>
      <c r="AP363" s="21"/>
      <c r="AQ363" s="122" t="s">
        <v>4</v>
      </c>
      <c r="AR363" s="185" t="str">
        <f>INDEX(Преподаватели!F$3:F$72,MATCH($AK363,Преподаватели!$E$3:$E$72,0),1)</f>
        <v>ст.викл.</v>
      </c>
      <c r="AS363" s="101" t="str">
        <f>INDEX(Преподаватели!G$3:G$72,MATCH($AK363,Преподаватели!$E$3:$E$72,0),1)</f>
        <v>шт.</v>
      </c>
      <c r="AT363" s="101" t="str">
        <f>INDEX(Преподаватели!H$3:H$72,MATCH($AK363,Преподаватели!$E$3:$E$72,0),1)</f>
        <v>б.с.</v>
      </c>
      <c r="AU363" s="186" t="str">
        <f>INDEX(Преподаватели!I$3:I$72,MATCH($AK363,Преподаватели!$E$3:$E$72,0),1)</f>
        <v>б.з.</v>
      </c>
      <c r="AV363" s="157"/>
      <c r="AW363" s="163"/>
      <c r="AX363" s="163"/>
      <c r="AY363" s="164"/>
      <c r="AZ363" s="165"/>
      <c r="BA363" s="165"/>
    </row>
    <row r="364" spans="1:58">
      <c r="A364" s="22" t="s">
        <v>213</v>
      </c>
      <c r="B364" s="145" t="s">
        <v>492</v>
      </c>
      <c r="C364" s="68" t="s">
        <v>483</v>
      </c>
      <c r="D364" s="21" t="s">
        <v>437</v>
      </c>
      <c r="E364" s="21" t="s">
        <v>192</v>
      </c>
      <c r="F364" s="21">
        <v>2</v>
      </c>
      <c r="G364" s="20" t="s">
        <v>581</v>
      </c>
      <c r="H364" s="21">
        <v>9</v>
      </c>
      <c r="I364" s="49">
        <v>1</v>
      </c>
      <c r="J364" s="37" t="s">
        <v>106</v>
      </c>
      <c r="K364" s="31"/>
      <c r="L364" s="31"/>
      <c r="M364" s="38"/>
      <c r="N364" s="193">
        <v>5</v>
      </c>
      <c r="O364" s="21">
        <v>150</v>
      </c>
      <c r="P364" s="21">
        <v>8</v>
      </c>
      <c r="Q364" s="21"/>
      <c r="R364" s="21">
        <v>0</v>
      </c>
      <c r="S364" s="21">
        <v>8</v>
      </c>
      <c r="T364" s="121">
        <v>134</v>
      </c>
      <c r="U364" s="50">
        <f t="shared" si="81"/>
        <v>0</v>
      </c>
      <c r="V364" s="29">
        <f t="shared" si="82"/>
        <v>0</v>
      </c>
      <c r="W364" s="29">
        <f t="shared" si="83"/>
        <v>8</v>
      </c>
      <c r="X364" s="57">
        <f t="shared" si="84"/>
        <v>0</v>
      </c>
      <c r="Y364" s="29">
        <f t="shared" si="85"/>
        <v>0</v>
      </c>
      <c r="Z364" s="20">
        <f t="shared" si="86"/>
        <v>0</v>
      </c>
      <c r="AA364" s="20">
        <f t="shared" si="94"/>
        <v>0</v>
      </c>
      <c r="AB364" s="20">
        <f t="shared" si="87"/>
        <v>2.25</v>
      </c>
      <c r="AC364" s="20">
        <f t="shared" si="88"/>
        <v>0</v>
      </c>
      <c r="AD364" s="20">
        <f t="shared" si="89"/>
        <v>0</v>
      </c>
      <c r="AE364" s="23">
        <f t="shared" si="90"/>
        <v>0</v>
      </c>
      <c r="AF364" s="25">
        <f t="shared" si="91"/>
        <v>0</v>
      </c>
      <c r="AG364" s="230"/>
      <c r="AH364" s="25">
        <f>IF(AF364&gt;0,0,IF(D364="Заоч.",0,IF(OR(D364="Ден.(д)",D364="Заоч.(д)"),0,IF(Q364&gt;0,N364*H364*0.02,0))))</f>
        <v>0</v>
      </c>
      <c r="AI364" s="23"/>
      <c r="AJ364" s="49">
        <f t="shared" si="92"/>
        <v>10.25</v>
      </c>
      <c r="AK364" s="181" t="s">
        <v>489</v>
      </c>
      <c r="AL364" s="182">
        <f t="shared" si="93"/>
        <v>1.7083333333333332E-2</v>
      </c>
      <c r="AM364" s="69" t="s">
        <v>468</v>
      </c>
      <c r="AN364" s="20" t="s">
        <v>180</v>
      </c>
      <c r="AO364" s="20" t="s">
        <v>180</v>
      </c>
      <c r="AP364" s="21"/>
      <c r="AQ364" s="122" t="s">
        <v>4</v>
      </c>
      <c r="AR364" s="185" t="str">
        <f>INDEX(Преподаватели!F$3:F$72,MATCH($AK364,Преподаватели!$E$3:$E$72,0),1)</f>
        <v>ст.викл.</v>
      </c>
      <c r="AS364" s="101" t="str">
        <f>INDEX(Преподаватели!G$3:G$72,MATCH($AK364,Преподаватели!$E$3:$E$72,0),1)</f>
        <v>шт.</v>
      </c>
      <c r="AT364" s="101" t="str">
        <f>INDEX(Преподаватели!H$3:H$72,MATCH($AK364,Преподаватели!$E$3:$E$72,0),1)</f>
        <v>б.с.</v>
      </c>
      <c r="AU364" s="186" t="str">
        <f>INDEX(Преподаватели!I$3:I$72,MATCH($AK364,Преподаватели!$E$3:$E$72,0),1)</f>
        <v>б.з.</v>
      </c>
      <c r="AV364" s="157"/>
      <c r="AW364" s="163"/>
      <c r="AX364" s="163"/>
      <c r="AY364" s="164"/>
      <c r="AZ364" s="165"/>
      <c r="BA364" s="165"/>
      <c r="BB364" s="1"/>
      <c r="BC364" s="1"/>
      <c r="BD364" s="1"/>
      <c r="BE364" s="1"/>
      <c r="BF364" s="1"/>
    </row>
    <row r="365" spans="1:58" s="1" customFormat="1">
      <c r="A365" s="21" t="s">
        <v>306</v>
      </c>
      <c r="B365" s="145" t="s">
        <v>493</v>
      </c>
      <c r="C365" s="68" t="s">
        <v>483</v>
      </c>
      <c r="D365" s="21" t="s">
        <v>437</v>
      </c>
      <c r="E365" s="21" t="s">
        <v>192</v>
      </c>
      <c r="F365" s="21">
        <v>1</v>
      </c>
      <c r="G365" s="20" t="s">
        <v>581</v>
      </c>
      <c r="H365" s="21">
        <v>9</v>
      </c>
      <c r="I365" s="49">
        <v>1</v>
      </c>
      <c r="J365" s="37"/>
      <c r="K365" s="31"/>
      <c r="L365" s="31"/>
      <c r="M365" s="38"/>
      <c r="N365" s="193">
        <v>3</v>
      </c>
      <c r="O365" s="21">
        <v>90</v>
      </c>
      <c r="P365" s="21">
        <v>8</v>
      </c>
      <c r="Q365" s="21"/>
      <c r="R365" s="21">
        <v>0</v>
      </c>
      <c r="S365" s="21">
        <v>8</v>
      </c>
      <c r="T365" s="121">
        <v>78</v>
      </c>
      <c r="U365" s="50">
        <f t="shared" si="81"/>
        <v>0</v>
      </c>
      <c r="V365" s="29">
        <f t="shared" si="82"/>
        <v>0</v>
      </c>
      <c r="W365" s="29">
        <f t="shared" si="83"/>
        <v>8</v>
      </c>
      <c r="X365" s="57">
        <f t="shared" si="84"/>
        <v>0</v>
      </c>
      <c r="Y365" s="29">
        <f t="shared" si="85"/>
        <v>0</v>
      </c>
      <c r="Z365" s="20">
        <f t="shared" si="86"/>
        <v>0</v>
      </c>
      <c r="AA365" s="20">
        <f t="shared" si="94"/>
        <v>0</v>
      </c>
      <c r="AB365" s="20">
        <f t="shared" si="87"/>
        <v>0</v>
      </c>
      <c r="AC365" s="20">
        <f t="shared" si="88"/>
        <v>0</v>
      </c>
      <c r="AD365" s="20">
        <f t="shared" si="89"/>
        <v>0</v>
      </c>
      <c r="AE365" s="23">
        <f t="shared" si="90"/>
        <v>0</v>
      </c>
      <c r="AF365" s="25">
        <f t="shared" si="91"/>
        <v>0</v>
      </c>
      <c r="AG365" s="230"/>
      <c r="AH365" s="25">
        <f>IF(AF365&gt;0,0,IF(D365="Заоч.",0,IF(OR(D365="Ден.(д)",D365="Заоч.(д)"),0,IF(Q365&gt;0,N365*H365*0.02,0))))</f>
        <v>0</v>
      </c>
      <c r="AI365" s="23"/>
      <c r="AJ365" s="49">
        <f t="shared" si="92"/>
        <v>8</v>
      </c>
      <c r="AK365" s="181" t="s">
        <v>489</v>
      </c>
      <c r="AL365" s="182">
        <f t="shared" si="93"/>
        <v>1.3333333333333334E-2</v>
      </c>
      <c r="AM365" s="158" t="s">
        <v>468</v>
      </c>
      <c r="AN365" s="20" t="s">
        <v>180</v>
      </c>
      <c r="AO365" s="20" t="s">
        <v>180</v>
      </c>
      <c r="AP365" s="21"/>
      <c r="AQ365" s="122" t="s">
        <v>4</v>
      </c>
      <c r="AR365" s="185" t="str">
        <f>INDEX(Преподаватели!F$3:F$72,MATCH($AK365,Преподаватели!$E$3:$E$72,0),1)</f>
        <v>ст.викл.</v>
      </c>
      <c r="AS365" s="101" t="str">
        <f>INDEX(Преподаватели!G$3:G$72,MATCH($AK365,Преподаватели!$E$3:$E$72,0),1)</f>
        <v>шт.</v>
      </c>
      <c r="AT365" s="101" t="str">
        <f>INDEX(Преподаватели!H$3:H$72,MATCH($AK365,Преподаватели!$E$3:$E$72,0),1)</f>
        <v>б.с.</v>
      </c>
      <c r="AU365" s="186" t="str">
        <f>INDEX(Преподаватели!I$3:I$72,MATCH($AK365,Преподаватели!$E$3:$E$72,0),1)</f>
        <v>б.з.</v>
      </c>
      <c r="AV365" s="157"/>
      <c r="AW365" s="163"/>
      <c r="AX365" s="163"/>
      <c r="AY365" s="164"/>
      <c r="AZ365" s="165"/>
      <c r="BA365" s="165"/>
    </row>
    <row r="366" spans="1:58" s="1" customFormat="1">
      <c r="A366" s="21" t="s">
        <v>306</v>
      </c>
      <c r="B366" s="145" t="s">
        <v>493</v>
      </c>
      <c r="C366" s="68" t="s">
        <v>483</v>
      </c>
      <c r="D366" s="21" t="s">
        <v>437</v>
      </c>
      <c r="E366" s="21" t="s">
        <v>192</v>
      </c>
      <c r="F366" s="21">
        <v>2</v>
      </c>
      <c r="G366" s="20" t="s">
        <v>581</v>
      </c>
      <c r="H366" s="21">
        <v>9</v>
      </c>
      <c r="I366" s="49">
        <v>1</v>
      </c>
      <c r="J366" s="37"/>
      <c r="K366" s="31" t="s">
        <v>106</v>
      </c>
      <c r="L366" s="31"/>
      <c r="M366" s="38"/>
      <c r="N366" s="193">
        <v>4</v>
      </c>
      <c r="O366" s="21">
        <v>120</v>
      </c>
      <c r="P366" s="21">
        <v>8</v>
      </c>
      <c r="Q366" s="21"/>
      <c r="R366" s="21">
        <v>0</v>
      </c>
      <c r="S366" s="21">
        <v>8</v>
      </c>
      <c r="T366" s="121">
        <v>106</v>
      </c>
      <c r="U366" s="50">
        <f t="shared" si="81"/>
        <v>0</v>
      </c>
      <c r="V366" s="29">
        <f t="shared" si="82"/>
        <v>0</v>
      </c>
      <c r="W366" s="29">
        <f t="shared" si="83"/>
        <v>8</v>
      </c>
      <c r="X366" s="57">
        <f t="shared" si="84"/>
        <v>0</v>
      </c>
      <c r="Y366" s="29">
        <f t="shared" si="85"/>
        <v>0</v>
      </c>
      <c r="Z366" s="20">
        <f t="shared" si="86"/>
        <v>0</v>
      </c>
      <c r="AA366" s="20">
        <f t="shared" si="94"/>
        <v>0</v>
      </c>
      <c r="AB366" s="20">
        <f t="shared" si="87"/>
        <v>0</v>
      </c>
      <c r="AC366" s="20">
        <f t="shared" si="88"/>
        <v>0</v>
      </c>
      <c r="AD366" s="20">
        <f t="shared" si="89"/>
        <v>0</v>
      </c>
      <c r="AE366" s="23">
        <f t="shared" si="90"/>
        <v>0</v>
      </c>
      <c r="AF366" s="25">
        <f t="shared" si="91"/>
        <v>0</v>
      </c>
      <c r="AG366" s="230"/>
      <c r="AH366" s="25">
        <f>IF(AF366&gt;0,0,IF(D366="Заоч.",0,IF(OR(D366="Ден.(д)",D366="Заоч.(д)"),0,IF(Q366&gt;0,N366*H366*0.02,0))))</f>
        <v>0</v>
      </c>
      <c r="AI366" s="23"/>
      <c r="AJ366" s="49">
        <f t="shared" si="92"/>
        <v>8</v>
      </c>
      <c r="AK366" s="181" t="s">
        <v>489</v>
      </c>
      <c r="AL366" s="182">
        <f t="shared" si="93"/>
        <v>1.3333333333333334E-2</v>
      </c>
      <c r="AM366" s="158" t="s">
        <v>468</v>
      </c>
      <c r="AN366" s="20" t="s">
        <v>180</v>
      </c>
      <c r="AO366" s="20" t="s">
        <v>180</v>
      </c>
      <c r="AP366" s="21"/>
      <c r="AQ366" s="122" t="s">
        <v>4</v>
      </c>
      <c r="AR366" s="185" t="str">
        <f>INDEX(Преподаватели!F$3:F$72,MATCH($AK366,Преподаватели!$E$3:$E$72,0),1)</f>
        <v>ст.викл.</v>
      </c>
      <c r="AS366" s="101" t="str">
        <f>INDEX(Преподаватели!G$3:G$72,MATCH($AK366,Преподаватели!$E$3:$E$72,0),1)</f>
        <v>шт.</v>
      </c>
      <c r="AT366" s="101" t="str">
        <f>INDEX(Преподаватели!H$3:H$72,MATCH($AK366,Преподаватели!$E$3:$E$72,0),1)</f>
        <v>б.с.</v>
      </c>
      <c r="AU366" s="186" t="str">
        <f>INDEX(Преподаватели!I$3:I$72,MATCH($AK366,Преподаватели!$E$3:$E$72,0),1)</f>
        <v>б.з.</v>
      </c>
      <c r="AV366" s="157"/>
      <c r="AW366" s="163"/>
      <c r="AX366" s="163"/>
      <c r="AY366" s="164"/>
      <c r="AZ366" s="165"/>
      <c r="BA366" s="165"/>
      <c r="BB366" s="4"/>
      <c r="BC366" s="4"/>
      <c r="BD366" s="4"/>
      <c r="BE366" s="4"/>
      <c r="BF366" s="4"/>
    </row>
    <row r="367" spans="1:58">
      <c r="A367" s="22" t="s">
        <v>257</v>
      </c>
      <c r="B367" s="145" t="s">
        <v>582</v>
      </c>
      <c r="C367" s="68" t="s">
        <v>483</v>
      </c>
      <c r="D367" s="21" t="s">
        <v>437</v>
      </c>
      <c r="E367" s="21" t="s">
        <v>192</v>
      </c>
      <c r="F367" s="21">
        <v>2</v>
      </c>
      <c r="G367" s="20" t="s">
        <v>581</v>
      </c>
      <c r="H367" s="21">
        <v>9</v>
      </c>
      <c r="I367" s="49">
        <v>1</v>
      </c>
      <c r="J367" s="37"/>
      <c r="K367" s="31"/>
      <c r="L367" s="31"/>
      <c r="M367" s="38"/>
      <c r="N367" s="193">
        <v>0</v>
      </c>
      <c r="O367" s="21"/>
      <c r="P367" s="21">
        <v>12</v>
      </c>
      <c r="Q367" s="21">
        <v>8</v>
      </c>
      <c r="R367" s="21">
        <v>0</v>
      </c>
      <c r="S367" s="21">
        <v>4</v>
      </c>
      <c r="T367" s="121"/>
      <c r="U367" s="50">
        <f t="shared" si="81"/>
        <v>8</v>
      </c>
      <c r="V367" s="29">
        <f t="shared" si="82"/>
        <v>0</v>
      </c>
      <c r="W367" s="29">
        <f t="shared" si="83"/>
        <v>4</v>
      </c>
      <c r="X367" s="57">
        <f t="shared" si="84"/>
        <v>0</v>
      </c>
      <c r="Y367" s="29">
        <f t="shared" si="85"/>
        <v>0</v>
      </c>
      <c r="Z367" s="20">
        <f t="shared" si="86"/>
        <v>0</v>
      </c>
      <c r="AA367" s="20">
        <f t="shared" si="94"/>
        <v>0</v>
      </c>
      <c r="AB367" s="20">
        <f t="shared" si="87"/>
        <v>0</v>
      </c>
      <c r="AC367" s="20">
        <f t="shared" si="88"/>
        <v>0</v>
      </c>
      <c r="AD367" s="20">
        <f t="shared" si="89"/>
        <v>0</v>
      </c>
      <c r="AE367" s="23">
        <f t="shared" si="90"/>
        <v>0</v>
      </c>
      <c r="AF367" s="25">
        <f t="shared" si="91"/>
        <v>0</v>
      </c>
      <c r="AG367" s="230"/>
      <c r="AH367" s="25">
        <f>IF(AF367&gt;0,0,IF(D367="Заоч.",0,IF(OR(D367="Ден.(д)",D367="Заоч.(д)"),0,IF(Q367&gt;0,N367*H367*0.02,0))))</f>
        <v>0</v>
      </c>
      <c r="AI367" s="23"/>
      <c r="AJ367" s="49">
        <f t="shared" si="92"/>
        <v>12</v>
      </c>
      <c r="AK367" s="181" t="s">
        <v>489</v>
      </c>
      <c r="AL367" s="182">
        <f t="shared" si="93"/>
        <v>0.02</v>
      </c>
      <c r="AM367" s="69" t="s">
        <v>468</v>
      </c>
      <c r="AN367" s="20" t="s">
        <v>180</v>
      </c>
      <c r="AO367" s="20" t="s">
        <v>180</v>
      </c>
      <c r="AP367" s="21"/>
      <c r="AQ367" s="122" t="s">
        <v>4</v>
      </c>
      <c r="AR367" s="185" t="str">
        <f>INDEX(Преподаватели!F$3:F$72,MATCH($AK367,Преподаватели!$E$3:$E$72,0),1)</f>
        <v>ст.викл.</v>
      </c>
      <c r="AS367" s="101" t="str">
        <f>INDEX(Преподаватели!G$3:G$72,MATCH($AK367,Преподаватели!$E$3:$E$72,0),1)</f>
        <v>шт.</v>
      </c>
      <c r="AT367" s="101" t="str">
        <f>INDEX(Преподаватели!H$3:H$72,MATCH($AK367,Преподаватели!$E$3:$E$72,0),1)</f>
        <v>б.с.</v>
      </c>
      <c r="AU367" s="186" t="str">
        <f>INDEX(Преподаватели!I$3:I$72,MATCH($AK367,Преподаватели!$E$3:$E$72,0),1)</f>
        <v>б.з.</v>
      </c>
      <c r="AV367" s="157"/>
      <c r="AW367" s="163"/>
      <c r="AX367" s="163"/>
      <c r="AY367" s="164"/>
      <c r="AZ367" s="165"/>
      <c r="BA367" s="165"/>
      <c r="BB367" s="1"/>
      <c r="BC367" s="1"/>
      <c r="BD367" s="1"/>
      <c r="BE367" s="1"/>
      <c r="BF367" s="1"/>
    </row>
    <row r="368" spans="1:58" s="1" customFormat="1">
      <c r="A368" s="21" t="s">
        <v>216</v>
      </c>
      <c r="B368" s="145" t="s">
        <v>583</v>
      </c>
      <c r="C368" s="68" t="s">
        <v>483</v>
      </c>
      <c r="D368" s="21" t="s">
        <v>437</v>
      </c>
      <c r="E368" s="21" t="s">
        <v>192</v>
      </c>
      <c r="F368" s="21">
        <v>2</v>
      </c>
      <c r="G368" s="20" t="s">
        <v>581</v>
      </c>
      <c r="H368" s="21">
        <v>9</v>
      </c>
      <c r="I368" s="49">
        <v>1</v>
      </c>
      <c r="J368" s="37"/>
      <c r="K368" s="31"/>
      <c r="L368" s="31" t="s">
        <v>439</v>
      </c>
      <c r="M368" s="38"/>
      <c r="N368" s="193">
        <v>0</v>
      </c>
      <c r="O368" s="21"/>
      <c r="P368" s="21">
        <v>8</v>
      </c>
      <c r="Q368" s="21">
        <v>4</v>
      </c>
      <c r="R368" s="21">
        <v>0</v>
      </c>
      <c r="S368" s="21">
        <v>4</v>
      </c>
      <c r="T368" s="121"/>
      <c r="U368" s="50">
        <f t="shared" si="81"/>
        <v>4</v>
      </c>
      <c r="V368" s="29">
        <f t="shared" si="82"/>
        <v>0</v>
      </c>
      <c r="W368" s="29">
        <f t="shared" si="83"/>
        <v>4</v>
      </c>
      <c r="X368" s="57">
        <f t="shared" si="84"/>
        <v>0</v>
      </c>
      <c r="Y368" s="29">
        <f t="shared" si="85"/>
        <v>0</v>
      </c>
      <c r="Z368" s="20">
        <f t="shared" si="86"/>
        <v>0</v>
      </c>
      <c r="AA368" s="20">
        <f t="shared" si="94"/>
        <v>0</v>
      </c>
      <c r="AB368" s="20">
        <f t="shared" si="87"/>
        <v>0</v>
      </c>
      <c r="AC368" s="20">
        <f t="shared" si="88"/>
        <v>0</v>
      </c>
      <c r="AD368" s="20">
        <f t="shared" si="89"/>
        <v>0</v>
      </c>
      <c r="AE368" s="23">
        <f t="shared" si="90"/>
        <v>0</v>
      </c>
      <c r="AF368" s="25">
        <f t="shared" si="91"/>
        <v>0</v>
      </c>
      <c r="AG368" s="230"/>
      <c r="AH368" s="25"/>
      <c r="AI368" s="23"/>
      <c r="AJ368" s="49">
        <f t="shared" si="92"/>
        <v>8</v>
      </c>
      <c r="AK368" s="181" t="s">
        <v>584</v>
      </c>
      <c r="AL368" s="182">
        <f t="shared" si="93"/>
        <v>1.3333333333333334E-2</v>
      </c>
      <c r="AM368" s="158" t="s">
        <v>468</v>
      </c>
      <c r="AN368" s="20" t="s">
        <v>180</v>
      </c>
      <c r="AO368" s="20" t="s">
        <v>180</v>
      </c>
      <c r="AP368" s="21"/>
      <c r="AQ368" s="122" t="s">
        <v>4</v>
      </c>
      <c r="AR368" s="185" t="str">
        <f>INDEX(Преподаватели!F$3:F$72,MATCH($AK368,Преподаватели!$E$3:$E$72,0),1)</f>
        <v>ст.викл.</v>
      </c>
      <c r="AS368" s="101" t="str">
        <f>INDEX(Преподаватели!G$3:G$72,MATCH($AK368,Преподаватели!$E$3:$E$72,0),1)</f>
        <v>сум.</v>
      </c>
      <c r="AT368" s="101" t="str">
        <f>INDEX(Преподаватели!H$3:H$72,MATCH($AK368,Преподаватели!$E$3:$E$72,0),1)</f>
        <v>б.с.</v>
      </c>
      <c r="AU368" s="186" t="str">
        <f>INDEX(Преподаватели!I$3:I$72,MATCH($AK368,Преподаватели!$E$3:$E$72,0),1)</f>
        <v>б.з.</v>
      </c>
      <c r="AV368" s="157"/>
      <c r="AW368" s="163"/>
      <c r="AX368" s="163"/>
      <c r="AY368" s="164"/>
      <c r="AZ368" s="165"/>
      <c r="BA368" s="165"/>
      <c r="BB368" s="4"/>
      <c r="BC368" s="4"/>
      <c r="BD368" s="4"/>
      <c r="BE368" s="4"/>
      <c r="BF368" s="4"/>
    </row>
    <row r="369" spans="1:58">
      <c r="A369" s="22" t="s">
        <v>218</v>
      </c>
      <c r="B369" s="145" t="s">
        <v>585</v>
      </c>
      <c r="C369" s="68" t="s">
        <v>483</v>
      </c>
      <c r="D369" s="21" t="s">
        <v>437</v>
      </c>
      <c r="E369" s="21" t="s">
        <v>192</v>
      </c>
      <c r="F369" s="21">
        <v>1</v>
      </c>
      <c r="G369" s="20" t="s">
        <v>581</v>
      </c>
      <c r="H369" s="21">
        <v>9</v>
      </c>
      <c r="I369" s="49">
        <v>1</v>
      </c>
      <c r="J369" s="37"/>
      <c r="K369" s="31"/>
      <c r="L369" s="31"/>
      <c r="M369" s="38"/>
      <c r="N369" s="193">
        <v>0</v>
      </c>
      <c r="O369" s="21"/>
      <c r="P369" s="21">
        <v>8</v>
      </c>
      <c r="Q369" s="21">
        <v>4</v>
      </c>
      <c r="R369" s="21">
        <v>0</v>
      </c>
      <c r="S369" s="21">
        <v>4</v>
      </c>
      <c r="T369" s="121"/>
      <c r="U369" s="50">
        <f t="shared" si="81"/>
        <v>4</v>
      </c>
      <c r="V369" s="29">
        <f t="shared" si="82"/>
        <v>0</v>
      </c>
      <c r="W369" s="29">
        <f t="shared" si="83"/>
        <v>4</v>
      </c>
      <c r="X369" s="57">
        <f t="shared" si="84"/>
        <v>0</v>
      </c>
      <c r="Y369" s="29">
        <f t="shared" si="85"/>
        <v>0</v>
      </c>
      <c r="Z369" s="20">
        <f t="shared" si="86"/>
        <v>0</v>
      </c>
      <c r="AA369" s="20">
        <f t="shared" si="94"/>
        <v>0</v>
      </c>
      <c r="AB369" s="20">
        <f t="shared" si="87"/>
        <v>0</v>
      </c>
      <c r="AC369" s="20">
        <f t="shared" si="88"/>
        <v>0</v>
      </c>
      <c r="AD369" s="20">
        <f t="shared" si="89"/>
        <v>0</v>
      </c>
      <c r="AE369" s="23">
        <f t="shared" si="90"/>
        <v>0</v>
      </c>
      <c r="AF369" s="25">
        <f t="shared" si="91"/>
        <v>0</v>
      </c>
      <c r="AG369" s="230"/>
      <c r="AH369" s="25"/>
      <c r="AI369" s="23"/>
      <c r="AJ369" s="49">
        <f t="shared" si="92"/>
        <v>8</v>
      </c>
      <c r="AK369" s="181" t="s">
        <v>584</v>
      </c>
      <c r="AL369" s="182">
        <f t="shared" si="93"/>
        <v>1.3333333333333334E-2</v>
      </c>
      <c r="AM369" s="69" t="s">
        <v>468</v>
      </c>
      <c r="AN369" s="20" t="s">
        <v>180</v>
      </c>
      <c r="AO369" s="20" t="s">
        <v>180</v>
      </c>
      <c r="AP369" s="21"/>
      <c r="AQ369" s="122" t="s">
        <v>4</v>
      </c>
      <c r="AR369" s="185" t="str">
        <f>INDEX(Преподаватели!F$3:F$72,MATCH($AK369,Преподаватели!$E$3:$E$72,0),1)</f>
        <v>ст.викл.</v>
      </c>
      <c r="AS369" s="101" t="str">
        <f>INDEX(Преподаватели!G$3:G$72,MATCH($AK369,Преподаватели!$E$3:$E$72,0),1)</f>
        <v>сум.</v>
      </c>
      <c r="AT369" s="101" t="str">
        <f>INDEX(Преподаватели!H$3:H$72,MATCH($AK369,Преподаватели!$E$3:$E$72,0),1)</f>
        <v>б.с.</v>
      </c>
      <c r="AU369" s="186" t="str">
        <f>INDEX(Преподаватели!I$3:I$72,MATCH($AK369,Преподаватели!$E$3:$E$72,0),1)</f>
        <v>б.з.</v>
      </c>
      <c r="AV369" s="157"/>
      <c r="AW369" s="163"/>
      <c r="AX369" s="163"/>
      <c r="AY369" s="164"/>
      <c r="AZ369" s="165"/>
      <c r="BA369" s="165"/>
      <c r="BB369" s="1"/>
      <c r="BC369" s="1"/>
      <c r="BD369" s="1"/>
      <c r="BE369" s="1"/>
      <c r="BF369" s="1"/>
    </row>
    <row r="370" spans="1:58" s="1" customFormat="1">
      <c r="A370" s="21" t="s">
        <v>218</v>
      </c>
      <c r="B370" s="145" t="s">
        <v>585</v>
      </c>
      <c r="C370" s="68" t="s">
        <v>483</v>
      </c>
      <c r="D370" s="21" t="s">
        <v>437</v>
      </c>
      <c r="E370" s="21" t="s">
        <v>192</v>
      </c>
      <c r="F370" s="21">
        <v>2</v>
      </c>
      <c r="G370" s="20" t="s">
        <v>581</v>
      </c>
      <c r="H370" s="21">
        <v>9</v>
      </c>
      <c r="I370" s="49">
        <v>1</v>
      </c>
      <c r="J370" s="37" t="s">
        <v>106</v>
      </c>
      <c r="K370" s="31"/>
      <c r="L370" s="31"/>
      <c r="M370" s="38"/>
      <c r="N370" s="193">
        <v>5</v>
      </c>
      <c r="O370" s="21">
        <v>150</v>
      </c>
      <c r="P370" s="21">
        <v>12</v>
      </c>
      <c r="Q370" s="21">
        <v>4</v>
      </c>
      <c r="R370" s="21">
        <v>0</v>
      </c>
      <c r="S370" s="21">
        <v>8</v>
      </c>
      <c r="T370" s="121">
        <v>130</v>
      </c>
      <c r="U370" s="50">
        <f t="shared" si="81"/>
        <v>4</v>
      </c>
      <c r="V370" s="29">
        <f t="shared" si="82"/>
        <v>0</v>
      </c>
      <c r="W370" s="29">
        <f t="shared" si="83"/>
        <v>8</v>
      </c>
      <c r="X370" s="57">
        <f t="shared" si="84"/>
        <v>0</v>
      </c>
      <c r="Y370" s="29">
        <f t="shared" si="85"/>
        <v>0</v>
      </c>
      <c r="Z370" s="20">
        <f t="shared" si="86"/>
        <v>0</v>
      </c>
      <c r="AA370" s="20">
        <f t="shared" si="94"/>
        <v>0</v>
      </c>
      <c r="AB370" s="20">
        <f t="shared" si="87"/>
        <v>2.25</v>
      </c>
      <c r="AC370" s="20">
        <f t="shared" si="88"/>
        <v>0</v>
      </c>
      <c r="AD370" s="20">
        <f t="shared" si="89"/>
        <v>0</v>
      </c>
      <c r="AE370" s="23">
        <f t="shared" si="90"/>
        <v>0</v>
      </c>
      <c r="AF370" s="25">
        <f t="shared" si="91"/>
        <v>0</v>
      </c>
      <c r="AG370" s="230"/>
      <c r="AH370" s="25">
        <f>IF(AF370&gt;0,0,IF(D370="Заоч.",0,IF(OR(D370="Ден.(д)",D370="Заоч.(д)"),0,IF(Q370&gt;0,N370*H370*0.02,0))))</f>
        <v>0</v>
      </c>
      <c r="AI370" s="23"/>
      <c r="AJ370" s="49">
        <f t="shared" si="92"/>
        <v>14.25</v>
      </c>
      <c r="AK370" s="181" t="s">
        <v>584</v>
      </c>
      <c r="AL370" s="182">
        <f t="shared" si="93"/>
        <v>2.375E-2</v>
      </c>
      <c r="AM370" s="158" t="s">
        <v>468</v>
      </c>
      <c r="AN370" s="20" t="s">
        <v>180</v>
      </c>
      <c r="AO370" s="20" t="s">
        <v>180</v>
      </c>
      <c r="AP370" s="21"/>
      <c r="AQ370" s="122" t="s">
        <v>4</v>
      </c>
      <c r="AR370" s="185" t="str">
        <f>INDEX(Преподаватели!F$3:F$72,MATCH($AK370,Преподаватели!$E$3:$E$72,0),1)</f>
        <v>ст.викл.</v>
      </c>
      <c r="AS370" s="101" t="str">
        <f>INDEX(Преподаватели!G$3:G$72,MATCH($AK370,Преподаватели!$E$3:$E$72,0),1)</f>
        <v>сум.</v>
      </c>
      <c r="AT370" s="101" t="str">
        <f>INDEX(Преподаватели!H$3:H$72,MATCH($AK370,Преподаватели!$E$3:$E$72,0),1)</f>
        <v>б.с.</v>
      </c>
      <c r="AU370" s="186" t="str">
        <f>INDEX(Преподаватели!I$3:I$72,MATCH($AK370,Преподаватели!$E$3:$E$72,0),1)</f>
        <v>б.з.</v>
      </c>
      <c r="AV370" s="157"/>
      <c r="AW370" s="163"/>
      <c r="AX370" s="163"/>
      <c r="AY370" s="164"/>
      <c r="AZ370" s="165"/>
      <c r="BA370" s="165"/>
    </row>
    <row r="371" spans="1:58">
      <c r="A371" s="22" t="s">
        <v>245</v>
      </c>
      <c r="B371" s="145" t="s">
        <v>494</v>
      </c>
      <c r="C371" s="68" t="s">
        <v>483</v>
      </c>
      <c r="D371" s="21" t="s">
        <v>437</v>
      </c>
      <c r="E371" s="21" t="s">
        <v>192</v>
      </c>
      <c r="F371" s="21">
        <v>1</v>
      </c>
      <c r="G371" s="20" t="s">
        <v>581</v>
      </c>
      <c r="H371" s="21">
        <v>9</v>
      </c>
      <c r="I371" s="49">
        <v>1</v>
      </c>
      <c r="J371" s="37" t="s">
        <v>106</v>
      </c>
      <c r="K371" s="31"/>
      <c r="L371" s="31"/>
      <c r="M371" s="38"/>
      <c r="N371" s="193">
        <v>3</v>
      </c>
      <c r="O371" s="21">
        <v>90</v>
      </c>
      <c r="P371" s="21">
        <v>4</v>
      </c>
      <c r="Q371" s="21"/>
      <c r="R371" s="21">
        <v>0</v>
      </c>
      <c r="S371" s="21">
        <v>4</v>
      </c>
      <c r="T371" s="121">
        <v>76</v>
      </c>
      <c r="U371" s="50">
        <f t="shared" si="81"/>
        <v>0</v>
      </c>
      <c r="V371" s="29">
        <f t="shared" si="82"/>
        <v>0</v>
      </c>
      <c r="W371" s="29">
        <f t="shared" si="83"/>
        <v>4</v>
      </c>
      <c r="X371" s="57">
        <f t="shared" si="84"/>
        <v>0</v>
      </c>
      <c r="Y371" s="29">
        <f t="shared" si="85"/>
        <v>0</v>
      </c>
      <c r="Z371" s="20">
        <f t="shared" si="86"/>
        <v>0</v>
      </c>
      <c r="AA371" s="20">
        <f t="shared" si="94"/>
        <v>0</v>
      </c>
      <c r="AB371" s="20">
        <f t="shared" si="87"/>
        <v>2.25</v>
      </c>
      <c r="AC371" s="20">
        <f t="shared" si="88"/>
        <v>0</v>
      </c>
      <c r="AD371" s="20">
        <f t="shared" si="89"/>
        <v>0</v>
      </c>
      <c r="AE371" s="23">
        <f t="shared" si="90"/>
        <v>0</v>
      </c>
      <c r="AF371" s="25">
        <f t="shared" si="91"/>
        <v>0</v>
      </c>
      <c r="AG371" s="230"/>
      <c r="AH371" s="25">
        <f>IF(AF371&gt;0,0,IF(D371="Заоч.",0,IF(OR(D371="Ден.(д)",D371="Заоч.(д)"),0,IF(Q371&gt;0,N371*H371*0.02,0))))</f>
        <v>0</v>
      </c>
      <c r="AI371" s="23"/>
      <c r="AJ371" s="49">
        <f t="shared" si="92"/>
        <v>6.25</v>
      </c>
      <c r="AK371" s="181" t="s">
        <v>238</v>
      </c>
      <c r="AL371" s="182">
        <f t="shared" si="93"/>
        <v>1.0416666666666666E-2</v>
      </c>
      <c r="AM371" s="69" t="s">
        <v>468</v>
      </c>
      <c r="AN371" s="20" t="s">
        <v>180</v>
      </c>
      <c r="AO371" s="20" t="s">
        <v>180</v>
      </c>
      <c r="AP371" s="21"/>
      <c r="AQ371" s="122" t="s">
        <v>4</v>
      </c>
      <c r="AR371" s="185" t="str">
        <f>INDEX(Преподаватели!F$3:F$72,MATCH($AK371,Преподаватели!$E$3:$E$72,0),1)</f>
        <v>доц.</v>
      </c>
      <c r="AS371" s="101" t="str">
        <f>INDEX(Преподаватели!G$3:G$72,MATCH($AK371,Преподаватели!$E$3:$E$72,0),1)</f>
        <v>шт.</v>
      </c>
      <c r="AT371" s="101" t="str">
        <f>INDEX(Преподаватели!H$3:H$72,MATCH($AK371,Преподаватели!$E$3:$E$72,0),1)</f>
        <v>к.н.</v>
      </c>
      <c r="AU371" s="186" t="str">
        <f>INDEX(Преподаватели!I$3:I$72,MATCH($AK371,Преподаватели!$E$3:$E$72,0),1)</f>
        <v>б.з.</v>
      </c>
      <c r="AV371" s="157"/>
      <c r="AW371" s="163"/>
      <c r="AX371" s="163"/>
      <c r="AY371" s="164"/>
      <c r="AZ371" s="165"/>
      <c r="BA371" s="165"/>
      <c r="BB371" s="1"/>
      <c r="BC371" s="1"/>
      <c r="BD371" s="1"/>
      <c r="BE371" s="1"/>
      <c r="BF371" s="1"/>
    </row>
    <row r="372" spans="1:58" s="1" customFormat="1">
      <c r="A372" s="21" t="s">
        <v>274</v>
      </c>
      <c r="B372" s="145" t="s">
        <v>586</v>
      </c>
      <c r="C372" s="68" t="s">
        <v>483</v>
      </c>
      <c r="D372" s="21" t="s">
        <v>437</v>
      </c>
      <c r="E372" s="21" t="s">
        <v>192</v>
      </c>
      <c r="F372" s="21">
        <v>2</v>
      </c>
      <c r="G372" s="20" t="s">
        <v>581</v>
      </c>
      <c r="H372" s="21">
        <v>9</v>
      </c>
      <c r="I372" s="49">
        <v>1</v>
      </c>
      <c r="J372" s="37"/>
      <c r="K372" s="31"/>
      <c r="L372" s="31"/>
      <c r="M372" s="38"/>
      <c r="N372" s="193">
        <v>0</v>
      </c>
      <c r="O372" s="21"/>
      <c r="P372" s="21">
        <v>6</v>
      </c>
      <c r="Q372" s="21">
        <v>6</v>
      </c>
      <c r="R372" s="21">
        <v>0</v>
      </c>
      <c r="S372" s="21"/>
      <c r="T372" s="121"/>
      <c r="U372" s="50">
        <f t="shared" si="81"/>
        <v>6</v>
      </c>
      <c r="V372" s="29">
        <f t="shared" si="82"/>
        <v>0</v>
      </c>
      <c r="W372" s="29">
        <f t="shared" si="83"/>
        <v>0</v>
      </c>
      <c r="X372" s="57">
        <f t="shared" si="84"/>
        <v>0</v>
      </c>
      <c r="Y372" s="29">
        <f t="shared" si="85"/>
        <v>0</v>
      </c>
      <c r="Z372" s="20">
        <f t="shared" si="86"/>
        <v>0</v>
      </c>
      <c r="AA372" s="20">
        <f t="shared" si="94"/>
        <v>0</v>
      </c>
      <c r="AB372" s="20">
        <f t="shared" si="87"/>
        <v>0</v>
      </c>
      <c r="AC372" s="20">
        <f t="shared" si="88"/>
        <v>0</v>
      </c>
      <c r="AD372" s="20">
        <f t="shared" si="89"/>
        <v>0</v>
      </c>
      <c r="AE372" s="23">
        <f t="shared" si="90"/>
        <v>0</v>
      </c>
      <c r="AF372" s="25">
        <f t="shared" si="91"/>
        <v>0</v>
      </c>
      <c r="AG372" s="230"/>
      <c r="AH372" s="25">
        <f>IF(AF372&gt;0,0,IF(D372="Заоч.",0,IF(OR(D372="Ден.(д)",D372="Заоч.(д)"),0,IF(Q372&gt;0,N372*H372*0.02,0))))</f>
        <v>0</v>
      </c>
      <c r="AI372" s="23"/>
      <c r="AJ372" s="49">
        <f t="shared" si="92"/>
        <v>6</v>
      </c>
      <c r="AK372" s="181" t="s">
        <v>489</v>
      </c>
      <c r="AL372" s="182">
        <f t="shared" si="93"/>
        <v>0.01</v>
      </c>
      <c r="AM372" s="158" t="s">
        <v>468</v>
      </c>
      <c r="AN372" s="20" t="s">
        <v>180</v>
      </c>
      <c r="AO372" s="20" t="s">
        <v>180</v>
      </c>
      <c r="AP372" s="21"/>
      <c r="AQ372" s="122" t="s">
        <v>4</v>
      </c>
      <c r="AR372" s="185" t="str">
        <f>INDEX(Преподаватели!F$3:F$72,MATCH($AK372,Преподаватели!$E$3:$E$72,0),1)</f>
        <v>ст.викл.</v>
      </c>
      <c r="AS372" s="101" t="str">
        <f>INDEX(Преподаватели!G$3:G$72,MATCH($AK372,Преподаватели!$E$3:$E$72,0),1)</f>
        <v>шт.</v>
      </c>
      <c r="AT372" s="101" t="str">
        <f>INDEX(Преподаватели!H$3:H$72,MATCH($AK372,Преподаватели!$E$3:$E$72,0),1)</f>
        <v>б.с.</v>
      </c>
      <c r="AU372" s="186" t="str">
        <f>INDEX(Преподаватели!I$3:I$72,MATCH($AK372,Преподаватели!$E$3:$E$72,0),1)</f>
        <v>б.з.</v>
      </c>
      <c r="AV372" s="157"/>
      <c r="AW372" s="163"/>
      <c r="AX372" s="163"/>
      <c r="AY372" s="164"/>
      <c r="AZ372" s="165"/>
      <c r="BA372" s="165"/>
      <c r="BB372" s="4"/>
      <c r="BC372" s="4"/>
      <c r="BD372" s="4"/>
      <c r="BE372" s="4"/>
      <c r="BF372" s="4"/>
    </row>
    <row r="373" spans="1:58" s="1" customFormat="1" ht="31.5" customHeight="1">
      <c r="A373" s="21" t="s">
        <v>276</v>
      </c>
      <c r="B373" s="145" t="s">
        <v>587</v>
      </c>
      <c r="C373" s="68" t="s">
        <v>483</v>
      </c>
      <c r="D373" s="21" t="s">
        <v>437</v>
      </c>
      <c r="E373" s="21" t="s">
        <v>192</v>
      </c>
      <c r="F373" s="21">
        <v>2</v>
      </c>
      <c r="G373" s="20" t="s">
        <v>581</v>
      </c>
      <c r="H373" s="21">
        <v>9</v>
      </c>
      <c r="I373" s="49">
        <v>1</v>
      </c>
      <c r="J373" s="37"/>
      <c r="K373" s="31"/>
      <c r="L373" s="31"/>
      <c r="M373" s="38"/>
      <c r="N373" s="193">
        <v>0</v>
      </c>
      <c r="O373" s="21"/>
      <c r="P373" s="21">
        <v>6</v>
      </c>
      <c r="Q373" s="21">
        <v>6</v>
      </c>
      <c r="R373" s="21"/>
      <c r="S373" s="21"/>
      <c r="T373" s="121"/>
      <c r="U373" s="50">
        <f t="shared" si="81"/>
        <v>6</v>
      </c>
      <c r="V373" s="29">
        <f t="shared" si="82"/>
        <v>0</v>
      </c>
      <c r="W373" s="29">
        <f t="shared" si="83"/>
        <v>0</v>
      </c>
      <c r="X373" s="57">
        <f t="shared" si="84"/>
        <v>0</v>
      </c>
      <c r="Y373" s="29">
        <f t="shared" si="85"/>
        <v>0</v>
      </c>
      <c r="Z373" s="20">
        <f t="shared" si="86"/>
        <v>0</v>
      </c>
      <c r="AA373" s="20">
        <f t="shared" si="94"/>
        <v>0</v>
      </c>
      <c r="AB373" s="20">
        <f t="shared" si="87"/>
        <v>0</v>
      </c>
      <c r="AC373" s="20">
        <f t="shared" si="88"/>
        <v>0</v>
      </c>
      <c r="AD373" s="20">
        <f t="shared" si="89"/>
        <v>0</v>
      </c>
      <c r="AE373" s="23">
        <f t="shared" si="90"/>
        <v>0</v>
      </c>
      <c r="AF373" s="25">
        <f t="shared" si="91"/>
        <v>0</v>
      </c>
      <c r="AG373" s="230"/>
      <c r="AH373" s="25">
        <f>IF(AF373&gt;0,0,IF(D373="Заоч.",0,IF(OR(D373="Ден.(д)",D373="Заоч.(д)"),0,IF(Q373&gt;0,N373*H373*0.02,0))))</f>
        <v>0</v>
      </c>
      <c r="AI373" s="23"/>
      <c r="AJ373" s="49">
        <f t="shared" si="92"/>
        <v>6</v>
      </c>
      <c r="AK373" s="181" t="s">
        <v>254</v>
      </c>
      <c r="AL373" s="182">
        <f t="shared" si="93"/>
        <v>0.01</v>
      </c>
      <c r="AM373" s="158" t="s">
        <v>468</v>
      </c>
      <c r="AN373" s="20" t="s">
        <v>180</v>
      </c>
      <c r="AO373" s="20" t="s">
        <v>180</v>
      </c>
      <c r="AP373" s="21"/>
      <c r="AQ373" s="122" t="s">
        <v>4</v>
      </c>
      <c r="AR373" s="185" t="str">
        <f>INDEX(Преподаватели!F$3:F$72,MATCH($AK373,Преподаватели!$E$3:$E$72,0),1)</f>
        <v>доц.</v>
      </c>
      <c r="AS373" s="101" t="str">
        <f>INDEX(Преподаватели!G$3:G$72,MATCH($AK373,Преподаватели!$E$3:$E$72,0),1)</f>
        <v>шт.сум.</v>
      </c>
      <c r="AT373" s="101" t="str">
        <f>INDEX(Преподаватели!H$3:H$72,MATCH($AK373,Преподаватели!$E$3:$E$72,0),1)</f>
        <v>к.н.</v>
      </c>
      <c r="AU373" s="186" t="str">
        <f>INDEX(Преподаватели!I$3:I$72,MATCH($AK373,Преподаватели!$E$3:$E$72,0),1)</f>
        <v>доц.</v>
      </c>
      <c r="AV373" s="157"/>
      <c r="AW373" s="163"/>
      <c r="AX373" s="163"/>
      <c r="AY373" s="164"/>
      <c r="AZ373" s="165"/>
      <c r="BA373" s="165"/>
    </row>
    <row r="374" spans="1:58">
      <c r="A374" s="22" t="s">
        <v>111</v>
      </c>
      <c r="B374" s="145" t="s">
        <v>588</v>
      </c>
      <c r="C374" s="68" t="s">
        <v>483</v>
      </c>
      <c r="D374" s="21" t="s">
        <v>437</v>
      </c>
      <c r="E374" s="21" t="s">
        <v>192</v>
      </c>
      <c r="F374" s="21">
        <v>2</v>
      </c>
      <c r="G374" s="20" t="s">
        <v>581</v>
      </c>
      <c r="H374" s="21">
        <v>9</v>
      </c>
      <c r="I374" s="49">
        <v>1</v>
      </c>
      <c r="J374" s="37"/>
      <c r="K374" s="31"/>
      <c r="L374" s="31"/>
      <c r="M374" s="38"/>
      <c r="N374" s="193">
        <v>0</v>
      </c>
      <c r="O374" s="21"/>
      <c r="P374" s="21">
        <v>4</v>
      </c>
      <c r="Q374" s="21">
        <v>4</v>
      </c>
      <c r="R374" s="21">
        <v>0</v>
      </c>
      <c r="S374" s="21"/>
      <c r="T374" s="121"/>
      <c r="U374" s="50">
        <f t="shared" si="81"/>
        <v>4</v>
      </c>
      <c r="V374" s="29">
        <f t="shared" si="82"/>
        <v>0</v>
      </c>
      <c r="W374" s="29">
        <f t="shared" si="83"/>
        <v>0</v>
      </c>
      <c r="X374" s="57">
        <f t="shared" si="84"/>
        <v>0</v>
      </c>
      <c r="Y374" s="29">
        <f t="shared" si="85"/>
        <v>0</v>
      </c>
      <c r="Z374" s="20">
        <f t="shared" si="86"/>
        <v>0</v>
      </c>
      <c r="AA374" s="20">
        <f t="shared" si="94"/>
        <v>0</v>
      </c>
      <c r="AB374" s="20">
        <f t="shared" si="87"/>
        <v>0</v>
      </c>
      <c r="AC374" s="20">
        <f t="shared" si="88"/>
        <v>0</v>
      </c>
      <c r="AD374" s="20">
        <f t="shared" si="89"/>
        <v>0</v>
      </c>
      <c r="AE374" s="23">
        <f t="shared" si="90"/>
        <v>0</v>
      </c>
      <c r="AF374" s="25">
        <f t="shared" si="91"/>
        <v>0</v>
      </c>
      <c r="AG374" s="230"/>
      <c r="AH374" s="25"/>
      <c r="AI374" s="23"/>
      <c r="AJ374" s="49">
        <f t="shared" si="92"/>
        <v>4</v>
      </c>
      <c r="AK374" s="181" t="s">
        <v>353</v>
      </c>
      <c r="AL374" s="182">
        <f t="shared" si="93"/>
        <v>6.6666666666666671E-3</v>
      </c>
      <c r="AM374" s="69" t="s">
        <v>468</v>
      </c>
      <c r="AN374" s="20" t="s">
        <v>180</v>
      </c>
      <c r="AO374" s="20" t="s">
        <v>180</v>
      </c>
      <c r="AP374" s="21"/>
      <c r="AQ374" s="122" t="s">
        <v>4</v>
      </c>
      <c r="AR374" s="185" t="str">
        <f>INDEX(Преподаватели!F$3:F$72,MATCH($AK374,Преподаватели!$E$3:$E$72,0),1)</f>
        <v>доц.</v>
      </c>
      <c r="AS374" s="101" t="str">
        <f>INDEX(Преподаватели!G$3:G$72,MATCH($AK374,Преподаватели!$E$3:$E$72,0),1)</f>
        <v>сум.</v>
      </c>
      <c r="AT374" s="101" t="str">
        <f>INDEX(Преподаватели!H$3:H$72,MATCH($AK374,Преподаватели!$E$3:$E$72,0),1)</f>
        <v>к.н.</v>
      </c>
      <c r="AU374" s="186" t="str">
        <f>INDEX(Преподаватели!I$3:I$72,MATCH($AK374,Преподаватели!$E$3:$E$72,0),1)</f>
        <v>доц.</v>
      </c>
      <c r="AV374" s="157"/>
      <c r="AW374" s="163"/>
      <c r="AX374" s="163"/>
      <c r="AY374" s="164"/>
      <c r="AZ374" s="165"/>
      <c r="BA374" s="165"/>
      <c r="BB374" s="1"/>
      <c r="BC374" s="1"/>
      <c r="BD374" s="1"/>
      <c r="BE374" s="1"/>
      <c r="BF374" s="1"/>
    </row>
    <row r="375" spans="1:58" s="1" customFormat="1">
      <c r="A375" s="21" t="s">
        <v>295</v>
      </c>
      <c r="B375" s="145" t="s">
        <v>589</v>
      </c>
      <c r="C375" s="68" t="s">
        <v>483</v>
      </c>
      <c r="D375" s="21" t="s">
        <v>437</v>
      </c>
      <c r="E375" s="21" t="s">
        <v>192</v>
      </c>
      <c r="F375" s="21">
        <v>2</v>
      </c>
      <c r="G375" s="20" t="s">
        <v>581</v>
      </c>
      <c r="H375" s="21">
        <v>9</v>
      </c>
      <c r="I375" s="49">
        <v>1</v>
      </c>
      <c r="J375" s="37"/>
      <c r="K375" s="31"/>
      <c r="L375" s="31"/>
      <c r="M375" s="38"/>
      <c r="N375" s="193">
        <v>0</v>
      </c>
      <c r="O375" s="21"/>
      <c r="P375" s="21">
        <v>6</v>
      </c>
      <c r="Q375" s="21">
        <v>6</v>
      </c>
      <c r="R375" s="21">
        <v>0</v>
      </c>
      <c r="S375" s="21"/>
      <c r="T375" s="121"/>
      <c r="U375" s="50">
        <f t="shared" si="81"/>
        <v>6</v>
      </c>
      <c r="V375" s="29">
        <f t="shared" si="82"/>
        <v>0</v>
      </c>
      <c r="W375" s="29">
        <f t="shared" si="83"/>
        <v>0</v>
      </c>
      <c r="X375" s="57">
        <f t="shared" si="84"/>
        <v>0</v>
      </c>
      <c r="Y375" s="29">
        <f t="shared" si="85"/>
        <v>0</v>
      </c>
      <c r="Z375" s="20">
        <f t="shared" si="86"/>
        <v>0</v>
      </c>
      <c r="AA375" s="20">
        <f t="shared" si="94"/>
        <v>0</v>
      </c>
      <c r="AB375" s="20">
        <f t="shared" si="87"/>
        <v>0</v>
      </c>
      <c r="AC375" s="20">
        <f t="shared" si="88"/>
        <v>0</v>
      </c>
      <c r="AD375" s="20">
        <f t="shared" si="89"/>
        <v>0</v>
      </c>
      <c r="AE375" s="23">
        <f t="shared" si="90"/>
        <v>0</v>
      </c>
      <c r="AF375" s="25">
        <f t="shared" si="91"/>
        <v>0</v>
      </c>
      <c r="AG375" s="230"/>
      <c r="AH375" s="25">
        <f>IF(AF375&gt;0,0,IF(D375="Заоч.",0,IF(OR(D375="Ден.(д)",D375="Заоч.(д)"),0,IF(Q375&gt;0,N375*H375*0.02,0))))</f>
        <v>0</v>
      </c>
      <c r="AI375" s="23"/>
      <c r="AJ375" s="49">
        <f t="shared" si="92"/>
        <v>6</v>
      </c>
      <c r="AK375" s="181" t="s">
        <v>584</v>
      </c>
      <c r="AL375" s="182">
        <f t="shared" si="93"/>
        <v>0.01</v>
      </c>
      <c r="AM375" s="158" t="s">
        <v>468</v>
      </c>
      <c r="AN375" s="20" t="s">
        <v>180</v>
      </c>
      <c r="AO375" s="20" t="s">
        <v>180</v>
      </c>
      <c r="AP375" s="21"/>
      <c r="AQ375" s="122" t="s">
        <v>4</v>
      </c>
      <c r="AR375" s="185" t="str">
        <f>INDEX(Преподаватели!F$3:F$72,MATCH($AK375,Преподаватели!$E$3:$E$72,0),1)</f>
        <v>ст.викл.</v>
      </c>
      <c r="AS375" s="101" t="str">
        <f>INDEX(Преподаватели!G$3:G$72,MATCH($AK375,Преподаватели!$E$3:$E$72,0),1)</f>
        <v>сум.</v>
      </c>
      <c r="AT375" s="101" t="str">
        <f>INDEX(Преподаватели!H$3:H$72,MATCH($AK375,Преподаватели!$E$3:$E$72,0),1)</f>
        <v>б.с.</v>
      </c>
      <c r="AU375" s="186" t="str">
        <f>INDEX(Преподаватели!I$3:I$72,MATCH($AK375,Преподаватели!$E$3:$E$72,0),1)</f>
        <v>б.з.</v>
      </c>
      <c r="AV375" s="157"/>
      <c r="AW375" s="163"/>
      <c r="AX375" s="163"/>
      <c r="AY375" s="164"/>
      <c r="AZ375" s="165"/>
      <c r="BA375" s="165"/>
    </row>
    <row r="376" spans="1:58" s="1" customFormat="1">
      <c r="A376" s="21" t="s">
        <v>379</v>
      </c>
      <c r="B376" s="145" t="s">
        <v>590</v>
      </c>
      <c r="C376" s="68" t="s">
        <v>483</v>
      </c>
      <c r="D376" s="21" t="s">
        <v>437</v>
      </c>
      <c r="E376" s="21" t="s">
        <v>192</v>
      </c>
      <c r="F376" s="21">
        <v>2</v>
      </c>
      <c r="G376" s="20" t="s">
        <v>581</v>
      </c>
      <c r="H376" s="21">
        <v>9</v>
      </c>
      <c r="I376" s="49">
        <v>1</v>
      </c>
      <c r="J376" s="37"/>
      <c r="K376" s="31"/>
      <c r="L376" s="31"/>
      <c r="M376" s="38"/>
      <c r="N376" s="193">
        <v>0</v>
      </c>
      <c r="O376" s="21"/>
      <c r="P376" s="21">
        <v>6</v>
      </c>
      <c r="Q376" s="21">
        <v>6</v>
      </c>
      <c r="R376" s="21">
        <v>0</v>
      </c>
      <c r="S376" s="21"/>
      <c r="T376" s="121"/>
      <c r="U376" s="50">
        <f t="shared" si="81"/>
        <v>6</v>
      </c>
      <c r="V376" s="29">
        <f t="shared" si="82"/>
        <v>0</v>
      </c>
      <c r="W376" s="29">
        <f t="shared" si="83"/>
        <v>0</v>
      </c>
      <c r="X376" s="57">
        <f t="shared" si="84"/>
        <v>0</v>
      </c>
      <c r="Y376" s="29">
        <f t="shared" si="85"/>
        <v>0</v>
      </c>
      <c r="Z376" s="20">
        <f t="shared" si="86"/>
        <v>0</v>
      </c>
      <c r="AA376" s="20">
        <f t="shared" si="94"/>
        <v>0</v>
      </c>
      <c r="AB376" s="20">
        <f t="shared" si="87"/>
        <v>0</v>
      </c>
      <c r="AC376" s="20">
        <f t="shared" si="88"/>
        <v>0</v>
      </c>
      <c r="AD376" s="20">
        <f t="shared" si="89"/>
        <v>0</v>
      </c>
      <c r="AE376" s="23">
        <f t="shared" si="90"/>
        <v>0</v>
      </c>
      <c r="AF376" s="25">
        <f t="shared" si="91"/>
        <v>0</v>
      </c>
      <c r="AG376" s="230"/>
      <c r="AH376" s="25">
        <f>IF(AF376&gt;0,0,IF(D376="Заоч.",0,IF(OR(D376="Ден.(д)",D376="Заоч.(д)"),0,IF(Q376&gt;0,N376*H376*0.02,0))))</f>
        <v>0</v>
      </c>
      <c r="AI376" s="23"/>
      <c r="AJ376" s="49">
        <f t="shared" si="92"/>
        <v>6</v>
      </c>
      <c r="AK376" s="181" t="s">
        <v>238</v>
      </c>
      <c r="AL376" s="182">
        <f t="shared" si="93"/>
        <v>0.01</v>
      </c>
      <c r="AM376" s="158" t="s">
        <v>468</v>
      </c>
      <c r="AN376" s="20" t="s">
        <v>180</v>
      </c>
      <c r="AO376" s="20" t="s">
        <v>180</v>
      </c>
      <c r="AP376" s="21"/>
      <c r="AQ376" s="122" t="s">
        <v>4</v>
      </c>
      <c r="AR376" s="185" t="str">
        <f>INDEX(Преподаватели!F$3:F$72,MATCH($AK376,Преподаватели!$E$3:$E$72,0),1)</f>
        <v>доц.</v>
      </c>
      <c r="AS376" s="101" t="str">
        <f>INDEX(Преподаватели!G$3:G$72,MATCH($AK376,Преподаватели!$E$3:$E$72,0),1)</f>
        <v>шт.</v>
      </c>
      <c r="AT376" s="101" t="str">
        <f>INDEX(Преподаватели!H$3:H$72,MATCH($AK376,Преподаватели!$E$3:$E$72,0),1)</f>
        <v>к.н.</v>
      </c>
      <c r="AU376" s="186" t="str">
        <f>INDEX(Преподаватели!I$3:I$72,MATCH($AK376,Преподаватели!$E$3:$E$72,0),1)</f>
        <v>б.з.</v>
      </c>
      <c r="AV376" s="157"/>
      <c r="AW376" s="163"/>
      <c r="AX376" s="163"/>
      <c r="AY376" s="164"/>
      <c r="AZ376" s="165"/>
      <c r="BA376" s="165"/>
    </row>
    <row r="377" spans="1:58">
      <c r="A377" s="22" t="s">
        <v>187</v>
      </c>
      <c r="B377" s="145" t="s">
        <v>519</v>
      </c>
      <c r="C377" s="68" t="s">
        <v>483</v>
      </c>
      <c r="D377" s="21" t="s">
        <v>437</v>
      </c>
      <c r="E377" s="21" t="s">
        <v>192</v>
      </c>
      <c r="F377" s="21">
        <v>1</v>
      </c>
      <c r="G377" s="20" t="s">
        <v>581</v>
      </c>
      <c r="H377" s="21">
        <v>9</v>
      </c>
      <c r="I377" s="49">
        <v>1</v>
      </c>
      <c r="J377" s="37"/>
      <c r="K377" s="31"/>
      <c r="L377" s="31"/>
      <c r="M377" s="38"/>
      <c r="N377" s="193">
        <v>0</v>
      </c>
      <c r="O377" s="21"/>
      <c r="P377" s="21">
        <v>4</v>
      </c>
      <c r="Q377" s="21">
        <v>4</v>
      </c>
      <c r="R377" s="21">
        <v>0</v>
      </c>
      <c r="S377" s="21"/>
      <c r="T377" s="121"/>
      <c r="U377" s="50">
        <f t="shared" si="81"/>
        <v>4</v>
      </c>
      <c r="V377" s="29">
        <f t="shared" si="82"/>
        <v>0</v>
      </c>
      <c r="W377" s="29">
        <f t="shared" si="83"/>
        <v>0</v>
      </c>
      <c r="X377" s="57">
        <f t="shared" si="84"/>
        <v>0</v>
      </c>
      <c r="Y377" s="29">
        <f t="shared" si="85"/>
        <v>0</v>
      </c>
      <c r="Z377" s="20">
        <f t="shared" si="86"/>
        <v>0</v>
      </c>
      <c r="AA377" s="20">
        <f t="shared" si="94"/>
        <v>0</v>
      </c>
      <c r="AB377" s="20">
        <f t="shared" si="87"/>
        <v>0</v>
      </c>
      <c r="AC377" s="20">
        <f t="shared" si="88"/>
        <v>0</v>
      </c>
      <c r="AD377" s="20">
        <f t="shared" si="89"/>
        <v>0</v>
      </c>
      <c r="AE377" s="23">
        <f t="shared" si="90"/>
        <v>0</v>
      </c>
      <c r="AF377" s="25">
        <f t="shared" si="91"/>
        <v>0</v>
      </c>
      <c r="AG377" s="230"/>
      <c r="AH377" s="25">
        <f>IF(AF377&gt;0,0,IF(D377="Заоч.",0,IF(OR(D377="Ден.(д)",D377="Заоч.(д)"),0,IF(Q377&gt;0,N377*H377*0.02,0))))</f>
        <v>0</v>
      </c>
      <c r="AI377" s="23"/>
      <c r="AJ377" s="49">
        <f t="shared" si="92"/>
        <v>4</v>
      </c>
      <c r="AK377" s="181" t="s">
        <v>185</v>
      </c>
      <c r="AL377" s="182">
        <f t="shared" si="93"/>
        <v>6.6666666666666671E-3</v>
      </c>
      <c r="AM377" s="69" t="s">
        <v>468</v>
      </c>
      <c r="AN377" s="20" t="s">
        <v>180</v>
      </c>
      <c r="AO377" s="20" t="s">
        <v>180</v>
      </c>
      <c r="AP377" s="21"/>
      <c r="AQ377" s="122" t="s">
        <v>4</v>
      </c>
      <c r="AR377" s="185" t="str">
        <f>INDEX(Преподаватели!F$3:F$72,MATCH($AK377,Преподаватели!$E$3:$E$72,0),1)</f>
        <v>ст.викл.</v>
      </c>
      <c r="AS377" s="101" t="str">
        <f>INDEX(Преподаватели!G$3:G$72,MATCH($AK377,Преподаватели!$E$3:$E$72,0),1)</f>
        <v>шт.</v>
      </c>
      <c r="AT377" s="101" t="str">
        <f>INDEX(Преподаватели!H$3:H$72,MATCH($AK377,Преподаватели!$E$3:$E$72,0),1)</f>
        <v>б.с.</v>
      </c>
      <c r="AU377" s="186" t="str">
        <f>INDEX(Преподаватели!I$3:I$72,MATCH($AK377,Преподаватели!$E$3:$E$72,0),1)</f>
        <v>б.з.</v>
      </c>
      <c r="AV377" s="157"/>
      <c r="AW377" s="163"/>
      <c r="AX377" s="163"/>
      <c r="AY377" s="164"/>
      <c r="AZ377" s="165"/>
      <c r="BA377" s="165"/>
      <c r="BB377" s="1"/>
      <c r="BC377" s="1"/>
      <c r="BD377" s="1"/>
      <c r="BE377" s="1"/>
      <c r="BF377" s="1"/>
    </row>
    <row r="378" spans="1:58" s="1" customFormat="1">
      <c r="A378" s="21" t="s">
        <v>187</v>
      </c>
      <c r="B378" s="145" t="s">
        <v>519</v>
      </c>
      <c r="C378" s="68" t="s">
        <v>483</v>
      </c>
      <c r="D378" s="21" t="s">
        <v>437</v>
      </c>
      <c r="E378" s="21" t="s">
        <v>192</v>
      </c>
      <c r="F378" s="21">
        <v>2</v>
      </c>
      <c r="G378" s="20" t="s">
        <v>581</v>
      </c>
      <c r="H378" s="21">
        <v>9</v>
      </c>
      <c r="I378" s="49">
        <v>1</v>
      </c>
      <c r="J378" s="37"/>
      <c r="K378" s="31" t="s">
        <v>106</v>
      </c>
      <c r="L378" s="31"/>
      <c r="M378" s="38"/>
      <c r="N378" s="193">
        <v>3</v>
      </c>
      <c r="O378" s="21">
        <v>90</v>
      </c>
      <c r="P378" s="21">
        <v>4</v>
      </c>
      <c r="Q378" s="21"/>
      <c r="R378" s="21">
        <v>0</v>
      </c>
      <c r="S378" s="21">
        <v>4</v>
      </c>
      <c r="T378" s="121">
        <v>78</v>
      </c>
      <c r="U378" s="50">
        <f t="shared" si="81"/>
        <v>0</v>
      </c>
      <c r="V378" s="29">
        <f t="shared" si="82"/>
        <v>0</v>
      </c>
      <c r="W378" s="29">
        <f t="shared" si="83"/>
        <v>4</v>
      </c>
      <c r="X378" s="57">
        <f t="shared" si="84"/>
        <v>0</v>
      </c>
      <c r="Y378" s="29">
        <f t="shared" si="85"/>
        <v>0</v>
      </c>
      <c r="Z378" s="20">
        <f t="shared" si="86"/>
        <v>0</v>
      </c>
      <c r="AA378" s="20">
        <f t="shared" si="94"/>
        <v>0</v>
      </c>
      <c r="AB378" s="20">
        <f t="shared" si="87"/>
        <v>0</v>
      </c>
      <c r="AC378" s="20">
        <f t="shared" si="88"/>
        <v>0</v>
      </c>
      <c r="AD378" s="20">
        <f t="shared" si="89"/>
        <v>0</v>
      </c>
      <c r="AE378" s="23">
        <f t="shared" si="90"/>
        <v>0</v>
      </c>
      <c r="AF378" s="25">
        <f t="shared" si="91"/>
        <v>0</v>
      </c>
      <c r="AG378" s="230"/>
      <c r="AH378" s="25">
        <f>IF(AF378&gt;0,0,IF(D378="Заоч.",0,IF(OR(D378="Ден.(д)",D378="Заоч.(д)"),0,IF(Q378&gt;0,N378*H378*0.02,0))))</f>
        <v>0</v>
      </c>
      <c r="AI378" s="23"/>
      <c r="AJ378" s="49">
        <f t="shared" si="92"/>
        <v>4</v>
      </c>
      <c r="AK378" s="181" t="s">
        <v>185</v>
      </c>
      <c r="AL378" s="182">
        <f t="shared" si="93"/>
        <v>6.6666666666666671E-3</v>
      </c>
      <c r="AM378" s="158" t="s">
        <v>468</v>
      </c>
      <c r="AN378" s="20" t="s">
        <v>180</v>
      </c>
      <c r="AO378" s="20" t="s">
        <v>180</v>
      </c>
      <c r="AP378" s="21"/>
      <c r="AQ378" s="122" t="s">
        <v>4</v>
      </c>
      <c r="AR378" s="185" t="str">
        <f>INDEX(Преподаватели!F$3:F$72,MATCH($AK378,Преподаватели!$E$3:$E$72,0),1)</f>
        <v>ст.викл.</v>
      </c>
      <c r="AS378" s="101" t="str">
        <f>INDEX(Преподаватели!G$3:G$72,MATCH($AK378,Преподаватели!$E$3:$E$72,0),1)</f>
        <v>шт.</v>
      </c>
      <c r="AT378" s="101" t="str">
        <f>INDEX(Преподаватели!H$3:H$72,MATCH($AK378,Преподаватели!$E$3:$E$72,0),1)</f>
        <v>б.с.</v>
      </c>
      <c r="AU378" s="186" t="str">
        <f>INDEX(Преподаватели!I$3:I$72,MATCH($AK378,Преподаватели!$E$3:$E$72,0),1)</f>
        <v>б.з.</v>
      </c>
      <c r="AV378" s="157"/>
      <c r="AW378" s="163"/>
      <c r="AX378" s="163"/>
      <c r="AY378" s="164"/>
      <c r="AZ378" s="165"/>
      <c r="BA378" s="165"/>
      <c r="BB378" s="4"/>
      <c r="BC378" s="4"/>
      <c r="BD378" s="4"/>
      <c r="BE378" s="4"/>
      <c r="BF378" s="4"/>
    </row>
    <row r="379" spans="1:58">
      <c r="A379" s="22" t="s">
        <v>222</v>
      </c>
      <c r="B379" s="145" t="s">
        <v>591</v>
      </c>
      <c r="C379" s="68" t="s">
        <v>483</v>
      </c>
      <c r="D379" s="21" t="s">
        <v>437</v>
      </c>
      <c r="E379" s="21" t="s">
        <v>192</v>
      </c>
      <c r="F379" s="21">
        <v>1</v>
      </c>
      <c r="G379" s="20" t="s">
        <v>581</v>
      </c>
      <c r="H379" s="21">
        <v>9</v>
      </c>
      <c r="I379" s="49">
        <v>1</v>
      </c>
      <c r="J379" s="37"/>
      <c r="K379" s="31"/>
      <c r="L379" s="31"/>
      <c r="M379" s="38"/>
      <c r="N379" s="193">
        <v>0</v>
      </c>
      <c r="O379" s="21"/>
      <c r="P379" s="21">
        <v>6</v>
      </c>
      <c r="Q379" s="21"/>
      <c r="R379" s="21">
        <v>0</v>
      </c>
      <c r="S379" s="21">
        <v>6</v>
      </c>
      <c r="T379" s="121"/>
      <c r="U379" s="50">
        <f t="shared" si="81"/>
        <v>0</v>
      </c>
      <c r="V379" s="29">
        <f t="shared" si="82"/>
        <v>0</v>
      </c>
      <c r="W379" s="29">
        <f t="shared" si="83"/>
        <v>6</v>
      </c>
      <c r="X379" s="57">
        <f t="shared" si="84"/>
        <v>0</v>
      </c>
      <c r="Y379" s="29">
        <f t="shared" si="85"/>
        <v>0</v>
      </c>
      <c r="Z379" s="20">
        <f t="shared" si="86"/>
        <v>0</v>
      </c>
      <c r="AA379" s="20">
        <f t="shared" si="94"/>
        <v>0</v>
      </c>
      <c r="AB379" s="20">
        <f t="shared" si="87"/>
        <v>0</v>
      </c>
      <c r="AC379" s="20">
        <f t="shared" si="88"/>
        <v>0</v>
      </c>
      <c r="AD379" s="20">
        <f t="shared" si="89"/>
        <v>0</v>
      </c>
      <c r="AE379" s="23">
        <f t="shared" si="90"/>
        <v>0</v>
      </c>
      <c r="AF379" s="25">
        <f t="shared" si="91"/>
        <v>0</v>
      </c>
      <c r="AG379" s="230"/>
      <c r="AH379" s="25">
        <f>IF(AF379&gt;0,0,IF(D379="Заоч.",0,IF(OR(D379="Ден.(д)",D379="Заоч.(д)"),0,IF(Q379&gt;0,N379*H379*0.02,0))))</f>
        <v>0</v>
      </c>
      <c r="AI379" s="23"/>
      <c r="AJ379" s="49">
        <f t="shared" si="92"/>
        <v>6</v>
      </c>
      <c r="AK379" s="181" t="s">
        <v>200</v>
      </c>
      <c r="AL379" s="182">
        <f t="shared" si="93"/>
        <v>0.01</v>
      </c>
      <c r="AM379" s="69" t="s">
        <v>468</v>
      </c>
      <c r="AN379" s="20" t="s">
        <v>180</v>
      </c>
      <c r="AO379" s="20" t="s">
        <v>180</v>
      </c>
      <c r="AP379" s="21"/>
      <c r="AQ379" s="122" t="s">
        <v>4</v>
      </c>
      <c r="AR379" s="185" t="str">
        <f>INDEX(Преподаватели!F$3:F$72,MATCH($AK379,Преподаватели!$E$3:$E$72,0),1)</f>
        <v>проф.</v>
      </c>
      <c r="AS379" s="101" t="str">
        <f>INDEX(Преподаватели!G$3:G$72,MATCH($AK379,Преподаватели!$E$3:$E$72,0),1)</f>
        <v>сум.</v>
      </c>
      <c r="AT379" s="101" t="str">
        <f>INDEX(Преподаватели!H$3:H$72,MATCH($AK379,Преподаватели!$E$3:$E$72,0),1)</f>
        <v>д.н.</v>
      </c>
      <c r="AU379" s="186" t="str">
        <f>INDEX(Преподаватели!I$3:I$72,MATCH($AK379,Преподаватели!$E$3:$E$72,0),1)</f>
        <v>проф.</v>
      </c>
      <c r="AV379" s="157"/>
      <c r="AW379" s="163"/>
      <c r="AX379" s="163"/>
      <c r="AY379" s="164"/>
      <c r="AZ379" s="165"/>
      <c r="BA379" s="165"/>
      <c r="BB379" s="1"/>
      <c r="BC379" s="1"/>
      <c r="BD379" s="1"/>
      <c r="BE379" s="1"/>
      <c r="BF379" s="1"/>
    </row>
    <row r="380" spans="1:58" s="1" customFormat="1">
      <c r="A380" s="21" t="s">
        <v>222</v>
      </c>
      <c r="B380" s="145" t="s">
        <v>591</v>
      </c>
      <c r="C380" s="68" t="s">
        <v>483</v>
      </c>
      <c r="D380" s="21" t="s">
        <v>437</v>
      </c>
      <c r="E380" s="21" t="s">
        <v>192</v>
      </c>
      <c r="F380" s="21">
        <v>2</v>
      </c>
      <c r="G380" s="20" t="s">
        <v>581</v>
      </c>
      <c r="H380" s="21">
        <v>9</v>
      </c>
      <c r="I380" s="49">
        <v>1</v>
      </c>
      <c r="J380" s="37"/>
      <c r="K380" s="31" t="s">
        <v>106</v>
      </c>
      <c r="L380" s="31"/>
      <c r="M380" s="38"/>
      <c r="N380" s="193">
        <v>3</v>
      </c>
      <c r="O380" s="21">
        <v>90</v>
      </c>
      <c r="P380" s="21">
        <v>8</v>
      </c>
      <c r="Q380" s="21"/>
      <c r="R380" s="21">
        <v>0</v>
      </c>
      <c r="S380" s="21">
        <v>8</v>
      </c>
      <c r="T380" s="121">
        <v>76</v>
      </c>
      <c r="U380" s="50">
        <f t="shared" si="81"/>
        <v>0</v>
      </c>
      <c r="V380" s="29">
        <f t="shared" si="82"/>
        <v>0</v>
      </c>
      <c r="W380" s="29">
        <f t="shared" si="83"/>
        <v>8</v>
      </c>
      <c r="X380" s="57">
        <f t="shared" si="84"/>
        <v>0</v>
      </c>
      <c r="Y380" s="29">
        <f t="shared" si="85"/>
        <v>0</v>
      </c>
      <c r="Z380" s="20">
        <f t="shared" si="86"/>
        <v>0</v>
      </c>
      <c r="AA380" s="20">
        <f t="shared" si="94"/>
        <v>0</v>
      </c>
      <c r="AB380" s="20">
        <f t="shared" si="87"/>
        <v>0</v>
      </c>
      <c r="AC380" s="20">
        <f t="shared" si="88"/>
        <v>0</v>
      </c>
      <c r="AD380" s="20">
        <f t="shared" si="89"/>
        <v>0</v>
      </c>
      <c r="AE380" s="23">
        <f t="shared" si="90"/>
        <v>0</v>
      </c>
      <c r="AF380" s="25">
        <f t="shared" si="91"/>
        <v>0</v>
      </c>
      <c r="AG380" s="230"/>
      <c r="AH380" s="25"/>
      <c r="AI380" s="23"/>
      <c r="AJ380" s="49">
        <f t="shared" si="92"/>
        <v>8</v>
      </c>
      <c r="AK380" s="181" t="s">
        <v>200</v>
      </c>
      <c r="AL380" s="182">
        <f t="shared" si="93"/>
        <v>1.3333333333333334E-2</v>
      </c>
      <c r="AM380" s="158" t="s">
        <v>468</v>
      </c>
      <c r="AN380" s="20" t="s">
        <v>180</v>
      </c>
      <c r="AO380" s="20" t="s">
        <v>180</v>
      </c>
      <c r="AP380" s="21"/>
      <c r="AQ380" s="122" t="s">
        <v>4</v>
      </c>
      <c r="AR380" s="185" t="str">
        <f>INDEX(Преподаватели!F$3:F$72,MATCH($AK380,Преподаватели!$E$3:$E$72,0),1)</f>
        <v>проф.</v>
      </c>
      <c r="AS380" s="101" t="str">
        <f>INDEX(Преподаватели!G$3:G$72,MATCH($AK380,Преподаватели!$E$3:$E$72,0),1)</f>
        <v>сум.</v>
      </c>
      <c r="AT380" s="101" t="str">
        <f>INDEX(Преподаватели!H$3:H$72,MATCH($AK380,Преподаватели!$E$3:$E$72,0),1)</f>
        <v>д.н.</v>
      </c>
      <c r="AU380" s="186" t="str">
        <f>INDEX(Преподаватели!I$3:I$72,MATCH($AK380,Преподаватели!$E$3:$E$72,0),1)</f>
        <v>проф.</v>
      </c>
      <c r="AV380" s="157"/>
      <c r="AW380" s="163"/>
      <c r="AX380" s="163"/>
      <c r="AY380" s="164"/>
      <c r="AZ380" s="165"/>
      <c r="BA380" s="165"/>
      <c r="BB380" s="4"/>
      <c r="BC380" s="4"/>
      <c r="BD380" s="4"/>
      <c r="BE380" s="4"/>
      <c r="BF380" s="4"/>
    </row>
    <row r="381" spans="1:58" s="1" customFormat="1">
      <c r="A381" s="21" t="s">
        <v>224</v>
      </c>
      <c r="B381" s="145" t="s">
        <v>592</v>
      </c>
      <c r="C381" s="68" t="s">
        <v>483</v>
      </c>
      <c r="D381" s="21" t="s">
        <v>437</v>
      </c>
      <c r="E381" s="21" t="s">
        <v>192</v>
      </c>
      <c r="F381" s="21">
        <v>1</v>
      </c>
      <c r="G381" s="20" t="s">
        <v>581</v>
      </c>
      <c r="H381" s="21">
        <v>9</v>
      </c>
      <c r="I381" s="49">
        <v>1</v>
      </c>
      <c r="J381" s="37"/>
      <c r="K381" s="31"/>
      <c r="L381" s="31"/>
      <c r="M381" s="38"/>
      <c r="N381" s="193">
        <v>0</v>
      </c>
      <c r="O381" s="21"/>
      <c r="P381" s="21">
        <v>6</v>
      </c>
      <c r="Q381" s="21">
        <v>6</v>
      </c>
      <c r="R381" s="21">
        <v>0</v>
      </c>
      <c r="S381" s="21"/>
      <c r="T381" s="121"/>
      <c r="U381" s="50">
        <f t="shared" si="81"/>
        <v>6</v>
      </c>
      <c r="V381" s="29">
        <f t="shared" si="82"/>
        <v>0</v>
      </c>
      <c r="W381" s="29">
        <f t="shared" si="83"/>
        <v>0</v>
      </c>
      <c r="X381" s="57">
        <f t="shared" si="84"/>
        <v>0</v>
      </c>
      <c r="Y381" s="29">
        <f t="shared" si="85"/>
        <v>0</v>
      </c>
      <c r="Z381" s="20">
        <f t="shared" si="86"/>
        <v>0</v>
      </c>
      <c r="AA381" s="20">
        <f t="shared" si="94"/>
        <v>0</v>
      </c>
      <c r="AB381" s="20">
        <f t="shared" si="87"/>
        <v>0</v>
      </c>
      <c r="AC381" s="20">
        <f t="shared" si="88"/>
        <v>0</v>
      </c>
      <c r="AD381" s="20">
        <f t="shared" si="89"/>
        <v>0</v>
      </c>
      <c r="AE381" s="23">
        <f t="shared" si="90"/>
        <v>0</v>
      </c>
      <c r="AF381" s="25">
        <f t="shared" si="91"/>
        <v>0</v>
      </c>
      <c r="AG381" s="230"/>
      <c r="AH381" s="25"/>
      <c r="AI381" s="23"/>
      <c r="AJ381" s="49">
        <f t="shared" si="92"/>
        <v>6</v>
      </c>
      <c r="AK381" s="181" t="s">
        <v>200</v>
      </c>
      <c r="AL381" s="182">
        <f t="shared" si="93"/>
        <v>0.01</v>
      </c>
      <c r="AM381" s="158" t="s">
        <v>468</v>
      </c>
      <c r="AN381" s="20" t="s">
        <v>180</v>
      </c>
      <c r="AO381" s="20" t="s">
        <v>180</v>
      </c>
      <c r="AP381" s="21"/>
      <c r="AQ381" s="122" t="s">
        <v>4</v>
      </c>
      <c r="AR381" s="185" t="str">
        <f>INDEX(Преподаватели!F$3:F$72,MATCH($AK381,Преподаватели!$E$3:$E$72,0),1)</f>
        <v>проф.</v>
      </c>
      <c r="AS381" s="101" t="str">
        <f>INDEX(Преподаватели!G$3:G$72,MATCH($AK381,Преподаватели!$E$3:$E$72,0),1)</f>
        <v>сум.</v>
      </c>
      <c r="AT381" s="101" t="str">
        <f>INDEX(Преподаватели!H$3:H$72,MATCH($AK381,Преподаватели!$E$3:$E$72,0),1)</f>
        <v>д.н.</v>
      </c>
      <c r="AU381" s="186" t="str">
        <f>INDEX(Преподаватели!I$3:I$72,MATCH($AK381,Преподаватели!$E$3:$E$72,0),1)</f>
        <v>проф.</v>
      </c>
      <c r="AV381" s="157"/>
      <c r="AW381" s="163"/>
      <c r="AX381" s="163"/>
      <c r="AY381" s="164"/>
      <c r="AZ381" s="165"/>
      <c r="BA381" s="165"/>
    </row>
    <row r="382" spans="1:58">
      <c r="A382" s="22" t="s">
        <v>224</v>
      </c>
      <c r="B382" s="145" t="s">
        <v>592</v>
      </c>
      <c r="C382" s="68" t="s">
        <v>483</v>
      </c>
      <c r="D382" s="21" t="s">
        <v>437</v>
      </c>
      <c r="E382" s="21" t="s">
        <v>192</v>
      </c>
      <c r="F382" s="21">
        <v>2</v>
      </c>
      <c r="G382" s="20" t="s">
        <v>581</v>
      </c>
      <c r="H382" s="21">
        <v>9</v>
      </c>
      <c r="I382" s="49">
        <v>1</v>
      </c>
      <c r="J382" s="37" t="s">
        <v>106</v>
      </c>
      <c r="K382" s="31"/>
      <c r="L382" s="31"/>
      <c r="M382" s="38"/>
      <c r="N382" s="193">
        <v>3</v>
      </c>
      <c r="O382" s="21">
        <v>90</v>
      </c>
      <c r="P382" s="21">
        <v>6</v>
      </c>
      <c r="Q382" s="21"/>
      <c r="R382" s="21">
        <v>0</v>
      </c>
      <c r="S382" s="21">
        <v>6</v>
      </c>
      <c r="T382" s="121">
        <v>78</v>
      </c>
      <c r="U382" s="50">
        <f t="shared" si="81"/>
        <v>0</v>
      </c>
      <c r="V382" s="29">
        <f t="shared" si="82"/>
        <v>0</v>
      </c>
      <c r="W382" s="29">
        <f t="shared" si="83"/>
        <v>6</v>
      </c>
      <c r="X382" s="57">
        <f t="shared" si="84"/>
        <v>0</v>
      </c>
      <c r="Y382" s="29">
        <f t="shared" si="85"/>
        <v>0</v>
      </c>
      <c r="Z382" s="20">
        <f t="shared" si="86"/>
        <v>0</v>
      </c>
      <c r="AA382" s="20">
        <f t="shared" si="94"/>
        <v>0</v>
      </c>
      <c r="AB382" s="20">
        <f t="shared" si="87"/>
        <v>2.25</v>
      </c>
      <c r="AC382" s="20">
        <f t="shared" si="88"/>
        <v>0</v>
      </c>
      <c r="AD382" s="20">
        <f t="shared" si="89"/>
        <v>0</v>
      </c>
      <c r="AE382" s="23">
        <f t="shared" si="90"/>
        <v>0</v>
      </c>
      <c r="AF382" s="25">
        <f t="shared" si="91"/>
        <v>0</v>
      </c>
      <c r="AG382" s="230"/>
      <c r="AH382" s="25">
        <f>IF(AF382&gt;0,0,IF(D382="Заоч.",0,IF(OR(D382="Ден.(д)",D382="Заоч.(д)"),0,IF(Q382&gt;0,N382*H382*0.02,0))))</f>
        <v>0</v>
      </c>
      <c r="AI382" s="23"/>
      <c r="AJ382" s="49">
        <f t="shared" si="92"/>
        <v>8.25</v>
      </c>
      <c r="AK382" s="181" t="s">
        <v>200</v>
      </c>
      <c r="AL382" s="182">
        <f t="shared" si="93"/>
        <v>1.375E-2</v>
      </c>
      <c r="AM382" s="69" t="s">
        <v>468</v>
      </c>
      <c r="AN382" s="20" t="s">
        <v>180</v>
      </c>
      <c r="AO382" s="20" t="s">
        <v>180</v>
      </c>
      <c r="AP382" s="21"/>
      <c r="AQ382" s="122" t="s">
        <v>4</v>
      </c>
      <c r="AR382" s="185" t="str">
        <f>INDEX(Преподаватели!F$3:F$72,MATCH($AK382,Преподаватели!$E$3:$E$72,0),1)</f>
        <v>проф.</v>
      </c>
      <c r="AS382" s="101" t="str">
        <f>INDEX(Преподаватели!G$3:G$72,MATCH($AK382,Преподаватели!$E$3:$E$72,0),1)</f>
        <v>сум.</v>
      </c>
      <c r="AT382" s="101" t="str">
        <f>INDEX(Преподаватели!H$3:H$72,MATCH($AK382,Преподаватели!$E$3:$E$72,0),1)</f>
        <v>д.н.</v>
      </c>
      <c r="AU382" s="186" t="str">
        <f>INDEX(Преподаватели!I$3:I$72,MATCH($AK382,Преподаватели!$E$3:$E$72,0),1)</f>
        <v>проф.</v>
      </c>
      <c r="AV382" s="157"/>
      <c r="AW382" s="163"/>
      <c r="AX382" s="163"/>
      <c r="AY382" s="164"/>
      <c r="AZ382" s="165"/>
      <c r="BA382" s="165"/>
      <c r="BB382" s="1"/>
      <c r="BC382" s="1"/>
      <c r="BD382" s="1"/>
      <c r="BE382" s="1"/>
      <c r="BF382" s="1"/>
    </row>
    <row r="383" spans="1:58" s="1" customFormat="1">
      <c r="A383" s="21" t="s">
        <v>284</v>
      </c>
      <c r="B383" s="145" t="s">
        <v>593</v>
      </c>
      <c r="C383" s="68" t="s">
        <v>483</v>
      </c>
      <c r="D383" s="21" t="s">
        <v>437</v>
      </c>
      <c r="E383" s="21" t="s">
        <v>192</v>
      </c>
      <c r="F383" s="21">
        <v>2</v>
      </c>
      <c r="G383" s="20" t="s">
        <v>581</v>
      </c>
      <c r="H383" s="21">
        <v>9</v>
      </c>
      <c r="I383" s="49">
        <v>1</v>
      </c>
      <c r="J383" s="37"/>
      <c r="K383" s="31"/>
      <c r="L383" s="31"/>
      <c r="M383" s="38"/>
      <c r="N383" s="193">
        <v>0</v>
      </c>
      <c r="O383" s="21"/>
      <c r="P383" s="21">
        <v>6</v>
      </c>
      <c r="Q383" s="21">
        <v>6</v>
      </c>
      <c r="R383" s="21">
        <v>0</v>
      </c>
      <c r="S383" s="21"/>
      <c r="T383" s="121"/>
      <c r="U383" s="50">
        <f t="shared" ref="U383:U433" si="95">Q383</f>
        <v>6</v>
      </c>
      <c r="V383" s="29">
        <f t="shared" ref="V383:V433" si="96">R383*I383</f>
        <v>0</v>
      </c>
      <c r="W383" s="29">
        <f t="shared" ref="W383:W433" si="97">S383*I383</f>
        <v>0</v>
      </c>
      <c r="X383" s="57">
        <f t="shared" ref="X383:X433" si="98">IF(AF383&gt;0,0,IF(AND(D383="Заоч.(д)",M383="+"),N383*2*0.25*H383,IF(OR(M383="+",M383="+у"),H383*0.25,IF(OR(M383="к",M383="к/кмс"),H383*0.25,IF(OR(M383="кк",M383="кк/кмс"),H383*0.25*2,IF(OR(M383="рр",M383="рр/кмс"),H383*0.5,IF(OR(M383="кр",M383="кр/кмс"),H383*1,0)))))))</f>
        <v>0</v>
      </c>
      <c r="Y383" s="29">
        <f t="shared" ref="Y383:Y433" si="99">IF(L383="+",H383*3,IF(L383="+в",H383*3,0))</f>
        <v>0</v>
      </c>
      <c r="Z383" s="20">
        <f t="shared" ref="Z383:Z433" si="100">IF(AND(D383="Заоч.(д)",K383="+"),H383*0.1,IF(AF383&gt;0,0,IF(AND(K383="+",R383="",S383="",O383=Q383+T383),H383*0.1,0)))</f>
        <v>0</v>
      </c>
      <c r="AA383" s="20">
        <f t="shared" si="94"/>
        <v>0</v>
      </c>
      <c r="AB383" s="20">
        <f t="shared" ref="AB383:AB433" si="101">IF(AND(J383="+",D383="Заоч.(д)"),H383*0.1,IF(J383="+",H383*0.25,0))</f>
        <v>0</v>
      </c>
      <c r="AC383" s="20">
        <f t="shared" ref="AC383:AC433" si="102">IF(B383="Керівництво бакалаврськими роботами",H383*10,IF(B383="Керівництво магістерськими роботами",H383*20,IF(B383="Рецензування бакалаврських робіт",H383*1,IF(B383="Рецензування магістерських робіт",H383*2,IF(B383="Нормоконтроль",H383*0.33,0)))))</f>
        <v>0</v>
      </c>
      <c r="AD383" s="20">
        <f t="shared" ref="AD383:AD433" si="103">IF(B383="Голова ЕК (екзамен)",H383*0.5,IF(B383="Голова ЕК (захист)",H383*0.5,IF(B383="Участь у ЕК (екзамен)",H383*0.33,IF(B383="Участь у ЕК (захист)",H383*0.33,0))))</f>
        <v>0</v>
      </c>
      <c r="AE383" s="23">
        <f t="shared" ref="AE383:AE433" si="104">IF(B383="Керівництво аспірантами (очна)",H383*25,IF(B383="Керівництво аспірантами (заочна)",H383*25,IF(B383="Рецензування рефератів (асп.)",H383*2,IF(B383="Кандидатські іспити",H383*0.5,IF(B383="Вступні іспити (асп.)",H383*0.5,IF(B383="Наукове консультування докторантів",H383*50,0))))))</f>
        <v>0</v>
      </c>
      <c r="AF383" s="25">
        <f t="shared" ref="AF383:AF433" si="105">IF(AND(A383="ПедПр",D383="Ден."),H383*N383/1.5,IF(AND(A383="ПедПр",D383="Заоч."),H383*0.5*N383/1.5,IF(AND(A383="ПедПр",D383="Заоч.(д)"),H383*0.5*N383/1.5,IF(AND(A383="Пр",D383="Ден."),H383*0.5,IF(AND(A383="Пр",D383="Заоч."),H383*0.1,IF(AND(A383="Пр",D383="Заоч.(д)"),H383*0.1,IF(AND(A383="НПрКПУ",D383="Ден.",H383&gt;=5),ROUND(H383/6,1)*N383/3*2*2,0)))))))</f>
        <v>0</v>
      </c>
      <c r="AG383" s="230">
        <f>IF(OR(L383="+",A383="Пр",A383="ПедПр",A383="НПрКПУ"),0,IF(OR(D383="Ден.(д)",D383="Заоч.(д)"),N383*0.5*H383,IF((V383+W383)&gt;0,N383*H383*0.08,0)))</f>
        <v>0</v>
      </c>
      <c r="AH383" s="25">
        <f>IF(AF383&gt;0,0,IF(D383="Заоч.",0,IF(OR(D383="Ден.(д)",D383="Заоч.(д)"),0,IF(Q383&gt;0,N383*H383*0.02,0))))</f>
        <v>0</v>
      </c>
      <c r="AI383" s="23"/>
      <c r="AJ383" s="49">
        <f t="shared" ref="AJ383:AJ433" si="106">SUM(U383:AI383)</f>
        <v>6</v>
      </c>
      <c r="AK383" s="181" t="s">
        <v>584</v>
      </c>
      <c r="AL383" s="182">
        <f t="shared" ref="AL383:AL433" si="107">IF(OR(AU383="проф.",AT383="д.н."),AJ383/600,AJ383/600)</f>
        <v>0.01</v>
      </c>
      <c r="AM383" s="158" t="s">
        <v>468</v>
      </c>
      <c r="AN383" s="20" t="s">
        <v>180</v>
      </c>
      <c r="AO383" s="20" t="s">
        <v>180</v>
      </c>
      <c r="AP383" s="21"/>
      <c r="AQ383" s="122" t="s">
        <v>4</v>
      </c>
      <c r="AR383" s="185" t="str">
        <f>INDEX(Преподаватели!F$3:F$72,MATCH($AK383,Преподаватели!$E$3:$E$72,0),1)</f>
        <v>ст.викл.</v>
      </c>
      <c r="AS383" s="101" t="str">
        <f>INDEX(Преподаватели!G$3:G$72,MATCH($AK383,Преподаватели!$E$3:$E$72,0),1)</f>
        <v>сум.</v>
      </c>
      <c r="AT383" s="101" t="str">
        <f>INDEX(Преподаватели!H$3:H$72,MATCH($AK383,Преподаватели!$E$3:$E$72,0),1)</f>
        <v>б.с.</v>
      </c>
      <c r="AU383" s="186" t="str">
        <f>INDEX(Преподаватели!I$3:I$72,MATCH($AK383,Преподаватели!$E$3:$E$72,0),1)</f>
        <v>б.з.</v>
      </c>
      <c r="AV383" s="157"/>
      <c r="AW383" s="163"/>
      <c r="AX383" s="163"/>
      <c r="AY383" s="164"/>
      <c r="AZ383" s="165"/>
      <c r="BA383" s="165"/>
    </row>
    <row r="384" spans="1:58" s="1" customFormat="1">
      <c r="A384" s="21" t="s">
        <v>206</v>
      </c>
      <c r="B384" s="145" t="s">
        <v>594</v>
      </c>
      <c r="C384" s="68" t="s">
        <v>595</v>
      </c>
      <c r="D384" s="21" t="s">
        <v>103</v>
      </c>
      <c r="E384" s="21" t="s">
        <v>192</v>
      </c>
      <c r="F384" s="21">
        <v>1</v>
      </c>
      <c r="G384" s="20" t="s">
        <v>596</v>
      </c>
      <c r="H384" s="21">
        <v>1</v>
      </c>
      <c r="I384" s="49">
        <v>1</v>
      </c>
      <c r="J384" s="37" t="s">
        <v>106</v>
      </c>
      <c r="K384" s="31"/>
      <c r="L384" s="31"/>
      <c r="M384" s="38"/>
      <c r="N384" s="193">
        <v>5</v>
      </c>
      <c r="O384" s="21">
        <v>150</v>
      </c>
      <c r="P384" s="21">
        <v>4</v>
      </c>
      <c r="Q384" s="21">
        <v>2</v>
      </c>
      <c r="R384" s="21">
        <v>2</v>
      </c>
      <c r="S384" s="21">
        <v>0</v>
      </c>
      <c r="T384" s="121">
        <v>136</v>
      </c>
      <c r="U384" s="50">
        <f t="shared" si="95"/>
        <v>2</v>
      </c>
      <c r="V384" s="29">
        <f t="shared" si="96"/>
        <v>2</v>
      </c>
      <c r="W384" s="29">
        <f t="shared" si="97"/>
        <v>0</v>
      </c>
      <c r="X384" s="57">
        <f t="shared" si="98"/>
        <v>0</v>
      </c>
      <c r="Y384" s="29">
        <f t="shared" si="99"/>
        <v>0</v>
      </c>
      <c r="Z384" s="20">
        <f t="shared" si="100"/>
        <v>0</v>
      </c>
      <c r="AA384" s="20">
        <f t="shared" si="94"/>
        <v>0</v>
      </c>
      <c r="AB384" s="20">
        <f t="shared" si="101"/>
        <v>0.25</v>
      </c>
      <c r="AC384" s="20">
        <f t="shared" si="102"/>
        <v>0</v>
      </c>
      <c r="AD384" s="20">
        <f t="shared" si="103"/>
        <v>0</v>
      </c>
      <c r="AE384" s="23">
        <f t="shared" si="104"/>
        <v>0</v>
      </c>
      <c r="AF384" s="25">
        <f t="shared" si="105"/>
        <v>0</v>
      </c>
      <c r="AG384" s="230"/>
      <c r="AH384" s="25"/>
      <c r="AI384" s="23"/>
      <c r="AJ384" s="49">
        <f t="shared" si="106"/>
        <v>4.25</v>
      </c>
      <c r="AK384" s="365" t="s">
        <v>332</v>
      </c>
      <c r="AL384" s="182">
        <f t="shared" si="107"/>
        <v>7.083333333333333E-3</v>
      </c>
      <c r="AM384" s="158" t="s">
        <v>161</v>
      </c>
      <c r="AN384" s="20" t="s">
        <v>149</v>
      </c>
      <c r="AO384" s="20" t="s">
        <v>149</v>
      </c>
      <c r="AP384" s="21"/>
      <c r="AQ384" s="122" t="s">
        <v>4</v>
      </c>
      <c r="AR384" s="185" t="str">
        <f>INDEX(Преподаватели!F$3:F$72,MATCH($AK384,Преподаватели!$E$3:$E$72,0),1)</f>
        <v>ст.викл.</v>
      </c>
      <c r="AS384" s="101" t="str">
        <f>INDEX(Преподаватели!G$3:G$72,MATCH($AK384,Преподаватели!$E$3:$E$72,0),1)</f>
        <v>сум.</v>
      </c>
      <c r="AT384" s="101" t="str">
        <f>INDEX(Преподаватели!H$3:H$72,MATCH($AK384,Преподаватели!$E$3:$E$72,0),1)</f>
        <v>б.с.</v>
      </c>
      <c r="AU384" s="186" t="str">
        <f>INDEX(Преподаватели!I$3:I$72,MATCH($AK384,Преподаватели!$E$3:$E$72,0),1)</f>
        <v>б.з.</v>
      </c>
      <c r="AV384" s="157"/>
      <c r="AW384" s="163"/>
      <c r="AX384" s="163"/>
      <c r="AY384" s="164"/>
      <c r="AZ384" s="165"/>
      <c r="BA384" s="165"/>
      <c r="BB384" s="4"/>
      <c r="BC384" s="4"/>
      <c r="BD384" s="4"/>
      <c r="BE384" s="4"/>
      <c r="BF384" s="4"/>
    </row>
    <row r="385" spans="1:58">
      <c r="A385" s="22" t="s">
        <v>210</v>
      </c>
      <c r="B385" s="145" t="s">
        <v>211</v>
      </c>
      <c r="C385" s="68" t="s">
        <v>595</v>
      </c>
      <c r="D385" s="21" t="s">
        <v>103</v>
      </c>
      <c r="E385" s="21" t="s">
        <v>192</v>
      </c>
      <c r="F385" s="21">
        <v>1</v>
      </c>
      <c r="G385" s="20" t="s">
        <v>596</v>
      </c>
      <c r="H385" s="21">
        <v>1</v>
      </c>
      <c r="I385" s="49">
        <v>1</v>
      </c>
      <c r="J385" s="37" t="s">
        <v>106</v>
      </c>
      <c r="K385" s="31"/>
      <c r="L385" s="31"/>
      <c r="M385" s="38"/>
      <c r="N385" s="193">
        <v>3</v>
      </c>
      <c r="O385" s="21">
        <v>90</v>
      </c>
      <c r="P385" s="21">
        <v>4</v>
      </c>
      <c r="Q385" s="21">
        <v>2</v>
      </c>
      <c r="R385" s="21">
        <v>0</v>
      </c>
      <c r="S385" s="21">
        <v>2</v>
      </c>
      <c r="T385" s="121">
        <v>80</v>
      </c>
      <c r="U385" s="50">
        <f t="shared" si="95"/>
        <v>2</v>
      </c>
      <c r="V385" s="29">
        <f t="shared" si="96"/>
        <v>0</v>
      </c>
      <c r="W385" s="29">
        <f t="shared" si="97"/>
        <v>2</v>
      </c>
      <c r="X385" s="57">
        <f t="shared" si="98"/>
        <v>0</v>
      </c>
      <c r="Y385" s="29">
        <f t="shared" si="99"/>
        <v>0</v>
      </c>
      <c r="Z385" s="20">
        <f t="shared" si="100"/>
        <v>0</v>
      </c>
      <c r="AA385" s="20">
        <f t="shared" si="94"/>
        <v>0</v>
      </c>
      <c r="AB385" s="20">
        <f t="shared" si="101"/>
        <v>0.25</v>
      </c>
      <c r="AC385" s="20">
        <f t="shared" si="102"/>
        <v>0</v>
      </c>
      <c r="AD385" s="20">
        <f t="shared" si="103"/>
        <v>0</v>
      </c>
      <c r="AE385" s="23">
        <f t="shared" si="104"/>
        <v>0</v>
      </c>
      <c r="AF385" s="25">
        <f t="shared" si="105"/>
        <v>0</v>
      </c>
      <c r="AG385" s="230"/>
      <c r="AH385" s="25"/>
      <c r="AI385" s="23"/>
      <c r="AJ385" s="49">
        <f t="shared" si="106"/>
        <v>4.25</v>
      </c>
      <c r="AK385" s="365" t="s">
        <v>278</v>
      </c>
      <c r="AL385" s="182">
        <f t="shared" si="107"/>
        <v>7.083333333333333E-3</v>
      </c>
      <c r="AM385" s="69" t="s">
        <v>161</v>
      </c>
      <c r="AN385" s="20" t="s">
        <v>149</v>
      </c>
      <c r="AO385" s="20" t="s">
        <v>149</v>
      </c>
      <c r="AP385" s="21"/>
      <c r="AQ385" s="122" t="s">
        <v>4</v>
      </c>
      <c r="AR385" s="185" t="str">
        <f>INDEX(Преподаватели!F$3:F$72,MATCH($AK385,Преподаватели!$E$3:$E$72,0),1)</f>
        <v>викл.</v>
      </c>
      <c r="AS385" s="101" t="str">
        <f>INDEX(Преподаватели!G$3:G$72,MATCH($AK385,Преподаватели!$E$3:$E$72,0),1)</f>
        <v>сум.</v>
      </c>
      <c r="AT385" s="101" t="str">
        <f>INDEX(Преподаватели!H$3:H$72,MATCH($AK385,Преподаватели!$E$3:$E$72,0),1)</f>
        <v>б.с.</v>
      </c>
      <c r="AU385" s="186" t="str">
        <f>INDEX(Преподаватели!I$3:I$72,MATCH($AK385,Преподаватели!$E$3:$E$72,0),1)</f>
        <v>б.з.</v>
      </c>
      <c r="AV385" s="157"/>
      <c r="AW385" s="163"/>
      <c r="AX385" s="163"/>
      <c r="AY385" s="164"/>
      <c r="AZ385" s="165"/>
      <c r="BA385" s="165"/>
      <c r="BB385" s="1"/>
      <c r="BC385" s="1"/>
      <c r="BD385" s="1"/>
      <c r="BE385" s="1"/>
      <c r="BF385" s="1"/>
    </row>
    <row r="386" spans="1:58">
      <c r="A386" s="22" t="s">
        <v>213</v>
      </c>
      <c r="B386" s="145" t="s">
        <v>597</v>
      </c>
      <c r="C386" s="68" t="s">
        <v>595</v>
      </c>
      <c r="D386" s="21" t="s">
        <v>103</v>
      </c>
      <c r="E386" s="21" t="s">
        <v>192</v>
      </c>
      <c r="F386" s="21">
        <v>2</v>
      </c>
      <c r="G386" s="20" t="s">
        <v>596</v>
      </c>
      <c r="H386" s="21">
        <v>1</v>
      </c>
      <c r="I386" s="49">
        <v>1</v>
      </c>
      <c r="J386" s="37"/>
      <c r="K386" s="31" t="s">
        <v>106</v>
      </c>
      <c r="L386" s="31"/>
      <c r="M386" s="38"/>
      <c r="N386" s="193">
        <v>3</v>
      </c>
      <c r="O386" s="21">
        <v>90</v>
      </c>
      <c r="P386" s="21">
        <v>4</v>
      </c>
      <c r="Q386" s="21">
        <v>2</v>
      </c>
      <c r="R386" s="21">
        <v>2</v>
      </c>
      <c r="S386" s="21">
        <v>0</v>
      </c>
      <c r="T386" s="121">
        <v>82</v>
      </c>
      <c r="U386" s="50">
        <f t="shared" si="95"/>
        <v>2</v>
      </c>
      <c r="V386" s="29">
        <f t="shared" si="96"/>
        <v>2</v>
      </c>
      <c r="W386" s="29">
        <f t="shared" si="97"/>
        <v>0</v>
      </c>
      <c r="X386" s="57">
        <f t="shared" si="98"/>
        <v>0</v>
      </c>
      <c r="Y386" s="29">
        <f t="shared" si="99"/>
        <v>0</v>
      </c>
      <c r="Z386" s="20">
        <f t="shared" si="100"/>
        <v>0</v>
      </c>
      <c r="AA386" s="20">
        <f t="shared" si="94"/>
        <v>0</v>
      </c>
      <c r="AB386" s="20">
        <f t="shared" si="101"/>
        <v>0</v>
      </c>
      <c r="AC386" s="20">
        <f t="shared" si="102"/>
        <v>0</v>
      </c>
      <c r="AD386" s="20">
        <f t="shared" si="103"/>
        <v>0</v>
      </c>
      <c r="AE386" s="23">
        <f t="shared" si="104"/>
        <v>0</v>
      </c>
      <c r="AF386" s="25">
        <f t="shared" si="105"/>
        <v>0</v>
      </c>
      <c r="AG386" s="230"/>
      <c r="AH386" s="25"/>
      <c r="AI386" s="23"/>
      <c r="AJ386" s="49">
        <f t="shared" si="106"/>
        <v>4</v>
      </c>
      <c r="AK386" s="365" t="s">
        <v>107</v>
      </c>
      <c r="AL386" s="182">
        <f t="shared" si="107"/>
        <v>6.6666666666666671E-3</v>
      </c>
      <c r="AM386" s="69" t="s">
        <v>173</v>
      </c>
      <c r="AN386" s="20" t="s">
        <v>149</v>
      </c>
      <c r="AO386" s="20" t="s">
        <v>149</v>
      </c>
      <c r="AP386" s="21"/>
      <c r="AQ386" s="122" t="s">
        <v>4</v>
      </c>
      <c r="AR386" s="185" t="str">
        <f>INDEX(Преподаватели!F$3:F$72,MATCH($AK386,Преподаватели!$E$3:$E$72,0),1)</f>
        <v>ст.викл.</v>
      </c>
      <c r="AS386" s="101" t="str">
        <f>INDEX(Преподаватели!G$3:G$72,MATCH($AK386,Преподаватели!$E$3:$E$72,0),1)</f>
        <v>шт.</v>
      </c>
      <c r="AT386" s="101" t="str">
        <f>INDEX(Преподаватели!H$3:H$72,MATCH($AK386,Преподаватели!$E$3:$E$72,0),1)</f>
        <v>б.с.</v>
      </c>
      <c r="AU386" s="186" t="str">
        <f>INDEX(Преподаватели!I$3:I$72,MATCH($AK386,Преподаватели!$E$3:$E$72,0),1)</f>
        <v>б.з.</v>
      </c>
      <c r="AV386" s="157"/>
      <c r="AW386" s="163"/>
      <c r="AX386" s="163"/>
      <c r="AY386" s="164"/>
      <c r="AZ386" s="165"/>
      <c r="BA386" s="165"/>
      <c r="BB386" s="1"/>
      <c r="BC386" s="1"/>
      <c r="BD386" s="1"/>
      <c r="BE386" s="1"/>
      <c r="BF386" s="1"/>
    </row>
    <row r="387" spans="1:58" s="1" customFormat="1">
      <c r="A387" s="21" t="s">
        <v>371</v>
      </c>
      <c r="B387" s="145" t="s">
        <v>219</v>
      </c>
      <c r="C387" s="68" t="s">
        <v>595</v>
      </c>
      <c r="D387" s="21" t="s">
        <v>103</v>
      </c>
      <c r="E387" s="21" t="s">
        <v>192</v>
      </c>
      <c r="F387" s="21">
        <v>2</v>
      </c>
      <c r="G387" s="20" t="s">
        <v>596</v>
      </c>
      <c r="H387" s="21">
        <v>1</v>
      </c>
      <c r="I387" s="49">
        <v>1</v>
      </c>
      <c r="J387" s="37" t="s">
        <v>106</v>
      </c>
      <c r="K387" s="31"/>
      <c r="L387" s="31"/>
      <c r="M387" s="38"/>
      <c r="N387" s="193">
        <v>3</v>
      </c>
      <c r="O387" s="21">
        <v>90</v>
      </c>
      <c r="P387" s="21">
        <v>4</v>
      </c>
      <c r="Q387" s="21">
        <v>2</v>
      </c>
      <c r="R387" s="21">
        <v>0</v>
      </c>
      <c r="S387" s="21">
        <v>2</v>
      </c>
      <c r="T387" s="121">
        <v>80</v>
      </c>
      <c r="U387" s="50">
        <f t="shared" si="95"/>
        <v>2</v>
      </c>
      <c r="V387" s="29">
        <f t="shared" si="96"/>
        <v>0</v>
      </c>
      <c r="W387" s="29">
        <f t="shared" si="97"/>
        <v>2</v>
      </c>
      <c r="X387" s="57">
        <f t="shared" si="98"/>
        <v>0</v>
      </c>
      <c r="Y387" s="29">
        <f t="shared" si="99"/>
        <v>0</v>
      </c>
      <c r="Z387" s="20">
        <f t="shared" si="100"/>
        <v>0</v>
      </c>
      <c r="AA387" s="20">
        <f t="shared" si="94"/>
        <v>0</v>
      </c>
      <c r="AB387" s="20">
        <f t="shared" si="101"/>
        <v>0.25</v>
      </c>
      <c r="AC387" s="20">
        <f t="shared" si="102"/>
        <v>0</v>
      </c>
      <c r="AD387" s="20">
        <f t="shared" si="103"/>
        <v>0</v>
      </c>
      <c r="AE387" s="23">
        <f t="shared" si="104"/>
        <v>0</v>
      </c>
      <c r="AF387" s="25">
        <f t="shared" si="105"/>
        <v>0</v>
      </c>
      <c r="AG387" s="230"/>
      <c r="AH387" s="25"/>
      <c r="AI387" s="23"/>
      <c r="AJ387" s="49">
        <f t="shared" si="106"/>
        <v>4.25</v>
      </c>
      <c r="AK387" s="365" t="s">
        <v>169</v>
      </c>
      <c r="AL387" s="182">
        <f t="shared" si="107"/>
        <v>7.083333333333333E-3</v>
      </c>
      <c r="AM387" s="158" t="s">
        <v>161</v>
      </c>
      <c r="AN387" s="20" t="s">
        <v>149</v>
      </c>
      <c r="AO387" s="20" t="s">
        <v>149</v>
      </c>
      <c r="AP387" s="21"/>
      <c r="AQ387" s="122" t="s">
        <v>4</v>
      </c>
      <c r="AR387" s="185" t="str">
        <f>INDEX(Преподаватели!F$3:F$72,MATCH($AK387,Преподаватели!$E$3:$E$72,0),1)</f>
        <v>ст.викл.</v>
      </c>
      <c r="AS387" s="101" t="str">
        <f>INDEX(Преподаватели!G$3:G$72,MATCH($AK387,Преподаватели!$E$3:$E$72,0),1)</f>
        <v>сум.</v>
      </c>
      <c r="AT387" s="101" t="str">
        <f>INDEX(Преподаватели!H$3:H$72,MATCH($AK387,Преподаватели!$E$3:$E$72,0),1)</f>
        <v>б.с.</v>
      </c>
      <c r="AU387" s="186" t="str">
        <f>INDEX(Преподаватели!I$3:I$72,MATCH($AK387,Преподаватели!$E$3:$E$72,0),1)</f>
        <v>б.з.</v>
      </c>
      <c r="AV387" s="157"/>
      <c r="AW387" s="163"/>
      <c r="AX387" s="163"/>
      <c r="AY387" s="164"/>
      <c r="AZ387" s="165"/>
      <c r="BA387" s="165"/>
      <c r="BB387" s="4"/>
      <c r="BC387" s="4"/>
      <c r="BD387" s="4"/>
      <c r="BE387" s="4"/>
      <c r="BF387" s="4"/>
    </row>
    <row r="388" spans="1:58">
      <c r="A388" s="22" t="s">
        <v>274</v>
      </c>
      <c r="B388" s="145" t="s">
        <v>598</v>
      </c>
      <c r="C388" s="68" t="s">
        <v>595</v>
      </c>
      <c r="D388" s="21" t="s">
        <v>103</v>
      </c>
      <c r="E388" s="21" t="s">
        <v>192</v>
      </c>
      <c r="F388" s="21">
        <v>1</v>
      </c>
      <c r="G388" s="20" t="s">
        <v>596</v>
      </c>
      <c r="H388" s="21">
        <v>1</v>
      </c>
      <c r="I388" s="49">
        <v>1</v>
      </c>
      <c r="J388" s="37"/>
      <c r="K388" s="31" t="s">
        <v>106</v>
      </c>
      <c r="L388" s="31"/>
      <c r="M388" s="38"/>
      <c r="N388" s="193">
        <v>4</v>
      </c>
      <c r="O388" s="21">
        <v>120</v>
      </c>
      <c r="P388" s="21">
        <v>4</v>
      </c>
      <c r="Q388" s="21">
        <v>2</v>
      </c>
      <c r="R388" s="21"/>
      <c r="S388" s="21">
        <v>2</v>
      </c>
      <c r="T388" s="121">
        <v>106</v>
      </c>
      <c r="U388" s="50">
        <f t="shared" si="95"/>
        <v>2</v>
      </c>
      <c r="V388" s="29">
        <f t="shared" si="96"/>
        <v>0</v>
      </c>
      <c r="W388" s="29">
        <f t="shared" si="97"/>
        <v>2</v>
      </c>
      <c r="X388" s="57">
        <f t="shared" si="98"/>
        <v>0</v>
      </c>
      <c r="Y388" s="29">
        <f t="shared" si="99"/>
        <v>0</v>
      </c>
      <c r="Z388" s="20">
        <f t="shared" si="100"/>
        <v>0</v>
      </c>
      <c r="AA388" s="20">
        <f t="shared" si="94"/>
        <v>0</v>
      </c>
      <c r="AB388" s="20">
        <f t="shared" si="101"/>
        <v>0</v>
      </c>
      <c r="AC388" s="20">
        <f t="shared" si="102"/>
        <v>0</v>
      </c>
      <c r="AD388" s="20">
        <f t="shared" si="103"/>
        <v>0</v>
      </c>
      <c r="AE388" s="23">
        <f t="shared" si="104"/>
        <v>0</v>
      </c>
      <c r="AF388" s="25">
        <f t="shared" si="105"/>
        <v>0</v>
      </c>
      <c r="AG388" s="230"/>
      <c r="AH388" s="25"/>
      <c r="AI388" s="23"/>
      <c r="AJ388" s="49">
        <f t="shared" si="106"/>
        <v>4</v>
      </c>
      <c r="AK388" s="365" t="s">
        <v>278</v>
      </c>
      <c r="AL388" s="182">
        <f t="shared" si="107"/>
        <v>6.6666666666666671E-3</v>
      </c>
      <c r="AM388" s="69" t="s">
        <v>161</v>
      </c>
      <c r="AN388" s="20" t="s">
        <v>149</v>
      </c>
      <c r="AO388" s="20" t="s">
        <v>149</v>
      </c>
      <c r="AP388" s="21"/>
      <c r="AQ388" s="122" t="s">
        <v>4</v>
      </c>
      <c r="AR388" s="185" t="str">
        <f>INDEX(Преподаватели!F$3:F$72,MATCH($AK388,Преподаватели!$E$3:$E$72,0),1)</f>
        <v>викл.</v>
      </c>
      <c r="AS388" s="101" t="str">
        <f>INDEX(Преподаватели!G$3:G$72,MATCH($AK388,Преподаватели!$E$3:$E$72,0),1)</f>
        <v>сум.</v>
      </c>
      <c r="AT388" s="101" t="str">
        <f>INDEX(Преподаватели!H$3:H$72,MATCH($AK388,Преподаватели!$E$3:$E$72,0),1)</f>
        <v>б.с.</v>
      </c>
      <c r="AU388" s="186" t="str">
        <f>INDEX(Преподаватели!I$3:I$72,MATCH($AK388,Преподаватели!$E$3:$E$72,0),1)</f>
        <v>б.з.</v>
      </c>
      <c r="AV388" s="157"/>
      <c r="AW388" s="163"/>
      <c r="AX388" s="163"/>
      <c r="AY388" s="164"/>
      <c r="AZ388" s="165"/>
      <c r="BA388" s="165"/>
    </row>
    <row r="389" spans="1:58" ht="38.25">
      <c r="A389" s="22" t="s">
        <v>122</v>
      </c>
      <c r="B389" s="145" t="s">
        <v>599</v>
      </c>
      <c r="C389" s="68" t="s">
        <v>595</v>
      </c>
      <c r="D389" s="21" t="s">
        <v>103</v>
      </c>
      <c r="E389" s="21" t="s">
        <v>192</v>
      </c>
      <c r="F389" s="21">
        <v>2</v>
      </c>
      <c r="G389" s="20" t="s">
        <v>596</v>
      </c>
      <c r="H389" s="21">
        <v>1</v>
      </c>
      <c r="I389" s="49">
        <v>1</v>
      </c>
      <c r="J389" s="37" t="s">
        <v>106</v>
      </c>
      <c r="K389" s="31"/>
      <c r="L389" s="31"/>
      <c r="M389" s="38"/>
      <c r="N389" s="193">
        <v>8</v>
      </c>
      <c r="O389" s="21">
        <v>240</v>
      </c>
      <c r="P389" s="21">
        <v>4</v>
      </c>
      <c r="Q389" s="21">
        <v>2</v>
      </c>
      <c r="R389" s="21"/>
      <c r="S389" s="21">
        <v>2</v>
      </c>
      <c r="T389" s="121">
        <v>218</v>
      </c>
      <c r="U389" s="50">
        <f t="shared" si="95"/>
        <v>2</v>
      </c>
      <c r="V389" s="29">
        <f t="shared" si="96"/>
        <v>0</v>
      </c>
      <c r="W389" s="29">
        <f t="shared" si="97"/>
        <v>2</v>
      </c>
      <c r="X389" s="57">
        <f t="shared" si="98"/>
        <v>0</v>
      </c>
      <c r="Y389" s="29">
        <f t="shared" si="99"/>
        <v>0</v>
      </c>
      <c r="Z389" s="20">
        <f t="shared" si="100"/>
        <v>0</v>
      </c>
      <c r="AA389" s="20">
        <f t="shared" si="94"/>
        <v>0</v>
      </c>
      <c r="AB389" s="20">
        <f t="shared" si="101"/>
        <v>0.25</v>
      </c>
      <c r="AC389" s="20">
        <f t="shared" si="102"/>
        <v>0</v>
      </c>
      <c r="AD389" s="20">
        <f t="shared" si="103"/>
        <v>0</v>
      </c>
      <c r="AE389" s="23">
        <f t="shared" si="104"/>
        <v>0</v>
      </c>
      <c r="AF389" s="25">
        <f t="shared" si="105"/>
        <v>0</v>
      </c>
      <c r="AG389" s="230"/>
      <c r="AH389" s="25"/>
      <c r="AI389" s="23"/>
      <c r="AJ389" s="49">
        <f t="shared" si="106"/>
        <v>4.25</v>
      </c>
      <c r="AK389" s="365" t="s">
        <v>332</v>
      </c>
      <c r="AL389" s="182">
        <f t="shared" si="107"/>
        <v>7.083333333333333E-3</v>
      </c>
      <c r="AM389" s="69" t="s">
        <v>161</v>
      </c>
      <c r="AN389" s="20" t="s">
        <v>149</v>
      </c>
      <c r="AO389" s="20" t="s">
        <v>149</v>
      </c>
      <c r="AP389" s="21"/>
      <c r="AQ389" s="122" t="s">
        <v>4</v>
      </c>
      <c r="AR389" s="185" t="str">
        <f>INDEX(Преподаватели!F$3:F$72,MATCH($AK389,Преподаватели!$E$3:$E$72,0),1)</f>
        <v>ст.викл.</v>
      </c>
      <c r="AS389" s="101" t="str">
        <f>INDEX(Преподаватели!G$3:G$72,MATCH($AK389,Преподаватели!$E$3:$E$72,0),1)</f>
        <v>сум.</v>
      </c>
      <c r="AT389" s="101" t="str">
        <f>INDEX(Преподаватели!H$3:H$72,MATCH($AK389,Преподаватели!$E$3:$E$72,0),1)</f>
        <v>б.с.</v>
      </c>
      <c r="AU389" s="186" t="str">
        <f>INDEX(Преподаватели!I$3:I$72,MATCH($AK389,Преподаватели!$E$3:$E$72,0),1)</f>
        <v>б.з.</v>
      </c>
      <c r="AV389" s="157"/>
      <c r="AW389" s="163"/>
      <c r="AX389" s="163"/>
      <c r="AY389" s="164"/>
      <c r="AZ389" s="165"/>
      <c r="BA389" s="165"/>
      <c r="BB389" s="1"/>
      <c r="BC389" s="1"/>
      <c r="BD389" s="1"/>
      <c r="BE389" s="1"/>
      <c r="BF389" s="1"/>
    </row>
    <row r="390" spans="1:58" ht="36.75" customHeight="1">
      <c r="A390" s="22" t="s">
        <v>554</v>
      </c>
      <c r="B390" s="145" t="s">
        <v>225</v>
      </c>
      <c r="C390" s="68" t="s">
        <v>595</v>
      </c>
      <c r="D390" s="21" t="s">
        <v>103</v>
      </c>
      <c r="E390" s="21" t="s">
        <v>192</v>
      </c>
      <c r="F390" s="21">
        <v>2</v>
      </c>
      <c r="G390" s="20" t="s">
        <v>596</v>
      </c>
      <c r="H390" s="21">
        <v>1</v>
      </c>
      <c r="I390" s="49">
        <v>1</v>
      </c>
      <c r="J390" s="37"/>
      <c r="K390" s="31" t="s">
        <v>106</v>
      </c>
      <c r="L390" s="31"/>
      <c r="M390" s="38"/>
      <c r="N390" s="193">
        <v>3</v>
      </c>
      <c r="O390" s="21">
        <v>90</v>
      </c>
      <c r="P390" s="21">
        <v>4</v>
      </c>
      <c r="Q390" s="21">
        <v>2</v>
      </c>
      <c r="R390" s="21">
        <v>0</v>
      </c>
      <c r="S390" s="21">
        <v>2</v>
      </c>
      <c r="T390" s="121">
        <v>80</v>
      </c>
      <c r="U390" s="50">
        <f t="shared" si="95"/>
        <v>2</v>
      </c>
      <c r="V390" s="29">
        <f t="shared" si="96"/>
        <v>0</v>
      </c>
      <c r="W390" s="29">
        <f t="shared" si="97"/>
        <v>2</v>
      </c>
      <c r="X390" s="57">
        <f t="shared" si="98"/>
        <v>0</v>
      </c>
      <c r="Y390" s="29">
        <f t="shared" si="99"/>
        <v>0</v>
      </c>
      <c r="Z390" s="20">
        <f t="shared" si="100"/>
        <v>0</v>
      </c>
      <c r="AA390" s="20">
        <f t="shared" si="94"/>
        <v>0</v>
      </c>
      <c r="AB390" s="20">
        <f t="shared" si="101"/>
        <v>0</v>
      </c>
      <c r="AC390" s="20">
        <f t="shared" si="102"/>
        <v>0</v>
      </c>
      <c r="AD390" s="20">
        <f t="shared" si="103"/>
        <v>0</v>
      </c>
      <c r="AE390" s="23">
        <f t="shared" si="104"/>
        <v>0</v>
      </c>
      <c r="AF390" s="25">
        <f t="shared" si="105"/>
        <v>0</v>
      </c>
      <c r="AG390" s="230"/>
      <c r="AH390" s="25"/>
      <c r="AI390" s="23"/>
      <c r="AJ390" s="49">
        <f t="shared" si="106"/>
        <v>4</v>
      </c>
      <c r="AK390" s="365" t="s">
        <v>332</v>
      </c>
      <c r="AL390" s="182">
        <f t="shared" si="107"/>
        <v>6.6666666666666671E-3</v>
      </c>
      <c r="AM390" s="69" t="s">
        <v>161</v>
      </c>
      <c r="AN390" s="20" t="s">
        <v>149</v>
      </c>
      <c r="AO390" s="20" t="s">
        <v>149</v>
      </c>
      <c r="AP390" s="21"/>
      <c r="AQ390" s="122" t="s">
        <v>4</v>
      </c>
      <c r="AR390" s="185" t="str">
        <f>INDEX(Преподаватели!F$3:F$72,MATCH($AK390,Преподаватели!$E$3:$E$72,0),1)</f>
        <v>ст.викл.</v>
      </c>
      <c r="AS390" s="101" t="str">
        <f>INDEX(Преподаватели!G$3:G$72,MATCH($AK390,Преподаватели!$E$3:$E$72,0),1)</f>
        <v>сум.</v>
      </c>
      <c r="AT390" s="101" t="str">
        <f>INDEX(Преподаватели!H$3:H$72,MATCH($AK390,Преподаватели!$E$3:$E$72,0),1)</f>
        <v>б.с.</v>
      </c>
      <c r="AU390" s="186" t="str">
        <f>INDEX(Преподаватели!I$3:I$72,MATCH($AK390,Преподаватели!$E$3:$E$72,0),1)</f>
        <v>б.з.</v>
      </c>
      <c r="AV390" s="157"/>
      <c r="AW390" s="163"/>
      <c r="AX390" s="163"/>
      <c r="AY390" s="164"/>
      <c r="AZ390" s="165"/>
      <c r="BA390" s="165"/>
      <c r="BB390" s="1"/>
      <c r="BC390" s="1"/>
      <c r="BD390" s="1"/>
      <c r="BE390" s="1"/>
      <c r="BF390" s="1"/>
    </row>
    <row r="391" spans="1:58" s="1" customFormat="1">
      <c r="A391" s="22" t="s">
        <v>286</v>
      </c>
      <c r="B391" s="145" t="s">
        <v>223</v>
      </c>
      <c r="C391" s="68" t="s">
        <v>595</v>
      </c>
      <c r="D391" s="21" t="s">
        <v>103</v>
      </c>
      <c r="E391" s="21" t="s">
        <v>192</v>
      </c>
      <c r="F391" s="21">
        <v>1</v>
      </c>
      <c r="G391" s="20" t="s">
        <v>596</v>
      </c>
      <c r="H391" s="21">
        <v>1</v>
      </c>
      <c r="I391" s="49">
        <v>1</v>
      </c>
      <c r="J391" s="37"/>
      <c r="K391" s="31" t="s">
        <v>106</v>
      </c>
      <c r="L391" s="31"/>
      <c r="M391" s="38"/>
      <c r="N391" s="193">
        <v>4</v>
      </c>
      <c r="O391" s="21">
        <v>120</v>
      </c>
      <c r="P391" s="21">
        <v>4</v>
      </c>
      <c r="Q391" s="21">
        <v>2</v>
      </c>
      <c r="R391" s="21">
        <v>0</v>
      </c>
      <c r="S391" s="21">
        <v>2</v>
      </c>
      <c r="T391" s="121">
        <v>106</v>
      </c>
      <c r="U391" s="50">
        <f t="shared" si="95"/>
        <v>2</v>
      </c>
      <c r="V391" s="29">
        <f t="shared" si="96"/>
        <v>0</v>
      </c>
      <c r="W391" s="29">
        <f t="shared" si="97"/>
        <v>2</v>
      </c>
      <c r="X391" s="57">
        <f t="shared" si="98"/>
        <v>0</v>
      </c>
      <c r="Y391" s="29">
        <f t="shared" si="99"/>
        <v>0</v>
      </c>
      <c r="Z391" s="20">
        <f t="shared" si="100"/>
        <v>0</v>
      </c>
      <c r="AA391" s="20">
        <f t="shared" si="94"/>
        <v>0</v>
      </c>
      <c r="AB391" s="20">
        <f t="shared" si="101"/>
        <v>0</v>
      </c>
      <c r="AC391" s="20">
        <f t="shared" si="102"/>
        <v>0</v>
      </c>
      <c r="AD391" s="20">
        <f t="shared" si="103"/>
        <v>0</v>
      </c>
      <c r="AE391" s="23">
        <f t="shared" si="104"/>
        <v>0</v>
      </c>
      <c r="AF391" s="25">
        <f t="shared" si="105"/>
        <v>0</v>
      </c>
      <c r="AG391" s="230"/>
      <c r="AH391" s="25"/>
      <c r="AI391" s="23"/>
      <c r="AJ391" s="49">
        <f t="shared" si="106"/>
        <v>4</v>
      </c>
      <c r="AK391" s="365" t="s">
        <v>169</v>
      </c>
      <c r="AL391" s="182">
        <f t="shared" si="107"/>
        <v>6.6666666666666671E-3</v>
      </c>
      <c r="AM391" s="69" t="s">
        <v>161</v>
      </c>
      <c r="AN391" s="20" t="s">
        <v>149</v>
      </c>
      <c r="AO391" s="20" t="s">
        <v>149</v>
      </c>
      <c r="AP391" s="21"/>
      <c r="AQ391" s="122" t="s">
        <v>4</v>
      </c>
      <c r="AR391" s="185" t="str">
        <f>INDEX(Преподаватели!F$3:F$72,MATCH($AK391,Преподаватели!$E$3:$E$72,0),1)</f>
        <v>ст.викл.</v>
      </c>
      <c r="AS391" s="101" t="str">
        <f>INDEX(Преподаватели!G$3:G$72,MATCH($AK391,Преподаватели!$E$3:$E$72,0),1)</f>
        <v>сум.</v>
      </c>
      <c r="AT391" s="101" t="str">
        <f>INDEX(Преподаватели!H$3:H$72,MATCH($AK391,Преподаватели!$E$3:$E$72,0),1)</f>
        <v>б.с.</v>
      </c>
      <c r="AU391" s="186" t="str">
        <f>INDEX(Преподаватели!I$3:I$72,MATCH($AK391,Преподаватели!$E$3:$E$72,0),1)</f>
        <v>б.з.</v>
      </c>
      <c r="AV391" s="157"/>
      <c r="AW391" s="163"/>
      <c r="AX391" s="163"/>
      <c r="AY391" s="164"/>
      <c r="AZ391" s="165"/>
      <c r="BA391" s="165"/>
      <c r="BB391" s="4"/>
      <c r="BC391" s="4"/>
      <c r="BD391" s="4"/>
      <c r="BE391" s="4"/>
      <c r="BF391" s="4"/>
    </row>
    <row r="392" spans="1:58">
      <c r="A392" s="22" t="s">
        <v>286</v>
      </c>
      <c r="B392" s="145" t="s">
        <v>223</v>
      </c>
      <c r="C392" s="68" t="s">
        <v>595</v>
      </c>
      <c r="D392" s="21" t="s">
        <v>103</v>
      </c>
      <c r="E392" s="21" t="s">
        <v>192</v>
      </c>
      <c r="F392" s="21">
        <v>2</v>
      </c>
      <c r="G392" s="20" t="s">
        <v>596</v>
      </c>
      <c r="H392" s="21">
        <v>1</v>
      </c>
      <c r="I392" s="49">
        <v>1</v>
      </c>
      <c r="J392" s="37" t="s">
        <v>106</v>
      </c>
      <c r="K392" s="31"/>
      <c r="L392" s="31"/>
      <c r="M392" s="38"/>
      <c r="N392" s="193">
        <v>5</v>
      </c>
      <c r="O392" s="21">
        <v>150</v>
      </c>
      <c r="P392" s="21">
        <v>4</v>
      </c>
      <c r="Q392" s="21">
        <v>2</v>
      </c>
      <c r="R392" s="21">
        <v>0</v>
      </c>
      <c r="S392" s="21">
        <v>2</v>
      </c>
      <c r="T392" s="121">
        <v>142</v>
      </c>
      <c r="U392" s="50">
        <f t="shared" si="95"/>
        <v>2</v>
      </c>
      <c r="V392" s="29">
        <f t="shared" si="96"/>
        <v>0</v>
      </c>
      <c r="W392" s="29">
        <f t="shared" si="97"/>
        <v>2</v>
      </c>
      <c r="X392" s="57">
        <f t="shared" si="98"/>
        <v>0</v>
      </c>
      <c r="Y392" s="29">
        <f t="shared" si="99"/>
        <v>0</v>
      </c>
      <c r="Z392" s="20">
        <f t="shared" si="100"/>
        <v>0</v>
      </c>
      <c r="AA392" s="20">
        <f t="shared" si="94"/>
        <v>0</v>
      </c>
      <c r="AB392" s="20">
        <f t="shared" si="101"/>
        <v>0.25</v>
      </c>
      <c r="AC392" s="20">
        <f t="shared" si="102"/>
        <v>0</v>
      </c>
      <c r="AD392" s="20">
        <f t="shared" si="103"/>
        <v>0</v>
      </c>
      <c r="AE392" s="23">
        <f t="shared" si="104"/>
        <v>0</v>
      </c>
      <c r="AF392" s="25">
        <f t="shared" si="105"/>
        <v>0</v>
      </c>
      <c r="AG392" s="230"/>
      <c r="AH392" s="25"/>
      <c r="AI392" s="23"/>
      <c r="AJ392" s="49">
        <f t="shared" si="106"/>
        <v>4.25</v>
      </c>
      <c r="AK392" s="365" t="s">
        <v>169</v>
      </c>
      <c r="AL392" s="182">
        <f t="shared" si="107"/>
        <v>7.083333333333333E-3</v>
      </c>
      <c r="AM392" s="69" t="s">
        <v>161</v>
      </c>
      <c r="AN392" s="20" t="s">
        <v>149</v>
      </c>
      <c r="AO392" s="20" t="s">
        <v>149</v>
      </c>
      <c r="AP392" s="21"/>
      <c r="AQ392" s="122" t="s">
        <v>4</v>
      </c>
      <c r="AR392" s="185" t="str">
        <f>INDEX(Преподаватели!F$3:F$72,MATCH($AK392,Преподаватели!$E$3:$E$72,0),1)</f>
        <v>ст.викл.</v>
      </c>
      <c r="AS392" s="101" t="str">
        <f>INDEX(Преподаватели!G$3:G$72,MATCH($AK392,Преподаватели!$E$3:$E$72,0),1)</f>
        <v>сум.</v>
      </c>
      <c r="AT392" s="101" t="str">
        <f>INDEX(Преподаватели!H$3:H$72,MATCH($AK392,Преподаватели!$E$3:$E$72,0),1)</f>
        <v>б.с.</v>
      </c>
      <c r="AU392" s="186" t="str">
        <f>INDEX(Преподаватели!I$3:I$72,MATCH($AK392,Преподаватели!$E$3:$E$72,0),1)</f>
        <v>б.з.</v>
      </c>
      <c r="AV392" s="157"/>
      <c r="AW392" s="163"/>
      <c r="AX392" s="163"/>
      <c r="AY392" s="164"/>
      <c r="AZ392" s="165"/>
      <c r="BA392" s="165"/>
      <c r="BB392" s="1"/>
      <c r="BC392" s="1"/>
      <c r="BD392" s="1"/>
      <c r="BE392" s="1"/>
      <c r="BF392" s="1"/>
    </row>
    <row r="393" spans="1:58" s="1" customFormat="1">
      <c r="A393" s="21" t="s">
        <v>600</v>
      </c>
      <c r="B393" s="145" t="s">
        <v>220</v>
      </c>
      <c r="C393" s="68" t="s">
        <v>595</v>
      </c>
      <c r="D393" s="21" t="s">
        <v>103</v>
      </c>
      <c r="E393" s="21" t="s">
        <v>192</v>
      </c>
      <c r="F393" s="21">
        <v>2</v>
      </c>
      <c r="G393" s="20" t="s">
        <v>596</v>
      </c>
      <c r="H393" s="21">
        <v>1</v>
      </c>
      <c r="I393" s="49">
        <v>1</v>
      </c>
      <c r="J393" s="37"/>
      <c r="K393" s="31" t="s">
        <v>106</v>
      </c>
      <c r="L393" s="31"/>
      <c r="M393" s="38"/>
      <c r="N393" s="193">
        <v>4</v>
      </c>
      <c r="O393" s="21">
        <v>120</v>
      </c>
      <c r="P393" s="21">
        <v>4</v>
      </c>
      <c r="Q393" s="21">
        <v>2</v>
      </c>
      <c r="R393" s="21">
        <v>0</v>
      </c>
      <c r="S393" s="21">
        <v>2</v>
      </c>
      <c r="T393" s="121">
        <v>108</v>
      </c>
      <c r="U393" s="50">
        <f t="shared" si="95"/>
        <v>2</v>
      </c>
      <c r="V393" s="29">
        <f t="shared" si="96"/>
        <v>0</v>
      </c>
      <c r="W393" s="29">
        <f t="shared" si="97"/>
        <v>2</v>
      </c>
      <c r="X393" s="57">
        <f t="shared" si="98"/>
        <v>0</v>
      </c>
      <c r="Y393" s="29">
        <f t="shared" si="99"/>
        <v>0</v>
      </c>
      <c r="Z393" s="20">
        <f t="shared" si="100"/>
        <v>0</v>
      </c>
      <c r="AA393" s="20">
        <f t="shared" si="94"/>
        <v>0</v>
      </c>
      <c r="AB393" s="20">
        <f t="shared" si="101"/>
        <v>0</v>
      </c>
      <c r="AC393" s="20">
        <f t="shared" si="102"/>
        <v>0</v>
      </c>
      <c r="AD393" s="20">
        <f t="shared" si="103"/>
        <v>0</v>
      </c>
      <c r="AE393" s="23">
        <f t="shared" si="104"/>
        <v>0</v>
      </c>
      <c r="AF393" s="25">
        <f t="shared" si="105"/>
        <v>0</v>
      </c>
      <c r="AG393" s="230"/>
      <c r="AH393" s="25"/>
      <c r="AI393" s="23"/>
      <c r="AJ393" s="49">
        <f t="shared" si="106"/>
        <v>4</v>
      </c>
      <c r="AK393" s="365" t="s">
        <v>332</v>
      </c>
      <c r="AL393" s="182">
        <f t="shared" si="107"/>
        <v>6.6666666666666671E-3</v>
      </c>
      <c r="AM393" s="158" t="s">
        <v>173</v>
      </c>
      <c r="AN393" s="20" t="s">
        <v>149</v>
      </c>
      <c r="AO393" s="20" t="s">
        <v>149</v>
      </c>
      <c r="AP393" s="21"/>
      <c r="AQ393" s="122" t="s">
        <v>4</v>
      </c>
      <c r="AR393" s="185" t="str">
        <f>INDEX(Преподаватели!F$3:F$72,MATCH($AK393,Преподаватели!$E$3:$E$72,0),1)</f>
        <v>ст.викл.</v>
      </c>
      <c r="AS393" s="101" t="str">
        <f>INDEX(Преподаватели!G$3:G$72,MATCH($AK393,Преподаватели!$E$3:$E$72,0),1)</f>
        <v>сум.</v>
      </c>
      <c r="AT393" s="101" t="str">
        <f>INDEX(Преподаватели!H$3:H$72,MATCH($AK393,Преподаватели!$E$3:$E$72,0),1)</f>
        <v>б.с.</v>
      </c>
      <c r="AU393" s="186" t="str">
        <f>INDEX(Преподаватели!I$3:I$72,MATCH($AK393,Преподаватели!$E$3:$E$72,0),1)</f>
        <v>б.з.</v>
      </c>
      <c r="AV393" s="157"/>
      <c r="AW393" s="163"/>
      <c r="AX393" s="163"/>
      <c r="AY393" s="164"/>
      <c r="AZ393" s="165"/>
      <c r="BA393" s="165"/>
    </row>
    <row r="394" spans="1:58" s="1" customFormat="1">
      <c r="A394" s="21" t="s">
        <v>167</v>
      </c>
      <c r="B394" s="145" t="s">
        <v>363</v>
      </c>
      <c r="C394" s="68" t="s">
        <v>364</v>
      </c>
      <c r="D394" s="21" t="s">
        <v>437</v>
      </c>
      <c r="E394" s="21" t="s">
        <v>192</v>
      </c>
      <c r="F394" s="21">
        <v>2</v>
      </c>
      <c r="G394" s="20" t="s">
        <v>1887</v>
      </c>
      <c r="H394" s="21">
        <v>3</v>
      </c>
      <c r="I394" s="49">
        <v>1</v>
      </c>
      <c r="J394" s="37"/>
      <c r="K394" s="31"/>
      <c r="L394" s="31"/>
      <c r="M394" s="38"/>
      <c r="N394" s="193">
        <v>0</v>
      </c>
      <c r="O394" s="21"/>
      <c r="P394" s="21">
        <v>2</v>
      </c>
      <c r="Q394" s="21">
        <v>2</v>
      </c>
      <c r="R394" s="21">
        <v>0</v>
      </c>
      <c r="S394" s="21"/>
      <c r="T394" s="121"/>
      <c r="U394" s="50">
        <f t="shared" si="95"/>
        <v>2</v>
      </c>
      <c r="V394" s="29">
        <f t="shared" si="96"/>
        <v>0</v>
      </c>
      <c r="W394" s="29">
        <f t="shared" si="97"/>
        <v>0</v>
      </c>
      <c r="X394" s="57">
        <f t="shared" si="98"/>
        <v>0</v>
      </c>
      <c r="Y394" s="29">
        <f t="shared" si="99"/>
        <v>0</v>
      </c>
      <c r="Z394" s="20">
        <f t="shared" si="100"/>
        <v>0</v>
      </c>
      <c r="AA394" s="20">
        <f t="shared" si="94"/>
        <v>0</v>
      </c>
      <c r="AB394" s="20">
        <f t="shared" si="101"/>
        <v>0</v>
      </c>
      <c r="AC394" s="20">
        <f t="shared" si="102"/>
        <v>0</v>
      </c>
      <c r="AD394" s="20">
        <f t="shared" si="103"/>
        <v>0</v>
      </c>
      <c r="AE394" s="23">
        <f t="shared" si="104"/>
        <v>0</v>
      </c>
      <c r="AF394" s="25">
        <f t="shared" si="105"/>
        <v>0</v>
      </c>
      <c r="AG394" s="230">
        <f>IF(OR(L394="+",A394="Пр",A394="ПедПр",A394="НПрКПУ"),0,IF(OR(D394="Ден.(д)",D394="Заоч.(д)"),N394*0.5*H394,IF((V394+W394)&gt;0,N394*H394*0.08,0)))</f>
        <v>0</v>
      </c>
      <c r="AH394" s="25">
        <f>IF(AF394&gt;0,0,IF(D394="Заоч.",0,IF(OR(D394="Ден.(д)",D394="Заоч.(д)"),0,IF(Q394&gt;0,N394*H394*0.02,0))))</f>
        <v>0</v>
      </c>
      <c r="AI394" s="23"/>
      <c r="AJ394" s="49">
        <f t="shared" si="106"/>
        <v>2</v>
      </c>
      <c r="AK394" s="366" t="s">
        <v>254</v>
      </c>
      <c r="AL394" s="182">
        <f t="shared" si="107"/>
        <v>3.3333333333333335E-3</v>
      </c>
      <c r="AM394" s="158" t="s">
        <v>366</v>
      </c>
      <c r="AN394" s="20" t="s">
        <v>148</v>
      </c>
      <c r="AO394" s="20" t="s">
        <v>148</v>
      </c>
      <c r="AP394" s="21"/>
      <c r="AQ394" s="122" t="s">
        <v>4</v>
      </c>
      <c r="AR394" s="185" t="str">
        <f>INDEX(Преподаватели!F$3:F$72,MATCH($AK394,Преподаватели!$E$3:$E$72,0),1)</f>
        <v>доц.</v>
      </c>
      <c r="AS394" s="101" t="str">
        <f>INDEX(Преподаватели!G$3:G$72,MATCH($AK394,Преподаватели!$E$3:$E$72,0),1)</f>
        <v>шт.сум.</v>
      </c>
      <c r="AT394" s="101" t="str">
        <f>INDEX(Преподаватели!H$3:H$72,MATCH($AK394,Преподаватели!$E$3:$E$72,0),1)</f>
        <v>к.н.</v>
      </c>
      <c r="AU394" s="186" t="str">
        <f>INDEX(Преподаватели!I$3:I$72,MATCH($AK394,Преподаватели!$E$3:$E$72,0),1)</f>
        <v>доц.</v>
      </c>
      <c r="AV394" s="157"/>
      <c r="AW394" s="163"/>
      <c r="AX394" s="163"/>
      <c r="AY394" s="164"/>
      <c r="AZ394" s="165"/>
      <c r="BA394" s="165"/>
    </row>
    <row r="395" spans="1:58">
      <c r="A395" s="22" t="s">
        <v>174</v>
      </c>
      <c r="B395" s="145" t="s">
        <v>602</v>
      </c>
      <c r="C395" s="68" t="s">
        <v>364</v>
      </c>
      <c r="D395" s="21" t="s">
        <v>437</v>
      </c>
      <c r="E395" s="21" t="s">
        <v>192</v>
      </c>
      <c r="F395" s="21">
        <v>1</v>
      </c>
      <c r="G395" s="20" t="s">
        <v>1887</v>
      </c>
      <c r="H395" s="21">
        <v>3</v>
      </c>
      <c r="I395" s="49">
        <v>1</v>
      </c>
      <c r="J395" s="37"/>
      <c r="K395" s="31"/>
      <c r="L395" s="31"/>
      <c r="M395" s="38"/>
      <c r="N395" s="193">
        <v>0</v>
      </c>
      <c r="O395" s="21"/>
      <c r="P395" s="21">
        <v>2</v>
      </c>
      <c r="Q395" s="21">
        <v>2</v>
      </c>
      <c r="R395" s="21">
        <v>0</v>
      </c>
      <c r="S395" s="21"/>
      <c r="T395" s="121"/>
      <c r="U395" s="50">
        <f t="shared" si="95"/>
        <v>2</v>
      </c>
      <c r="V395" s="29">
        <f t="shared" si="96"/>
        <v>0</v>
      </c>
      <c r="W395" s="29">
        <f t="shared" si="97"/>
        <v>0</v>
      </c>
      <c r="X395" s="57">
        <f t="shared" si="98"/>
        <v>0</v>
      </c>
      <c r="Y395" s="29">
        <f t="shared" si="99"/>
        <v>0</v>
      </c>
      <c r="Z395" s="20">
        <f t="shared" si="100"/>
        <v>0</v>
      </c>
      <c r="AA395" s="20">
        <f t="shared" si="94"/>
        <v>0</v>
      </c>
      <c r="AB395" s="20">
        <f t="shared" si="101"/>
        <v>0</v>
      </c>
      <c r="AC395" s="20">
        <f t="shared" si="102"/>
        <v>0</v>
      </c>
      <c r="AD395" s="20">
        <f t="shared" si="103"/>
        <v>0</v>
      </c>
      <c r="AE395" s="23">
        <f t="shared" si="104"/>
        <v>0</v>
      </c>
      <c r="AF395" s="25">
        <f t="shared" si="105"/>
        <v>0</v>
      </c>
      <c r="AG395" s="230">
        <f>IF(OR(L395="+",A395="Пр",A395="ПедПр",A395="НПрКПУ"),0,IF(OR(D395="Ден.(д)",D395="Заоч.(д)"),N395*0.5*H395,IF((V395+W395)&gt;0,N395*H395*0.08,0)))</f>
        <v>0</v>
      </c>
      <c r="AH395" s="25">
        <f>IF(AF395&gt;0,0,IF(D395="Заоч.",0,IF(OR(D395="Ден.(д)",D395="Заоч.(д)"),0,IF(Q395&gt;0,N395*H395*0.02,0))))</f>
        <v>0</v>
      </c>
      <c r="AI395" s="23"/>
      <c r="AJ395" s="49">
        <f t="shared" si="106"/>
        <v>2</v>
      </c>
      <c r="AK395" s="366" t="s">
        <v>238</v>
      </c>
      <c r="AL395" s="182">
        <f t="shared" si="107"/>
        <v>3.3333333333333335E-3</v>
      </c>
      <c r="AM395" s="69" t="s">
        <v>366</v>
      </c>
      <c r="AN395" s="20" t="s">
        <v>148</v>
      </c>
      <c r="AO395" s="20" t="s">
        <v>148</v>
      </c>
      <c r="AP395" s="21"/>
      <c r="AQ395" s="122" t="s">
        <v>4</v>
      </c>
      <c r="AR395" s="185" t="str">
        <f>INDEX(Преподаватели!F$3:F$72,MATCH($AK395,Преподаватели!$E$3:$E$72,0),1)</f>
        <v>доц.</v>
      </c>
      <c r="AS395" s="101" t="str">
        <f>INDEX(Преподаватели!G$3:G$72,MATCH($AK395,Преподаватели!$E$3:$E$72,0),1)</f>
        <v>шт.</v>
      </c>
      <c r="AT395" s="101" t="str">
        <f>INDEX(Преподаватели!H$3:H$72,MATCH($AK395,Преподаватели!$E$3:$E$72,0),1)</f>
        <v>к.н.</v>
      </c>
      <c r="AU395" s="186" t="str">
        <f>INDEX(Преподаватели!I$3:I$72,MATCH($AK395,Преподаватели!$E$3:$E$72,0),1)</f>
        <v>б.з.</v>
      </c>
      <c r="AV395" s="157"/>
      <c r="AW395" s="163"/>
      <c r="AX395" s="163"/>
      <c r="AY395" s="164"/>
      <c r="AZ395" s="165"/>
      <c r="BA395" s="165"/>
      <c r="BB395" s="1"/>
      <c r="BC395" s="1"/>
      <c r="BD395" s="1"/>
      <c r="BE395" s="1"/>
      <c r="BF395" s="1"/>
    </row>
    <row r="396" spans="1:58" s="1" customFormat="1">
      <c r="A396" s="21" t="s">
        <v>174</v>
      </c>
      <c r="B396" s="145" t="s">
        <v>602</v>
      </c>
      <c r="C396" s="68" t="s">
        <v>364</v>
      </c>
      <c r="D396" s="21" t="s">
        <v>437</v>
      </c>
      <c r="E396" s="21" t="s">
        <v>192</v>
      </c>
      <c r="F396" s="21">
        <v>2</v>
      </c>
      <c r="G396" s="20" t="s">
        <v>1887</v>
      </c>
      <c r="H396" s="21">
        <v>3</v>
      </c>
      <c r="I396" s="49">
        <v>1</v>
      </c>
      <c r="J396" s="37"/>
      <c r="K396" s="31" t="s">
        <v>106</v>
      </c>
      <c r="L396" s="31"/>
      <c r="M396" s="38"/>
      <c r="N396" s="193">
        <v>3</v>
      </c>
      <c r="O396" s="21">
        <v>90</v>
      </c>
      <c r="P396" s="21">
        <v>2</v>
      </c>
      <c r="Q396" s="21"/>
      <c r="R396" s="21">
        <v>0</v>
      </c>
      <c r="S396" s="21">
        <v>2</v>
      </c>
      <c r="T396" s="121">
        <v>82</v>
      </c>
      <c r="U396" s="50">
        <f t="shared" si="95"/>
        <v>0</v>
      </c>
      <c r="V396" s="29">
        <f t="shared" si="96"/>
        <v>0</v>
      </c>
      <c r="W396" s="29">
        <f t="shared" si="97"/>
        <v>2</v>
      </c>
      <c r="X396" s="57">
        <f t="shared" si="98"/>
        <v>0</v>
      </c>
      <c r="Y396" s="29">
        <f t="shared" si="99"/>
        <v>0</v>
      </c>
      <c r="Z396" s="20">
        <f t="shared" si="100"/>
        <v>0</v>
      </c>
      <c r="AA396" s="20">
        <f t="shared" si="94"/>
        <v>0</v>
      </c>
      <c r="AB396" s="20">
        <f t="shared" si="101"/>
        <v>0</v>
      </c>
      <c r="AC396" s="20">
        <f t="shared" si="102"/>
        <v>0</v>
      </c>
      <c r="AD396" s="20">
        <f t="shared" si="103"/>
        <v>0</v>
      </c>
      <c r="AE396" s="23">
        <f t="shared" si="104"/>
        <v>0</v>
      </c>
      <c r="AF396" s="25">
        <f t="shared" si="105"/>
        <v>0</v>
      </c>
      <c r="AG396" s="230"/>
      <c r="AH396" s="25">
        <f>IF(AF396&gt;0,0,IF(D396="Заоч.",0,IF(OR(D396="Ден.(д)",D396="Заоч.(д)"),0,IF(Q396&gt;0,N396*H396*0.02,0))))</f>
        <v>0</v>
      </c>
      <c r="AI396" s="23"/>
      <c r="AJ396" s="49">
        <f t="shared" si="106"/>
        <v>2</v>
      </c>
      <c r="AK396" s="366" t="s">
        <v>238</v>
      </c>
      <c r="AL396" s="182">
        <f t="shared" si="107"/>
        <v>3.3333333333333335E-3</v>
      </c>
      <c r="AM396" s="158" t="s">
        <v>366</v>
      </c>
      <c r="AN396" s="20" t="s">
        <v>148</v>
      </c>
      <c r="AO396" s="20" t="s">
        <v>148</v>
      </c>
      <c r="AP396" s="21"/>
      <c r="AQ396" s="122" t="s">
        <v>4</v>
      </c>
      <c r="AR396" s="185" t="str">
        <f>INDEX(Преподаватели!F$3:F$72,MATCH($AK396,Преподаватели!$E$3:$E$72,0),1)</f>
        <v>доц.</v>
      </c>
      <c r="AS396" s="101" t="str">
        <f>INDEX(Преподаватели!G$3:G$72,MATCH($AK396,Преподаватели!$E$3:$E$72,0),1)</f>
        <v>шт.</v>
      </c>
      <c r="AT396" s="101" t="str">
        <f>INDEX(Преподаватели!H$3:H$72,MATCH($AK396,Преподаватели!$E$3:$E$72,0),1)</f>
        <v>к.н.</v>
      </c>
      <c r="AU396" s="186" t="str">
        <f>INDEX(Преподаватели!I$3:I$72,MATCH($AK396,Преподаватели!$E$3:$E$72,0),1)</f>
        <v>б.з.</v>
      </c>
      <c r="AV396" s="157"/>
      <c r="AW396" s="163"/>
      <c r="AX396" s="163"/>
      <c r="AY396" s="164"/>
      <c r="AZ396" s="165"/>
      <c r="BA396" s="165"/>
      <c r="BB396" s="4"/>
      <c r="BC396" s="4"/>
      <c r="BD396" s="4"/>
      <c r="BE396" s="4"/>
      <c r="BF396" s="4"/>
    </row>
    <row r="397" spans="1:58" s="1" customFormat="1">
      <c r="A397" s="21" t="s">
        <v>464</v>
      </c>
      <c r="B397" s="145" t="s">
        <v>532</v>
      </c>
      <c r="C397" s="68" t="s">
        <v>364</v>
      </c>
      <c r="D397" s="21" t="s">
        <v>437</v>
      </c>
      <c r="E397" s="21" t="s">
        <v>192</v>
      </c>
      <c r="F397" s="21">
        <v>1</v>
      </c>
      <c r="G397" s="20" t="s">
        <v>1887</v>
      </c>
      <c r="H397" s="21">
        <v>3</v>
      </c>
      <c r="I397" s="49">
        <v>1</v>
      </c>
      <c r="J397" s="37"/>
      <c r="K397" s="31" t="s">
        <v>106</v>
      </c>
      <c r="L397" s="31"/>
      <c r="M397" s="38"/>
      <c r="N397" s="193">
        <v>3</v>
      </c>
      <c r="O397" s="21">
        <v>90</v>
      </c>
      <c r="P397" s="21">
        <v>2</v>
      </c>
      <c r="Q397" s="21"/>
      <c r="R397" s="21">
        <v>2</v>
      </c>
      <c r="S397" s="21"/>
      <c r="T397" s="121">
        <v>80</v>
      </c>
      <c r="U397" s="50">
        <f t="shared" si="95"/>
        <v>0</v>
      </c>
      <c r="V397" s="29">
        <f t="shared" si="96"/>
        <v>2</v>
      </c>
      <c r="W397" s="29">
        <f t="shared" si="97"/>
        <v>0</v>
      </c>
      <c r="X397" s="57">
        <f t="shared" si="98"/>
        <v>0</v>
      </c>
      <c r="Y397" s="29">
        <f t="shared" si="99"/>
        <v>0</v>
      </c>
      <c r="Z397" s="20">
        <f t="shared" si="100"/>
        <v>0</v>
      </c>
      <c r="AA397" s="20">
        <f t="shared" ref="AA397:AA460" si="108">IF(H397&lt;6,0,IF(AND(D397="Ден.",J397="+"),I397*2,IF(AND(D397="Ден.",J397="+п"),I397*2,0)))</f>
        <v>0</v>
      </c>
      <c r="AB397" s="20">
        <f t="shared" si="101"/>
        <v>0</v>
      </c>
      <c r="AC397" s="20">
        <f t="shared" si="102"/>
        <v>0</v>
      </c>
      <c r="AD397" s="20">
        <f t="shared" si="103"/>
        <v>0</v>
      </c>
      <c r="AE397" s="23">
        <f t="shared" si="104"/>
        <v>0</v>
      </c>
      <c r="AF397" s="25">
        <f t="shared" si="105"/>
        <v>0</v>
      </c>
      <c r="AG397" s="230"/>
      <c r="AH397" s="25">
        <f>IF(AF397&gt;0,0,IF(D397="Заоч.",0,IF(OR(D397="Ден.(д)",D397="Заоч.(д)"),0,IF(Q397&gt;0,N397*H397*0.02,0))))</f>
        <v>0</v>
      </c>
      <c r="AI397" s="23"/>
      <c r="AJ397" s="49">
        <f t="shared" si="106"/>
        <v>2</v>
      </c>
      <c r="AK397" s="366" t="s">
        <v>107</v>
      </c>
      <c r="AL397" s="182">
        <f t="shared" si="107"/>
        <v>3.3333333333333335E-3</v>
      </c>
      <c r="AM397" s="158" t="s">
        <v>376</v>
      </c>
      <c r="AN397" s="20" t="s">
        <v>148</v>
      </c>
      <c r="AO397" s="20" t="s">
        <v>148</v>
      </c>
      <c r="AP397" s="21"/>
      <c r="AQ397" s="122" t="s">
        <v>4</v>
      </c>
      <c r="AR397" s="185" t="str">
        <f>INDEX(Преподаватели!F$3:F$72,MATCH($AK397,Преподаватели!$E$3:$E$72,0),1)</f>
        <v>ст.викл.</v>
      </c>
      <c r="AS397" s="101" t="str">
        <f>INDEX(Преподаватели!G$3:G$72,MATCH($AK397,Преподаватели!$E$3:$E$72,0),1)</f>
        <v>шт.</v>
      </c>
      <c r="AT397" s="101" t="str">
        <f>INDEX(Преподаватели!H$3:H$72,MATCH($AK397,Преподаватели!$E$3:$E$72,0),1)</f>
        <v>б.с.</v>
      </c>
      <c r="AU397" s="186" t="str">
        <f>INDEX(Преподаватели!I$3:I$72,MATCH($AK397,Преподаватели!$E$3:$E$72,0),1)</f>
        <v>б.з.</v>
      </c>
      <c r="AV397" s="157"/>
      <c r="AW397" s="163"/>
      <c r="AX397" s="163"/>
      <c r="AY397" s="164"/>
      <c r="AZ397" s="165"/>
      <c r="BA397" s="165"/>
    </row>
    <row r="398" spans="1:58">
      <c r="A398" s="22" t="s">
        <v>533</v>
      </c>
      <c r="B398" s="145" t="s">
        <v>534</v>
      </c>
      <c r="C398" s="68" t="s">
        <v>364</v>
      </c>
      <c r="D398" s="21" t="s">
        <v>437</v>
      </c>
      <c r="E398" s="21" t="s">
        <v>192</v>
      </c>
      <c r="F398" s="21">
        <v>1</v>
      </c>
      <c r="G398" s="20" t="s">
        <v>1887</v>
      </c>
      <c r="H398" s="21">
        <v>3</v>
      </c>
      <c r="I398" s="49">
        <v>1</v>
      </c>
      <c r="J398" s="37" t="s">
        <v>106</v>
      </c>
      <c r="K398" s="31"/>
      <c r="L398" s="31"/>
      <c r="M398" s="38"/>
      <c r="N398" s="193">
        <v>4</v>
      </c>
      <c r="O398" s="21">
        <v>120</v>
      </c>
      <c r="P398" s="21">
        <v>2</v>
      </c>
      <c r="Q398" s="21"/>
      <c r="R398" s="21">
        <v>0</v>
      </c>
      <c r="S398" s="21">
        <v>2</v>
      </c>
      <c r="T398" s="121">
        <v>106</v>
      </c>
      <c r="U398" s="50">
        <f t="shared" si="95"/>
        <v>0</v>
      </c>
      <c r="V398" s="29">
        <f t="shared" si="96"/>
        <v>0</v>
      </c>
      <c r="W398" s="29">
        <f t="shared" si="97"/>
        <v>2</v>
      </c>
      <c r="X398" s="57">
        <f t="shared" si="98"/>
        <v>0</v>
      </c>
      <c r="Y398" s="29">
        <f t="shared" si="99"/>
        <v>0</v>
      </c>
      <c r="Z398" s="20">
        <f t="shared" si="100"/>
        <v>0</v>
      </c>
      <c r="AA398" s="20">
        <f t="shared" si="108"/>
        <v>0</v>
      </c>
      <c r="AB398" s="20">
        <f t="shared" si="101"/>
        <v>0.75</v>
      </c>
      <c r="AC398" s="20">
        <f t="shared" si="102"/>
        <v>0</v>
      </c>
      <c r="AD398" s="20">
        <f t="shared" si="103"/>
        <v>0</v>
      </c>
      <c r="AE398" s="23">
        <f t="shared" si="104"/>
        <v>0</v>
      </c>
      <c r="AF398" s="25">
        <f t="shared" si="105"/>
        <v>0</v>
      </c>
      <c r="AG398" s="230"/>
      <c r="AH398" s="25"/>
      <c r="AI398" s="23"/>
      <c r="AJ398" s="49">
        <f t="shared" si="106"/>
        <v>2.75</v>
      </c>
      <c r="AK398" s="366" t="s">
        <v>107</v>
      </c>
      <c r="AL398" s="182">
        <f t="shared" si="107"/>
        <v>4.5833333333333334E-3</v>
      </c>
      <c r="AM398" s="69" t="s">
        <v>140</v>
      </c>
      <c r="AN398" s="20" t="s">
        <v>110</v>
      </c>
      <c r="AO398" s="20" t="s">
        <v>148</v>
      </c>
      <c r="AP398" s="21"/>
      <c r="AQ398" s="122" t="s">
        <v>4</v>
      </c>
      <c r="AR398" s="185" t="str">
        <f>INDEX(Преподаватели!F$3:F$72,MATCH($AK398,Преподаватели!$E$3:$E$72,0),1)</f>
        <v>ст.викл.</v>
      </c>
      <c r="AS398" s="101" t="str">
        <f>INDEX(Преподаватели!G$3:G$72,MATCH($AK398,Преподаватели!$E$3:$E$72,0),1)</f>
        <v>шт.</v>
      </c>
      <c r="AT398" s="101" t="str">
        <f>INDEX(Преподаватели!H$3:H$72,MATCH($AK398,Преподаватели!$E$3:$E$72,0),1)</f>
        <v>б.с.</v>
      </c>
      <c r="AU398" s="186" t="str">
        <f>INDEX(Преподаватели!I$3:I$72,MATCH($AK398,Преподаватели!$E$3:$E$72,0),1)</f>
        <v>б.з.</v>
      </c>
      <c r="AV398" s="157"/>
      <c r="AW398" s="163"/>
      <c r="AX398" s="163"/>
      <c r="AY398" s="164"/>
      <c r="AZ398" s="165"/>
      <c r="BA398" s="165"/>
    </row>
    <row r="399" spans="1:58" s="1" customFormat="1">
      <c r="A399" s="21" t="s">
        <v>206</v>
      </c>
      <c r="B399" s="145" t="s">
        <v>535</v>
      </c>
      <c r="C399" s="68" t="s">
        <v>364</v>
      </c>
      <c r="D399" s="21" t="s">
        <v>437</v>
      </c>
      <c r="E399" s="21" t="s">
        <v>192</v>
      </c>
      <c r="F399" s="21">
        <v>1</v>
      </c>
      <c r="G399" s="20" t="s">
        <v>1887</v>
      </c>
      <c r="H399" s="21">
        <v>3</v>
      </c>
      <c r="I399" s="49">
        <v>1</v>
      </c>
      <c r="J399" s="37"/>
      <c r="K399" s="31" t="s">
        <v>106</v>
      </c>
      <c r="L399" s="31"/>
      <c r="M399" s="38"/>
      <c r="N399" s="193">
        <v>3</v>
      </c>
      <c r="O399" s="21">
        <v>90</v>
      </c>
      <c r="P399" s="21">
        <v>2</v>
      </c>
      <c r="Q399" s="21"/>
      <c r="R399" s="21">
        <v>0</v>
      </c>
      <c r="S399" s="21">
        <v>2</v>
      </c>
      <c r="T399" s="121">
        <v>80</v>
      </c>
      <c r="U399" s="50">
        <f t="shared" si="95"/>
        <v>0</v>
      </c>
      <c r="V399" s="29">
        <f t="shared" si="96"/>
        <v>0</v>
      </c>
      <c r="W399" s="29">
        <f t="shared" si="97"/>
        <v>2</v>
      </c>
      <c r="X399" s="57">
        <f t="shared" si="98"/>
        <v>0</v>
      </c>
      <c r="Y399" s="29">
        <f t="shared" si="99"/>
        <v>0</v>
      </c>
      <c r="Z399" s="20">
        <f t="shared" si="100"/>
        <v>0</v>
      </c>
      <c r="AA399" s="20">
        <f t="shared" si="108"/>
        <v>0</v>
      </c>
      <c r="AB399" s="20">
        <f t="shared" si="101"/>
        <v>0</v>
      </c>
      <c r="AC399" s="20">
        <f t="shared" si="102"/>
        <v>0</v>
      </c>
      <c r="AD399" s="20">
        <f t="shared" si="103"/>
        <v>0</v>
      </c>
      <c r="AE399" s="23">
        <f t="shared" si="104"/>
        <v>0</v>
      </c>
      <c r="AF399" s="25">
        <f t="shared" si="105"/>
        <v>0</v>
      </c>
      <c r="AG399" s="230"/>
      <c r="AH399" s="25"/>
      <c r="AI399" s="23"/>
      <c r="AJ399" s="49">
        <f t="shared" si="106"/>
        <v>2</v>
      </c>
      <c r="AK399" s="366" t="s">
        <v>254</v>
      </c>
      <c r="AL399" s="182">
        <f t="shared" si="107"/>
        <v>3.3333333333333335E-3</v>
      </c>
      <c r="AM399" s="158" t="s">
        <v>366</v>
      </c>
      <c r="AN399" s="20" t="s">
        <v>148</v>
      </c>
      <c r="AO399" s="20" t="s">
        <v>148</v>
      </c>
      <c r="AP399" s="21"/>
      <c r="AQ399" s="122" t="s">
        <v>4</v>
      </c>
      <c r="AR399" s="185" t="str">
        <f>INDEX(Преподаватели!F$3:F$72,MATCH($AK399,Преподаватели!$E$3:$E$72,0),1)</f>
        <v>доц.</v>
      </c>
      <c r="AS399" s="101" t="str">
        <f>INDEX(Преподаватели!G$3:G$72,MATCH($AK399,Преподаватели!$E$3:$E$72,0),1)</f>
        <v>шт.сум.</v>
      </c>
      <c r="AT399" s="101" t="str">
        <f>INDEX(Преподаватели!H$3:H$72,MATCH($AK399,Преподаватели!$E$3:$E$72,0),1)</f>
        <v>к.н.</v>
      </c>
      <c r="AU399" s="186" t="str">
        <f>INDEX(Преподаватели!I$3:I$72,MATCH($AK399,Преподаватели!$E$3:$E$72,0),1)</f>
        <v>доц.</v>
      </c>
      <c r="AV399" s="157"/>
      <c r="AW399" s="163"/>
      <c r="AX399" s="163"/>
      <c r="AY399" s="164"/>
      <c r="AZ399" s="165"/>
      <c r="BA399" s="165"/>
    </row>
    <row r="400" spans="1:58" s="1" customFormat="1">
      <c r="A400" s="21" t="s">
        <v>213</v>
      </c>
      <c r="B400" s="145" t="s">
        <v>577</v>
      </c>
      <c r="C400" s="68" t="s">
        <v>364</v>
      </c>
      <c r="D400" s="21" t="s">
        <v>437</v>
      </c>
      <c r="E400" s="21" t="s">
        <v>192</v>
      </c>
      <c r="F400" s="21">
        <v>1</v>
      </c>
      <c r="G400" s="20" t="s">
        <v>1887</v>
      </c>
      <c r="H400" s="21">
        <v>3</v>
      </c>
      <c r="I400" s="49">
        <v>1</v>
      </c>
      <c r="J400" s="37"/>
      <c r="K400" s="31"/>
      <c r="L400" s="31"/>
      <c r="M400" s="38"/>
      <c r="N400" s="193">
        <v>0</v>
      </c>
      <c r="O400" s="21"/>
      <c r="P400" s="21">
        <v>2</v>
      </c>
      <c r="Q400" s="21">
        <v>2</v>
      </c>
      <c r="R400" s="21">
        <v>0</v>
      </c>
      <c r="S400" s="21"/>
      <c r="T400" s="121"/>
      <c r="U400" s="50">
        <f t="shared" si="95"/>
        <v>2</v>
      </c>
      <c r="V400" s="29">
        <f t="shared" si="96"/>
        <v>0</v>
      </c>
      <c r="W400" s="29">
        <f t="shared" si="97"/>
        <v>0</v>
      </c>
      <c r="X400" s="57">
        <f t="shared" si="98"/>
        <v>0</v>
      </c>
      <c r="Y400" s="29">
        <f t="shared" si="99"/>
        <v>0</v>
      </c>
      <c r="Z400" s="20">
        <f t="shared" si="100"/>
        <v>0</v>
      </c>
      <c r="AA400" s="20">
        <f t="shared" si="108"/>
        <v>0</v>
      </c>
      <c r="AB400" s="20">
        <f t="shared" si="101"/>
        <v>0</v>
      </c>
      <c r="AC400" s="20">
        <f t="shared" si="102"/>
        <v>0</v>
      </c>
      <c r="AD400" s="20">
        <f t="shared" si="103"/>
        <v>0</v>
      </c>
      <c r="AE400" s="23">
        <f t="shared" si="104"/>
        <v>0</v>
      </c>
      <c r="AF400" s="25">
        <f t="shared" si="105"/>
        <v>0</v>
      </c>
      <c r="AG400" s="230"/>
      <c r="AH400" s="25">
        <f>IF(AF400&gt;0,0,IF(D400="Заоч.",0,IF(OR(D400="Ден.(д)",D400="Заоч.(д)"),0,IF(Q400&gt;0,N400*H400*0.02,0))))</f>
        <v>0</v>
      </c>
      <c r="AI400" s="23"/>
      <c r="AJ400" s="49">
        <f t="shared" si="106"/>
        <v>2</v>
      </c>
      <c r="AK400" s="366" t="s">
        <v>254</v>
      </c>
      <c r="AL400" s="182">
        <f t="shared" si="107"/>
        <v>3.3333333333333335E-3</v>
      </c>
      <c r="AM400" s="158" t="s">
        <v>140</v>
      </c>
      <c r="AN400" s="20" t="s">
        <v>110</v>
      </c>
      <c r="AO400" s="20" t="s">
        <v>148</v>
      </c>
      <c r="AP400" s="21"/>
      <c r="AQ400" s="122" t="s">
        <v>4</v>
      </c>
      <c r="AR400" s="185" t="str">
        <f>INDEX(Преподаватели!F$3:F$72,MATCH($AK400,Преподаватели!$E$3:$E$72,0),1)</f>
        <v>доц.</v>
      </c>
      <c r="AS400" s="101" t="str">
        <f>INDEX(Преподаватели!G$3:G$72,MATCH($AK400,Преподаватели!$E$3:$E$72,0),1)</f>
        <v>шт.сум.</v>
      </c>
      <c r="AT400" s="101" t="str">
        <f>INDEX(Преподаватели!H$3:H$72,MATCH($AK400,Преподаватели!$E$3:$E$72,0),1)</f>
        <v>к.н.</v>
      </c>
      <c r="AU400" s="186" t="str">
        <f>INDEX(Преподаватели!I$3:I$72,MATCH($AK400,Преподаватели!$E$3:$E$72,0),1)</f>
        <v>доц.</v>
      </c>
      <c r="AV400" s="157"/>
      <c r="AW400" s="163"/>
      <c r="AX400" s="163"/>
      <c r="AY400" s="164"/>
      <c r="AZ400" s="165"/>
      <c r="BA400" s="165"/>
    </row>
    <row r="401" spans="1:58">
      <c r="A401" s="22" t="s">
        <v>213</v>
      </c>
      <c r="B401" s="145" t="s">
        <v>577</v>
      </c>
      <c r="C401" s="68" t="s">
        <v>364</v>
      </c>
      <c r="D401" s="21" t="s">
        <v>437</v>
      </c>
      <c r="E401" s="21" t="s">
        <v>192</v>
      </c>
      <c r="F401" s="21">
        <v>2</v>
      </c>
      <c r="G401" s="20" t="s">
        <v>1887</v>
      </c>
      <c r="H401" s="21">
        <v>3</v>
      </c>
      <c r="I401" s="49">
        <v>1</v>
      </c>
      <c r="J401" s="37"/>
      <c r="K401" s="31" t="s">
        <v>106</v>
      </c>
      <c r="L401" s="31"/>
      <c r="M401" s="38"/>
      <c r="N401" s="193">
        <v>3</v>
      </c>
      <c r="O401" s="21">
        <v>90</v>
      </c>
      <c r="P401" s="21">
        <v>2</v>
      </c>
      <c r="Q401" s="21"/>
      <c r="R401" s="21">
        <v>0</v>
      </c>
      <c r="S401" s="21">
        <v>2</v>
      </c>
      <c r="T401" s="121">
        <v>82</v>
      </c>
      <c r="U401" s="50">
        <f t="shared" si="95"/>
        <v>0</v>
      </c>
      <c r="V401" s="29">
        <f t="shared" si="96"/>
        <v>0</v>
      </c>
      <c r="W401" s="29">
        <f t="shared" si="97"/>
        <v>2</v>
      </c>
      <c r="X401" s="57">
        <f t="shared" si="98"/>
        <v>0</v>
      </c>
      <c r="Y401" s="29">
        <f t="shared" si="99"/>
        <v>0</v>
      </c>
      <c r="Z401" s="20">
        <f t="shared" si="100"/>
        <v>0</v>
      </c>
      <c r="AA401" s="20">
        <f t="shared" si="108"/>
        <v>0</v>
      </c>
      <c r="AB401" s="20">
        <f t="shared" si="101"/>
        <v>0</v>
      </c>
      <c r="AC401" s="20">
        <f t="shared" si="102"/>
        <v>0</v>
      </c>
      <c r="AD401" s="20">
        <f t="shared" si="103"/>
        <v>0</v>
      </c>
      <c r="AE401" s="23">
        <f t="shared" si="104"/>
        <v>0</v>
      </c>
      <c r="AF401" s="25">
        <f t="shared" si="105"/>
        <v>0</v>
      </c>
      <c r="AG401" s="230"/>
      <c r="AH401" s="25">
        <f>IF(AF401&gt;0,0,IF(D401="Заоч.",0,IF(OR(D401="Ден.(д)",D401="Заоч.(д)"),0,IF(Q401&gt;0,N401*H401*0.02,0))))</f>
        <v>0</v>
      </c>
      <c r="AI401" s="23"/>
      <c r="AJ401" s="49">
        <f t="shared" si="106"/>
        <v>2</v>
      </c>
      <c r="AK401" s="366" t="s">
        <v>254</v>
      </c>
      <c r="AL401" s="182">
        <f t="shared" si="107"/>
        <v>3.3333333333333335E-3</v>
      </c>
      <c r="AM401" s="69" t="s">
        <v>140</v>
      </c>
      <c r="AN401" s="20" t="s">
        <v>110</v>
      </c>
      <c r="AO401" s="20" t="s">
        <v>148</v>
      </c>
      <c r="AP401" s="21"/>
      <c r="AQ401" s="122" t="s">
        <v>4</v>
      </c>
      <c r="AR401" s="185" t="str">
        <f>INDEX(Преподаватели!F$3:F$72,MATCH($AK401,Преподаватели!$E$3:$E$72,0),1)</f>
        <v>доц.</v>
      </c>
      <c r="AS401" s="101" t="str">
        <f>INDEX(Преподаватели!G$3:G$72,MATCH($AK401,Преподаватели!$E$3:$E$72,0),1)</f>
        <v>шт.сум.</v>
      </c>
      <c r="AT401" s="101" t="str">
        <f>INDEX(Преподаватели!H$3:H$72,MATCH($AK401,Преподаватели!$E$3:$E$72,0),1)</f>
        <v>к.н.</v>
      </c>
      <c r="AU401" s="186" t="str">
        <f>INDEX(Преподаватели!I$3:I$72,MATCH($AK401,Преподаватели!$E$3:$E$72,0),1)</f>
        <v>доц.</v>
      </c>
      <c r="AV401" s="157"/>
      <c r="AW401" s="163"/>
      <c r="AX401" s="163"/>
      <c r="AY401" s="164"/>
      <c r="AZ401" s="165"/>
      <c r="BA401" s="165"/>
      <c r="BB401" s="1"/>
      <c r="BC401" s="1"/>
      <c r="BD401" s="1"/>
      <c r="BE401" s="1"/>
      <c r="BF401" s="1"/>
    </row>
    <row r="402" spans="1:58" s="1" customFormat="1">
      <c r="A402" s="21" t="s">
        <v>306</v>
      </c>
      <c r="B402" s="145" t="s">
        <v>368</v>
      </c>
      <c r="C402" s="68" t="s">
        <v>364</v>
      </c>
      <c r="D402" s="21" t="s">
        <v>437</v>
      </c>
      <c r="E402" s="21" t="s">
        <v>192</v>
      </c>
      <c r="F402" s="21">
        <v>2</v>
      </c>
      <c r="G402" s="20" t="s">
        <v>1887</v>
      </c>
      <c r="H402" s="21">
        <v>3</v>
      </c>
      <c r="I402" s="49">
        <v>1</v>
      </c>
      <c r="J402" s="37"/>
      <c r="K402" s="31"/>
      <c r="L402" s="31" t="s">
        <v>133</v>
      </c>
      <c r="M402" s="38" t="s">
        <v>133</v>
      </c>
      <c r="N402" s="193">
        <v>0</v>
      </c>
      <c r="O402" s="21"/>
      <c r="P402" s="21">
        <v>2</v>
      </c>
      <c r="Q402" s="21">
        <v>2</v>
      </c>
      <c r="R402" s="21">
        <v>0</v>
      </c>
      <c r="S402" s="21"/>
      <c r="T402" s="121"/>
      <c r="U402" s="50">
        <f t="shared" si="95"/>
        <v>2</v>
      </c>
      <c r="V402" s="29">
        <f t="shared" si="96"/>
        <v>0</v>
      </c>
      <c r="W402" s="29">
        <f t="shared" si="97"/>
        <v>0</v>
      </c>
      <c r="X402" s="57">
        <f t="shared" si="98"/>
        <v>0</v>
      </c>
      <c r="Y402" s="29">
        <f t="shared" si="99"/>
        <v>0</v>
      </c>
      <c r="Z402" s="20">
        <f t="shared" si="100"/>
        <v>0</v>
      </c>
      <c r="AA402" s="20">
        <f t="shared" si="108"/>
        <v>0</v>
      </c>
      <c r="AB402" s="20">
        <f t="shared" si="101"/>
        <v>0</v>
      </c>
      <c r="AC402" s="20">
        <f t="shared" si="102"/>
        <v>0</v>
      </c>
      <c r="AD402" s="20">
        <f t="shared" si="103"/>
        <v>0</v>
      </c>
      <c r="AE402" s="23">
        <f t="shared" si="104"/>
        <v>0</v>
      </c>
      <c r="AF402" s="25">
        <f t="shared" si="105"/>
        <v>0</v>
      </c>
      <c r="AG402" s="230"/>
      <c r="AH402" s="25">
        <f>IF(AF402&gt;0,0,IF(D402="Заоч.",0,IF(OR(D402="Ден.(д)",D402="Заоч.(д)"),0,IF(Q402&gt;0,N402*H402*0.02,0))))</f>
        <v>0</v>
      </c>
      <c r="AI402" s="23"/>
      <c r="AJ402" s="49">
        <f t="shared" si="106"/>
        <v>2</v>
      </c>
      <c r="AK402" s="366" t="s">
        <v>233</v>
      </c>
      <c r="AL402" s="182">
        <f t="shared" si="107"/>
        <v>3.3333333333333335E-3</v>
      </c>
      <c r="AM402" s="158" t="s">
        <v>366</v>
      </c>
      <c r="AN402" s="20" t="s">
        <v>148</v>
      </c>
      <c r="AO402" s="20" t="s">
        <v>148</v>
      </c>
      <c r="AP402" s="21"/>
      <c r="AQ402" s="122" t="s">
        <v>4</v>
      </c>
      <c r="AR402" s="185" t="str">
        <f>INDEX(Преподаватели!F$3:F$72,MATCH($AK402,Преподаватели!$E$3:$E$72,0),1)</f>
        <v>доц.</v>
      </c>
      <c r="AS402" s="101" t="str">
        <f>INDEX(Преподаватели!G$3:G$72,MATCH($AK402,Преподаватели!$E$3:$E$72,0),1)</f>
        <v>шт.</v>
      </c>
      <c r="AT402" s="101" t="str">
        <f>INDEX(Преподаватели!H$3:H$72,MATCH($AK402,Преподаватели!$E$3:$E$72,0),1)</f>
        <v>к.н.</v>
      </c>
      <c r="AU402" s="186" t="str">
        <f>INDEX(Преподаватели!I$3:I$72,MATCH($AK402,Преподаватели!$E$3:$E$72,0),1)</f>
        <v>б.з.</v>
      </c>
      <c r="AV402" s="157"/>
      <c r="AW402" s="163"/>
      <c r="AX402" s="163"/>
      <c r="AY402" s="164"/>
      <c r="AZ402" s="165"/>
      <c r="BA402" s="165"/>
      <c r="BB402" s="4"/>
      <c r="BC402" s="4"/>
      <c r="BD402" s="4"/>
      <c r="BE402" s="4"/>
      <c r="BF402" s="4"/>
    </row>
    <row r="403" spans="1:58">
      <c r="A403" s="22" t="s">
        <v>257</v>
      </c>
      <c r="B403" s="145" t="s">
        <v>603</v>
      </c>
      <c r="C403" s="68" t="s">
        <v>364</v>
      </c>
      <c r="D403" s="21" t="s">
        <v>437</v>
      </c>
      <c r="E403" s="21" t="s">
        <v>192</v>
      </c>
      <c r="F403" s="21">
        <v>1</v>
      </c>
      <c r="G403" s="20" t="s">
        <v>1887</v>
      </c>
      <c r="H403" s="21">
        <v>3</v>
      </c>
      <c r="I403" s="49">
        <v>1</v>
      </c>
      <c r="J403" s="37"/>
      <c r="K403" s="31"/>
      <c r="L403" s="31"/>
      <c r="M403" s="38"/>
      <c r="N403" s="193">
        <v>0</v>
      </c>
      <c r="O403" s="21"/>
      <c r="P403" s="21">
        <v>2</v>
      </c>
      <c r="Q403" s="21">
        <v>2</v>
      </c>
      <c r="R403" s="21">
        <v>0</v>
      </c>
      <c r="S403" s="21"/>
      <c r="T403" s="121"/>
      <c r="U403" s="50">
        <f t="shared" si="95"/>
        <v>2</v>
      </c>
      <c r="V403" s="29">
        <f t="shared" si="96"/>
        <v>0</v>
      </c>
      <c r="W403" s="29">
        <f t="shared" si="97"/>
        <v>0</v>
      </c>
      <c r="X403" s="57">
        <f t="shared" si="98"/>
        <v>0</v>
      </c>
      <c r="Y403" s="29">
        <f t="shared" si="99"/>
        <v>0</v>
      </c>
      <c r="Z403" s="20">
        <f t="shared" si="100"/>
        <v>0</v>
      </c>
      <c r="AA403" s="20">
        <f t="shared" si="108"/>
        <v>0</v>
      </c>
      <c r="AB403" s="20">
        <f t="shared" si="101"/>
        <v>0</v>
      </c>
      <c r="AC403" s="20">
        <f t="shared" si="102"/>
        <v>0</v>
      </c>
      <c r="AD403" s="20">
        <f t="shared" si="103"/>
        <v>0</v>
      </c>
      <c r="AE403" s="23">
        <f t="shared" si="104"/>
        <v>0</v>
      </c>
      <c r="AF403" s="25">
        <f t="shared" si="105"/>
        <v>0</v>
      </c>
      <c r="AG403" s="230"/>
      <c r="AH403" s="25">
        <f>IF(AF403&gt;0,0,IF(D403="Заоч.",0,IF(OR(D403="Ден.(д)",D403="Заоч.(д)"),0,IF(Q403&gt;0,N403*H403*0.02,0))))</f>
        <v>0</v>
      </c>
      <c r="AI403" s="23"/>
      <c r="AJ403" s="49">
        <f t="shared" si="106"/>
        <v>2</v>
      </c>
      <c r="AK403" s="366" t="s">
        <v>254</v>
      </c>
      <c r="AL403" s="182">
        <f t="shared" si="107"/>
        <v>3.3333333333333335E-3</v>
      </c>
      <c r="AM403" s="69" t="s">
        <v>560</v>
      </c>
      <c r="AN403" s="20" t="s">
        <v>148</v>
      </c>
      <c r="AO403" s="20" t="s">
        <v>148</v>
      </c>
      <c r="AP403" s="21"/>
      <c r="AQ403" s="122" t="s">
        <v>4</v>
      </c>
      <c r="AR403" s="185" t="str">
        <f>INDEX(Преподаватели!F$3:F$72,MATCH($AK403,Преподаватели!$E$3:$E$72,0),1)</f>
        <v>доц.</v>
      </c>
      <c r="AS403" s="101" t="str">
        <f>INDEX(Преподаватели!G$3:G$72,MATCH($AK403,Преподаватели!$E$3:$E$72,0),1)</f>
        <v>шт.сум.</v>
      </c>
      <c r="AT403" s="101" t="str">
        <f>INDEX(Преподаватели!H$3:H$72,MATCH($AK403,Преподаватели!$E$3:$E$72,0),1)</f>
        <v>к.н.</v>
      </c>
      <c r="AU403" s="186" t="str">
        <f>INDEX(Преподаватели!I$3:I$72,MATCH($AK403,Преподаватели!$E$3:$E$72,0),1)</f>
        <v>доц.</v>
      </c>
      <c r="AV403" s="157"/>
      <c r="AW403" s="163"/>
      <c r="AX403" s="163"/>
      <c r="AY403" s="164"/>
      <c r="AZ403" s="165"/>
      <c r="BA403" s="165"/>
      <c r="BB403" s="1"/>
      <c r="BC403" s="1"/>
      <c r="BD403" s="1"/>
      <c r="BE403" s="1"/>
      <c r="BF403" s="1"/>
    </row>
    <row r="404" spans="1:58" s="1" customFormat="1">
      <c r="A404" s="21" t="s">
        <v>257</v>
      </c>
      <c r="B404" s="145" t="s">
        <v>603</v>
      </c>
      <c r="C404" s="68" t="s">
        <v>364</v>
      </c>
      <c r="D404" s="21" t="s">
        <v>437</v>
      </c>
      <c r="E404" s="21" t="s">
        <v>192</v>
      </c>
      <c r="F404" s="21">
        <v>2</v>
      </c>
      <c r="G404" s="20" t="s">
        <v>1887</v>
      </c>
      <c r="H404" s="21">
        <v>3</v>
      </c>
      <c r="I404" s="49">
        <v>1</v>
      </c>
      <c r="J404" s="37" t="s">
        <v>106</v>
      </c>
      <c r="K404" s="31"/>
      <c r="L404" s="31"/>
      <c r="M404" s="38"/>
      <c r="N404" s="193">
        <v>3</v>
      </c>
      <c r="O404" s="21">
        <v>90</v>
      </c>
      <c r="P404" s="21">
        <v>2</v>
      </c>
      <c r="Q404" s="21"/>
      <c r="R404" s="21">
        <v>0</v>
      </c>
      <c r="S404" s="21">
        <v>2</v>
      </c>
      <c r="T404" s="121">
        <v>82</v>
      </c>
      <c r="U404" s="50">
        <f t="shared" si="95"/>
        <v>0</v>
      </c>
      <c r="V404" s="29">
        <f t="shared" si="96"/>
        <v>0</v>
      </c>
      <c r="W404" s="29">
        <f t="shared" si="97"/>
        <v>2</v>
      </c>
      <c r="X404" s="57">
        <f t="shared" si="98"/>
        <v>0</v>
      </c>
      <c r="Y404" s="29">
        <f t="shared" si="99"/>
        <v>0</v>
      </c>
      <c r="Z404" s="20">
        <f t="shared" si="100"/>
        <v>0</v>
      </c>
      <c r="AA404" s="20">
        <f t="shared" si="108"/>
        <v>0</v>
      </c>
      <c r="AB404" s="20">
        <f t="shared" si="101"/>
        <v>0.75</v>
      </c>
      <c r="AC404" s="20">
        <f t="shared" si="102"/>
        <v>0</v>
      </c>
      <c r="AD404" s="20">
        <f t="shared" si="103"/>
        <v>0</v>
      </c>
      <c r="AE404" s="23">
        <f t="shared" si="104"/>
        <v>0</v>
      </c>
      <c r="AF404" s="25">
        <f t="shared" si="105"/>
        <v>0</v>
      </c>
      <c r="AG404" s="230"/>
      <c r="AH404" s="25"/>
      <c r="AI404" s="23"/>
      <c r="AJ404" s="49">
        <f t="shared" si="106"/>
        <v>2.75</v>
      </c>
      <c r="AK404" s="366" t="s">
        <v>254</v>
      </c>
      <c r="AL404" s="182">
        <f t="shared" si="107"/>
        <v>4.5833333333333334E-3</v>
      </c>
      <c r="AM404" s="158" t="s">
        <v>560</v>
      </c>
      <c r="AN404" s="20" t="s">
        <v>148</v>
      </c>
      <c r="AO404" s="20" t="s">
        <v>148</v>
      </c>
      <c r="AP404" s="21"/>
      <c r="AQ404" s="122" t="s">
        <v>4</v>
      </c>
      <c r="AR404" s="185" t="str">
        <f>INDEX(Преподаватели!F$3:F$72,MATCH($AK404,Преподаватели!$E$3:$E$72,0),1)</f>
        <v>доц.</v>
      </c>
      <c r="AS404" s="101" t="str">
        <f>INDEX(Преподаватели!G$3:G$72,MATCH($AK404,Преподаватели!$E$3:$E$72,0),1)</f>
        <v>шт.сум.</v>
      </c>
      <c r="AT404" s="101" t="str">
        <f>INDEX(Преподаватели!H$3:H$72,MATCH($AK404,Преподаватели!$E$3:$E$72,0),1)</f>
        <v>к.н.</v>
      </c>
      <c r="AU404" s="186" t="str">
        <f>INDEX(Преподаватели!I$3:I$72,MATCH($AK404,Преподаватели!$E$3:$E$72,0),1)</f>
        <v>доц.</v>
      </c>
      <c r="AV404" s="157"/>
      <c r="AW404" s="163"/>
      <c r="AX404" s="163"/>
      <c r="AY404" s="164"/>
      <c r="AZ404" s="165"/>
      <c r="BA404" s="165"/>
    </row>
    <row r="405" spans="1:58" s="1" customFormat="1" ht="25.5">
      <c r="A405" s="21" t="s">
        <v>355</v>
      </c>
      <c r="B405" s="145" t="s">
        <v>369</v>
      </c>
      <c r="C405" s="68" t="s">
        <v>364</v>
      </c>
      <c r="D405" s="21" t="s">
        <v>437</v>
      </c>
      <c r="E405" s="21" t="s">
        <v>192</v>
      </c>
      <c r="F405" s="21">
        <v>2</v>
      </c>
      <c r="G405" s="20" t="s">
        <v>1887</v>
      </c>
      <c r="H405" s="21">
        <v>3</v>
      </c>
      <c r="I405" s="49">
        <v>1</v>
      </c>
      <c r="J405" s="37"/>
      <c r="K405" s="31"/>
      <c r="L405" s="31"/>
      <c r="M405" s="38"/>
      <c r="N405" s="193">
        <v>0</v>
      </c>
      <c r="O405" s="21"/>
      <c r="P405" s="21">
        <v>2</v>
      </c>
      <c r="Q405" s="21">
        <v>2</v>
      </c>
      <c r="R405" s="21">
        <v>0</v>
      </c>
      <c r="S405" s="21"/>
      <c r="T405" s="121"/>
      <c r="U405" s="50">
        <f t="shared" si="95"/>
        <v>2</v>
      </c>
      <c r="V405" s="29">
        <f t="shared" si="96"/>
        <v>0</v>
      </c>
      <c r="W405" s="29">
        <f t="shared" si="97"/>
        <v>0</v>
      </c>
      <c r="X405" s="57">
        <f t="shared" si="98"/>
        <v>0</v>
      </c>
      <c r="Y405" s="29">
        <f t="shared" si="99"/>
        <v>0</v>
      </c>
      <c r="Z405" s="20">
        <f t="shared" si="100"/>
        <v>0</v>
      </c>
      <c r="AA405" s="20">
        <f t="shared" si="108"/>
        <v>0</v>
      </c>
      <c r="AB405" s="20">
        <f t="shared" si="101"/>
        <v>0</v>
      </c>
      <c r="AC405" s="20">
        <f t="shared" si="102"/>
        <v>0</v>
      </c>
      <c r="AD405" s="20">
        <f t="shared" si="103"/>
        <v>0</v>
      </c>
      <c r="AE405" s="23">
        <f t="shared" si="104"/>
        <v>0</v>
      </c>
      <c r="AF405" s="25">
        <f t="shared" si="105"/>
        <v>0</v>
      </c>
      <c r="AG405" s="230"/>
      <c r="AH405" s="25">
        <f t="shared" ref="AH405:AH413" si="109">IF(AF405&gt;0,0,IF(D405="Заоч.",0,IF(OR(D405="Ден.(д)",D405="Заоч.(д)"),0,IF(Q405&gt;0,N405*H405*0.02,0))))</f>
        <v>0</v>
      </c>
      <c r="AI405" s="23"/>
      <c r="AJ405" s="49">
        <f t="shared" si="106"/>
        <v>2</v>
      </c>
      <c r="AK405" s="366" t="s">
        <v>238</v>
      </c>
      <c r="AL405" s="182">
        <f t="shared" si="107"/>
        <v>3.3333333333333335E-3</v>
      </c>
      <c r="AM405" s="158" t="s">
        <v>366</v>
      </c>
      <c r="AN405" s="20" t="s">
        <v>148</v>
      </c>
      <c r="AO405" s="20" t="s">
        <v>148</v>
      </c>
      <c r="AP405" s="21"/>
      <c r="AQ405" s="122" t="s">
        <v>4</v>
      </c>
      <c r="AR405" s="185" t="str">
        <f>INDEX(Преподаватели!F$3:F$72,MATCH($AK405,Преподаватели!$E$3:$E$72,0),1)</f>
        <v>доц.</v>
      </c>
      <c r="AS405" s="101" t="str">
        <f>INDEX(Преподаватели!G$3:G$72,MATCH($AK405,Преподаватели!$E$3:$E$72,0),1)</f>
        <v>шт.</v>
      </c>
      <c r="AT405" s="101" t="str">
        <f>INDEX(Преподаватели!H$3:H$72,MATCH($AK405,Преподаватели!$E$3:$E$72,0),1)</f>
        <v>к.н.</v>
      </c>
      <c r="AU405" s="186" t="str">
        <f>INDEX(Преподаватели!I$3:I$72,MATCH($AK405,Преподаватели!$E$3:$E$72,0),1)</f>
        <v>б.з.</v>
      </c>
      <c r="AV405" s="157"/>
      <c r="AW405" s="163"/>
      <c r="AX405" s="163"/>
      <c r="AY405" s="164"/>
      <c r="AZ405" s="165"/>
      <c r="BA405" s="165"/>
    </row>
    <row r="406" spans="1:58">
      <c r="A406" s="22" t="s">
        <v>538</v>
      </c>
      <c r="B406" s="145" t="s">
        <v>539</v>
      </c>
      <c r="C406" s="68" t="s">
        <v>364</v>
      </c>
      <c r="D406" s="21" t="s">
        <v>437</v>
      </c>
      <c r="E406" s="21" t="s">
        <v>192</v>
      </c>
      <c r="F406" s="21">
        <v>1</v>
      </c>
      <c r="G406" s="20" t="s">
        <v>1887</v>
      </c>
      <c r="H406" s="21">
        <v>3</v>
      </c>
      <c r="I406" s="49">
        <v>1</v>
      </c>
      <c r="J406" s="37" t="s">
        <v>106</v>
      </c>
      <c r="K406" s="31"/>
      <c r="L406" s="31"/>
      <c r="M406" s="38"/>
      <c r="N406" s="193">
        <v>3</v>
      </c>
      <c r="O406" s="21">
        <v>90</v>
      </c>
      <c r="P406" s="21">
        <v>2</v>
      </c>
      <c r="Q406" s="21"/>
      <c r="R406" s="21">
        <v>0</v>
      </c>
      <c r="S406" s="21">
        <v>2</v>
      </c>
      <c r="T406" s="121">
        <v>80</v>
      </c>
      <c r="U406" s="50">
        <f t="shared" si="95"/>
        <v>0</v>
      </c>
      <c r="V406" s="29">
        <f t="shared" si="96"/>
        <v>0</v>
      </c>
      <c r="W406" s="29">
        <f t="shared" si="97"/>
        <v>2</v>
      </c>
      <c r="X406" s="57">
        <f t="shared" si="98"/>
        <v>0</v>
      </c>
      <c r="Y406" s="29">
        <f t="shared" si="99"/>
        <v>0</v>
      </c>
      <c r="Z406" s="20">
        <f t="shared" si="100"/>
        <v>0</v>
      </c>
      <c r="AA406" s="20">
        <f t="shared" si="108"/>
        <v>0</v>
      </c>
      <c r="AB406" s="20">
        <f t="shared" si="101"/>
        <v>0.75</v>
      </c>
      <c r="AC406" s="20">
        <f t="shared" si="102"/>
        <v>0</v>
      </c>
      <c r="AD406" s="20">
        <f t="shared" si="103"/>
        <v>0</v>
      </c>
      <c r="AE406" s="23">
        <f t="shared" si="104"/>
        <v>0</v>
      </c>
      <c r="AF406" s="25">
        <f t="shared" si="105"/>
        <v>0</v>
      </c>
      <c r="AG406" s="230"/>
      <c r="AH406" s="25">
        <f t="shared" si="109"/>
        <v>0</v>
      </c>
      <c r="AI406" s="23"/>
      <c r="AJ406" s="49">
        <f t="shared" si="106"/>
        <v>2.75</v>
      </c>
      <c r="AK406" s="366" t="s">
        <v>254</v>
      </c>
      <c r="AL406" s="182">
        <f t="shared" si="107"/>
        <v>4.5833333333333334E-3</v>
      </c>
      <c r="AM406" s="69" t="s">
        <v>354</v>
      </c>
      <c r="AN406" s="20" t="s">
        <v>109</v>
      </c>
      <c r="AO406" s="20" t="s">
        <v>148</v>
      </c>
      <c r="AP406" s="21"/>
      <c r="AQ406" s="122" t="s">
        <v>4</v>
      </c>
      <c r="AR406" s="185" t="str">
        <f>INDEX(Преподаватели!F$3:F$72,MATCH($AK406,Преподаватели!$E$3:$E$72,0),1)</f>
        <v>доц.</v>
      </c>
      <c r="AS406" s="101" t="str">
        <f>INDEX(Преподаватели!G$3:G$72,MATCH($AK406,Преподаватели!$E$3:$E$72,0),1)</f>
        <v>шт.сум.</v>
      </c>
      <c r="AT406" s="101" t="str">
        <f>INDEX(Преподаватели!H$3:H$72,MATCH($AK406,Преподаватели!$E$3:$E$72,0),1)</f>
        <v>к.н.</v>
      </c>
      <c r="AU406" s="186" t="str">
        <f>INDEX(Преподаватели!I$3:I$72,MATCH($AK406,Преподаватели!$E$3:$E$72,0),1)</f>
        <v>доц.</v>
      </c>
      <c r="AV406" s="157"/>
      <c r="AW406" s="163"/>
      <c r="AX406" s="163"/>
      <c r="AY406" s="164"/>
      <c r="AZ406" s="165"/>
      <c r="BA406" s="165"/>
      <c r="BB406" s="1"/>
      <c r="BC406" s="1"/>
      <c r="BD406" s="1"/>
      <c r="BE406" s="1"/>
      <c r="BF406" s="1"/>
    </row>
    <row r="407" spans="1:58" s="1" customFormat="1">
      <c r="A407" s="21" t="s">
        <v>309</v>
      </c>
      <c r="B407" s="145" t="s">
        <v>604</v>
      </c>
      <c r="C407" s="68" t="s">
        <v>364</v>
      </c>
      <c r="D407" s="21" t="s">
        <v>437</v>
      </c>
      <c r="E407" s="21" t="s">
        <v>192</v>
      </c>
      <c r="F407" s="21">
        <v>1</v>
      </c>
      <c r="G407" s="20" t="s">
        <v>1887</v>
      </c>
      <c r="H407" s="21">
        <v>3</v>
      </c>
      <c r="I407" s="49">
        <v>1</v>
      </c>
      <c r="J407" s="37"/>
      <c r="K407" s="31"/>
      <c r="L407" s="31"/>
      <c r="M407" s="38"/>
      <c r="N407" s="193">
        <v>0</v>
      </c>
      <c r="O407" s="21"/>
      <c r="P407" s="21">
        <v>2</v>
      </c>
      <c r="Q407" s="21">
        <v>2</v>
      </c>
      <c r="R407" s="21">
        <v>0</v>
      </c>
      <c r="S407" s="21"/>
      <c r="T407" s="121"/>
      <c r="U407" s="50">
        <f t="shared" si="95"/>
        <v>2</v>
      </c>
      <c r="V407" s="29">
        <f t="shared" si="96"/>
        <v>0</v>
      </c>
      <c r="W407" s="29">
        <f t="shared" si="97"/>
        <v>0</v>
      </c>
      <c r="X407" s="57">
        <f t="shared" si="98"/>
        <v>0</v>
      </c>
      <c r="Y407" s="29">
        <f t="shared" si="99"/>
        <v>0</v>
      </c>
      <c r="Z407" s="20">
        <f t="shared" si="100"/>
        <v>0</v>
      </c>
      <c r="AA407" s="20">
        <f t="shared" si="108"/>
        <v>0</v>
      </c>
      <c r="AB407" s="20">
        <f t="shared" si="101"/>
        <v>0</v>
      </c>
      <c r="AC407" s="20">
        <f t="shared" si="102"/>
        <v>0</v>
      </c>
      <c r="AD407" s="20">
        <f t="shared" si="103"/>
        <v>0</v>
      </c>
      <c r="AE407" s="23">
        <f t="shared" si="104"/>
        <v>0</v>
      </c>
      <c r="AF407" s="25">
        <f t="shared" si="105"/>
        <v>0</v>
      </c>
      <c r="AG407" s="230"/>
      <c r="AH407" s="25">
        <f t="shared" si="109"/>
        <v>0</v>
      </c>
      <c r="AI407" s="23"/>
      <c r="AJ407" s="49">
        <f t="shared" si="106"/>
        <v>2</v>
      </c>
      <c r="AK407" s="366" t="s">
        <v>107</v>
      </c>
      <c r="AL407" s="182">
        <f t="shared" si="107"/>
        <v>3.3333333333333335E-3</v>
      </c>
      <c r="AM407" s="158" t="s">
        <v>402</v>
      </c>
      <c r="AN407" s="20" t="s">
        <v>110</v>
      </c>
      <c r="AO407" s="20" t="s">
        <v>148</v>
      </c>
      <c r="AP407" s="21"/>
      <c r="AQ407" s="122" t="s">
        <v>4</v>
      </c>
      <c r="AR407" s="185" t="str">
        <f>INDEX(Преподаватели!F$3:F$72,MATCH($AK407,Преподаватели!$E$3:$E$72,0),1)</f>
        <v>ст.викл.</v>
      </c>
      <c r="AS407" s="101" t="str">
        <f>INDEX(Преподаватели!G$3:G$72,MATCH($AK407,Преподаватели!$E$3:$E$72,0),1)</f>
        <v>шт.</v>
      </c>
      <c r="AT407" s="101" t="str">
        <f>INDEX(Преподаватели!H$3:H$72,MATCH($AK407,Преподаватели!$E$3:$E$72,0),1)</f>
        <v>б.с.</v>
      </c>
      <c r="AU407" s="186" t="str">
        <f>INDEX(Преподаватели!I$3:I$72,MATCH($AK407,Преподаватели!$E$3:$E$72,0),1)</f>
        <v>б.з.</v>
      </c>
      <c r="AV407" s="157"/>
      <c r="AW407" s="163"/>
      <c r="AX407" s="163"/>
      <c r="AY407" s="164"/>
      <c r="AZ407" s="165"/>
      <c r="BA407" s="165"/>
    </row>
    <row r="408" spans="1:58" s="1" customFormat="1">
      <c r="A408" s="21" t="s">
        <v>309</v>
      </c>
      <c r="B408" s="145" t="s">
        <v>604</v>
      </c>
      <c r="C408" s="68" t="s">
        <v>364</v>
      </c>
      <c r="D408" s="21" t="s">
        <v>437</v>
      </c>
      <c r="E408" s="21" t="s">
        <v>192</v>
      </c>
      <c r="F408" s="21">
        <v>2</v>
      </c>
      <c r="G408" s="20" t="s">
        <v>1887</v>
      </c>
      <c r="H408" s="21">
        <v>3</v>
      </c>
      <c r="I408" s="49">
        <v>1</v>
      </c>
      <c r="J408" s="37" t="s">
        <v>106</v>
      </c>
      <c r="K408" s="31"/>
      <c r="L408" s="31"/>
      <c r="M408" s="38"/>
      <c r="N408" s="193">
        <v>5</v>
      </c>
      <c r="O408" s="21">
        <v>150</v>
      </c>
      <c r="P408" s="21">
        <v>2</v>
      </c>
      <c r="Q408" s="21"/>
      <c r="R408" s="21">
        <v>0</v>
      </c>
      <c r="S408" s="21">
        <v>2</v>
      </c>
      <c r="T408" s="121">
        <v>134</v>
      </c>
      <c r="U408" s="50">
        <f t="shared" si="95"/>
        <v>0</v>
      </c>
      <c r="V408" s="29">
        <f t="shared" si="96"/>
        <v>0</v>
      </c>
      <c r="W408" s="29">
        <f t="shared" si="97"/>
        <v>2</v>
      </c>
      <c r="X408" s="57">
        <f t="shared" si="98"/>
        <v>0</v>
      </c>
      <c r="Y408" s="29">
        <f t="shared" si="99"/>
        <v>0</v>
      </c>
      <c r="Z408" s="20">
        <f t="shared" si="100"/>
        <v>0</v>
      </c>
      <c r="AA408" s="20">
        <f t="shared" si="108"/>
        <v>0</v>
      </c>
      <c r="AB408" s="20">
        <f t="shared" si="101"/>
        <v>0.75</v>
      </c>
      <c r="AC408" s="20">
        <f t="shared" si="102"/>
        <v>0</v>
      </c>
      <c r="AD408" s="20">
        <f t="shared" si="103"/>
        <v>0</v>
      </c>
      <c r="AE408" s="23">
        <f t="shared" si="104"/>
        <v>0</v>
      </c>
      <c r="AF408" s="25">
        <f t="shared" si="105"/>
        <v>0</v>
      </c>
      <c r="AG408" s="230"/>
      <c r="AH408" s="25">
        <f t="shared" si="109"/>
        <v>0</v>
      </c>
      <c r="AI408" s="23"/>
      <c r="AJ408" s="49">
        <f t="shared" si="106"/>
        <v>2.75</v>
      </c>
      <c r="AK408" s="366" t="s">
        <v>107</v>
      </c>
      <c r="AL408" s="182">
        <f t="shared" si="107"/>
        <v>4.5833333333333334E-3</v>
      </c>
      <c r="AM408" s="158" t="s">
        <v>402</v>
      </c>
      <c r="AN408" s="20" t="s">
        <v>110</v>
      </c>
      <c r="AO408" s="20" t="s">
        <v>148</v>
      </c>
      <c r="AP408" s="21"/>
      <c r="AQ408" s="122" t="s">
        <v>4</v>
      </c>
      <c r="AR408" s="185" t="str">
        <f>INDEX(Преподаватели!F$3:F$72,MATCH($AK408,Преподаватели!$E$3:$E$72,0),1)</f>
        <v>ст.викл.</v>
      </c>
      <c r="AS408" s="101" t="str">
        <f>INDEX(Преподаватели!G$3:G$72,MATCH($AK408,Преподаватели!$E$3:$E$72,0),1)</f>
        <v>шт.</v>
      </c>
      <c r="AT408" s="101" t="str">
        <f>INDEX(Преподаватели!H$3:H$72,MATCH($AK408,Преподаватели!$E$3:$E$72,0),1)</f>
        <v>б.с.</v>
      </c>
      <c r="AU408" s="186" t="str">
        <f>INDEX(Преподаватели!I$3:I$72,MATCH($AK408,Преподаватели!$E$3:$E$72,0),1)</f>
        <v>б.з.</v>
      </c>
      <c r="AV408" s="157"/>
      <c r="AW408" s="163"/>
      <c r="AX408" s="163"/>
      <c r="AY408" s="164"/>
      <c r="AZ408" s="165"/>
      <c r="BA408" s="165"/>
      <c r="BB408" s="4"/>
      <c r="BC408" s="4"/>
      <c r="BD408" s="4"/>
      <c r="BE408" s="4"/>
      <c r="BF408" s="4"/>
    </row>
    <row r="409" spans="1:58">
      <c r="A409" s="22" t="s">
        <v>371</v>
      </c>
      <c r="B409" s="145" t="s">
        <v>372</v>
      </c>
      <c r="C409" s="68" t="s">
        <v>364</v>
      </c>
      <c r="D409" s="21" t="s">
        <v>437</v>
      </c>
      <c r="E409" s="21" t="s">
        <v>192</v>
      </c>
      <c r="F409" s="21">
        <v>2</v>
      </c>
      <c r="G409" s="20" t="s">
        <v>1887</v>
      </c>
      <c r="H409" s="21">
        <v>3</v>
      </c>
      <c r="I409" s="49">
        <v>1</v>
      </c>
      <c r="J409" s="37"/>
      <c r="K409" s="31"/>
      <c r="L409" s="31"/>
      <c r="M409" s="38"/>
      <c r="N409" s="193">
        <v>0</v>
      </c>
      <c r="O409" s="21"/>
      <c r="P409" s="21">
        <v>4</v>
      </c>
      <c r="Q409" s="21">
        <v>2</v>
      </c>
      <c r="R409" s="21">
        <v>0</v>
      </c>
      <c r="S409" s="21">
        <v>2</v>
      </c>
      <c r="T409" s="121"/>
      <c r="U409" s="50">
        <f t="shared" si="95"/>
        <v>2</v>
      </c>
      <c r="V409" s="29">
        <f t="shared" si="96"/>
        <v>0</v>
      </c>
      <c r="W409" s="29">
        <f t="shared" si="97"/>
        <v>2</v>
      </c>
      <c r="X409" s="57">
        <f t="shared" si="98"/>
        <v>0</v>
      </c>
      <c r="Y409" s="29">
        <f t="shared" si="99"/>
        <v>0</v>
      </c>
      <c r="Z409" s="20">
        <f t="shared" si="100"/>
        <v>0</v>
      </c>
      <c r="AA409" s="20">
        <f t="shared" si="108"/>
        <v>0</v>
      </c>
      <c r="AB409" s="20">
        <f t="shared" si="101"/>
        <v>0</v>
      </c>
      <c r="AC409" s="20">
        <f t="shared" si="102"/>
        <v>0</v>
      </c>
      <c r="AD409" s="20">
        <f t="shared" si="103"/>
        <v>0</v>
      </c>
      <c r="AE409" s="23">
        <f t="shared" si="104"/>
        <v>0</v>
      </c>
      <c r="AF409" s="25">
        <f t="shared" si="105"/>
        <v>0</v>
      </c>
      <c r="AG409" s="230"/>
      <c r="AH409" s="25">
        <f t="shared" si="109"/>
        <v>0</v>
      </c>
      <c r="AI409" s="23"/>
      <c r="AJ409" s="49">
        <f t="shared" si="106"/>
        <v>4</v>
      </c>
      <c r="AK409" s="366" t="s">
        <v>254</v>
      </c>
      <c r="AL409" s="182">
        <f t="shared" si="107"/>
        <v>6.6666666666666671E-3</v>
      </c>
      <c r="AM409" s="69" t="s">
        <v>140</v>
      </c>
      <c r="AN409" s="20" t="s">
        <v>110</v>
      </c>
      <c r="AO409" s="20" t="s">
        <v>148</v>
      </c>
      <c r="AP409" s="21"/>
      <c r="AQ409" s="122" t="s">
        <v>4</v>
      </c>
      <c r="AR409" s="185" t="str">
        <f>INDEX(Преподаватели!F$3:F$72,MATCH($AK409,Преподаватели!$E$3:$E$72,0),1)</f>
        <v>доц.</v>
      </c>
      <c r="AS409" s="101" t="str">
        <f>INDEX(Преподаватели!G$3:G$72,MATCH($AK409,Преподаватели!$E$3:$E$72,0),1)</f>
        <v>шт.сум.</v>
      </c>
      <c r="AT409" s="101" t="str">
        <f>INDEX(Преподаватели!H$3:H$72,MATCH($AK409,Преподаватели!$E$3:$E$72,0),1)</f>
        <v>к.н.</v>
      </c>
      <c r="AU409" s="186" t="str">
        <f>INDEX(Преподаватели!I$3:I$72,MATCH($AK409,Преподаватели!$E$3:$E$72,0),1)</f>
        <v>доц.</v>
      </c>
      <c r="AV409" s="157"/>
      <c r="AW409" s="163"/>
      <c r="AX409" s="163"/>
      <c r="AY409" s="164"/>
      <c r="AZ409" s="165"/>
      <c r="BA409" s="165"/>
      <c r="BB409" s="1"/>
      <c r="BC409" s="1"/>
      <c r="BD409" s="1"/>
      <c r="BE409" s="1"/>
      <c r="BF409" s="1"/>
    </row>
    <row r="410" spans="1:58" s="1" customFormat="1">
      <c r="A410" s="21" t="s">
        <v>245</v>
      </c>
      <c r="B410" s="145" t="s">
        <v>571</v>
      </c>
      <c r="C410" s="68" t="s">
        <v>364</v>
      </c>
      <c r="D410" s="21" t="s">
        <v>437</v>
      </c>
      <c r="E410" s="21" t="s">
        <v>192</v>
      </c>
      <c r="F410" s="21">
        <v>2</v>
      </c>
      <c r="G410" s="20" t="s">
        <v>1887</v>
      </c>
      <c r="H410" s="21">
        <v>3</v>
      </c>
      <c r="I410" s="49">
        <v>1</v>
      </c>
      <c r="J410" s="37" t="s">
        <v>106</v>
      </c>
      <c r="K410" s="31"/>
      <c r="L410" s="31"/>
      <c r="M410" s="38"/>
      <c r="N410" s="193"/>
      <c r="O410" s="21"/>
      <c r="P410" s="21"/>
      <c r="Q410" s="21"/>
      <c r="R410" s="21"/>
      <c r="S410" s="21"/>
      <c r="T410" s="121"/>
      <c r="U410" s="50">
        <f t="shared" si="95"/>
        <v>0</v>
      </c>
      <c r="V410" s="29">
        <f t="shared" si="96"/>
        <v>0</v>
      </c>
      <c r="W410" s="29">
        <f t="shared" si="97"/>
        <v>0</v>
      </c>
      <c r="X410" s="57">
        <f t="shared" si="98"/>
        <v>0</v>
      </c>
      <c r="Y410" s="29">
        <f t="shared" si="99"/>
        <v>0</v>
      </c>
      <c r="Z410" s="20">
        <f t="shared" si="100"/>
        <v>0</v>
      </c>
      <c r="AA410" s="20">
        <f t="shared" si="108"/>
        <v>0</v>
      </c>
      <c r="AB410" s="20">
        <f t="shared" si="101"/>
        <v>0.75</v>
      </c>
      <c r="AC410" s="20">
        <f t="shared" si="102"/>
        <v>0</v>
      </c>
      <c r="AD410" s="20">
        <f t="shared" si="103"/>
        <v>0</v>
      </c>
      <c r="AE410" s="23">
        <f t="shared" si="104"/>
        <v>0</v>
      </c>
      <c r="AF410" s="25">
        <f t="shared" si="105"/>
        <v>0</v>
      </c>
      <c r="AG410" s="230"/>
      <c r="AH410" s="25">
        <f t="shared" si="109"/>
        <v>0</v>
      </c>
      <c r="AI410" s="23"/>
      <c r="AJ410" s="49">
        <f t="shared" si="106"/>
        <v>0.75</v>
      </c>
      <c r="AK410" s="366" t="s">
        <v>233</v>
      </c>
      <c r="AL410" s="182">
        <f t="shared" si="107"/>
        <v>1.25E-3</v>
      </c>
      <c r="AM410" s="158" t="s">
        <v>116</v>
      </c>
      <c r="AN410" s="20" t="s">
        <v>110</v>
      </c>
      <c r="AO410" s="20" t="s">
        <v>148</v>
      </c>
      <c r="AP410" s="21"/>
      <c r="AQ410" s="122" t="s">
        <v>4</v>
      </c>
      <c r="AR410" s="185" t="str">
        <f>INDEX(Преподаватели!F$3:F$72,MATCH($AK410,Преподаватели!$E$3:$E$72,0),1)</f>
        <v>доц.</v>
      </c>
      <c r="AS410" s="101" t="str">
        <f>INDEX(Преподаватели!G$3:G$72,MATCH($AK410,Преподаватели!$E$3:$E$72,0),1)</f>
        <v>шт.</v>
      </c>
      <c r="AT410" s="101" t="str">
        <f>INDEX(Преподаватели!H$3:H$72,MATCH($AK410,Преподаватели!$E$3:$E$72,0),1)</f>
        <v>к.н.</v>
      </c>
      <c r="AU410" s="186" t="str">
        <f>INDEX(Преподаватели!I$3:I$72,MATCH($AK410,Преподаватели!$E$3:$E$72,0),1)</f>
        <v>б.з.</v>
      </c>
      <c r="AV410" s="157"/>
      <c r="AW410" s="163"/>
      <c r="AX410" s="163"/>
      <c r="AY410" s="164"/>
      <c r="AZ410" s="165"/>
      <c r="BA410" s="165"/>
    </row>
    <row r="411" spans="1:58">
      <c r="A411" s="22" t="s">
        <v>325</v>
      </c>
      <c r="B411" s="145" t="s">
        <v>605</v>
      </c>
      <c r="C411" s="68" t="s">
        <v>364</v>
      </c>
      <c r="D411" s="21" t="s">
        <v>437</v>
      </c>
      <c r="E411" s="21" t="s">
        <v>192</v>
      </c>
      <c r="F411" s="21">
        <v>1</v>
      </c>
      <c r="G411" s="20" t="s">
        <v>1887</v>
      </c>
      <c r="H411" s="21">
        <v>3</v>
      </c>
      <c r="I411" s="49">
        <v>1</v>
      </c>
      <c r="J411" s="37"/>
      <c r="K411" s="31"/>
      <c r="L411" s="31"/>
      <c r="M411" s="38"/>
      <c r="N411" s="193">
        <v>0</v>
      </c>
      <c r="O411" s="21"/>
      <c r="P411" s="21">
        <v>2</v>
      </c>
      <c r="Q411" s="21">
        <v>2</v>
      </c>
      <c r="R411" s="21">
        <v>0</v>
      </c>
      <c r="S411" s="21"/>
      <c r="T411" s="121"/>
      <c r="U411" s="50">
        <f t="shared" si="95"/>
        <v>2</v>
      </c>
      <c r="V411" s="29">
        <f t="shared" si="96"/>
        <v>0</v>
      </c>
      <c r="W411" s="29">
        <f t="shared" si="97"/>
        <v>0</v>
      </c>
      <c r="X411" s="57">
        <f t="shared" si="98"/>
        <v>0</v>
      </c>
      <c r="Y411" s="29">
        <f t="shared" si="99"/>
        <v>0</v>
      </c>
      <c r="Z411" s="20">
        <f t="shared" si="100"/>
        <v>0</v>
      </c>
      <c r="AA411" s="20">
        <f t="shared" si="108"/>
        <v>0</v>
      </c>
      <c r="AB411" s="20">
        <f t="shared" si="101"/>
        <v>0</v>
      </c>
      <c r="AC411" s="20">
        <f t="shared" si="102"/>
        <v>0</v>
      </c>
      <c r="AD411" s="20">
        <f t="shared" si="103"/>
        <v>0</v>
      </c>
      <c r="AE411" s="23">
        <f t="shared" si="104"/>
        <v>0</v>
      </c>
      <c r="AF411" s="25">
        <f t="shared" si="105"/>
        <v>0</v>
      </c>
      <c r="AG411" s="230"/>
      <c r="AH411" s="25">
        <f t="shared" si="109"/>
        <v>0</v>
      </c>
      <c r="AI411" s="23"/>
      <c r="AJ411" s="49">
        <f t="shared" si="106"/>
        <v>2</v>
      </c>
      <c r="AK411" s="366" t="s">
        <v>233</v>
      </c>
      <c r="AL411" s="182">
        <f t="shared" si="107"/>
        <v>3.3333333333333335E-3</v>
      </c>
      <c r="AM411" s="69" t="s">
        <v>366</v>
      </c>
      <c r="AN411" s="20" t="s">
        <v>148</v>
      </c>
      <c r="AO411" s="20" t="s">
        <v>148</v>
      </c>
      <c r="AP411" s="21"/>
      <c r="AQ411" s="122" t="s">
        <v>4</v>
      </c>
      <c r="AR411" s="185" t="str">
        <f>INDEX(Преподаватели!F$3:F$72,MATCH($AK411,Преподаватели!$E$3:$E$72,0),1)</f>
        <v>доц.</v>
      </c>
      <c r="AS411" s="101" t="str">
        <f>INDEX(Преподаватели!G$3:G$72,MATCH($AK411,Преподаватели!$E$3:$E$72,0),1)</f>
        <v>шт.</v>
      </c>
      <c r="AT411" s="101" t="str">
        <f>INDEX(Преподаватели!H$3:H$72,MATCH($AK411,Преподаватели!$E$3:$E$72,0),1)</f>
        <v>к.н.</v>
      </c>
      <c r="AU411" s="186" t="str">
        <f>INDEX(Преподаватели!I$3:I$72,MATCH($AK411,Преподаватели!$E$3:$E$72,0),1)</f>
        <v>б.з.</v>
      </c>
      <c r="AV411" s="157"/>
      <c r="AW411" s="163"/>
      <c r="AX411" s="163"/>
      <c r="AY411" s="164"/>
      <c r="AZ411" s="165"/>
      <c r="BA411" s="165"/>
      <c r="BB411" s="1"/>
      <c r="BC411" s="1"/>
      <c r="BD411" s="1"/>
      <c r="BE411" s="1"/>
      <c r="BF411" s="1"/>
    </row>
    <row r="412" spans="1:58" s="1" customFormat="1">
      <c r="A412" s="21" t="s">
        <v>325</v>
      </c>
      <c r="B412" s="145" t="s">
        <v>605</v>
      </c>
      <c r="C412" s="68" t="s">
        <v>364</v>
      </c>
      <c r="D412" s="21" t="s">
        <v>437</v>
      </c>
      <c r="E412" s="21" t="s">
        <v>192</v>
      </c>
      <c r="F412" s="21">
        <v>2</v>
      </c>
      <c r="G412" s="20" t="s">
        <v>1887</v>
      </c>
      <c r="H412" s="21">
        <v>3</v>
      </c>
      <c r="I412" s="49">
        <v>1</v>
      </c>
      <c r="J412" s="37" t="s">
        <v>106</v>
      </c>
      <c r="K412" s="31"/>
      <c r="L412" s="31"/>
      <c r="M412" s="38"/>
      <c r="N412" s="193">
        <v>3</v>
      </c>
      <c r="O412" s="21">
        <v>90</v>
      </c>
      <c r="P412" s="21">
        <v>2</v>
      </c>
      <c r="Q412" s="21"/>
      <c r="R412" s="21">
        <v>0</v>
      </c>
      <c r="S412" s="21">
        <v>2</v>
      </c>
      <c r="T412" s="121">
        <v>82</v>
      </c>
      <c r="U412" s="50">
        <f t="shared" si="95"/>
        <v>0</v>
      </c>
      <c r="V412" s="29">
        <f t="shared" si="96"/>
        <v>0</v>
      </c>
      <c r="W412" s="29">
        <f t="shared" si="97"/>
        <v>2</v>
      </c>
      <c r="X412" s="57">
        <f t="shared" si="98"/>
        <v>0</v>
      </c>
      <c r="Y412" s="29">
        <f t="shared" si="99"/>
        <v>0</v>
      </c>
      <c r="Z412" s="20">
        <f t="shared" si="100"/>
        <v>0</v>
      </c>
      <c r="AA412" s="20">
        <f t="shared" si="108"/>
        <v>0</v>
      </c>
      <c r="AB412" s="20">
        <f t="shared" si="101"/>
        <v>0.75</v>
      </c>
      <c r="AC412" s="20">
        <f t="shared" si="102"/>
        <v>0</v>
      </c>
      <c r="AD412" s="20">
        <f t="shared" si="103"/>
        <v>0</v>
      </c>
      <c r="AE412" s="23">
        <f t="shared" si="104"/>
        <v>0</v>
      </c>
      <c r="AF412" s="25">
        <f t="shared" si="105"/>
        <v>0</v>
      </c>
      <c r="AG412" s="230"/>
      <c r="AH412" s="25">
        <f t="shared" si="109"/>
        <v>0</v>
      </c>
      <c r="AI412" s="23"/>
      <c r="AJ412" s="49">
        <f t="shared" si="106"/>
        <v>2.75</v>
      </c>
      <c r="AK412" s="366" t="s">
        <v>233</v>
      </c>
      <c r="AL412" s="182">
        <f t="shared" si="107"/>
        <v>4.5833333333333334E-3</v>
      </c>
      <c r="AM412" s="158" t="s">
        <v>366</v>
      </c>
      <c r="AN412" s="20" t="s">
        <v>148</v>
      </c>
      <c r="AO412" s="20" t="s">
        <v>148</v>
      </c>
      <c r="AP412" s="21"/>
      <c r="AQ412" s="122" t="s">
        <v>4</v>
      </c>
      <c r="AR412" s="185" t="str">
        <f>INDEX(Преподаватели!F$3:F$72,MATCH($AK412,Преподаватели!$E$3:$E$72,0),1)</f>
        <v>доц.</v>
      </c>
      <c r="AS412" s="101" t="str">
        <f>INDEX(Преподаватели!G$3:G$72,MATCH($AK412,Преподаватели!$E$3:$E$72,0),1)</f>
        <v>шт.</v>
      </c>
      <c r="AT412" s="101" t="str">
        <f>INDEX(Преподаватели!H$3:H$72,MATCH($AK412,Преподаватели!$E$3:$E$72,0),1)</f>
        <v>к.н.</v>
      </c>
      <c r="AU412" s="186" t="str">
        <f>INDEX(Преподаватели!I$3:I$72,MATCH($AK412,Преподаватели!$E$3:$E$72,0),1)</f>
        <v>б.з.</v>
      </c>
      <c r="AV412" s="157"/>
      <c r="AW412" s="163"/>
      <c r="AX412" s="163"/>
      <c r="AY412" s="164"/>
      <c r="AZ412" s="165"/>
      <c r="BA412" s="165"/>
      <c r="BB412" s="4"/>
      <c r="BC412" s="4"/>
      <c r="BD412" s="4"/>
      <c r="BE412" s="4"/>
      <c r="BF412" s="4"/>
    </row>
    <row r="413" spans="1:58" s="1" customFormat="1">
      <c r="A413" s="21" t="s">
        <v>377</v>
      </c>
      <c r="B413" s="145" t="s">
        <v>378</v>
      </c>
      <c r="C413" s="68" t="s">
        <v>364</v>
      </c>
      <c r="D413" s="21" t="s">
        <v>437</v>
      </c>
      <c r="E413" s="21" t="s">
        <v>192</v>
      </c>
      <c r="F413" s="21">
        <v>2</v>
      </c>
      <c r="G413" s="20" t="s">
        <v>1887</v>
      </c>
      <c r="H413" s="21">
        <v>3</v>
      </c>
      <c r="I413" s="49">
        <v>1</v>
      </c>
      <c r="J413" s="37"/>
      <c r="K413" s="31"/>
      <c r="L413" s="31"/>
      <c r="M413" s="38"/>
      <c r="N413" s="193">
        <v>0</v>
      </c>
      <c r="O413" s="21"/>
      <c r="P413" s="21">
        <v>2</v>
      </c>
      <c r="Q413" s="21">
        <v>2</v>
      </c>
      <c r="R413" s="21">
        <v>0</v>
      </c>
      <c r="S413" s="21"/>
      <c r="T413" s="121"/>
      <c r="U413" s="50">
        <f t="shared" si="95"/>
        <v>2</v>
      </c>
      <c r="V413" s="29">
        <f t="shared" si="96"/>
        <v>0</v>
      </c>
      <c r="W413" s="29">
        <f t="shared" si="97"/>
        <v>0</v>
      </c>
      <c r="X413" s="57">
        <f t="shared" si="98"/>
        <v>0</v>
      </c>
      <c r="Y413" s="29">
        <f t="shared" si="99"/>
        <v>0</v>
      </c>
      <c r="Z413" s="20">
        <f t="shared" si="100"/>
        <v>0</v>
      </c>
      <c r="AA413" s="20">
        <f t="shared" si="108"/>
        <v>0</v>
      </c>
      <c r="AB413" s="20">
        <f t="shared" si="101"/>
        <v>0</v>
      </c>
      <c r="AC413" s="20">
        <f t="shared" si="102"/>
        <v>0</v>
      </c>
      <c r="AD413" s="20">
        <f t="shared" si="103"/>
        <v>0</v>
      </c>
      <c r="AE413" s="23">
        <f t="shared" si="104"/>
        <v>0</v>
      </c>
      <c r="AF413" s="25">
        <f t="shared" si="105"/>
        <v>0</v>
      </c>
      <c r="AG413" s="230">
        <f>IF(OR(L413="+",A413="Пр",A413="ПедПр",A413="НПрКПУ"),0,IF(OR(D413="Ден.(д)",D413="Заоч.(д)"),N413*0.5*H413,IF((V413+W413)&gt;0,N413*H413*0.08,0)))</f>
        <v>0</v>
      </c>
      <c r="AH413" s="25">
        <f t="shared" si="109"/>
        <v>0</v>
      </c>
      <c r="AI413" s="23"/>
      <c r="AJ413" s="49">
        <f t="shared" si="106"/>
        <v>2</v>
      </c>
      <c r="AK413" s="366" t="s">
        <v>254</v>
      </c>
      <c r="AL413" s="182">
        <f t="shared" si="107"/>
        <v>3.3333333333333335E-3</v>
      </c>
      <c r="AM413" s="158" t="s">
        <v>366</v>
      </c>
      <c r="AN413" s="20" t="s">
        <v>148</v>
      </c>
      <c r="AO413" s="20" t="s">
        <v>148</v>
      </c>
      <c r="AP413" s="21"/>
      <c r="AQ413" s="122" t="s">
        <v>4</v>
      </c>
      <c r="AR413" s="185" t="str">
        <f>INDEX(Преподаватели!F$3:F$72,MATCH($AK413,Преподаватели!$E$3:$E$72,0),1)</f>
        <v>доц.</v>
      </c>
      <c r="AS413" s="101" t="str">
        <f>INDEX(Преподаватели!G$3:G$72,MATCH($AK413,Преподаватели!$E$3:$E$72,0),1)</f>
        <v>шт.сум.</v>
      </c>
      <c r="AT413" s="101" t="str">
        <f>INDEX(Преподаватели!H$3:H$72,MATCH($AK413,Преподаватели!$E$3:$E$72,0),1)</f>
        <v>к.н.</v>
      </c>
      <c r="AU413" s="186" t="str">
        <f>INDEX(Преподаватели!I$3:I$72,MATCH($AK413,Преподаватели!$E$3:$E$72,0),1)</f>
        <v>доц.</v>
      </c>
      <c r="AV413" s="157"/>
      <c r="AW413" s="163"/>
      <c r="AX413" s="163"/>
      <c r="AY413" s="164"/>
      <c r="AZ413" s="165"/>
      <c r="BA413" s="165"/>
    </row>
    <row r="414" spans="1:58" ht="25.5">
      <c r="A414" s="22" t="s">
        <v>379</v>
      </c>
      <c r="B414" s="145" t="s">
        <v>380</v>
      </c>
      <c r="C414" s="68" t="s">
        <v>364</v>
      </c>
      <c r="D414" s="21" t="s">
        <v>437</v>
      </c>
      <c r="E414" s="21" t="s">
        <v>192</v>
      </c>
      <c r="F414" s="21">
        <v>2</v>
      </c>
      <c r="G414" s="20" t="s">
        <v>1887</v>
      </c>
      <c r="H414" s="21">
        <v>3</v>
      </c>
      <c r="I414" s="49">
        <v>1</v>
      </c>
      <c r="J414" s="37"/>
      <c r="K414" s="31"/>
      <c r="L414" s="31"/>
      <c r="M414" s="38"/>
      <c r="N414" s="193">
        <v>0</v>
      </c>
      <c r="O414" s="21"/>
      <c r="P414" s="21">
        <v>2</v>
      </c>
      <c r="Q414" s="21">
        <v>2</v>
      </c>
      <c r="R414" s="21">
        <v>0</v>
      </c>
      <c r="S414" s="21"/>
      <c r="T414" s="121"/>
      <c r="U414" s="50">
        <f t="shared" si="95"/>
        <v>2</v>
      </c>
      <c r="V414" s="29">
        <f t="shared" si="96"/>
        <v>0</v>
      </c>
      <c r="W414" s="29">
        <f t="shared" si="97"/>
        <v>0</v>
      </c>
      <c r="X414" s="57">
        <f t="shared" si="98"/>
        <v>0</v>
      </c>
      <c r="Y414" s="29">
        <f t="shared" si="99"/>
        <v>0</v>
      </c>
      <c r="Z414" s="20">
        <f t="shared" si="100"/>
        <v>0</v>
      </c>
      <c r="AA414" s="20">
        <f t="shared" si="108"/>
        <v>0</v>
      </c>
      <c r="AB414" s="20">
        <f t="shared" si="101"/>
        <v>0</v>
      </c>
      <c r="AC414" s="20">
        <f t="shared" si="102"/>
        <v>0</v>
      </c>
      <c r="AD414" s="20">
        <f t="shared" si="103"/>
        <v>0</v>
      </c>
      <c r="AE414" s="23">
        <f t="shared" si="104"/>
        <v>0</v>
      </c>
      <c r="AF414" s="25">
        <f t="shared" si="105"/>
        <v>0</v>
      </c>
      <c r="AG414" s="230"/>
      <c r="AH414" s="25"/>
      <c r="AI414" s="23"/>
      <c r="AJ414" s="49">
        <f t="shared" si="106"/>
        <v>2</v>
      </c>
      <c r="AK414" s="366" t="s">
        <v>254</v>
      </c>
      <c r="AL414" s="182">
        <f t="shared" si="107"/>
        <v>3.3333333333333335E-3</v>
      </c>
      <c r="AM414" s="158" t="s">
        <v>366</v>
      </c>
      <c r="AN414" s="20" t="s">
        <v>148</v>
      </c>
      <c r="AO414" s="20" t="s">
        <v>148</v>
      </c>
      <c r="AP414" s="21"/>
      <c r="AQ414" s="122" t="s">
        <v>4</v>
      </c>
      <c r="AR414" s="185" t="str">
        <f>INDEX(Преподаватели!F$3:F$72,MATCH($AK414,Преподаватели!$E$3:$E$72,0),1)</f>
        <v>доц.</v>
      </c>
      <c r="AS414" s="101" t="str">
        <f>INDEX(Преподаватели!G$3:G$72,MATCH($AK414,Преподаватели!$E$3:$E$72,0),1)</f>
        <v>шт.сум.</v>
      </c>
      <c r="AT414" s="101" t="str">
        <f>INDEX(Преподаватели!H$3:H$72,MATCH($AK414,Преподаватели!$E$3:$E$72,0),1)</f>
        <v>к.н.</v>
      </c>
      <c r="AU414" s="186" t="str">
        <f>INDEX(Преподаватели!I$3:I$72,MATCH($AK414,Преподаватели!$E$3:$E$72,0),1)</f>
        <v>доц.</v>
      </c>
      <c r="AV414" s="157"/>
      <c r="AW414" s="163"/>
      <c r="AX414" s="163"/>
      <c r="AY414" s="164"/>
      <c r="AZ414" s="165"/>
      <c r="BA414" s="165"/>
    </row>
    <row r="415" spans="1:58" s="1" customFormat="1">
      <c r="A415" s="21" t="s">
        <v>514</v>
      </c>
      <c r="B415" s="145" t="s">
        <v>540</v>
      </c>
      <c r="C415" s="68" t="s">
        <v>364</v>
      </c>
      <c r="D415" s="21" t="s">
        <v>437</v>
      </c>
      <c r="E415" s="21" t="s">
        <v>192</v>
      </c>
      <c r="F415" s="21">
        <v>1</v>
      </c>
      <c r="G415" s="20" t="s">
        <v>1887</v>
      </c>
      <c r="H415" s="21">
        <v>3</v>
      </c>
      <c r="I415" s="49">
        <v>1</v>
      </c>
      <c r="J415" s="37" t="s">
        <v>106</v>
      </c>
      <c r="K415" s="31"/>
      <c r="L415" s="31"/>
      <c r="M415" s="38"/>
      <c r="N415" s="193">
        <v>3.5</v>
      </c>
      <c r="O415" s="21">
        <v>105</v>
      </c>
      <c r="P415" s="21">
        <v>2</v>
      </c>
      <c r="Q415" s="21"/>
      <c r="R415" s="21">
        <v>0</v>
      </c>
      <c r="S415" s="21">
        <v>2</v>
      </c>
      <c r="T415" s="121">
        <v>95</v>
      </c>
      <c r="U415" s="50">
        <f t="shared" si="95"/>
        <v>0</v>
      </c>
      <c r="V415" s="29">
        <f t="shared" si="96"/>
        <v>0</v>
      </c>
      <c r="W415" s="29">
        <f t="shared" si="97"/>
        <v>2</v>
      </c>
      <c r="X415" s="57">
        <f t="shared" si="98"/>
        <v>0</v>
      </c>
      <c r="Y415" s="29">
        <f t="shared" si="99"/>
        <v>0</v>
      </c>
      <c r="Z415" s="20">
        <f t="shared" si="100"/>
        <v>0</v>
      </c>
      <c r="AA415" s="20">
        <f t="shared" si="108"/>
        <v>0</v>
      </c>
      <c r="AB415" s="20">
        <f t="shared" si="101"/>
        <v>0.75</v>
      </c>
      <c r="AC415" s="20">
        <f t="shared" si="102"/>
        <v>0</v>
      </c>
      <c r="AD415" s="20">
        <f t="shared" si="103"/>
        <v>0</v>
      </c>
      <c r="AE415" s="23">
        <f t="shared" si="104"/>
        <v>0</v>
      </c>
      <c r="AF415" s="25">
        <f t="shared" si="105"/>
        <v>0</v>
      </c>
      <c r="AG415" s="230"/>
      <c r="AH415" s="25"/>
      <c r="AI415" s="23"/>
      <c r="AJ415" s="49">
        <f t="shared" si="106"/>
        <v>2.75</v>
      </c>
      <c r="AK415" s="366" t="s">
        <v>107</v>
      </c>
      <c r="AL415" s="182">
        <f t="shared" si="107"/>
        <v>4.5833333333333334E-3</v>
      </c>
      <c r="AM415" s="158" t="s">
        <v>376</v>
      </c>
      <c r="AN415" s="20" t="s">
        <v>148</v>
      </c>
      <c r="AO415" s="20" t="s">
        <v>148</v>
      </c>
      <c r="AP415" s="21"/>
      <c r="AQ415" s="122" t="s">
        <v>4</v>
      </c>
      <c r="AR415" s="185" t="str">
        <f>INDEX(Преподаватели!F$3:F$72,MATCH($AK415,Преподаватели!$E$3:$E$72,0),1)</f>
        <v>ст.викл.</v>
      </c>
      <c r="AS415" s="101" t="str">
        <f>INDEX(Преподаватели!G$3:G$72,MATCH($AK415,Преподаватели!$E$3:$E$72,0),1)</f>
        <v>шт.</v>
      </c>
      <c r="AT415" s="101" t="str">
        <f>INDEX(Преподаватели!H$3:H$72,MATCH($AK415,Преподаватели!$E$3:$E$72,0),1)</f>
        <v>б.с.</v>
      </c>
      <c r="AU415" s="186" t="str">
        <f>INDEX(Преподаватели!I$3:I$72,MATCH($AK415,Преподаватели!$E$3:$E$72,0),1)</f>
        <v>б.з.</v>
      </c>
      <c r="AV415" s="157"/>
      <c r="AW415" s="163"/>
      <c r="AX415" s="163"/>
      <c r="AY415" s="164"/>
      <c r="AZ415" s="165"/>
      <c r="BA415" s="165"/>
    </row>
    <row r="416" spans="1:58" ht="25.5">
      <c r="A416" s="22" t="s">
        <v>387</v>
      </c>
      <c r="B416" s="145" t="s">
        <v>386</v>
      </c>
      <c r="C416" s="68" t="s">
        <v>364</v>
      </c>
      <c r="D416" s="21" t="s">
        <v>437</v>
      </c>
      <c r="E416" s="21" t="s">
        <v>192</v>
      </c>
      <c r="F416" s="21">
        <v>2</v>
      </c>
      <c r="G416" s="20" t="s">
        <v>1887</v>
      </c>
      <c r="H416" s="21">
        <v>3</v>
      </c>
      <c r="I416" s="49">
        <v>1</v>
      </c>
      <c r="J416" s="37"/>
      <c r="K416" s="31"/>
      <c r="L416" s="31"/>
      <c r="M416" s="38"/>
      <c r="N416" s="193">
        <v>0</v>
      </c>
      <c r="O416" s="21"/>
      <c r="P416" s="21">
        <v>2</v>
      </c>
      <c r="Q416" s="21">
        <v>2</v>
      </c>
      <c r="R416" s="21">
        <v>0</v>
      </c>
      <c r="S416" s="21"/>
      <c r="T416" s="121"/>
      <c r="U416" s="50">
        <f t="shared" si="95"/>
        <v>2</v>
      </c>
      <c r="V416" s="29">
        <f t="shared" si="96"/>
        <v>0</v>
      </c>
      <c r="W416" s="29">
        <f t="shared" si="97"/>
        <v>0</v>
      </c>
      <c r="X416" s="57">
        <f t="shared" si="98"/>
        <v>0</v>
      </c>
      <c r="Y416" s="29">
        <f t="shared" si="99"/>
        <v>0</v>
      </c>
      <c r="Z416" s="20">
        <f t="shared" si="100"/>
        <v>0</v>
      </c>
      <c r="AA416" s="20">
        <f t="shared" si="108"/>
        <v>0</v>
      </c>
      <c r="AB416" s="20">
        <f t="shared" si="101"/>
        <v>0</v>
      </c>
      <c r="AC416" s="20">
        <f t="shared" si="102"/>
        <v>0</v>
      </c>
      <c r="AD416" s="20">
        <f t="shared" si="103"/>
        <v>0</v>
      </c>
      <c r="AE416" s="23">
        <f t="shared" si="104"/>
        <v>0</v>
      </c>
      <c r="AF416" s="25">
        <f t="shared" si="105"/>
        <v>0</v>
      </c>
      <c r="AG416" s="230">
        <f>IF(OR(L416="+",A416="Пр",A416="ПедПр",A416="НПрКПУ"),0,IF(OR(D416="Ден.(д)",D416="Заоч.(д)"),N416*0.5*H416,IF((V416+W416)&gt;0,N416*H416*0.08,0)))</f>
        <v>0</v>
      </c>
      <c r="AH416" s="25">
        <f t="shared" ref="AH416:AH447" si="110">IF(AF416&gt;0,0,IF(D416="Заоч.",0,IF(OR(D416="Ден.(д)",D416="Заоч.(д)"),0,IF(Q416&gt;0,N416*H416*0.02,0))))</f>
        <v>0</v>
      </c>
      <c r="AI416" s="23"/>
      <c r="AJ416" s="49">
        <f t="shared" si="106"/>
        <v>2</v>
      </c>
      <c r="AK416" s="366" t="s">
        <v>254</v>
      </c>
      <c r="AL416" s="182">
        <f t="shared" si="107"/>
        <v>3.3333333333333335E-3</v>
      </c>
      <c r="AM416" s="158" t="s">
        <v>366</v>
      </c>
      <c r="AN416" s="20" t="s">
        <v>148</v>
      </c>
      <c r="AO416" s="20" t="s">
        <v>148</v>
      </c>
      <c r="AP416" s="21"/>
      <c r="AQ416" s="122" t="s">
        <v>4</v>
      </c>
      <c r="AR416" s="185" t="str">
        <f>INDEX(Преподаватели!F$3:F$72,MATCH($AK416,Преподаватели!$E$3:$E$72,0),1)</f>
        <v>доц.</v>
      </c>
      <c r="AS416" s="101" t="str">
        <f>INDEX(Преподаватели!G$3:G$72,MATCH($AK416,Преподаватели!$E$3:$E$72,0),1)</f>
        <v>шт.сум.</v>
      </c>
      <c r="AT416" s="101" t="str">
        <f>INDEX(Преподаватели!H$3:H$72,MATCH($AK416,Преподаватели!$E$3:$E$72,0),1)</f>
        <v>к.н.</v>
      </c>
      <c r="AU416" s="186" t="str">
        <f>INDEX(Преподаватели!I$3:I$72,MATCH($AK416,Преподаватели!$E$3:$E$72,0),1)</f>
        <v>доц.</v>
      </c>
      <c r="AV416" s="157"/>
      <c r="AW416" s="163"/>
      <c r="AX416" s="163"/>
      <c r="AY416" s="164"/>
      <c r="AZ416" s="165"/>
      <c r="BA416" s="165"/>
      <c r="BB416" s="1"/>
      <c r="BC416" s="1"/>
      <c r="BD416" s="1"/>
      <c r="BE416" s="1"/>
      <c r="BF416" s="1"/>
    </row>
    <row r="417" spans="1:58" s="1" customFormat="1" ht="25.5">
      <c r="A417" s="22" t="s">
        <v>606</v>
      </c>
      <c r="B417" s="145" t="s">
        <v>388</v>
      </c>
      <c r="C417" s="68" t="s">
        <v>364</v>
      </c>
      <c r="D417" s="21" t="s">
        <v>437</v>
      </c>
      <c r="E417" s="21" t="s">
        <v>192</v>
      </c>
      <c r="F417" s="21">
        <v>2</v>
      </c>
      <c r="G417" s="20" t="s">
        <v>1887</v>
      </c>
      <c r="H417" s="21">
        <v>3</v>
      </c>
      <c r="I417" s="49">
        <v>1</v>
      </c>
      <c r="J417" s="37"/>
      <c r="K417" s="31"/>
      <c r="L417" s="31"/>
      <c r="M417" s="38"/>
      <c r="N417" s="193">
        <v>0</v>
      </c>
      <c r="O417" s="21"/>
      <c r="P417" s="21">
        <v>2</v>
      </c>
      <c r="Q417" s="21">
        <v>2</v>
      </c>
      <c r="R417" s="21">
        <v>0</v>
      </c>
      <c r="S417" s="21"/>
      <c r="T417" s="121"/>
      <c r="U417" s="50">
        <f t="shared" si="95"/>
        <v>2</v>
      </c>
      <c r="V417" s="29">
        <f t="shared" si="96"/>
        <v>0</v>
      </c>
      <c r="W417" s="29">
        <f t="shared" si="97"/>
        <v>0</v>
      </c>
      <c r="X417" s="57">
        <f t="shared" si="98"/>
        <v>0</v>
      </c>
      <c r="Y417" s="29">
        <f t="shared" si="99"/>
        <v>0</v>
      </c>
      <c r="Z417" s="20">
        <f t="shared" si="100"/>
        <v>0</v>
      </c>
      <c r="AA417" s="20">
        <f t="shared" si="108"/>
        <v>0</v>
      </c>
      <c r="AB417" s="20">
        <f t="shared" si="101"/>
        <v>0</v>
      </c>
      <c r="AC417" s="20">
        <f t="shared" si="102"/>
        <v>0</v>
      </c>
      <c r="AD417" s="20">
        <f t="shared" si="103"/>
        <v>0</v>
      </c>
      <c r="AE417" s="23">
        <f t="shared" si="104"/>
        <v>0</v>
      </c>
      <c r="AF417" s="25">
        <f t="shared" si="105"/>
        <v>0</v>
      </c>
      <c r="AG417" s="230">
        <f>IF(OR(L417="+",A417="Пр",A417="ПедПр",A417="НПрКПУ"),0,IF(OR(D417="Ден.(д)",D417="Заоч.(д)"),N417*0.5*H417,IF((V417+W417)&gt;0,N417*H417*0.08,0)))</f>
        <v>0</v>
      </c>
      <c r="AH417" s="25">
        <f t="shared" si="110"/>
        <v>0</v>
      </c>
      <c r="AI417" s="23"/>
      <c r="AJ417" s="49">
        <f t="shared" si="106"/>
        <v>2</v>
      </c>
      <c r="AK417" s="366" t="s">
        <v>233</v>
      </c>
      <c r="AL417" s="182">
        <f t="shared" si="107"/>
        <v>3.3333333333333335E-3</v>
      </c>
      <c r="AM417" s="158" t="s">
        <v>366</v>
      </c>
      <c r="AN417" s="20" t="s">
        <v>148</v>
      </c>
      <c r="AO417" s="20" t="s">
        <v>148</v>
      </c>
      <c r="AP417" s="21"/>
      <c r="AQ417" s="122" t="s">
        <v>4</v>
      </c>
      <c r="AR417" s="185" t="str">
        <f>INDEX(Преподаватели!F$3:F$72,MATCH($AK417,Преподаватели!$E$3:$E$72,0),1)</f>
        <v>доц.</v>
      </c>
      <c r="AS417" s="101" t="str">
        <f>INDEX(Преподаватели!G$3:G$72,MATCH($AK417,Преподаватели!$E$3:$E$72,0),1)</f>
        <v>шт.</v>
      </c>
      <c r="AT417" s="101" t="str">
        <f>INDEX(Преподаватели!H$3:H$72,MATCH($AK417,Преподаватели!$E$3:$E$72,0),1)</f>
        <v>к.н.</v>
      </c>
      <c r="AU417" s="186" t="str">
        <f>INDEX(Преподаватели!I$3:I$72,MATCH($AK417,Преподаватели!$E$3:$E$72,0),1)</f>
        <v>б.з.</v>
      </c>
      <c r="AV417" s="157"/>
      <c r="AW417" s="163"/>
      <c r="AX417" s="163"/>
      <c r="AY417" s="164"/>
      <c r="AZ417" s="165"/>
      <c r="BA417" s="165"/>
    </row>
    <row r="418" spans="1:58" s="1" customFormat="1" ht="25.5">
      <c r="A418" s="22" t="s">
        <v>100</v>
      </c>
      <c r="B418" s="145" t="s">
        <v>101</v>
      </c>
      <c r="C418" s="68" t="s">
        <v>607</v>
      </c>
      <c r="D418" s="21" t="s">
        <v>437</v>
      </c>
      <c r="E418" s="21" t="s">
        <v>252</v>
      </c>
      <c r="F418" s="21">
        <v>2</v>
      </c>
      <c r="G418" s="320" t="s">
        <v>608</v>
      </c>
      <c r="H418" s="21">
        <v>23</v>
      </c>
      <c r="I418" s="49">
        <v>1</v>
      </c>
      <c r="J418" s="37"/>
      <c r="K418" s="31"/>
      <c r="L418" s="31"/>
      <c r="M418" s="38"/>
      <c r="N418" s="193">
        <v>0</v>
      </c>
      <c r="O418" s="21"/>
      <c r="P418" s="21">
        <v>4</v>
      </c>
      <c r="Q418" s="21">
        <v>4</v>
      </c>
      <c r="R418" s="21">
        <v>0</v>
      </c>
      <c r="S418" s="21"/>
      <c r="T418" s="121"/>
      <c r="U418" s="50">
        <f t="shared" si="95"/>
        <v>4</v>
      </c>
      <c r="V418" s="29">
        <f t="shared" si="96"/>
        <v>0</v>
      </c>
      <c r="W418" s="29">
        <f t="shared" si="97"/>
        <v>0</v>
      </c>
      <c r="X418" s="57">
        <f t="shared" si="98"/>
        <v>0</v>
      </c>
      <c r="Y418" s="29">
        <f t="shared" si="99"/>
        <v>0</v>
      </c>
      <c r="Z418" s="20">
        <f t="shared" si="100"/>
        <v>0</v>
      </c>
      <c r="AA418" s="20">
        <f t="shared" si="108"/>
        <v>0</v>
      </c>
      <c r="AB418" s="20">
        <f t="shared" si="101"/>
        <v>0</v>
      </c>
      <c r="AC418" s="20">
        <f t="shared" si="102"/>
        <v>0</v>
      </c>
      <c r="AD418" s="20">
        <f t="shared" si="103"/>
        <v>0</v>
      </c>
      <c r="AE418" s="23">
        <f t="shared" si="104"/>
        <v>0</v>
      </c>
      <c r="AF418" s="25">
        <f t="shared" si="105"/>
        <v>0</v>
      </c>
      <c r="AG418" s="230">
        <f>IF(OR(L418="+",A418="Пр",A418="ПедПр",A418="НПрКПУ"),0,IF(OR(D418="Ден.(д)",D418="Заоч.(д)"),N418*0.5*H418,IF((V418+W418)&gt;0,N418*H418*0.08,0)))</f>
        <v>0</v>
      </c>
      <c r="AH418" s="25">
        <f t="shared" si="110"/>
        <v>0</v>
      </c>
      <c r="AI418" s="23"/>
      <c r="AJ418" s="49">
        <f t="shared" si="106"/>
        <v>4</v>
      </c>
      <c r="AK418" s="366" t="s">
        <v>107</v>
      </c>
      <c r="AL418" s="182">
        <f t="shared" si="107"/>
        <v>6.6666666666666671E-3</v>
      </c>
      <c r="AM418" s="158" t="s">
        <v>108</v>
      </c>
      <c r="AN418" s="20" t="s">
        <v>109</v>
      </c>
      <c r="AO418" s="20" t="s">
        <v>110</v>
      </c>
      <c r="AP418" s="21"/>
      <c r="AQ418" s="122" t="s">
        <v>4</v>
      </c>
      <c r="AR418" s="185" t="str">
        <f>INDEX(Преподаватели!F$3:F$72,MATCH($AK418,Преподаватели!$E$3:$E$72,0),1)</f>
        <v>ст.викл.</v>
      </c>
      <c r="AS418" s="101" t="str">
        <f>INDEX(Преподаватели!G$3:G$72,MATCH($AK418,Преподаватели!$E$3:$E$72,0),1)</f>
        <v>шт.</v>
      </c>
      <c r="AT418" s="101" t="str">
        <f>INDEX(Преподаватели!H$3:H$72,MATCH($AK418,Преподаватели!$E$3:$E$72,0),1)</f>
        <v>б.с.</v>
      </c>
      <c r="AU418" s="186" t="str">
        <f>INDEX(Преподаватели!I$3:I$72,MATCH($AK418,Преподаватели!$E$3:$E$72,0),1)</f>
        <v>б.з.</v>
      </c>
      <c r="AV418" s="157"/>
      <c r="AW418" s="163"/>
      <c r="AX418" s="163"/>
      <c r="AY418" s="164"/>
      <c r="AZ418" s="165"/>
      <c r="BA418" s="165"/>
      <c r="BB418" s="4"/>
      <c r="BC418" s="4"/>
      <c r="BD418" s="4"/>
      <c r="BE418" s="4"/>
      <c r="BF418" s="4"/>
    </row>
    <row r="419" spans="1:58">
      <c r="A419" s="22" t="s">
        <v>213</v>
      </c>
      <c r="B419" s="145" t="s">
        <v>570</v>
      </c>
      <c r="C419" s="68" t="s">
        <v>113</v>
      </c>
      <c r="D419" s="21" t="s">
        <v>437</v>
      </c>
      <c r="E419" s="21" t="s">
        <v>252</v>
      </c>
      <c r="F419" s="21">
        <v>1</v>
      </c>
      <c r="G419" s="320" t="s">
        <v>609</v>
      </c>
      <c r="H419" s="21">
        <v>6</v>
      </c>
      <c r="I419" s="49">
        <v>1</v>
      </c>
      <c r="J419" s="37" t="s">
        <v>106</v>
      </c>
      <c r="K419" s="31"/>
      <c r="L419" s="31"/>
      <c r="M419" s="38"/>
      <c r="N419" s="193">
        <v>4</v>
      </c>
      <c r="O419" s="21">
        <v>120</v>
      </c>
      <c r="P419" s="21">
        <v>2</v>
      </c>
      <c r="Q419" s="21"/>
      <c r="R419" s="21">
        <v>0</v>
      </c>
      <c r="S419" s="21">
        <v>2</v>
      </c>
      <c r="T419" s="121">
        <v>106</v>
      </c>
      <c r="U419" s="50">
        <f t="shared" si="95"/>
        <v>0</v>
      </c>
      <c r="V419" s="29">
        <f t="shared" si="96"/>
        <v>0</v>
      </c>
      <c r="W419" s="29">
        <f t="shared" si="97"/>
        <v>2</v>
      </c>
      <c r="X419" s="57">
        <f t="shared" si="98"/>
        <v>0</v>
      </c>
      <c r="Y419" s="29">
        <f t="shared" si="99"/>
        <v>0</v>
      </c>
      <c r="Z419" s="20">
        <f t="shared" si="100"/>
        <v>0</v>
      </c>
      <c r="AA419" s="20">
        <f t="shared" si="108"/>
        <v>0</v>
      </c>
      <c r="AB419" s="20">
        <f t="shared" si="101"/>
        <v>1.5</v>
      </c>
      <c r="AC419" s="20">
        <f t="shared" si="102"/>
        <v>0</v>
      </c>
      <c r="AD419" s="20">
        <f t="shared" si="103"/>
        <v>0</v>
      </c>
      <c r="AE419" s="23">
        <f t="shared" si="104"/>
        <v>0</v>
      </c>
      <c r="AF419" s="25">
        <f t="shared" si="105"/>
        <v>0</v>
      </c>
      <c r="AG419" s="230"/>
      <c r="AH419" s="25">
        <f t="shared" si="110"/>
        <v>0</v>
      </c>
      <c r="AI419" s="23"/>
      <c r="AJ419" s="49">
        <f t="shared" si="106"/>
        <v>3.5</v>
      </c>
      <c r="AK419" s="366" t="s">
        <v>238</v>
      </c>
      <c r="AL419" s="182">
        <f t="shared" si="107"/>
        <v>5.8333333333333336E-3</v>
      </c>
      <c r="AM419" s="158" t="s">
        <v>366</v>
      </c>
      <c r="AN419" s="20" t="s">
        <v>148</v>
      </c>
      <c r="AO419" s="20" t="s">
        <v>110</v>
      </c>
      <c r="AP419" s="21"/>
      <c r="AQ419" s="122" t="s">
        <v>4</v>
      </c>
      <c r="AR419" s="185" t="str">
        <f>INDEX(Преподаватели!F$3:F$72,MATCH($AK419,Преподаватели!$E$3:$E$72,0),1)</f>
        <v>доц.</v>
      </c>
      <c r="AS419" s="101" t="str">
        <f>INDEX(Преподаватели!G$3:G$72,MATCH($AK419,Преподаватели!$E$3:$E$72,0),1)</f>
        <v>шт.</v>
      </c>
      <c r="AT419" s="101" t="str">
        <f>INDEX(Преподаватели!H$3:H$72,MATCH($AK419,Преподаватели!$E$3:$E$72,0),1)</f>
        <v>к.н.</v>
      </c>
      <c r="AU419" s="186" t="str">
        <f>INDEX(Преподаватели!I$3:I$72,MATCH($AK419,Преподаватели!$E$3:$E$72,0),1)</f>
        <v>б.з.</v>
      </c>
      <c r="AV419" s="157"/>
      <c r="AW419" s="163"/>
      <c r="AX419" s="163"/>
      <c r="AY419" s="164"/>
      <c r="AZ419" s="165"/>
      <c r="BA419" s="165"/>
      <c r="BB419" s="1"/>
      <c r="BC419" s="1"/>
      <c r="BD419" s="1"/>
      <c r="BE419" s="1"/>
      <c r="BF419" s="1"/>
    </row>
    <row r="420" spans="1:58" s="1" customFormat="1">
      <c r="A420" s="22" t="s">
        <v>306</v>
      </c>
      <c r="B420" s="145" t="s">
        <v>571</v>
      </c>
      <c r="C420" s="68" t="s">
        <v>113</v>
      </c>
      <c r="D420" s="21" t="s">
        <v>437</v>
      </c>
      <c r="E420" s="21" t="s">
        <v>252</v>
      </c>
      <c r="F420" s="21">
        <v>1</v>
      </c>
      <c r="G420" s="320" t="s">
        <v>609</v>
      </c>
      <c r="H420" s="21">
        <v>6</v>
      </c>
      <c r="I420" s="49">
        <v>1</v>
      </c>
      <c r="J420" s="37" t="s">
        <v>106</v>
      </c>
      <c r="K420" s="31"/>
      <c r="L420" s="31"/>
      <c r="M420" s="38"/>
      <c r="N420" s="193">
        <v>5</v>
      </c>
      <c r="O420" s="21">
        <v>150</v>
      </c>
      <c r="P420" s="21">
        <v>4</v>
      </c>
      <c r="Q420" s="21">
        <v>2</v>
      </c>
      <c r="R420" s="21">
        <v>0</v>
      </c>
      <c r="S420" s="21">
        <v>2</v>
      </c>
      <c r="T420" s="121">
        <v>130</v>
      </c>
      <c r="U420" s="50">
        <f t="shared" si="95"/>
        <v>2</v>
      </c>
      <c r="V420" s="29">
        <f t="shared" si="96"/>
        <v>0</v>
      </c>
      <c r="W420" s="29">
        <f t="shared" si="97"/>
        <v>2</v>
      </c>
      <c r="X420" s="57">
        <f t="shared" si="98"/>
        <v>0</v>
      </c>
      <c r="Y420" s="29">
        <f t="shared" si="99"/>
        <v>0</v>
      </c>
      <c r="Z420" s="20">
        <f t="shared" si="100"/>
        <v>0</v>
      </c>
      <c r="AA420" s="20">
        <f t="shared" si="108"/>
        <v>0</v>
      </c>
      <c r="AB420" s="20">
        <f t="shared" si="101"/>
        <v>1.5</v>
      </c>
      <c r="AC420" s="20">
        <f t="shared" si="102"/>
        <v>0</v>
      </c>
      <c r="AD420" s="20">
        <f t="shared" si="103"/>
        <v>0</v>
      </c>
      <c r="AE420" s="23">
        <f t="shared" si="104"/>
        <v>0</v>
      </c>
      <c r="AF420" s="25">
        <f t="shared" si="105"/>
        <v>0</v>
      </c>
      <c r="AG420" s="230"/>
      <c r="AH420" s="25">
        <f t="shared" si="110"/>
        <v>0</v>
      </c>
      <c r="AI420" s="23"/>
      <c r="AJ420" s="49">
        <f t="shared" si="106"/>
        <v>5.5</v>
      </c>
      <c r="AK420" s="366" t="s">
        <v>233</v>
      </c>
      <c r="AL420" s="182">
        <f t="shared" si="107"/>
        <v>9.1666666666666667E-3</v>
      </c>
      <c r="AM420" s="158" t="s">
        <v>116</v>
      </c>
      <c r="AN420" s="20" t="s">
        <v>110</v>
      </c>
      <c r="AO420" s="20" t="s">
        <v>110</v>
      </c>
      <c r="AP420" s="21"/>
      <c r="AQ420" s="122" t="s">
        <v>4</v>
      </c>
      <c r="AR420" s="185" t="str">
        <f>INDEX(Преподаватели!F$3:F$72,MATCH($AK420,Преподаватели!$E$3:$E$72,0),1)</f>
        <v>доц.</v>
      </c>
      <c r="AS420" s="101" t="str">
        <f>INDEX(Преподаватели!G$3:G$72,MATCH($AK420,Преподаватели!$E$3:$E$72,0),1)</f>
        <v>шт.</v>
      </c>
      <c r="AT420" s="101" t="str">
        <f>INDEX(Преподаватели!H$3:H$72,MATCH($AK420,Преподаватели!$E$3:$E$72,0),1)</f>
        <v>к.н.</v>
      </c>
      <c r="AU420" s="186" t="str">
        <f>INDEX(Преподаватели!I$3:I$72,MATCH($AK420,Преподаватели!$E$3:$E$72,0),1)</f>
        <v>б.з.</v>
      </c>
      <c r="AV420" s="157"/>
      <c r="AW420" s="163"/>
      <c r="AX420" s="163"/>
      <c r="AY420" s="164"/>
      <c r="AZ420" s="165"/>
      <c r="BA420" s="165"/>
    </row>
    <row r="421" spans="1:58" s="1" customFormat="1">
      <c r="A421" s="22" t="s">
        <v>257</v>
      </c>
      <c r="B421" s="145" t="s">
        <v>573</v>
      </c>
      <c r="C421" s="68" t="s">
        <v>113</v>
      </c>
      <c r="D421" s="21" t="s">
        <v>437</v>
      </c>
      <c r="E421" s="21" t="s">
        <v>252</v>
      </c>
      <c r="F421" s="21">
        <v>1</v>
      </c>
      <c r="G421" s="320" t="s">
        <v>609</v>
      </c>
      <c r="H421" s="21">
        <v>6</v>
      </c>
      <c r="I421" s="49">
        <v>1</v>
      </c>
      <c r="J421" s="37" t="s">
        <v>106</v>
      </c>
      <c r="K421" s="31"/>
      <c r="L421" s="31"/>
      <c r="M421" s="38"/>
      <c r="N421" s="193">
        <v>4</v>
      </c>
      <c r="O421" s="21">
        <v>120</v>
      </c>
      <c r="P421" s="21">
        <v>4</v>
      </c>
      <c r="Q421" s="21"/>
      <c r="R421" s="21">
        <v>0</v>
      </c>
      <c r="S421" s="21">
        <v>4</v>
      </c>
      <c r="T421" s="121">
        <v>106</v>
      </c>
      <c r="U421" s="50">
        <f t="shared" si="95"/>
        <v>0</v>
      </c>
      <c r="V421" s="29">
        <f t="shared" si="96"/>
        <v>0</v>
      </c>
      <c r="W421" s="29">
        <f t="shared" si="97"/>
        <v>4</v>
      </c>
      <c r="X421" s="57">
        <f t="shared" si="98"/>
        <v>0</v>
      </c>
      <c r="Y421" s="29">
        <f t="shared" si="99"/>
        <v>0</v>
      </c>
      <c r="Z421" s="20">
        <f t="shared" si="100"/>
        <v>0</v>
      </c>
      <c r="AA421" s="20">
        <f t="shared" si="108"/>
        <v>0</v>
      </c>
      <c r="AB421" s="20">
        <f t="shared" si="101"/>
        <v>1.5</v>
      </c>
      <c r="AC421" s="20">
        <f t="shared" si="102"/>
        <v>0</v>
      </c>
      <c r="AD421" s="20">
        <f t="shared" si="103"/>
        <v>0</v>
      </c>
      <c r="AE421" s="23">
        <f t="shared" si="104"/>
        <v>0</v>
      </c>
      <c r="AF421" s="25">
        <f t="shared" si="105"/>
        <v>0</v>
      </c>
      <c r="AG421" s="230"/>
      <c r="AH421" s="25">
        <f t="shared" si="110"/>
        <v>0</v>
      </c>
      <c r="AI421" s="23"/>
      <c r="AJ421" s="49">
        <f t="shared" si="106"/>
        <v>5.5</v>
      </c>
      <c r="AK421" s="366" t="s">
        <v>107</v>
      </c>
      <c r="AL421" s="182">
        <f t="shared" si="107"/>
        <v>9.1666666666666667E-3</v>
      </c>
      <c r="AM421" s="158" t="s">
        <v>402</v>
      </c>
      <c r="AN421" s="20" t="s">
        <v>110</v>
      </c>
      <c r="AO421" s="20" t="s">
        <v>110</v>
      </c>
      <c r="AP421" s="21"/>
      <c r="AQ421" s="122" t="s">
        <v>4</v>
      </c>
      <c r="AR421" s="185" t="str">
        <f>INDEX(Преподаватели!F$3:F$72,MATCH($AK421,Преподаватели!$E$3:$E$72,0),1)</f>
        <v>ст.викл.</v>
      </c>
      <c r="AS421" s="101" t="str">
        <f>INDEX(Преподаватели!G$3:G$72,MATCH($AK421,Преподаватели!$E$3:$E$72,0),1)</f>
        <v>шт.</v>
      </c>
      <c r="AT421" s="101" t="str">
        <f>INDEX(Преподаватели!H$3:H$72,MATCH($AK421,Преподаватели!$E$3:$E$72,0),1)</f>
        <v>б.с.</v>
      </c>
      <c r="AU421" s="186" t="str">
        <f>INDEX(Преподаватели!I$3:I$72,MATCH($AK421,Преподаватели!$E$3:$E$72,0),1)</f>
        <v>б.з.</v>
      </c>
      <c r="AV421" s="157"/>
      <c r="AW421" s="163"/>
      <c r="AX421" s="163"/>
      <c r="AY421" s="164"/>
      <c r="AZ421" s="165"/>
      <c r="BA421" s="165"/>
    </row>
    <row r="422" spans="1:58">
      <c r="A422" s="22" t="s">
        <v>355</v>
      </c>
      <c r="B422" s="145" t="s">
        <v>610</v>
      </c>
      <c r="C422" s="68" t="s">
        <v>113</v>
      </c>
      <c r="D422" s="21" t="s">
        <v>437</v>
      </c>
      <c r="E422" s="21" t="s">
        <v>252</v>
      </c>
      <c r="F422" s="21">
        <v>1</v>
      </c>
      <c r="G422" s="320" t="s">
        <v>609</v>
      </c>
      <c r="H422" s="21">
        <v>6</v>
      </c>
      <c r="I422" s="49">
        <v>1</v>
      </c>
      <c r="J422" s="37"/>
      <c r="K422" s="31"/>
      <c r="L422" s="31"/>
      <c r="M422" s="38"/>
      <c r="N422" s="193">
        <v>0</v>
      </c>
      <c r="O422" s="21"/>
      <c r="P422" s="21">
        <v>4</v>
      </c>
      <c r="Q422" s="21">
        <v>4</v>
      </c>
      <c r="R422" s="21">
        <v>0</v>
      </c>
      <c r="S422" s="21"/>
      <c r="T422" s="121"/>
      <c r="U422" s="50">
        <f t="shared" si="95"/>
        <v>4</v>
      </c>
      <c r="V422" s="29">
        <f t="shared" si="96"/>
        <v>0</v>
      </c>
      <c r="W422" s="29">
        <f t="shared" si="97"/>
        <v>0</v>
      </c>
      <c r="X422" s="57">
        <f t="shared" si="98"/>
        <v>0</v>
      </c>
      <c r="Y422" s="29">
        <f t="shared" si="99"/>
        <v>0</v>
      </c>
      <c r="Z422" s="20">
        <f t="shared" si="100"/>
        <v>0</v>
      </c>
      <c r="AA422" s="20">
        <f t="shared" si="108"/>
        <v>0</v>
      </c>
      <c r="AB422" s="20">
        <f t="shared" si="101"/>
        <v>0</v>
      </c>
      <c r="AC422" s="20">
        <f t="shared" si="102"/>
        <v>0</v>
      </c>
      <c r="AD422" s="20">
        <f t="shared" si="103"/>
        <v>0</v>
      </c>
      <c r="AE422" s="23">
        <f t="shared" si="104"/>
        <v>0</v>
      </c>
      <c r="AF422" s="25">
        <f t="shared" si="105"/>
        <v>0</v>
      </c>
      <c r="AG422" s="230"/>
      <c r="AH422" s="25">
        <f t="shared" si="110"/>
        <v>0</v>
      </c>
      <c r="AI422" s="23"/>
      <c r="AJ422" s="49">
        <f t="shared" si="106"/>
        <v>4</v>
      </c>
      <c r="AK422" s="366" t="s">
        <v>107</v>
      </c>
      <c r="AL422" s="182">
        <f t="shared" si="107"/>
        <v>6.6666666666666671E-3</v>
      </c>
      <c r="AM422" s="158" t="s">
        <v>402</v>
      </c>
      <c r="AN422" s="20" t="s">
        <v>110</v>
      </c>
      <c r="AO422" s="20" t="s">
        <v>110</v>
      </c>
      <c r="AP422" s="21"/>
      <c r="AQ422" s="122" t="s">
        <v>4</v>
      </c>
      <c r="AR422" s="185" t="str">
        <f>INDEX(Преподаватели!F$3:F$72,MATCH($AK422,Преподаватели!$E$3:$E$72,0),1)</f>
        <v>ст.викл.</v>
      </c>
      <c r="AS422" s="101" t="str">
        <f>INDEX(Преподаватели!G$3:G$72,MATCH($AK422,Преподаватели!$E$3:$E$72,0),1)</f>
        <v>шт.</v>
      </c>
      <c r="AT422" s="101" t="str">
        <f>INDEX(Преподаватели!H$3:H$72,MATCH($AK422,Преподаватели!$E$3:$E$72,0),1)</f>
        <v>б.с.</v>
      </c>
      <c r="AU422" s="186" t="str">
        <f>INDEX(Преподаватели!I$3:I$72,MATCH($AK422,Преподаватели!$E$3:$E$72,0),1)</f>
        <v>б.з.</v>
      </c>
      <c r="AV422" s="157"/>
      <c r="AW422" s="163"/>
      <c r="AX422" s="163"/>
      <c r="AY422" s="164"/>
      <c r="AZ422" s="165"/>
      <c r="BA422" s="165"/>
      <c r="BB422" s="1"/>
      <c r="BC422" s="1"/>
      <c r="BD422" s="1"/>
      <c r="BE422" s="1"/>
      <c r="BF422" s="1"/>
    </row>
    <row r="423" spans="1:58" s="1" customFormat="1">
      <c r="A423" s="22" t="s">
        <v>355</v>
      </c>
      <c r="B423" s="145" t="s">
        <v>610</v>
      </c>
      <c r="C423" s="68" t="s">
        <v>113</v>
      </c>
      <c r="D423" s="21" t="s">
        <v>437</v>
      </c>
      <c r="E423" s="21" t="s">
        <v>252</v>
      </c>
      <c r="F423" s="21">
        <v>2</v>
      </c>
      <c r="G423" s="320" t="s">
        <v>609</v>
      </c>
      <c r="H423" s="21">
        <v>6</v>
      </c>
      <c r="I423" s="49">
        <v>1</v>
      </c>
      <c r="J423" s="37" t="s">
        <v>106</v>
      </c>
      <c r="K423" s="31"/>
      <c r="L423" s="31"/>
      <c r="M423" s="38"/>
      <c r="N423" s="193">
        <v>4</v>
      </c>
      <c r="O423" s="21">
        <v>120</v>
      </c>
      <c r="P423" s="21">
        <v>4</v>
      </c>
      <c r="Q423" s="21"/>
      <c r="R423" s="21">
        <v>0</v>
      </c>
      <c r="S423" s="21">
        <v>4</v>
      </c>
      <c r="T423" s="121">
        <v>108</v>
      </c>
      <c r="U423" s="50">
        <f t="shared" si="95"/>
        <v>0</v>
      </c>
      <c r="V423" s="29">
        <f t="shared" si="96"/>
        <v>0</v>
      </c>
      <c r="W423" s="29">
        <f t="shared" si="97"/>
        <v>4</v>
      </c>
      <c r="X423" s="57">
        <f t="shared" si="98"/>
        <v>0</v>
      </c>
      <c r="Y423" s="29">
        <f t="shared" si="99"/>
        <v>0</v>
      </c>
      <c r="Z423" s="20">
        <f t="shared" si="100"/>
        <v>0</v>
      </c>
      <c r="AA423" s="20">
        <f t="shared" si="108"/>
        <v>0</v>
      </c>
      <c r="AB423" s="20">
        <f t="shared" si="101"/>
        <v>1.5</v>
      </c>
      <c r="AC423" s="20">
        <f t="shared" si="102"/>
        <v>0</v>
      </c>
      <c r="AD423" s="20">
        <f t="shared" si="103"/>
        <v>0</v>
      </c>
      <c r="AE423" s="23">
        <f t="shared" si="104"/>
        <v>0</v>
      </c>
      <c r="AF423" s="25">
        <f t="shared" si="105"/>
        <v>0</v>
      </c>
      <c r="AG423" s="230"/>
      <c r="AH423" s="25">
        <f t="shared" si="110"/>
        <v>0</v>
      </c>
      <c r="AI423" s="23"/>
      <c r="AJ423" s="49">
        <f t="shared" si="106"/>
        <v>5.5</v>
      </c>
      <c r="AK423" s="366" t="s">
        <v>107</v>
      </c>
      <c r="AL423" s="182">
        <f t="shared" si="107"/>
        <v>9.1666666666666667E-3</v>
      </c>
      <c r="AM423" s="158" t="s">
        <v>402</v>
      </c>
      <c r="AN423" s="20" t="s">
        <v>110</v>
      </c>
      <c r="AO423" s="20" t="s">
        <v>110</v>
      </c>
      <c r="AP423" s="21"/>
      <c r="AQ423" s="122" t="s">
        <v>4</v>
      </c>
      <c r="AR423" s="185" t="str">
        <f>INDEX(Преподаватели!F$3:F$72,MATCH($AK423,Преподаватели!$E$3:$E$72,0),1)</f>
        <v>ст.викл.</v>
      </c>
      <c r="AS423" s="101" t="str">
        <f>INDEX(Преподаватели!G$3:G$72,MATCH($AK423,Преподаватели!$E$3:$E$72,0),1)</f>
        <v>шт.</v>
      </c>
      <c r="AT423" s="101" t="str">
        <f>INDEX(Преподаватели!H$3:H$72,MATCH($AK423,Преподаватели!$E$3:$E$72,0),1)</f>
        <v>б.с.</v>
      </c>
      <c r="AU423" s="186" t="str">
        <f>INDEX(Преподаватели!I$3:I$72,MATCH($AK423,Преподаватели!$E$3:$E$72,0),1)</f>
        <v>б.з.</v>
      </c>
      <c r="AV423" s="157"/>
      <c r="AW423" s="163"/>
      <c r="AX423" s="163"/>
      <c r="AY423" s="164"/>
      <c r="AZ423" s="165"/>
      <c r="BA423" s="165"/>
      <c r="BB423" s="4"/>
      <c r="BC423" s="4"/>
      <c r="BD423" s="4"/>
      <c r="BE423" s="4"/>
      <c r="BF423" s="4"/>
    </row>
    <row r="424" spans="1:58" ht="25.5">
      <c r="A424" s="22" t="s">
        <v>309</v>
      </c>
      <c r="B424" s="145" t="s">
        <v>611</v>
      </c>
      <c r="C424" s="68" t="s">
        <v>113</v>
      </c>
      <c r="D424" s="21" t="s">
        <v>437</v>
      </c>
      <c r="E424" s="21" t="s">
        <v>252</v>
      </c>
      <c r="F424" s="21">
        <v>1</v>
      </c>
      <c r="G424" s="320" t="s">
        <v>609</v>
      </c>
      <c r="H424" s="21">
        <v>6</v>
      </c>
      <c r="I424" s="49">
        <v>1</v>
      </c>
      <c r="J424" s="37"/>
      <c r="K424" s="31"/>
      <c r="L424" s="31"/>
      <c r="M424" s="38"/>
      <c r="N424" s="193">
        <v>0</v>
      </c>
      <c r="O424" s="21"/>
      <c r="P424" s="21">
        <v>4</v>
      </c>
      <c r="Q424" s="21">
        <v>4</v>
      </c>
      <c r="R424" s="21">
        <v>0</v>
      </c>
      <c r="S424" s="21"/>
      <c r="T424" s="121"/>
      <c r="U424" s="50">
        <f t="shared" si="95"/>
        <v>4</v>
      </c>
      <c r="V424" s="29">
        <f t="shared" si="96"/>
        <v>0</v>
      </c>
      <c r="W424" s="29">
        <f t="shared" si="97"/>
        <v>0</v>
      </c>
      <c r="X424" s="57">
        <f t="shared" si="98"/>
        <v>0</v>
      </c>
      <c r="Y424" s="29">
        <f t="shared" si="99"/>
        <v>0</v>
      </c>
      <c r="Z424" s="20">
        <f t="shared" si="100"/>
        <v>0</v>
      </c>
      <c r="AA424" s="20">
        <f t="shared" si="108"/>
        <v>0</v>
      </c>
      <c r="AB424" s="20">
        <f t="shared" si="101"/>
        <v>0</v>
      </c>
      <c r="AC424" s="20">
        <f t="shared" si="102"/>
        <v>0</v>
      </c>
      <c r="AD424" s="20">
        <f t="shared" si="103"/>
        <v>0</v>
      </c>
      <c r="AE424" s="23">
        <f t="shared" si="104"/>
        <v>0</v>
      </c>
      <c r="AF424" s="25">
        <f t="shared" si="105"/>
        <v>0</v>
      </c>
      <c r="AG424" s="230"/>
      <c r="AH424" s="25">
        <f t="shared" si="110"/>
        <v>0</v>
      </c>
      <c r="AI424" s="23"/>
      <c r="AJ424" s="49">
        <f t="shared" si="106"/>
        <v>4</v>
      </c>
      <c r="AK424" s="366" t="s">
        <v>254</v>
      </c>
      <c r="AL424" s="182">
        <f t="shared" si="107"/>
        <v>6.6666666666666671E-3</v>
      </c>
      <c r="AM424" s="69" t="s">
        <v>116</v>
      </c>
      <c r="AN424" s="20" t="s">
        <v>110</v>
      </c>
      <c r="AO424" s="20" t="s">
        <v>110</v>
      </c>
      <c r="AP424" s="21"/>
      <c r="AQ424" s="122" t="s">
        <v>4</v>
      </c>
      <c r="AR424" s="185" t="str">
        <f>INDEX(Преподаватели!F$3:F$72,MATCH($AK424,Преподаватели!$E$3:$E$72,0),1)</f>
        <v>доц.</v>
      </c>
      <c r="AS424" s="101" t="str">
        <f>INDEX(Преподаватели!G$3:G$72,MATCH($AK424,Преподаватели!$E$3:$E$72,0),1)</f>
        <v>шт.сум.</v>
      </c>
      <c r="AT424" s="101" t="str">
        <f>INDEX(Преподаватели!H$3:H$72,MATCH($AK424,Преподаватели!$E$3:$E$72,0),1)</f>
        <v>к.н.</v>
      </c>
      <c r="AU424" s="186" t="str">
        <f>INDEX(Преподаватели!I$3:I$72,MATCH($AK424,Преподаватели!$E$3:$E$72,0),1)</f>
        <v>доц.</v>
      </c>
      <c r="AV424" s="157"/>
      <c r="AW424" s="163"/>
      <c r="AX424" s="163"/>
      <c r="AY424" s="164"/>
      <c r="AZ424" s="165"/>
      <c r="BA424" s="165"/>
      <c r="BB424" s="1"/>
      <c r="BC424" s="1"/>
      <c r="BD424" s="1"/>
      <c r="BE424" s="1"/>
      <c r="BF424" s="1"/>
    </row>
    <row r="425" spans="1:58" s="1" customFormat="1" ht="25.5">
      <c r="A425" s="21" t="s">
        <v>309</v>
      </c>
      <c r="B425" s="145" t="s">
        <v>611</v>
      </c>
      <c r="C425" s="68" t="s">
        <v>113</v>
      </c>
      <c r="D425" s="21" t="s">
        <v>437</v>
      </c>
      <c r="E425" s="21" t="s">
        <v>252</v>
      </c>
      <c r="F425" s="21">
        <v>2</v>
      </c>
      <c r="G425" s="320" t="s">
        <v>609</v>
      </c>
      <c r="H425" s="21">
        <v>6</v>
      </c>
      <c r="I425" s="49">
        <v>1</v>
      </c>
      <c r="J425" s="37" t="s">
        <v>106</v>
      </c>
      <c r="K425" s="31"/>
      <c r="L425" s="31"/>
      <c r="M425" s="38"/>
      <c r="N425" s="193">
        <v>4</v>
      </c>
      <c r="O425" s="21">
        <v>120</v>
      </c>
      <c r="P425" s="21">
        <v>4</v>
      </c>
      <c r="Q425" s="21"/>
      <c r="R425" s="21">
        <v>0</v>
      </c>
      <c r="S425" s="21">
        <v>4</v>
      </c>
      <c r="T425" s="121">
        <v>108</v>
      </c>
      <c r="U425" s="50">
        <f t="shared" si="95"/>
        <v>0</v>
      </c>
      <c r="V425" s="29">
        <f t="shared" si="96"/>
        <v>0</v>
      </c>
      <c r="W425" s="29">
        <f t="shared" si="97"/>
        <v>4</v>
      </c>
      <c r="X425" s="57">
        <f t="shared" si="98"/>
        <v>0</v>
      </c>
      <c r="Y425" s="29">
        <f t="shared" si="99"/>
        <v>0</v>
      </c>
      <c r="Z425" s="20">
        <f t="shared" si="100"/>
        <v>0</v>
      </c>
      <c r="AA425" s="20">
        <f t="shared" si="108"/>
        <v>0</v>
      </c>
      <c r="AB425" s="20">
        <f t="shared" si="101"/>
        <v>1.5</v>
      </c>
      <c r="AC425" s="20">
        <f t="shared" si="102"/>
        <v>0</v>
      </c>
      <c r="AD425" s="20">
        <f t="shared" si="103"/>
        <v>0</v>
      </c>
      <c r="AE425" s="23">
        <f t="shared" si="104"/>
        <v>0</v>
      </c>
      <c r="AF425" s="25">
        <f t="shared" si="105"/>
        <v>0</v>
      </c>
      <c r="AG425" s="230"/>
      <c r="AH425" s="25">
        <f t="shared" si="110"/>
        <v>0</v>
      </c>
      <c r="AI425" s="23"/>
      <c r="AJ425" s="49">
        <f t="shared" si="106"/>
        <v>5.5</v>
      </c>
      <c r="AK425" s="366" t="s">
        <v>254</v>
      </c>
      <c r="AL425" s="182">
        <f t="shared" si="107"/>
        <v>9.1666666666666667E-3</v>
      </c>
      <c r="AM425" s="158" t="s">
        <v>116</v>
      </c>
      <c r="AN425" s="20" t="s">
        <v>110</v>
      </c>
      <c r="AO425" s="20" t="s">
        <v>110</v>
      </c>
      <c r="AP425" s="21"/>
      <c r="AQ425" s="122" t="s">
        <v>4</v>
      </c>
      <c r="AR425" s="185" t="str">
        <f>INDEX(Преподаватели!F$3:F$72,MATCH($AK425,Преподаватели!$E$3:$E$72,0),1)</f>
        <v>доц.</v>
      </c>
      <c r="AS425" s="101" t="str">
        <f>INDEX(Преподаватели!G$3:G$72,MATCH($AK425,Преподаватели!$E$3:$E$72,0),1)</f>
        <v>шт.сум.</v>
      </c>
      <c r="AT425" s="101" t="str">
        <f>INDEX(Преподаватели!H$3:H$72,MATCH($AK425,Преподаватели!$E$3:$E$72,0),1)</f>
        <v>к.н.</v>
      </c>
      <c r="AU425" s="186" t="str">
        <f>INDEX(Преподаватели!I$3:I$72,MATCH($AK425,Преподаватели!$E$3:$E$72,0),1)</f>
        <v>доц.</v>
      </c>
      <c r="AV425" s="157"/>
      <c r="AW425" s="163"/>
      <c r="AX425" s="163"/>
      <c r="AY425" s="164"/>
      <c r="AZ425" s="165"/>
      <c r="BA425" s="165"/>
      <c r="BB425" s="4"/>
      <c r="BC425" s="4"/>
      <c r="BD425" s="4"/>
      <c r="BE425" s="4"/>
      <c r="BF425" s="4"/>
    </row>
    <row r="426" spans="1:58" s="1" customFormat="1">
      <c r="A426" s="21" t="s">
        <v>371</v>
      </c>
      <c r="B426" s="145" t="s">
        <v>575</v>
      </c>
      <c r="C426" s="68" t="s">
        <v>113</v>
      </c>
      <c r="D426" s="21" t="s">
        <v>437</v>
      </c>
      <c r="E426" s="21" t="s">
        <v>252</v>
      </c>
      <c r="F426" s="21">
        <v>1</v>
      </c>
      <c r="G426" s="320" t="s">
        <v>609</v>
      </c>
      <c r="H426" s="21">
        <v>6</v>
      </c>
      <c r="I426" s="49">
        <v>1</v>
      </c>
      <c r="J426" s="37" t="s">
        <v>106</v>
      </c>
      <c r="K426" s="31"/>
      <c r="L426" s="31"/>
      <c r="M426" s="38"/>
      <c r="N426" s="193">
        <v>4</v>
      </c>
      <c r="O426" s="21">
        <v>120</v>
      </c>
      <c r="P426" s="21">
        <v>4</v>
      </c>
      <c r="Q426" s="21"/>
      <c r="R426" s="21">
        <v>0</v>
      </c>
      <c r="S426" s="21">
        <v>4</v>
      </c>
      <c r="T426" s="121">
        <v>106</v>
      </c>
      <c r="U426" s="50">
        <f t="shared" si="95"/>
        <v>0</v>
      </c>
      <c r="V426" s="29">
        <f t="shared" si="96"/>
        <v>0</v>
      </c>
      <c r="W426" s="29">
        <f t="shared" si="97"/>
        <v>4</v>
      </c>
      <c r="X426" s="57">
        <f t="shared" si="98"/>
        <v>0</v>
      </c>
      <c r="Y426" s="29">
        <f t="shared" si="99"/>
        <v>0</v>
      </c>
      <c r="Z426" s="20">
        <f t="shared" si="100"/>
        <v>0</v>
      </c>
      <c r="AA426" s="20">
        <f t="shared" si="108"/>
        <v>0</v>
      </c>
      <c r="AB426" s="20">
        <f t="shared" si="101"/>
        <v>1.5</v>
      </c>
      <c r="AC426" s="20">
        <f t="shared" si="102"/>
        <v>0</v>
      </c>
      <c r="AD426" s="20">
        <f t="shared" si="103"/>
        <v>0</v>
      </c>
      <c r="AE426" s="23">
        <f t="shared" si="104"/>
        <v>0</v>
      </c>
      <c r="AF426" s="25">
        <f t="shared" si="105"/>
        <v>0</v>
      </c>
      <c r="AG426" s="230"/>
      <c r="AH426" s="25">
        <f t="shared" si="110"/>
        <v>0</v>
      </c>
      <c r="AI426" s="23"/>
      <c r="AJ426" s="49">
        <f t="shared" si="106"/>
        <v>5.5</v>
      </c>
      <c r="AK426" s="366" t="s">
        <v>233</v>
      </c>
      <c r="AL426" s="182">
        <f t="shared" si="107"/>
        <v>9.1666666666666667E-3</v>
      </c>
      <c r="AM426" s="158" t="s">
        <v>116</v>
      </c>
      <c r="AN426" s="20" t="s">
        <v>110</v>
      </c>
      <c r="AO426" s="20" t="s">
        <v>110</v>
      </c>
      <c r="AP426" s="21"/>
      <c r="AQ426" s="122" t="s">
        <v>4</v>
      </c>
      <c r="AR426" s="185" t="str">
        <f>INDEX(Преподаватели!F$3:F$72,MATCH($AK426,Преподаватели!$E$3:$E$72,0),1)</f>
        <v>доц.</v>
      </c>
      <c r="AS426" s="101" t="str">
        <f>INDEX(Преподаватели!G$3:G$72,MATCH($AK426,Преподаватели!$E$3:$E$72,0),1)</f>
        <v>шт.</v>
      </c>
      <c r="AT426" s="101" t="str">
        <f>INDEX(Преподаватели!H$3:H$72,MATCH($AK426,Преподаватели!$E$3:$E$72,0),1)</f>
        <v>к.н.</v>
      </c>
      <c r="AU426" s="186" t="str">
        <f>INDEX(Преподаватели!I$3:I$72,MATCH($AK426,Преподаватели!$E$3:$E$72,0),1)</f>
        <v>б.з.</v>
      </c>
      <c r="AV426" s="157"/>
      <c r="AW426" s="163"/>
      <c r="AX426" s="163"/>
      <c r="AY426" s="164"/>
      <c r="AZ426" s="165"/>
      <c r="BA426" s="165"/>
    </row>
    <row r="427" spans="1:58">
      <c r="A427" s="22" t="s">
        <v>276</v>
      </c>
      <c r="B427" s="145" t="s">
        <v>577</v>
      </c>
      <c r="C427" s="68" t="s">
        <v>113</v>
      </c>
      <c r="D427" s="21" t="s">
        <v>437</v>
      </c>
      <c r="E427" s="21" t="s">
        <v>252</v>
      </c>
      <c r="F427" s="21">
        <v>1</v>
      </c>
      <c r="G427" s="320" t="s">
        <v>609</v>
      </c>
      <c r="H427" s="21">
        <v>6</v>
      </c>
      <c r="I427" s="49">
        <v>1</v>
      </c>
      <c r="J427" s="37"/>
      <c r="K427" s="31" t="s">
        <v>106</v>
      </c>
      <c r="L427" s="31"/>
      <c r="M427" s="38"/>
      <c r="N427" s="193">
        <v>4</v>
      </c>
      <c r="O427" s="21">
        <v>120</v>
      </c>
      <c r="P427" s="21">
        <v>4</v>
      </c>
      <c r="Q427" s="21"/>
      <c r="R427" s="21">
        <v>0</v>
      </c>
      <c r="S427" s="21">
        <v>4</v>
      </c>
      <c r="T427" s="121">
        <v>106</v>
      </c>
      <c r="U427" s="50">
        <f t="shared" si="95"/>
        <v>0</v>
      </c>
      <c r="V427" s="29">
        <f t="shared" si="96"/>
        <v>0</v>
      </c>
      <c r="W427" s="29">
        <f t="shared" si="97"/>
        <v>4</v>
      </c>
      <c r="X427" s="57">
        <f t="shared" si="98"/>
        <v>0</v>
      </c>
      <c r="Y427" s="29">
        <f t="shared" si="99"/>
        <v>0</v>
      </c>
      <c r="Z427" s="20">
        <f t="shared" si="100"/>
        <v>0</v>
      </c>
      <c r="AA427" s="20">
        <f t="shared" si="108"/>
        <v>0</v>
      </c>
      <c r="AB427" s="20">
        <f t="shared" si="101"/>
        <v>0</v>
      </c>
      <c r="AC427" s="20">
        <f t="shared" si="102"/>
        <v>0</v>
      </c>
      <c r="AD427" s="20">
        <f t="shared" si="103"/>
        <v>0</v>
      </c>
      <c r="AE427" s="23">
        <f t="shared" si="104"/>
        <v>0</v>
      </c>
      <c r="AF427" s="25">
        <f t="shared" si="105"/>
        <v>0</v>
      </c>
      <c r="AG427" s="230"/>
      <c r="AH427" s="25">
        <f t="shared" si="110"/>
        <v>0</v>
      </c>
      <c r="AI427" s="23"/>
      <c r="AJ427" s="49">
        <f t="shared" si="106"/>
        <v>4</v>
      </c>
      <c r="AK427" s="366" t="s">
        <v>254</v>
      </c>
      <c r="AL427" s="182">
        <f t="shared" si="107"/>
        <v>6.6666666666666671E-3</v>
      </c>
      <c r="AM427" s="69" t="s">
        <v>140</v>
      </c>
      <c r="AN427" s="20" t="s">
        <v>110</v>
      </c>
      <c r="AO427" s="20" t="s">
        <v>110</v>
      </c>
      <c r="AP427" s="21"/>
      <c r="AQ427" s="122" t="s">
        <v>4</v>
      </c>
      <c r="AR427" s="185" t="str">
        <f>INDEX(Преподаватели!F$3:F$72,MATCH($AK427,Преподаватели!$E$3:$E$72,0),1)</f>
        <v>доц.</v>
      </c>
      <c r="AS427" s="101" t="str">
        <f>INDEX(Преподаватели!G$3:G$72,MATCH($AK427,Преподаватели!$E$3:$E$72,0),1)</f>
        <v>шт.сум.</v>
      </c>
      <c r="AT427" s="101" t="str">
        <f>INDEX(Преподаватели!H$3:H$72,MATCH($AK427,Преподаватели!$E$3:$E$72,0),1)</f>
        <v>к.н.</v>
      </c>
      <c r="AU427" s="186" t="str">
        <f>INDEX(Преподаватели!I$3:I$72,MATCH($AK427,Преподаватели!$E$3:$E$72,0),1)</f>
        <v>доц.</v>
      </c>
      <c r="AV427" s="157"/>
      <c r="AW427" s="163"/>
      <c r="AX427" s="163"/>
      <c r="AY427" s="164"/>
      <c r="AZ427" s="165"/>
      <c r="BA427" s="165"/>
      <c r="BB427" s="1"/>
      <c r="BC427" s="1"/>
      <c r="BD427" s="1"/>
      <c r="BE427" s="1"/>
      <c r="BF427" s="1"/>
    </row>
    <row r="428" spans="1:58" s="1" customFormat="1">
      <c r="A428" s="21" t="s">
        <v>325</v>
      </c>
      <c r="B428" s="145" t="s">
        <v>612</v>
      </c>
      <c r="C428" s="68" t="s">
        <v>113</v>
      </c>
      <c r="D428" s="21" t="s">
        <v>437</v>
      </c>
      <c r="E428" s="21" t="s">
        <v>252</v>
      </c>
      <c r="F428" s="21">
        <v>1</v>
      </c>
      <c r="G428" s="320" t="s">
        <v>609</v>
      </c>
      <c r="H428" s="21">
        <v>6</v>
      </c>
      <c r="I428" s="49">
        <v>1</v>
      </c>
      <c r="J428" s="37"/>
      <c r="K428" s="31"/>
      <c r="L428" s="31"/>
      <c r="M428" s="38"/>
      <c r="N428" s="193">
        <v>0</v>
      </c>
      <c r="O428" s="21"/>
      <c r="P428" s="21">
        <v>4</v>
      </c>
      <c r="Q428" s="21">
        <v>4</v>
      </c>
      <c r="R428" s="21">
        <v>0</v>
      </c>
      <c r="S428" s="21"/>
      <c r="T428" s="121"/>
      <c r="U428" s="50">
        <f t="shared" si="95"/>
        <v>4</v>
      </c>
      <c r="V428" s="29">
        <f t="shared" si="96"/>
        <v>0</v>
      </c>
      <c r="W428" s="29">
        <f t="shared" si="97"/>
        <v>0</v>
      </c>
      <c r="X428" s="57">
        <f t="shared" si="98"/>
        <v>0</v>
      </c>
      <c r="Y428" s="29">
        <f t="shared" si="99"/>
        <v>0</v>
      </c>
      <c r="Z428" s="20">
        <f t="shared" si="100"/>
        <v>0</v>
      </c>
      <c r="AA428" s="20">
        <f t="shared" si="108"/>
        <v>0</v>
      </c>
      <c r="AB428" s="20">
        <f t="shared" si="101"/>
        <v>0</v>
      </c>
      <c r="AC428" s="20">
        <f t="shared" si="102"/>
        <v>0</v>
      </c>
      <c r="AD428" s="20">
        <f t="shared" si="103"/>
        <v>0</v>
      </c>
      <c r="AE428" s="23">
        <f t="shared" si="104"/>
        <v>0</v>
      </c>
      <c r="AF428" s="25">
        <f t="shared" si="105"/>
        <v>0</v>
      </c>
      <c r="AG428" s="230"/>
      <c r="AH428" s="25">
        <f t="shared" si="110"/>
        <v>0</v>
      </c>
      <c r="AI428" s="23"/>
      <c r="AJ428" s="49">
        <f t="shared" si="106"/>
        <v>4</v>
      </c>
      <c r="AK428" s="366" t="s">
        <v>233</v>
      </c>
      <c r="AL428" s="182">
        <f t="shared" si="107"/>
        <v>6.6666666666666671E-3</v>
      </c>
      <c r="AM428" s="158" t="s">
        <v>116</v>
      </c>
      <c r="AN428" s="20" t="s">
        <v>110</v>
      </c>
      <c r="AO428" s="20" t="s">
        <v>110</v>
      </c>
      <c r="AP428" s="21"/>
      <c r="AQ428" s="122" t="s">
        <v>4</v>
      </c>
      <c r="AR428" s="185" t="str">
        <f>INDEX(Преподаватели!F$3:F$72,MATCH($AK428,Преподаватели!$E$3:$E$72,0),1)</f>
        <v>доц.</v>
      </c>
      <c r="AS428" s="101" t="str">
        <f>INDEX(Преподаватели!G$3:G$72,MATCH($AK428,Преподаватели!$E$3:$E$72,0),1)</f>
        <v>шт.</v>
      </c>
      <c r="AT428" s="101" t="str">
        <f>INDEX(Преподаватели!H$3:H$72,MATCH($AK428,Преподаватели!$E$3:$E$72,0),1)</f>
        <v>к.н.</v>
      </c>
      <c r="AU428" s="186" t="str">
        <f>INDEX(Преподаватели!I$3:I$72,MATCH($AK428,Преподаватели!$E$3:$E$72,0),1)</f>
        <v>б.з.</v>
      </c>
      <c r="AV428" s="157"/>
      <c r="AW428" s="163"/>
      <c r="AX428" s="163"/>
      <c r="AY428" s="164"/>
      <c r="AZ428" s="165"/>
      <c r="BA428" s="165"/>
      <c r="BB428" s="4"/>
      <c r="BC428" s="4"/>
      <c r="BD428" s="4"/>
      <c r="BE428" s="4"/>
      <c r="BF428" s="4"/>
    </row>
    <row r="429" spans="1:58" s="1" customFormat="1">
      <c r="A429" s="21" t="s">
        <v>325</v>
      </c>
      <c r="B429" s="145" t="s">
        <v>612</v>
      </c>
      <c r="C429" s="68" t="s">
        <v>113</v>
      </c>
      <c r="D429" s="21" t="s">
        <v>437</v>
      </c>
      <c r="E429" s="21" t="s">
        <v>252</v>
      </c>
      <c r="F429" s="21">
        <v>2</v>
      </c>
      <c r="G429" s="320" t="s">
        <v>609</v>
      </c>
      <c r="H429" s="21">
        <v>6</v>
      </c>
      <c r="I429" s="49">
        <v>1</v>
      </c>
      <c r="J429" s="37" t="s">
        <v>106</v>
      </c>
      <c r="K429" s="31"/>
      <c r="L429" s="31"/>
      <c r="M429" s="38"/>
      <c r="N429" s="193">
        <v>5</v>
      </c>
      <c r="O429" s="21">
        <v>150</v>
      </c>
      <c r="P429" s="21">
        <v>4</v>
      </c>
      <c r="Q429" s="21"/>
      <c r="R429" s="21">
        <v>0</v>
      </c>
      <c r="S429" s="21">
        <v>4</v>
      </c>
      <c r="T429" s="121">
        <v>138</v>
      </c>
      <c r="U429" s="50">
        <f t="shared" si="95"/>
        <v>0</v>
      </c>
      <c r="V429" s="29">
        <f t="shared" si="96"/>
        <v>0</v>
      </c>
      <c r="W429" s="29">
        <f t="shared" si="97"/>
        <v>4</v>
      </c>
      <c r="X429" s="57">
        <f t="shared" si="98"/>
        <v>0</v>
      </c>
      <c r="Y429" s="29">
        <f t="shared" si="99"/>
        <v>0</v>
      </c>
      <c r="Z429" s="20">
        <f t="shared" si="100"/>
        <v>0</v>
      </c>
      <c r="AA429" s="20">
        <f t="shared" si="108"/>
        <v>0</v>
      </c>
      <c r="AB429" s="20">
        <f t="shared" si="101"/>
        <v>1.5</v>
      </c>
      <c r="AC429" s="20">
        <f t="shared" si="102"/>
        <v>0</v>
      </c>
      <c r="AD429" s="20">
        <f t="shared" si="103"/>
        <v>0</v>
      </c>
      <c r="AE429" s="23">
        <f t="shared" si="104"/>
        <v>0</v>
      </c>
      <c r="AF429" s="25">
        <f t="shared" si="105"/>
        <v>0</v>
      </c>
      <c r="AG429" s="230"/>
      <c r="AH429" s="25">
        <f t="shared" si="110"/>
        <v>0</v>
      </c>
      <c r="AI429" s="23"/>
      <c r="AJ429" s="49">
        <f t="shared" si="106"/>
        <v>5.5</v>
      </c>
      <c r="AK429" s="366" t="s">
        <v>233</v>
      </c>
      <c r="AL429" s="182">
        <f t="shared" si="107"/>
        <v>9.1666666666666667E-3</v>
      </c>
      <c r="AM429" s="158" t="s">
        <v>116</v>
      </c>
      <c r="AN429" s="20" t="s">
        <v>110</v>
      </c>
      <c r="AO429" s="20" t="s">
        <v>110</v>
      </c>
      <c r="AP429" s="21"/>
      <c r="AQ429" s="122" t="s">
        <v>4</v>
      </c>
      <c r="AR429" s="185" t="str">
        <f>INDEX(Преподаватели!F$3:F$72,MATCH($AK429,Преподаватели!$E$3:$E$72,0),1)</f>
        <v>доц.</v>
      </c>
      <c r="AS429" s="101" t="str">
        <f>INDEX(Преподаватели!G$3:G$72,MATCH($AK429,Преподаватели!$E$3:$E$72,0),1)</f>
        <v>шт.</v>
      </c>
      <c r="AT429" s="101" t="str">
        <f>INDEX(Преподаватели!H$3:H$72,MATCH($AK429,Преподаватели!$E$3:$E$72,0),1)</f>
        <v>к.н.</v>
      </c>
      <c r="AU429" s="186" t="str">
        <f>INDEX(Преподаватели!I$3:I$72,MATCH($AK429,Преподаватели!$E$3:$E$72,0),1)</f>
        <v>б.з.</v>
      </c>
      <c r="AV429" s="157"/>
      <c r="AW429" s="163"/>
      <c r="AX429" s="163"/>
      <c r="AY429" s="164"/>
      <c r="AZ429" s="165"/>
      <c r="BA429" s="165"/>
    </row>
    <row r="430" spans="1:58">
      <c r="A430" s="22" t="s">
        <v>117</v>
      </c>
      <c r="B430" s="145" t="s">
        <v>118</v>
      </c>
      <c r="C430" s="68" t="s">
        <v>113</v>
      </c>
      <c r="D430" s="21" t="s">
        <v>437</v>
      </c>
      <c r="E430" s="21" t="s">
        <v>252</v>
      </c>
      <c r="F430" s="21">
        <v>2</v>
      </c>
      <c r="G430" s="320" t="s">
        <v>609</v>
      </c>
      <c r="H430" s="21">
        <v>6</v>
      </c>
      <c r="I430" s="49">
        <v>1</v>
      </c>
      <c r="J430" s="37"/>
      <c r="K430" s="31"/>
      <c r="L430" s="31" t="s">
        <v>439</v>
      </c>
      <c r="M430" s="38"/>
      <c r="N430" s="193">
        <v>0</v>
      </c>
      <c r="O430" s="21"/>
      <c r="P430" s="21">
        <v>4</v>
      </c>
      <c r="Q430" s="21">
        <v>4</v>
      </c>
      <c r="R430" s="21">
        <v>0</v>
      </c>
      <c r="S430" s="21"/>
      <c r="T430" s="121"/>
      <c r="U430" s="50">
        <f t="shared" si="95"/>
        <v>4</v>
      </c>
      <c r="V430" s="29">
        <f t="shared" si="96"/>
        <v>0</v>
      </c>
      <c r="W430" s="29">
        <f t="shared" si="97"/>
        <v>0</v>
      </c>
      <c r="X430" s="57">
        <f t="shared" si="98"/>
        <v>0</v>
      </c>
      <c r="Y430" s="29">
        <f t="shared" si="99"/>
        <v>0</v>
      </c>
      <c r="Z430" s="20">
        <f t="shared" si="100"/>
        <v>0</v>
      </c>
      <c r="AA430" s="20">
        <f t="shared" si="108"/>
        <v>0</v>
      </c>
      <c r="AB430" s="20">
        <f t="shared" si="101"/>
        <v>0</v>
      </c>
      <c r="AC430" s="20">
        <f t="shared" si="102"/>
        <v>0</v>
      </c>
      <c r="AD430" s="20">
        <f t="shared" si="103"/>
        <v>0</v>
      </c>
      <c r="AE430" s="23">
        <f t="shared" si="104"/>
        <v>0</v>
      </c>
      <c r="AF430" s="25">
        <f t="shared" si="105"/>
        <v>0</v>
      </c>
      <c r="AG430" s="230"/>
      <c r="AH430" s="25">
        <f t="shared" si="110"/>
        <v>0</v>
      </c>
      <c r="AI430" s="23"/>
      <c r="AJ430" s="49">
        <f t="shared" si="106"/>
        <v>4</v>
      </c>
      <c r="AK430" s="366" t="s">
        <v>233</v>
      </c>
      <c r="AL430" s="182">
        <f t="shared" si="107"/>
        <v>6.6666666666666671E-3</v>
      </c>
      <c r="AM430" s="69" t="s">
        <v>116</v>
      </c>
      <c r="AN430" s="20" t="s">
        <v>110</v>
      </c>
      <c r="AO430" s="20" t="s">
        <v>110</v>
      </c>
      <c r="AP430" s="21"/>
      <c r="AQ430" s="122" t="s">
        <v>4</v>
      </c>
      <c r="AR430" s="185" t="str">
        <f>INDEX(Преподаватели!F$3:F$72,MATCH($AK430,Преподаватели!$E$3:$E$72,0),1)</f>
        <v>доц.</v>
      </c>
      <c r="AS430" s="101" t="str">
        <f>INDEX(Преподаватели!G$3:G$72,MATCH($AK430,Преподаватели!$E$3:$E$72,0),1)</f>
        <v>шт.</v>
      </c>
      <c r="AT430" s="101" t="str">
        <f>INDEX(Преподаватели!H$3:H$72,MATCH($AK430,Преподаватели!$E$3:$E$72,0),1)</f>
        <v>к.н.</v>
      </c>
      <c r="AU430" s="186" t="str">
        <f>INDEX(Преподаватели!I$3:I$72,MATCH($AK430,Преподаватели!$E$3:$E$72,0),1)</f>
        <v>б.з.</v>
      </c>
      <c r="AV430" s="157"/>
      <c r="AW430" s="163"/>
      <c r="AX430" s="163"/>
      <c r="AY430" s="164"/>
      <c r="AZ430" s="165"/>
      <c r="BA430" s="165"/>
      <c r="BB430" s="1"/>
      <c r="BC430" s="1"/>
      <c r="BD430" s="1"/>
      <c r="BE430" s="1"/>
      <c r="BF430" s="1"/>
    </row>
    <row r="431" spans="1:58" s="1" customFormat="1">
      <c r="A431" s="21" t="s">
        <v>120</v>
      </c>
      <c r="B431" s="145" t="s">
        <v>121</v>
      </c>
      <c r="C431" s="68" t="s">
        <v>113</v>
      </c>
      <c r="D431" s="21" t="s">
        <v>437</v>
      </c>
      <c r="E431" s="21" t="s">
        <v>252</v>
      </c>
      <c r="F431" s="21">
        <v>2</v>
      </c>
      <c r="G431" s="320" t="s">
        <v>609</v>
      </c>
      <c r="H431" s="21">
        <v>6</v>
      </c>
      <c r="I431" s="49">
        <v>1</v>
      </c>
      <c r="J431" s="37"/>
      <c r="K431" s="31"/>
      <c r="L431" s="31"/>
      <c r="M431" s="38"/>
      <c r="N431" s="193">
        <v>0</v>
      </c>
      <c r="O431" s="21"/>
      <c r="P431" s="21">
        <v>4</v>
      </c>
      <c r="Q431" s="21">
        <v>4</v>
      </c>
      <c r="R431" s="21">
        <v>0</v>
      </c>
      <c r="S431" s="21"/>
      <c r="T431" s="121"/>
      <c r="U431" s="50">
        <f t="shared" si="95"/>
        <v>4</v>
      </c>
      <c r="V431" s="29">
        <f t="shared" si="96"/>
        <v>0</v>
      </c>
      <c r="W431" s="29">
        <f t="shared" si="97"/>
        <v>0</v>
      </c>
      <c r="X431" s="57">
        <f t="shared" si="98"/>
        <v>0</v>
      </c>
      <c r="Y431" s="29">
        <f t="shared" si="99"/>
        <v>0</v>
      </c>
      <c r="Z431" s="20">
        <f t="shared" si="100"/>
        <v>0</v>
      </c>
      <c r="AA431" s="20">
        <f t="shared" si="108"/>
        <v>0</v>
      </c>
      <c r="AB431" s="20">
        <f t="shared" si="101"/>
        <v>0</v>
      </c>
      <c r="AC431" s="20">
        <f t="shared" si="102"/>
        <v>0</v>
      </c>
      <c r="AD431" s="20">
        <f t="shared" si="103"/>
        <v>0</v>
      </c>
      <c r="AE431" s="23">
        <f t="shared" si="104"/>
        <v>0</v>
      </c>
      <c r="AF431" s="25">
        <f t="shared" si="105"/>
        <v>0</v>
      </c>
      <c r="AG431" s="230"/>
      <c r="AH431" s="25">
        <f t="shared" si="110"/>
        <v>0</v>
      </c>
      <c r="AI431" s="23"/>
      <c r="AJ431" s="49">
        <f t="shared" si="106"/>
        <v>4</v>
      </c>
      <c r="AK431" s="366" t="s">
        <v>233</v>
      </c>
      <c r="AL431" s="182">
        <f t="shared" si="107"/>
        <v>6.6666666666666671E-3</v>
      </c>
      <c r="AM431" s="158" t="s">
        <v>116</v>
      </c>
      <c r="AN431" s="20" t="s">
        <v>110</v>
      </c>
      <c r="AO431" s="20" t="s">
        <v>110</v>
      </c>
      <c r="AP431" s="21"/>
      <c r="AQ431" s="122" t="s">
        <v>4</v>
      </c>
      <c r="AR431" s="185" t="str">
        <f>INDEX(Преподаватели!F$3:F$72,MATCH($AK431,Преподаватели!$E$3:$E$72,0),1)</f>
        <v>доц.</v>
      </c>
      <c r="AS431" s="101" t="str">
        <f>INDEX(Преподаватели!G$3:G$72,MATCH($AK431,Преподаватели!$E$3:$E$72,0),1)</f>
        <v>шт.</v>
      </c>
      <c r="AT431" s="101" t="str">
        <f>INDEX(Преподаватели!H$3:H$72,MATCH($AK431,Преподаватели!$E$3:$E$72,0),1)</f>
        <v>к.н.</v>
      </c>
      <c r="AU431" s="186" t="str">
        <f>INDEX(Преподаватели!I$3:I$72,MATCH($AK431,Преподаватели!$E$3:$E$72,0),1)</f>
        <v>б.з.</v>
      </c>
      <c r="AV431" s="157"/>
      <c r="AW431" s="163"/>
      <c r="AX431" s="163"/>
      <c r="AY431" s="164"/>
      <c r="AZ431" s="165"/>
      <c r="BA431" s="165"/>
      <c r="BB431" s="4"/>
      <c r="BC431" s="4"/>
      <c r="BD431" s="4"/>
      <c r="BE431" s="4"/>
      <c r="BF431" s="4"/>
    </row>
    <row r="432" spans="1:58">
      <c r="A432" s="22" t="s">
        <v>124</v>
      </c>
      <c r="B432" s="145" t="s">
        <v>125</v>
      </c>
      <c r="C432" s="68" t="s">
        <v>113</v>
      </c>
      <c r="D432" s="21" t="s">
        <v>437</v>
      </c>
      <c r="E432" s="21" t="s">
        <v>252</v>
      </c>
      <c r="F432" s="21">
        <v>2</v>
      </c>
      <c r="G432" s="320" t="s">
        <v>609</v>
      </c>
      <c r="H432" s="21">
        <v>6</v>
      </c>
      <c r="I432" s="49">
        <v>1</v>
      </c>
      <c r="J432" s="37"/>
      <c r="K432" s="31"/>
      <c r="L432" s="31"/>
      <c r="M432" s="38"/>
      <c r="N432" s="193">
        <v>0</v>
      </c>
      <c r="O432" s="21"/>
      <c r="P432" s="21">
        <v>4</v>
      </c>
      <c r="Q432" s="21">
        <v>4</v>
      </c>
      <c r="R432" s="21">
        <v>0</v>
      </c>
      <c r="S432" s="21"/>
      <c r="T432" s="121"/>
      <c r="U432" s="50">
        <f t="shared" si="95"/>
        <v>4</v>
      </c>
      <c r="V432" s="29">
        <f t="shared" si="96"/>
        <v>0</v>
      </c>
      <c r="W432" s="29">
        <f t="shared" si="97"/>
        <v>0</v>
      </c>
      <c r="X432" s="57">
        <f t="shared" si="98"/>
        <v>0</v>
      </c>
      <c r="Y432" s="29">
        <f t="shared" si="99"/>
        <v>0</v>
      </c>
      <c r="Z432" s="20">
        <f t="shared" si="100"/>
        <v>0</v>
      </c>
      <c r="AA432" s="20">
        <f t="shared" si="108"/>
        <v>0</v>
      </c>
      <c r="AB432" s="20">
        <f t="shared" si="101"/>
        <v>0</v>
      </c>
      <c r="AC432" s="20">
        <f t="shared" si="102"/>
        <v>0</v>
      </c>
      <c r="AD432" s="20">
        <f t="shared" si="103"/>
        <v>0</v>
      </c>
      <c r="AE432" s="23">
        <f t="shared" si="104"/>
        <v>0</v>
      </c>
      <c r="AF432" s="25">
        <f t="shared" si="105"/>
        <v>0</v>
      </c>
      <c r="AG432" s="230"/>
      <c r="AH432" s="25">
        <f t="shared" si="110"/>
        <v>0</v>
      </c>
      <c r="AI432" s="23"/>
      <c r="AJ432" s="49">
        <f t="shared" si="106"/>
        <v>4</v>
      </c>
      <c r="AK432" s="366" t="s">
        <v>233</v>
      </c>
      <c r="AL432" s="182">
        <f t="shared" si="107"/>
        <v>6.6666666666666671E-3</v>
      </c>
      <c r="AM432" s="69" t="s">
        <v>116</v>
      </c>
      <c r="AN432" s="20" t="s">
        <v>110</v>
      </c>
      <c r="AO432" s="20" t="s">
        <v>110</v>
      </c>
      <c r="AP432" s="21"/>
      <c r="AQ432" s="122" t="s">
        <v>4</v>
      </c>
      <c r="AR432" s="185" t="str">
        <f>INDEX(Преподаватели!F$3:F$72,MATCH($AK432,Преподаватели!$E$3:$E$72,0),1)</f>
        <v>доц.</v>
      </c>
      <c r="AS432" s="101" t="str">
        <f>INDEX(Преподаватели!G$3:G$72,MATCH($AK432,Преподаватели!$E$3:$E$72,0),1)</f>
        <v>шт.</v>
      </c>
      <c r="AT432" s="101" t="str">
        <f>INDEX(Преподаватели!H$3:H$72,MATCH($AK432,Преподаватели!$E$3:$E$72,0),1)</f>
        <v>к.н.</v>
      </c>
      <c r="AU432" s="186" t="str">
        <f>INDEX(Преподаватели!I$3:I$72,MATCH($AK432,Преподаватели!$E$3:$E$72,0),1)</f>
        <v>б.з.</v>
      </c>
      <c r="AV432" s="157"/>
      <c r="AW432" s="163"/>
      <c r="AX432" s="163"/>
      <c r="AY432" s="164"/>
      <c r="AZ432" s="165"/>
      <c r="BA432" s="165"/>
      <c r="BB432" s="1"/>
      <c r="BC432" s="1"/>
      <c r="BD432" s="1"/>
      <c r="BE432" s="1"/>
      <c r="BF432" s="1"/>
    </row>
    <row r="433" spans="1:58" s="1" customFormat="1">
      <c r="A433" s="21" t="s">
        <v>284</v>
      </c>
      <c r="B433" s="145" t="s">
        <v>578</v>
      </c>
      <c r="C433" s="68" t="s">
        <v>113</v>
      </c>
      <c r="D433" s="21" t="s">
        <v>437</v>
      </c>
      <c r="E433" s="21" t="s">
        <v>252</v>
      </c>
      <c r="F433" s="21">
        <v>1</v>
      </c>
      <c r="G433" s="320" t="s">
        <v>609</v>
      </c>
      <c r="H433" s="21">
        <v>6</v>
      </c>
      <c r="I433" s="49">
        <v>1</v>
      </c>
      <c r="J433" s="37"/>
      <c r="K433" s="31" t="s">
        <v>106</v>
      </c>
      <c r="L433" s="31"/>
      <c r="M433" s="38"/>
      <c r="N433" s="193">
        <v>3</v>
      </c>
      <c r="O433" s="21">
        <v>90</v>
      </c>
      <c r="P433" s="21">
        <v>4</v>
      </c>
      <c r="Q433" s="21"/>
      <c r="R433" s="21">
        <v>0</v>
      </c>
      <c r="S433" s="21">
        <v>4</v>
      </c>
      <c r="T433" s="121">
        <v>78</v>
      </c>
      <c r="U433" s="50">
        <f t="shared" si="95"/>
        <v>0</v>
      </c>
      <c r="V433" s="29">
        <f t="shared" si="96"/>
        <v>0</v>
      </c>
      <c r="W433" s="29">
        <f t="shared" si="97"/>
        <v>4</v>
      </c>
      <c r="X433" s="57">
        <f t="shared" si="98"/>
        <v>0</v>
      </c>
      <c r="Y433" s="29">
        <f t="shared" si="99"/>
        <v>0</v>
      </c>
      <c r="Z433" s="20">
        <f t="shared" si="100"/>
        <v>0</v>
      </c>
      <c r="AA433" s="20">
        <f t="shared" si="108"/>
        <v>0</v>
      </c>
      <c r="AB433" s="20">
        <f t="shared" si="101"/>
        <v>0</v>
      </c>
      <c r="AC433" s="20">
        <f t="shared" si="102"/>
        <v>0</v>
      </c>
      <c r="AD433" s="20">
        <f t="shared" si="103"/>
        <v>0</v>
      </c>
      <c r="AE433" s="23">
        <f t="shared" si="104"/>
        <v>0</v>
      </c>
      <c r="AF433" s="25">
        <f t="shared" si="105"/>
        <v>0</v>
      </c>
      <c r="AG433" s="230"/>
      <c r="AH433" s="25">
        <f t="shared" si="110"/>
        <v>0</v>
      </c>
      <c r="AI433" s="23"/>
      <c r="AJ433" s="49">
        <f t="shared" si="106"/>
        <v>4</v>
      </c>
      <c r="AK433" s="366" t="s">
        <v>254</v>
      </c>
      <c r="AL433" s="182">
        <f t="shared" si="107"/>
        <v>6.6666666666666671E-3</v>
      </c>
      <c r="AM433" s="158" t="s">
        <v>402</v>
      </c>
      <c r="AN433" s="20" t="s">
        <v>110</v>
      </c>
      <c r="AO433" s="20" t="s">
        <v>110</v>
      </c>
      <c r="AP433" s="21"/>
      <c r="AQ433" s="122" t="s">
        <v>4</v>
      </c>
      <c r="AR433" s="185" t="str">
        <f>INDEX(Преподаватели!F$3:F$72,MATCH($AK433,Преподаватели!$E$3:$E$72,0),1)</f>
        <v>доц.</v>
      </c>
      <c r="AS433" s="101" t="str">
        <f>INDEX(Преподаватели!G$3:G$72,MATCH($AK433,Преподаватели!$E$3:$E$72,0),1)</f>
        <v>шт.сум.</v>
      </c>
      <c r="AT433" s="101" t="str">
        <f>INDEX(Преподаватели!H$3:H$72,MATCH($AK433,Преподаватели!$E$3:$E$72,0),1)</f>
        <v>к.н.</v>
      </c>
      <c r="AU433" s="186" t="str">
        <f>INDEX(Преподаватели!I$3:I$72,MATCH($AK433,Преподаватели!$E$3:$E$72,0),1)</f>
        <v>доц.</v>
      </c>
      <c r="AV433" s="157"/>
      <c r="AW433" s="163"/>
      <c r="AX433" s="163"/>
      <c r="AY433" s="164"/>
      <c r="AZ433" s="165"/>
      <c r="BA433" s="165"/>
    </row>
    <row r="434" spans="1:58" s="1" customFormat="1">
      <c r="A434" s="21" t="s">
        <v>286</v>
      </c>
      <c r="B434" s="145" t="s">
        <v>579</v>
      </c>
      <c r="C434" s="68" t="s">
        <v>113</v>
      </c>
      <c r="D434" s="21" t="s">
        <v>437</v>
      </c>
      <c r="E434" s="21" t="s">
        <v>252</v>
      </c>
      <c r="F434" s="21">
        <v>1</v>
      </c>
      <c r="G434" s="320" t="s">
        <v>609</v>
      </c>
      <c r="H434" s="21">
        <v>6</v>
      </c>
      <c r="I434" s="49">
        <v>1</v>
      </c>
      <c r="J434" s="37"/>
      <c r="K434" s="31" t="s">
        <v>106</v>
      </c>
      <c r="L434" s="31"/>
      <c r="M434" s="38"/>
      <c r="N434" s="193">
        <v>4</v>
      </c>
      <c r="O434" s="21">
        <v>120</v>
      </c>
      <c r="P434" s="21">
        <v>4</v>
      </c>
      <c r="Q434" s="21"/>
      <c r="R434" s="21">
        <v>0</v>
      </c>
      <c r="S434" s="21">
        <v>4</v>
      </c>
      <c r="T434" s="121">
        <v>108</v>
      </c>
      <c r="U434" s="50">
        <f t="shared" ref="U434:U497" si="111">Q434</f>
        <v>0</v>
      </c>
      <c r="V434" s="29">
        <f t="shared" ref="V434:V497" si="112">R434*I434</f>
        <v>0</v>
      </c>
      <c r="W434" s="29">
        <f t="shared" ref="W434:W497" si="113">S434*I434</f>
        <v>4</v>
      </c>
      <c r="X434" s="57">
        <f t="shared" ref="X434:X497" si="114">IF(AF434&gt;0,0,IF(AND(D434="Заоч.(д)",M434="+"),N434*2*0.25*H434,IF(OR(M434="+",M434="+у"),H434*0.25,IF(OR(M434="к",M434="к/кмс"),H434*0.25,IF(OR(M434="кк",M434="кк/кмс"),H434*0.25*2,IF(OR(M434="рр",M434="рр/кмс"),H434*0.5,IF(OR(M434="кр",M434="кр/кмс"),H434*1,0)))))))</f>
        <v>0</v>
      </c>
      <c r="Y434" s="29">
        <f t="shared" ref="Y434:Y497" si="115">IF(L434="+",H434*3,IF(L434="+в",H434*3,0))</f>
        <v>0</v>
      </c>
      <c r="Z434" s="20">
        <f t="shared" ref="Z434:Z497" si="116">IF(AND(D434="Заоч.(д)",K434="+"),H434*0.1,IF(AF434&gt;0,0,IF(AND(K434="+",R434="",S434="",O434=Q434+T434),H434*0.1,0)))</f>
        <v>0</v>
      </c>
      <c r="AA434" s="20">
        <f t="shared" si="108"/>
        <v>0</v>
      </c>
      <c r="AB434" s="20">
        <f t="shared" ref="AB434:AB497" si="117">IF(AND(J434="+",D434="Заоч.(д)"),H434*0.1,IF(J434="+",H434*0.25,0))</f>
        <v>0</v>
      </c>
      <c r="AC434" s="20">
        <f t="shared" ref="AC434:AC497" si="118">IF(B434="Керівництво бакалаврськими роботами",H434*10,IF(B434="Керівництво магістерськими роботами",H434*20,IF(B434="Рецензування бакалаврських робіт",H434*1,IF(B434="Рецензування магістерських робіт",H434*2,IF(B434="Нормоконтроль",H434*0.33,0)))))</f>
        <v>0</v>
      </c>
      <c r="AD434" s="20">
        <f t="shared" ref="AD434:AD497" si="119">IF(B434="Голова ЕК (екзамен)",H434*0.5,IF(B434="Голова ЕК (захист)",H434*0.5,IF(B434="Участь у ЕК (екзамен)",H434*0.33,IF(B434="Участь у ЕК (захист)",H434*0.33,0))))</f>
        <v>0</v>
      </c>
      <c r="AE434" s="23">
        <f t="shared" ref="AE434:AE497" si="120">IF(B434="Керівництво аспірантами (очна)",H434*25,IF(B434="Керівництво аспірантами (заочна)",H434*25,IF(B434="Рецензування рефератів (асп.)",H434*2,IF(B434="Кандидатські іспити",H434*0.5,IF(B434="Вступні іспити (асп.)",H434*0.5,IF(B434="Наукове консультування докторантів",H434*50,0))))))</f>
        <v>0</v>
      </c>
      <c r="AF434" s="25">
        <f t="shared" ref="AF434:AF497" si="121">IF(AND(A434="ПедПр",D434="Ден."),H434*N434/1.5,IF(AND(A434="ПедПр",D434="Заоч."),H434*0.5*N434/1.5,IF(AND(A434="ПедПр",D434="Заоч.(д)"),H434*0.5*N434/1.5,IF(AND(A434="Пр",D434="Ден."),H434*0.5,IF(AND(A434="Пр",D434="Заоч."),H434*0.1,IF(AND(A434="Пр",D434="Заоч.(д)"),H434*0.1,IF(AND(A434="НПрКПУ",D434="Ден.",H434&gt;=5),ROUND(H434/6,1)*N434/3*2*2,0)))))))</f>
        <v>0</v>
      </c>
      <c r="AG434" s="230"/>
      <c r="AH434" s="25">
        <f t="shared" si="110"/>
        <v>0</v>
      </c>
      <c r="AI434" s="23"/>
      <c r="AJ434" s="49">
        <f t="shared" ref="AJ434:AJ497" si="122">SUM(U434:AI434)</f>
        <v>4</v>
      </c>
      <c r="AK434" s="366" t="s">
        <v>233</v>
      </c>
      <c r="AL434" s="182">
        <f t="shared" ref="AL434:AL497" si="123">IF(OR(AU434="проф.",AT434="д.н."),AJ434/600,AJ434/600)</f>
        <v>6.6666666666666671E-3</v>
      </c>
      <c r="AM434" s="158" t="s">
        <v>402</v>
      </c>
      <c r="AN434" s="20" t="s">
        <v>110</v>
      </c>
      <c r="AO434" s="20" t="s">
        <v>110</v>
      </c>
      <c r="AP434" s="21"/>
      <c r="AQ434" s="122" t="s">
        <v>4</v>
      </c>
      <c r="AR434" s="185" t="str">
        <f>INDEX(Преподаватели!F$3:F$72,MATCH($AK434,Преподаватели!$E$3:$E$72,0),1)</f>
        <v>доц.</v>
      </c>
      <c r="AS434" s="101" t="str">
        <f>INDEX(Преподаватели!G$3:G$72,MATCH($AK434,Преподаватели!$E$3:$E$72,0),1)</f>
        <v>шт.</v>
      </c>
      <c r="AT434" s="101" t="str">
        <f>INDEX(Преподаватели!H$3:H$72,MATCH($AK434,Преподаватели!$E$3:$E$72,0),1)</f>
        <v>к.н.</v>
      </c>
      <c r="AU434" s="186" t="str">
        <f>INDEX(Преподаватели!I$3:I$72,MATCH($AK434,Преподаватели!$E$3:$E$72,0),1)</f>
        <v>б.з.</v>
      </c>
      <c r="AV434" s="157"/>
      <c r="AW434" s="163"/>
      <c r="AX434" s="163"/>
      <c r="AY434" s="164"/>
      <c r="AZ434" s="165"/>
      <c r="BA434" s="165"/>
    </row>
    <row r="435" spans="1:58">
      <c r="A435" s="22" t="s">
        <v>613</v>
      </c>
      <c r="B435" s="145" t="s">
        <v>367</v>
      </c>
      <c r="C435" s="68" t="s">
        <v>113</v>
      </c>
      <c r="D435" s="21" t="s">
        <v>437</v>
      </c>
      <c r="E435" s="21" t="s">
        <v>252</v>
      </c>
      <c r="F435" s="21">
        <v>1</v>
      </c>
      <c r="G435" s="320" t="s">
        <v>609</v>
      </c>
      <c r="H435" s="21">
        <v>6</v>
      </c>
      <c r="I435" s="49">
        <v>1</v>
      </c>
      <c r="J435" s="37"/>
      <c r="K435" s="31"/>
      <c r="L435" s="31"/>
      <c r="M435" s="38"/>
      <c r="N435" s="193">
        <v>0</v>
      </c>
      <c r="O435" s="21"/>
      <c r="P435" s="21">
        <v>4</v>
      </c>
      <c r="Q435" s="21">
        <v>4</v>
      </c>
      <c r="R435" s="21">
        <v>0</v>
      </c>
      <c r="S435" s="21"/>
      <c r="T435" s="121"/>
      <c r="U435" s="50">
        <f t="shared" si="111"/>
        <v>4</v>
      </c>
      <c r="V435" s="29">
        <f t="shared" si="112"/>
        <v>0</v>
      </c>
      <c r="W435" s="29">
        <f t="shared" si="113"/>
        <v>0</v>
      </c>
      <c r="X435" s="57">
        <f t="shared" si="114"/>
        <v>0</v>
      </c>
      <c r="Y435" s="29">
        <f t="shared" si="115"/>
        <v>0</v>
      </c>
      <c r="Z435" s="20">
        <f t="shared" si="116"/>
        <v>0</v>
      </c>
      <c r="AA435" s="20">
        <f t="shared" si="108"/>
        <v>0</v>
      </c>
      <c r="AB435" s="20">
        <f t="shared" si="117"/>
        <v>0</v>
      </c>
      <c r="AC435" s="20">
        <f t="shared" si="118"/>
        <v>0</v>
      </c>
      <c r="AD435" s="20">
        <f t="shared" si="119"/>
        <v>0</v>
      </c>
      <c r="AE435" s="23">
        <f t="shared" si="120"/>
        <v>0</v>
      </c>
      <c r="AF435" s="25">
        <f t="shared" si="121"/>
        <v>0</v>
      </c>
      <c r="AG435" s="230"/>
      <c r="AH435" s="25">
        <f t="shared" si="110"/>
        <v>0</v>
      </c>
      <c r="AI435" s="23"/>
      <c r="AJ435" s="49">
        <f t="shared" si="122"/>
        <v>4</v>
      </c>
      <c r="AK435" s="366" t="s">
        <v>254</v>
      </c>
      <c r="AL435" s="182">
        <f t="shared" si="123"/>
        <v>6.6666666666666671E-3</v>
      </c>
      <c r="AM435" s="69" t="s">
        <v>366</v>
      </c>
      <c r="AN435" s="20" t="s">
        <v>148</v>
      </c>
      <c r="AO435" s="20" t="s">
        <v>110</v>
      </c>
      <c r="AP435" s="21"/>
      <c r="AQ435" s="122" t="s">
        <v>4</v>
      </c>
      <c r="AR435" s="185" t="str">
        <f>INDEX(Преподаватели!F$3:F$72,MATCH($AK435,Преподаватели!$E$3:$E$72,0),1)</f>
        <v>доц.</v>
      </c>
      <c r="AS435" s="101" t="str">
        <f>INDEX(Преподаватели!G$3:G$72,MATCH($AK435,Преподаватели!$E$3:$E$72,0),1)</f>
        <v>шт.сум.</v>
      </c>
      <c r="AT435" s="101" t="str">
        <f>INDEX(Преподаватели!H$3:H$72,MATCH($AK435,Преподаватели!$E$3:$E$72,0),1)</f>
        <v>к.н.</v>
      </c>
      <c r="AU435" s="186" t="str">
        <f>INDEX(Преподаватели!I$3:I$72,MATCH($AK435,Преподаватели!$E$3:$E$72,0),1)</f>
        <v>доц.</v>
      </c>
      <c r="AV435" s="157"/>
      <c r="AW435" s="163"/>
      <c r="AX435" s="163"/>
      <c r="AY435" s="164"/>
      <c r="AZ435" s="165"/>
      <c r="BA435" s="165"/>
    </row>
    <row r="436" spans="1:58" s="1" customFormat="1">
      <c r="A436" s="21" t="s">
        <v>613</v>
      </c>
      <c r="B436" s="145" t="s">
        <v>367</v>
      </c>
      <c r="C436" s="68" t="s">
        <v>113</v>
      </c>
      <c r="D436" s="21" t="s">
        <v>437</v>
      </c>
      <c r="E436" s="21" t="s">
        <v>252</v>
      </c>
      <c r="F436" s="21">
        <v>2</v>
      </c>
      <c r="G436" s="320" t="s">
        <v>609</v>
      </c>
      <c r="H436" s="21">
        <v>6</v>
      </c>
      <c r="I436" s="49">
        <v>1</v>
      </c>
      <c r="J436" s="37"/>
      <c r="K436" s="31" t="s">
        <v>106</v>
      </c>
      <c r="L436" s="31"/>
      <c r="M436" s="38"/>
      <c r="N436" s="193">
        <v>4</v>
      </c>
      <c r="O436" s="21">
        <v>120</v>
      </c>
      <c r="P436" s="21">
        <v>4</v>
      </c>
      <c r="Q436" s="21"/>
      <c r="R436" s="21">
        <v>0</v>
      </c>
      <c r="S436" s="21">
        <v>4</v>
      </c>
      <c r="T436" s="121">
        <v>108</v>
      </c>
      <c r="U436" s="50">
        <f t="shared" si="111"/>
        <v>0</v>
      </c>
      <c r="V436" s="29">
        <f t="shared" si="112"/>
        <v>0</v>
      </c>
      <c r="W436" s="29">
        <f t="shared" si="113"/>
        <v>4</v>
      </c>
      <c r="X436" s="57">
        <f t="shared" si="114"/>
        <v>0</v>
      </c>
      <c r="Y436" s="29">
        <f t="shared" si="115"/>
        <v>0</v>
      </c>
      <c r="Z436" s="20">
        <f t="shared" si="116"/>
        <v>0</v>
      </c>
      <c r="AA436" s="20">
        <f t="shared" si="108"/>
        <v>0</v>
      </c>
      <c r="AB436" s="20">
        <f t="shared" si="117"/>
        <v>0</v>
      </c>
      <c r="AC436" s="20">
        <f t="shared" si="118"/>
        <v>0</v>
      </c>
      <c r="AD436" s="20">
        <f t="shared" si="119"/>
        <v>0</v>
      </c>
      <c r="AE436" s="23">
        <f t="shared" si="120"/>
        <v>0</v>
      </c>
      <c r="AF436" s="25">
        <f t="shared" si="121"/>
        <v>0</v>
      </c>
      <c r="AG436" s="230"/>
      <c r="AH436" s="25">
        <f t="shared" si="110"/>
        <v>0</v>
      </c>
      <c r="AI436" s="23"/>
      <c r="AJ436" s="49">
        <f t="shared" si="122"/>
        <v>4</v>
      </c>
      <c r="AK436" s="366" t="s">
        <v>254</v>
      </c>
      <c r="AL436" s="182">
        <f t="shared" si="123"/>
        <v>6.6666666666666671E-3</v>
      </c>
      <c r="AM436" s="158" t="s">
        <v>366</v>
      </c>
      <c r="AN436" s="20" t="s">
        <v>148</v>
      </c>
      <c r="AO436" s="20" t="s">
        <v>110</v>
      </c>
      <c r="AP436" s="21"/>
      <c r="AQ436" s="122" t="s">
        <v>4</v>
      </c>
      <c r="AR436" s="185" t="str">
        <f>INDEX(Преподаватели!F$3:F$72,MATCH($AK436,Преподаватели!$E$3:$E$72,0),1)</f>
        <v>доц.</v>
      </c>
      <c r="AS436" s="101" t="str">
        <f>INDEX(Преподаватели!G$3:G$72,MATCH($AK436,Преподаватели!$E$3:$E$72,0),1)</f>
        <v>шт.сум.</v>
      </c>
      <c r="AT436" s="101" t="str">
        <f>INDEX(Преподаватели!H$3:H$72,MATCH($AK436,Преподаватели!$E$3:$E$72,0),1)</f>
        <v>к.н.</v>
      </c>
      <c r="AU436" s="186" t="str">
        <f>INDEX(Преподаватели!I$3:I$72,MATCH($AK436,Преподаватели!$E$3:$E$72,0),1)</f>
        <v>доц.</v>
      </c>
      <c r="AV436" s="157"/>
      <c r="AW436" s="163"/>
      <c r="AX436" s="163"/>
      <c r="AY436" s="164"/>
      <c r="AZ436" s="165"/>
      <c r="BA436" s="165"/>
    </row>
    <row r="437" spans="1:58" s="1" customFormat="1">
      <c r="A437" s="21" t="s">
        <v>614</v>
      </c>
      <c r="B437" s="145" t="s">
        <v>615</v>
      </c>
      <c r="C437" s="68" t="s">
        <v>113</v>
      </c>
      <c r="D437" s="21" t="s">
        <v>437</v>
      </c>
      <c r="E437" s="21" t="s">
        <v>252</v>
      </c>
      <c r="F437" s="21">
        <v>1</v>
      </c>
      <c r="G437" s="320" t="s">
        <v>609</v>
      </c>
      <c r="H437" s="21">
        <v>6</v>
      </c>
      <c r="I437" s="49">
        <v>1</v>
      </c>
      <c r="J437" s="37"/>
      <c r="K437" s="31"/>
      <c r="L437" s="31"/>
      <c r="M437" s="38"/>
      <c r="N437" s="193">
        <v>0</v>
      </c>
      <c r="O437" s="21"/>
      <c r="P437" s="21">
        <v>4</v>
      </c>
      <c r="Q437" s="21">
        <v>4</v>
      </c>
      <c r="R437" s="21">
        <v>0</v>
      </c>
      <c r="S437" s="21"/>
      <c r="T437" s="121"/>
      <c r="U437" s="50">
        <f t="shared" si="111"/>
        <v>4</v>
      </c>
      <c r="V437" s="29">
        <f t="shared" si="112"/>
        <v>0</v>
      </c>
      <c r="W437" s="29">
        <f t="shared" si="113"/>
        <v>0</v>
      </c>
      <c r="X437" s="57">
        <f t="shared" si="114"/>
        <v>0</v>
      </c>
      <c r="Y437" s="29">
        <f t="shared" si="115"/>
        <v>0</v>
      </c>
      <c r="Z437" s="20">
        <f t="shared" si="116"/>
        <v>0</v>
      </c>
      <c r="AA437" s="20">
        <f t="shared" si="108"/>
        <v>0</v>
      </c>
      <c r="AB437" s="20">
        <f t="shared" si="117"/>
        <v>0</v>
      </c>
      <c r="AC437" s="20">
        <f t="shared" si="118"/>
        <v>0</v>
      </c>
      <c r="AD437" s="20">
        <f t="shared" si="119"/>
        <v>0</v>
      </c>
      <c r="AE437" s="23">
        <f t="shared" si="120"/>
        <v>0</v>
      </c>
      <c r="AF437" s="25">
        <f t="shared" si="121"/>
        <v>0</v>
      </c>
      <c r="AG437" s="230"/>
      <c r="AH437" s="25">
        <f t="shared" si="110"/>
        <v>0</v>
      </c>
      <c r="AI437" s="23"/>
      <c r="AJ437" s="49">
        <f t="shared" si="122"/>
        <v>4</v>
      </c>
      <c r="AK437" s="366" t="s">
        <v>254</v>
      </c>
      <c r="AL437" s="182">
        <f t="shared" si="123"/>
        <v>6.6666666666666671E-3</v>
      </c>
      <c r="AM437" s="158" t="s">
        <v>354</v>
      </c>
      <c r="AN437" s="20" t="s">
        <v>109</v>
      </c>
      <c r="AO437" s="20" t="s">
        <v>110</v>
      </c>
      <c r="AP437" s="21"/>
      <c r="AQ437" s="122" t="s">
        <v>4</v>
      </c>
      <c r="AR437" s="185" t="str">
        <f>INDEX(Преподаватели!F$3:F$72,MATCH($AK437,Преподаватели!$E$3:$E$72,0),1)</f>
        <v>доц.</v>
      </c>
      <c r="AS437" s="101" t="str">
        <f>INDEX(Преподаватели!G$3:G$72,MATCH($AK437,Преподаватели!$E$3:$E$72,0),1)</f>
        <v>шт.сум.</v>
      </c>
      <c r="AT437" s="101" t="str">
        <f>INDEX(Преподаватели!H$3:H$72,MATCH($AK437,Преподаватели!$E$3:$E$72,0),1)</f>
        <v>к.н.</v>
      </c>
      <c r="AU437" s="186" t="str">
        <f>INDEX(Преподаватели!I$3:I$72,MATCH($AK437,Преподаватели!$E$3:$E$72,0),1)</f>
        <v>доц.</v>
      </c>
      <c r="AV437" s="157"/>
      <c r="AW437" s="163"/>
      <c r="AX437" s="163"/>
      <c r="AY437" s="164"/>
      <c r="AZ437" s="165"/>
      <c r="BA437" s="165"/>
      <c r="BB437" s="4"/>
      <c r="BC437" s="4"/>
      <c r="BD437" s="4"/>
      <c r="BE437" s="4"/>
      <c r="BF437" s="4"/>
    </row>
    <row r="438" spans="1:58">
      <c r="A438" s="22" t="s">
        <v>614</v>
      </c>
      <c r="B438" s="145" t="s">
        <v>615</v>
      </c>
      <c r="C438" s="68" t="s">
        <v>113</v>
      </c>
      <c r="D438" s="21" t="s">
        <v>437</v>
      </c>
      <c r="E438" s="21" t="s">
        <v>252</v>
      </c>
      <c r="F438" s="21">
        <v>2</v>
      </c>
      <c r="G438" s="320" t="s">
        <v>609</v>
      </c>
      <c r="H438" s="21">
        <v>6</v>
      </c>
      <c r="I438" s="49">
        <v>1</v>
      </c>
      <c r="J438" s="37"/>
      <c r="K438" s="31" t="s">
        <v>106</v>
      </c>
      <c r="L438" s="31"/>
      <c r="M438" s="38"/>
      <c r="N438" s="193">
        <v>4</v>
      </c>
      <c r="O438" s="21">
        <v>120</v>
      </c>
      <c r="P438" s="21">
        <v>4</v>
      </c>
      <c r="Q438" s="21"/>
      <c r="R438" s="21">
        <v>0</v>
      </c>
      <c r="S438" s="21">
        <v>4</v>
      </c>
      <c r="T438" s="121">
        <v>108</v>
      </c>
      <c r="U438" s="50">
        <f t="shared" si="111"/>
        <v>0</v>
      </c>
      <c r="V438" s="29">
        <f t="shared" si="112"/>
        <v>0</v>
      </c>
      <c r="W438" s="29">
        <f t="shared" si="113"/>
        <v>4</v>
      </c>
      <c r="X438" s="57">
        <f t="shared" si="114"/>
        <v>0</v>
      </c>
      <c r="Y438" s="29">
        <f t="shared" si="115"/>
        <v>0</v>
      </c>
      <c r="Z438" s="20">
        <f t="shared" si="116"/>
        <v>0</v>
      </c>
      <c r="AA438" s="20">
        <f t="shared" si="108"/>
        <v>0</v>
      </c>
      <c r="AB438" s="20">
        <f t="shared" si="117"/>
        <v>0</v>
      </c>
      <c r="AC438" s="20">
        <f t="shared" si="118"/>
        <v>0</v>
      </c>
      <c r="AD438" s="20">
        <f t="shared" si="119"/>
        <v>0</v>
      </c>
      <c r="AE438" s="23">
        <f t="shared" si="120"/>
        <v>0</v>
      </c>
      <c r="AF438" s="25">
        <f t="shared" si="121"/>
        <v>0</v>
      </c>
      <c r="AG438" s="230"/>
      <c r="AH438" s="25">
        <f t="shared" si="110"/>
        <v>0</v>
      </c>
      <c r="AI438" s="23"/>
      <c r="AJ438" s="49">
        <f t="shared" si="122"/>
        <v>4</v>
      </c>
      <c r="AK438" s="366" t="s">
        <v>254</v>
      </c>
      <c r="AL438" s="182">
        <f t="shared" si="123"/>
        <v>6.6666666666666671E-3</v>
      </c>
      <c r="AM438" s="69" t="s">
        <v>354</v>
      </c>
      <c r="AN438" s="20" t="s">
        <v>109</v>
      </c>
      <c r="AO438" s="20" t="s">
        <v>110</v>
      </c>
      <c r="AP438" s="21"/>
      <c r="AQ438" s="122" t="s">
        <v>4</v>
      </c>
      <c r="AR438" s="185" t="str">
        <f>INDEX(Преподаватели!F$3:F$72,MATCH($AK438,Преподаватели!$E$3:$E$72,0),1)</f>
        <v>доц.</v>
      </c>
      <c r="AS438" s="101" t="str">
        <f>INDEX(Преподаватели!G$3:G$72,MATCH($AK438,Преподаватели!$E$3:$E$72,0),1)</f>
        <v>шт.сум.</v>
      </c>
      <c r="AT438" s="101" t="str">
        <f>INDEX(Преподаватели!H$3:H$72,MATCH($AK438,Преподаватели!$E$3:$E$72,0),1)</f>
        <v>к.н.</v>
      </c>
      <c r="AU438" s="186" t="str">
        <f>INDEX(Преподаватели!I$3:I$72,MATCH($AK438,Преподаватели!$E$3:$E$72,0),1)</f>
        <v>доц.</v>
      </c>
      <c r="AV438" s="157"/>
      <c r="AW438" s="163"/>
      <c r="AX438" s="163"/>
      <c r="AY438" s="164"/>
      <c r="AZ438" s="165"/>
      <c r="BA438" s="165"/>
      <c r="BB438" s="1"/>
      <c r="BC438" s="1"/>
      <c r="BD438" s="1"/>
      <c r="BE438" s="1"/>
      <c r="BF438" s="1"/>
    </row>
    <row r="439" spans="1:58" s="1" customFormat="1">
      <c r="A439" s="21" t="s">
        <v>304</v>
      </c>
      <c r="B439" s="145" t="s">
        <v>616</v>
      </c>
      <c r="C439" s="68" t="s">
        <v>113</v>
      </c>
      <c r="D439" s="21" t="s">
        <v>437</v>
      </c>
      <c r="E439" s="21" t="s">
        <v>252</v>
      </c>
      <c r="F439" s="21">
        <v>1</v>
      </c>
      <c r="G439" s="320" t="s">
        <v>609</v>
      </c>
      <c r="H439" s="21">
        <v>6</v>
      </c>
      <c r="I439" s="49">
        <v>1</v>
      </c>
      <c r="J439" s="37"/>
      <c r="K439" s="31"/>
      <c r="L439" s="31"/>
      <c r="M439" s="38"/>
      <c r="N439" s="193">
        <v>0</v>
      </c>
      <c r="O439" s="21"/>
      <c r="P439" s="21">
        <v>4</v>
      </c>
      <c r="Q439" s="21">
        <v>4</v>
      </c>
      <c r="R439" s="21">
        <v>0</v>
      </c>
      <c r="S439" s="21"/>
      <c r="T439" s="121"/>
      <c r="U439" s="50">
        <f t="shared" si="111"/>
        <v>4</v>
      </c>
      <c r="V439" s="29">
        <f t="shared" si="112"/>
        <v>0</v>
      </c>
      <c r="W439" s="29">
        <f t="shared" si="113"/>
        <v>0</v>
      </c>
      <c r="X439" s="57">
        <f t="shared" si="114"/>
        <v>0</v>
      </c>
      <c r="Y439" s="29">
        <f t="shared" si="115"/>
        <v>0</v>
      </c>
      <c r="Z439" s="20">
        <f t="shared" si="116"/>
        <v>0</v>
      </c>
      <c r="AA439" s="20">
        <f t="shared" si="108"/>
        <v>0</v>
      </c>
      <c r="AB439" s="20">
        <f t="shared" si="117"/>
        <v>0</v>
      </c>
      <c r="AC439" s="20">
        <f t="shared" si="118"/>
        <v>0</v>
      </c>
      <c r="AD439" s="20">
        <f t="shared" si="119"/>
        <v>0</v>
      </c>
      <c r="AE439" s="23">
        <f t="shared" si="120"/>
        <v>0</v>
      </c>
      <c r="AF439" s="25">
        <f t="shared" si="121"/>
        <v>0</v>
      </c>
      <c r="AG439" s="230"/>
      <c r="AH439" s="25">
        <f t="shared" si="110"/>
        <v>0</v>
      </c>
      <c r="AI439" s="23"/>
      <c r="AJ439" s="49">
        <f t="shared" si="122"/>
        <v>4</v>
      </c>
      <c r="AK439" s="366" t="s">
        <v>238</v>
      </c>
      <c r="AL439" s="182">
        <f t="shared" si="123"/>
        <v>6.6666666666666671E-3</v>
      </c>
      <c r="AM439" s="158" t="s">
        <v>116</v>
      </c>
      <c r="AN439" s="20" t="s">
        <v>110</v>
      </c>
      <c r="AO439" s="20" t="s">
        <v>110</v>
      </c>
      <c r="AP439" s="21"/>
      <c r="AQ439" s="122" t="s">
        <v>4</v>
      </c>
      <c r="AR439" s="185" t="str">
        <f>INDEX(Преподаватели!F$3:F$72,MATCH($AK439,Преподаватели!$E$3:$E$72,0),1)</f>
        <v>доц.</v>
      </c>
      <c r="AS439" s="101" t="str">
        <f>INDEX(Преподаватели!G$3:G$72,MATCH($AK439,Преподаватели!$E$3:$E$72,0),1)</f>
        <v>шт.</v>
      </c>
      <c r="AT439" s="101" t="str">
        <f>INDEX(Преподаватели!H$3:H$72,MATCH($AK439,Преподаватели!$E$3:$E$72,0),1)</f>
        <v>к.н.</v>
      </c>
      <c r="AU439" s="186" t="str">
        <f>INDEX(Преподаватели!I$3:I$72,MATCH($AK439,Преподаватели!$E$3:$E$72,0),1)</f>
        <v>б.з.</v>
      </c>
      <c r="AV439" s="157"/>
      <c r="AW439" s="163"/>
      <c r="AX439" s="163"/>
      <c r="AY439" s="164"/>
      <c r="AZ439" s="165"/>
      <c r="BA439" s="165"/>
    </row>
    <row r="440" spans="1:58">
      <c r="A440" s="22" t="s">
        <v>304</v>
      </c>
      <c r="B440" s="145" t="s">
        <v>616</v>
      </c>
      <c r="C440" s="68" t="s">
        <v>113</v>
      </c>
      <c r="D440" s="21" t="s">
        <v>437</v>
      </c>
      <c r="E440" s="21" t="s">
        <v>252</v>
      </c>
      <c r="F440" s="21">
        <v>2</v>
      </c>
      <c r="G440" s="320" t="s">
        <v>609</v>
      </c>
      <c r="H440" s="21">
        <v>6</v>
      </c>
      <c r="I440" s="49">
        <v>1</v>
      </c>
      <c r="J440" s="37"/>
      <c r="K440" s="31" t="s">
        <v>106</v>
      </c>
      <c r="L440" s="31"/>
      <c r="M440" s="38"/>
      <c r="N440" s="193">
        <v>4</v>
      </c>
      <c r="O440" s="21">
        <v>120</v>
      </c>
      <c r="P440" s="21">
        <v>4</v>
      </c>
      <c r="Q440" s="21"/>
      <c r="R440" s="21">
        <v>0</v>
      </c>
      <c r="S440" s="21">
        <v>4</v>
      </c>
      <c r="T440" s="121">
        <v>108</v>
      </c>
      <c r="U440" s="50">
        <f t="shared" si="111"/>
        <v>0</v>
      </c>
      <c r="V440" s="29">
        <f t="shared" si="112"/>
        <v>0</v>
      </c>
      <c r="W440" s="29">
        <f t="shared" si="113"/>
        <v>4</v>
      </c>
      <c r="X440" s="57">
        <f t="shared" si="114"/>
        <v>0</v>
      </c>
      <c r="Y440" s="29">
        <f t="shared" si="115"/>
        <v>0</v>
      </c>
      <c r="Z440" s="20">
        <f t="shared" si="116"/>
        <v>0</v>
      </c>
      <c r="AA440" s="20">
        <f t="shared" si="108"/>
        <v>0</v>
      </c>
      <c r="AB440" s="20">
        <f t="shared" si="117"/>
        <v>0</v>
      </c>
      <c r="AC440" s="20">
        <f t="shared" si="118"/>
        <v>0</v>
      </c>
      <c r="AD440" s="20">
        <f t="shared" si="119"/>
        <v>0</v>
      </c>
      <c r="AE440" s="23">
        <f t="shared" si="120"/>
        <v>0</v>
      </c>
      <c r="AF440" s="25">
        <f t="shared" si="121"/>
        <v>0</v>
      </c>
      <c r="AG440" s="230"/>
      <c r="AH440" s="25">
        <f t="shared" si="110"/>
        <v>0</v>
      </c>
      <c r="AI440" s="23"/>
      <c r="AJ440" s="49">
        <f t="shared" si="122"/>
        <v>4</v>
      </c>
      <c r="AK440" s="366" t="s">
        <v>238</v>
      </c>
      <c r="AL440" s="182">
        <f t="shared" si="123"/>
        <v>6.6666666666666671E-3</v>
      </c>
      <c r="AM440" s="69" t="s">
        <v>116</v>
      </c>
      <c r="AN440" s="20" t="s">
        <v>110</v>
      </c>
      <c r="AO440" s="20" t="s">
        <v>110</v>
      </c>
      <c r="AP440" s="21"/>
      <c r="AQ440" s="122" t="s">
        <v>4</v>
      </c>
      <c r="AR440" s="185" t="str">
        <f>INDEX(Преподаватели!F$3:F$72,MATCH($AK440,Преподаватели!$E$3:$E$72,0),1)</f>
        <v>доц.</v>
      </c>
      <c r="AS440" s="101" t="str">
        <f>INDEX(Преподаватели!G$3:G$72,MATCH($AK440,Преподаватели!$E$3:$E$72,0),1)</f>
        <v>шт.</v>
      </c>
      <c r="AT440" s="101" t="str">
        <f>INDEX(Преподаватели!H$3:H$72,MATCH($AK440,Преподаватели!$E$3:$E$72,0),1)</f>
        <v>к.н.</v>
      </c>
      <c r="AU440" s="186" t="str">
        <f>INDEX(Преподаватели!I$3:I$72,MATCH($AK440,Преподаватели!$E$3:$E$72,0),1)</f>
        <v>б.з.</v>
      </c>
      <c r="AV440" s="157"/>
      <c r="AW440" s="163"/>
      <c r="AX440" s="163"/>
      <c r="AY440" s="164"/>
      <c r="AZ440" s="165"/>
      <c r="BA440" s="165"/>
    </row>
    <row r="441" spans="1:58" s="1" customFormat="1">
      <c r="A441" s="21" t="s">
        <v>617</v>
      </c>
      <c r="B441" s="145" t="s">
        <v>618</v>
      </c>
      <c r="C441" s="68" t="s">
        <v>113</v>
      </c>
      <c r="D441" s="21" t="s">
        <v>437</v>
      </c>
      <c r="E441" s="21" t="s">
        <v>252</v>
      </c>
      <c r="F441" s="21">
        <v>1</v>
      </c>
      <c r="G441" s="320" t="s">
        <v>609</v>
      </c>
      <c r="H441" s="21">
        <v>6</v>
      </c>
      <c r="I441" s="49">
        <v>1</v>
      </c>
      <c r="J441" s="37"/>
      <c r="K441" s="31"/>
      <c r="L441" s="31"/>
      <c r="M441" s="38"/>
      <c r="N441" s="193">
        <v>0</v>
      </c>
      <c r="O441" s="21"/>
      <c r="P441" s="21">
        <v>4</v>
      </c>
      <c r="Q441" s="21">
        <v>4</v>
      </c>
      <c r="R441" s="21">
        <v>0</v>
      </c>
      <c r="S441" s="21"/>
      <c r="T441" s="121"/>
      <c r="U441" s="50">
        <f t="shared" si="111"/>
        <v>4</v>
      </c>
      <c r="V441" s="29">
        <f t="shared" si="112"/>
        <v>0</v>
      </c>
      <c r="W441" s="29">
        <f t="shared" si="113"/>
        <v>0</v>
      </c>
      <c r="X441" s="57">
        <f t="shared" si="114"/>
        <v>0</v>
      </c>
      <c r="Y441" s="29">
        <f t="shared" si="115"/>
        <v>0</v>
      </c>
      <c r="Z441" s="20">
        <f t="shared" si="116"/>
        <v>0</v>
      </c>
      <c r="AA441" s="20">
        <f t="shared" si="108"/>
        <v>0</v>
      </c>
      <c r="AB441" s="20">
        <f t="shared" si="117"/>
        <v>0</v>
      </c>
      <c r="AC441" s="20">
        <f t="shared" si="118"/>
        <v>0</v>
      </c>
      <c r="AD441" s="20">
        <f t="shared" si="119"/>
        <v>0</v>
      </c>
      <c r="AE441" s="23">
        <f t="shared" si="120"/>
        <v>0</v>
      </c>
      <c r="AF441" s="25">
        <f t="shared" si="121"/>
        <v>0</v>
      </c>
      <c r="AG441" s="230"/>
      <c r="AH441" s="25">
        <f t="shared" si="110"/>
        <v>0</v>
      </c>
      <c r="AI441" s="23"/>
      <c r="AJ441" s="49">
        <f t="shared" si="122"/>
        <v>4</v>
      </c>
      <c r="AK441" s="366" t="s">
        <v>233</v>
      </c>
      <c r="AL441" s="182">
        <f t="shared" si="123"/>
        <v>6.6666666666666671E-3</v>
      </c>
      <c r="AM441" s="158" t="s">
        <v>116</v>
      </c>
      <c r="AN441" s="20" t="s">
        <v>110</v>
      </c>
      <c r="AO441" s="20" t="s">
        <v>110</v>
      </c>
      <c r="AP441" s="21"/>
      <c r="AQ441" s="122" t="s">
        <v>4</v>
      </c>
      <c r="AR441" s="185" t="str">
        <f>INDEX(Преподаватели!F$3:F$72,MATCH($AK441,Преподаватели!$E$3:$E$72,0),1)</f>
        <v>доц.</v>
      </c>
      <c r="AS441" s="101" t="str">
        <f>INDEX(Преподаватели!G$3:G$72,MATCH($AK441,Преподаватели!$E$3:$E$72,0),1)</f>
        <v>шт.</v>
      </c>
      <c r="AT441" s="101" t="str">
        <f>INDEX(Преподаватели!H$3:H$72,MATCH($AK441,Преподаватели!$E$3:$E$72,0),1)</f>
        <v>к.н.</v>
      </c>
      <c r="AU441" s="186" t="str">
        <f>INDEX(Преподаватели!I$3:I$72,MATCH($AK441,Преподаватели!$E$3:$E$72,0),1)</f>
        <v>б.з.</v>
      </c>
      <c r="AV441" s="157"/>
      <c r="AW441" s="163"/>
      <c r="AX441" s="163"/>
      <c r="AY441" s="164"/>
      <c r="AZ441" s="165"/>
      <c r="BA441" s="165"/>
    </row>
    <row r="442" spans="1:58" s="1" customFormat="1">
      <c r="A442" s="21" t="s">
        <v>617</v>
      </c>
      <c r="B442" s="145" t="s">
        <v>618</v>
      </c>
      <c r="C442" s="68" t="s">
        <v>113</v>
      </c>
      <c r="D442" s="21" t="s">
        <v>437</v>
      </c>
      <c r="E442" s="21" t="s">
        <v>252</v>
      </c>
      <c r="F442" s="21">
        <v>2</v>
      </c>
      <c r="G442" s="320" t="s">
        <v>609</v>
      </c>
      <c r="H442" s="21">
        <v>6</v>
      </c>
      <c r="I442" s="49">
        <v>1</v>
      </c>
      <c r="J442" s="37"/>
      <c r="K442" s="31" t="s">
        <v>106</v>
      </c>
      <c r="L442" s="31"/>
      <c r="M442" s="38"/>
      <c r="N442" s="193">
        <v>4</v>
      </c>
      <c r="O442" s="21">
        <v>120</v>
      </c>
      <c r="P442" s="21">
        <v>4</v>
      </c>
      <c r="Q442" s="21"/>
      <c r="R442" s="21">
        <v>0</v>
      </c>
      <c r="S442" s="21">
        <v>4</v>
      </c>
      <c r="T442" s="121">
        <v>108</v>
      </c>
      <c r="U442" s="50">
        <f t="shared" si="111"/>
        <v>0</v>
      </c>
      <c r="V442" s="29">
        <f t="shared" si="112"/>
        <v>0</v>
      </c>
      <c r="W442" s="29">
        <f t="shared" si="113"/>
        <v>4</v>
      </c>
      <c r="X442" s="57">
        <f t="shared" si="114"/>
        <v>0</v>
      </c>
      <c r="Y442" s="29">
        <f t="shared" si="115"/>
        <v>0</v>
      </c>
      <c r="Z442" s="20">
        <f t="shared" si="116"/>
        <v>0</v>
      </c>
      <c r="AA442" s="20">
        <f t="shared" si="108"/>
        <v>0</v>
      </c>
      <c r="AB442" s="20">
        <f t="shared" si="117"/>
        <v>0</v>
      </c>
      <c r="AC442" s="20">
        <f t="shared" si="118"/>
        <v>0</v>
      </c>
      <c r="AD442" s="20">
        <f t="shared" si="119"/>
        <v>0</v>
      </c>
      <c r="AE442" s="23">
        <f t="shared" si="120"/>
        <v>0</v>
      </c>
      <c r="AF442" s="25">
        <f t="shared" si="121"/>
        <v>0</v>
      </c>
      <c r="AG442" s="230"/>
      <c r="AH442" s="25">
        <f t="shared" si="110"/>
        <v>0</v>
      </c>
      <c r="AI442" s="23"/>
      <c r="AJ442" s="49">
        <f t="shared" si="122"/>
        <v>4</v>
      </c>
      <c r="AK442" s="366" t="s">
        <v>233</v>
      </c>
      <c r="AL442" s="182">
        <f t="shared" si="123"/>
        <v>6.6666666666666671E-3</v>
      </c>
      <c r="AM442" s="158" t="s">
        <v>116</v>
      </c>
      <c r="AN442" s="20" t="s">
        <v>110</v>
      </c>
      <c r="AO442" s="20" t="s">
        <v>110</v>
      </c>
      <c r="AP442" s="21"/>
      <c r="AQ442" s="122" t="s">
        <v>4</v>
      </c>
      <c r="AR442" s="185" t="str">
        <f>INDEX(Преподаватели!F$3:F$72,MATCH($AK442,Преподаватели!$E$3:$E$72,0),1)</f>
        <v>доц.</v>
      </c>
      <c r="AS442" s="101" t="str">
        <f>INDEX(Преподаватели!G$3:G$72,MATCH($AK442,Преподаватели!$E$3:$E$72,0),1)</f>
        <v>шт.</v>
      </c>
      <c r="AT442" s="101" t="str">
        <f>INDEX(Преподаватели!H$3:H$72,MATCH($AK442,Преподаватели!$E$3:$E$72,0),1)</f>
        <v>к.н.</v>
      </c>
      <c r="AU442" s="186" t="str">
        <f>INDEX(Преподаватели!I$3:I$72,MATCH($AK442,Преподаватели!$E$3:$E$72,0),1)</f>
        <v>б.з.</v>
      </c>
      <c r="AV442" s="157"/>
      <c r="AW442" s="163"/>
      <c r="AX442" s="163"/>
      <c r="AY442" s="164"/>
      <c r="AZ442" s="165"/>
      <c r="BA442" s="165"/>
      <c r="BB442" s="4"/>
      <c r="BC442" s="4"/>
      <c r="BD442" s="4"/>
      <c r="BE442" s="4"/>
      <c r="BF442" s="4"/>
    </row>
    <row r="443" spans="1:58">
      <c r="A443" s="22" t="s">
        <v>131</v>
      </c>
      <c r="B443" s="145" t="s">
        <v>132</v>
      </c>
      <c r="C443" s="68" t="s">
        <v>113</v>
      </c>
      <c r="D443" s="21" t="s">
        <v>437</v>
      </c>
      <c r="E443" s="21" t="s">
        <v>252</v>
      </c>
      <c r="F443" s="21">
        <v>2</v>
      </c>
      <c r="G443" s="320" t="s">
        <v>609</v>
      </c>
      <c r="H443" s="21">
        <v>6</v>
      </c>
      <c r="I443" s="49">
        <v>1</v>
      </c>
      <c r="J443" s="37"/>
      <c r="K443" s="31"/>
      <c r="L443" s="31" t="s">
        <v>133</v>
      </c>
      <c r="M443" s="38"/>
      <c r="N443" s="193">
        <v>0</v>
      </c>
      <c r="O443" s="21"/>
      <c r="P443" s="21">
        <v>4</v>
      </c>
      <c r="Q443" s="21">
        <v>4</v>
      </c>
      <c r="R443" s="21">
        <v>0</v>
      </c>
      <c r="S443" s="21"/>
      <c r="T443" s="121"/>
      <c r="U443" s="50">
        <f t="shared" si="111"/>
        <v>4</v>
      </c>
      <c r="V443" s="29">
        <f t="shared" si="112"/>
        <v>0</v>
      </c>
      <c r="W443" s="29">
        <f t="shared" si="113"/>
        <v>0</v>
      </c>
      <c r="X443" s="57">
        <f t="shared" si="114"/>
        <v>0</v>
      </c>
      <c r="Y443" s="29">
        <f t="shared" si="115"/>
        <v>0</v>
      </c>
      <c r="Z443" s="20">
        <f t="shared" si="116"/>
        <v>0</v>
      </c>
      <c r="AA443" s="20">
        <f t="shared" si="108"/>
        <v>0</v>
      </c>
      <c r="AB443" s="20">
        <f t="shared" si="117"/>
        <v>0</v>
      </c>
      <c r="AC443" s="20">
        <f t="shared" si="118"/>
        <v>0</v>
      </c>
      <c r="AD443" s="20">
        <f t="shared" si="119"/>
        <v>0</v>
      </c>
      <c r="AE443" s="23">
        <f t="shared" si="120"/>
        <v>0</v>
      </c>
      <c r="AF443" s="25">
        <f t="shared" si="121"/>
        <v>0</v>
      </c>
      <c r="AG443" s="230">
        <f>IF(OR(L443="+",A443="Пр",A443="ПедПр",A443="НПрКПУ"),0,IF(OR(D443="Ден.(д)",D443="Заоч.(д)"),N443*0.5*H443,IF((V443+W443)&gt;0,N443*H443*0.08,0)))</f>
        <v>0</v>
      </c>
      <c r="AH443" s="25">
        <f t="shared" si="110"/>
        <v>0</v>
      </c>
      <c r="AI443" s="23"/>
      <c r="AJ443" s="49">
        <f t="shared" si="122"/>
        <v>4</v>
      </c>
      <c r="AK443" s="366" t="s">
        <v>233</v>
      </c>
      <c r="AL443" s="182">
        <f t="shared" si="123"/>
        <v>6.6666666666666671E-3</v>
      </c>
      <c r="AM443" s="158" t="s">
        <v>116</v>
      </c>
      <c r="AN443" s="20" t="s">
        <v>110</v>
      </c>
      <c r="AO443" s="20" t="s">
        <v>110</v>
      </c>
      <c r="AP443" s="21"/>
      <c r="AQ443" s="122" t="s">
        <v>4</v>
      </c>
      <c r="AR443" s="185" t="str">
        <f>INDEX(Преподаватели!F$3:F$72,MATCH($AK443,Преподаватели!$E$3:$E$72,0),1)</f>
        <v>доц.</v>
      </c>
      <c r="AS443" s="101" t="str">
        <f>INDEX(Преподаватели!G$3:G$72,MATCH($AK443,Преподаватели!$E$3:$E$72,0),1)</f>
        <v>шт.</v>
      </c>
      <c r="AT443" s="101" t="str">
        <f>INDEX(Преподаватели!H$3:H$72,MATCH($AK443,Преподаватели!$E$3:$E$72,0),1)</f>
        <v>к.н.</v>
      </c>
      <c r="AU443" s="186" t="str">
        <f>INDEX(Преподаватели!I$3:I$72,MATCH($AK443,Преподаватели!$E$3:$E$72,0),1)</f>
        <v>б.з.</v>
      </c>
      <c r="AV443" s="157"/>
      <c r="AW443" s="163"/>
      <c r="AX443" s="163"/>
      <c r="AY443" s="164"/>
      <c r="AZ443" s="165"/>
      <c r="BA443" s="165"/>
      <c r="BB443" s="1"/>
      <c r="BC443" s="1"/>
      <c r="BD443" s="1"/>
      <c r="BE443" s="1"/>
      <c r="BF443" s="1"/>
    </row>
    <row r="444" spans="1:58" s="1" customFormat="1">
      <c r="A444" s="22" t="s">
        <v>134</v>
      </c>
      <c r="B444" s="145" t="s">
        <v>135</v>
      </c>
      <c r="C444" s="68" t="s">
        <v>113</v>
      </c>
      <c r="D444" s="21" t="s">
        <v>437</v>
      </c>
      <c r="E444" s="21" t="s">
        <v>252</v>
      </c>
      <c r="F444" s="21">
        <v>2</v>
      </c>
      <c r="G444" s="320" t="s">
        <v>609</v>
      </c>
      <c r="H444" s="21">
        <v>6</v>
      </c>
      <c r="I444" s="49">
        <v>1</v>
      </c>
      <c r="J444" s="37"/>
      <c r="K444" s="31"/>
      <c r="L444" s="31"/>
      <c r="M444" s="38"/>
      <c r="N444" s="193">
        <v>0</v>
      </c>
      <c r="O444" s="21"/>
      <c r="P444" s="21">
        <v>4</v>
      </c>
      <c r="Q444" s="21">
        <v>4</v>
      </c>
      <c r="R444" s="21">
        <v>0</v>
      </c>
      <c r="S444" s="21"/>
      <c r="T444" s="121"/>
      <c r="U444" s="50">
        <f t="shared" si="111"/>
        <v>4</v>
      </c>
      <c r="V444" s="29">
        <f t="shared" si="112"/>
        <v>0</v>
      </c>
      <c r="W444" s="29">
        <f t="shared" si="113"/>
        <v>0</v>
      </c>
      <c r="X444" s="57">
        <f t="shared" si="114"/>
        <v>0</v>
      </c>
      <c r="Y444" s="29">
        <f t="shared" si="115"/>
        <v>0</v>
      </c>
      <c r="Z444" s="20">
        <f t="shared" si="116"/>
        <v>0</v>
      </c>
      <c r="AA444" s="20">
        <f t="shared" si="108"/>
        <v>0</v>
      </c>
      <c r="AB444" s="20">
        <f t="shared" si="117"/>
        <v>0</v>
      </c>
      <c r="AC444" s="20">
        <f t="shared" si="118"/>
        <v>0</v>
      </c>
      <c r="AD444" s="20">
        <f t="shared" si="119"/>
        <v>0</v>
      </c>
      <c r="AE444" s="23">
        <f t="shared" si="120"/>
        <v>0</v>
      </c>
      <c r="AF444" s="25">
        <f t="shared" si="121"/>
        <v>0</v>
      </c>
      <c r="AG444" s="230">
        <f>IF(OR(L444="+",A444="Пр",A444="ПедПр",A444="НПрКПУ"),0,IF(OR(D444="Ден.(д)",D444="Заоч.(д)"),N444*0.5*H444,IF((V444+W444)&gt;0,N444*H444*0.08,0)))</f>
        <v>0</v>
      </c>
      <c r="AH444" s="25">
        <f t="shared" si="110"/>
        <v>0</v>
      </c>
      <c r="AI444" s="23"/>
      <c r="AJ444" s="49">
        <f t="shared" si="122"/>
        <v>4</v>
      </c>
      <c r="AK444" s="366" t="s">
        <v>233</v>
      </c>
      <c r="AL444" s="182">
        <f t="shared" si="123"/>
        <v>6.6666666666666671E-3</v>
      </c>
      <c r="AM444" s="158" t="s">
        <v>116</v>
      </c>
      <c r="AN444" s="20" t="s">
        <v>110</v>
      </c>
      <c r="AO444" s="20" t="s">
        <v>110</v>
      </c>
      <c r="AP444" s="21"/>
      <c r="AQ444" s="122" t="s">
        <v>4</v>
      </c>
      <c r="AR444" s="185" t="str">
        <f>INDEX(Преподаватели!F$3:F$72,MATCH($AK444,Преподаватели!$E$3:$E$72,0),1)</f>
        <v>доц.</v>
      </c>
      <c r="AS444" s="101" t="str">
        <f>INDEX(Преподаватели!G$3:G$72,MATCH($AK444,Преподаватели!$E$3:$E$72,0),1)</f>
        <v>шт.</v>
      </c>
      <c r="AT444" s="101" t="str">
        <f>INDEX(Преподаватели!H$3:H$72,MATCH($AK444,Преподаватели!$E$3:$E$72,0),1)</f>
        <v>к.н.</v>
      </c>
      <c r="AU444" s="186" t="str">
        <f>INDEX(Преподаватели!I$3:I$72,MATCH($AK444,Преподаватели!$E$3:$E$72,0),1)</f>
        <v>б.з.</v>
      </c>
      <c r="AV444" s="157"/>
      <c r="AW444" s="163"/>
      <c r="AX444" s="163"/>
      <c r="AY444" s="164"/>
      <c r="AZ444" s="165"/>
      <c r="BA444" s="165"/>
    </row>
    <row r="445" spans="1:58" s="1" customFormat="1">
      <c r="A445" s="22" t="s">
        <v>136</v>
      </c>
      <c r="B445" s="145" t="s">
        <v>137</v>
      </c>
      <c r="C445" s="68" t="s">
        <v>113</v>
      </c>
      <c r="D445" s="21" t="s">
        <v>437</v>
      </c>
      <c r="E445" s="21" t="s">
        <v>252</v>
      </c>
      <c r="F445" s="21">
        <v>2</v>
      </c>
      <c r="G445" s="320" t="s">
        <v>609</v>
      </c>
      <c r="H445" s="21">
        <v>6</v>
      </c>
      <c r="I445" s="49">
        <v>1</v>
      </c>
      <c r="J445" s="37"/>
      <c r="K445" s="31"/>
      <c r="L445" s="31"/>
      <c r="M445" s="38"/>
      <c r="N445" s="193">
        <v>0</v>
      </c>
      <c r="O445" s="21"/>
      <c r="P445" s="21">
        <v>4</v>
      </c>
      <c r="Q445" s="21">
        <v>4</v>
      </c>
      <c r="R445" s="21">
        <v>0</v>
      </c>
      <c r="S445" s="21"/>
      <c r="T445" s="121"/>
      <c r="U445" s="50">
        <f t="shared" si="111"/>
        <v>4</v>
      </c>
      <c r="V445" s="29">
        <f t="shared" si="112"/>
        <v>0</v>
      </c>
      <c r="W445" s="29">
        <f t="shared" si="113"/>
        <v>0</v>
      </c>
      <c r="X445" s="57">
        <f t="shared" si="114"/>
        <v>0</v>
      </c>
      <c r="Y445" s="29">
        <f t="shared" si="115"/>
        <v>0</v>
      </c>
      <c r="Z445" s="20">
        <f t="shared" si="116"/>
        <v>0</v>
      </c>
      <c r="AA445" s="20">
        <f t="shared" si="108"/>
        <v>0</v>
      </c>
      <c r="AB445" s="20">
        <f t="shared" si="117"/>
        <v>0</v>
      </c>
      <c r="AC445" s="20">
        <f t="shared" si="118"/>
        <v>0</v>
      </c>
      <c r="AD445" s="20">
        <f t="shared" si="119"/>
        <v>0</v>
      </c>
      <c r="AE445" s="23">
        <f t="shared" si="120"/>
        <v>0</v>
      </c>
      <c r="AF445" s="25">
        <f t="shared" si="121"/>
        <v>0</v>
      </c>
      <c r="AG445" s="230">
        <f>IF(OR(L445="+",A445="Пр",A445="ПедПр",A445="НПрКПУ"),0,IF(OR(D445="Ден.(д)",D445="Заоч.(д)"),N445*0.5*H445,IF((V445+W445)&gt;0,N445*H445*0.08,0)))</f>
        <v>0</v>
      </c>
      <c r="AH445" s="25">
        <f t="shared" si="110"/>
        <v>0</v>
      </c>
      <c r="AI445" s="23"/>
      <c r="AJ445" s="49">
        <f t="shared" si="122"/>
        <v>4</v>
      </c>
      <c r="AK445" s="366" t="s">
        <v>233</v>
      </c>
      <c r="AL445" s="182">
        <f t="shared" si="123"/>
        <v>6.6666666666666671E-3</v>
      </c>
      <c r="AM445" s="158" t="s">
        <v>116</v>
      </c>
      <c r="AN445" s="20" t="s">
        <v>110</v>
      </c>
      <c r="AO445" s="20" t="s">
        <v>110</v>
      </c>
      <c r="AP445" s="21"/>
      <c r="AQ445" s="122" t="s">
        <v>4</v>
      </c>
      <c r="AR445" s="185" t="str">
        <f>INDEX(Преподаватели!F$3:F$72,MATCH($AK445,Преподаватели!$E$3:$E$72,0),1)</f>
        <v>доц.</v>
      </c>
      <c r="AS445" s="101" t="str">
        <f>INDEX(Преподаватели!G$3:G$72,MATCH($AK445,Преподаватели!$E$3:$E$72,0),1)</f>
        <v>шт.</v>
      </c>
      <c r="AT445" s="101" t="str">
        <f>INDEX(Преподаватели!H$3:H$72,MATCH($AK445,Преподаватели!$E$3:$E$72,0),1)</f>
        <v>к.н.</v>
      </c>
      <c r="AU445" s="186" t="str">
        <f>INDEX(Преподаватели!I$3:I$72,MATCH($AK445,Преподаватели!$E$3:$E$72,0),1)</f>
        <v>б.з.</v>
      </c>
      <c r="AV445" s="157"/>
      <c r="AW445" s="163"/>
      <c r="AX445" s="163"/>
      <c r="AY445" s="164"/>
      <c r="AZ445" s="165"/>
      <c r="BA445" s="165"/>
      <c r="BB445" s="4"/>
      <c r="BC445" s="4"/>
      <c r="BD445" s="4"/>
      <c r="BE445" s="4"/>
      <c r="BF445" s="4"/>
    </row>
    <row r="446" spans="1:58">
      <c r="A446" s="22" t="s">
        <v>257</v>
      </c>
      <c r="B446" s="145" t="s">
        <v>582</v>
      </c>
      <c r="C446" s="68" t="s">
        <v>483</v>
      </c>
      <c r="D446" s="21" t="s">
        <v>437</v>
      </c>
      <c r="E446" s="21" t="s">
        <v>252</v>
      </c>
      <c r="F446" s="21">
        <v>1</v>
      </c>
      <c r="G446" s="20" t="s">
        <v>619</v>
      </c>
      <c r="H446" s="21">
        <v>6</v>
      </c>
      <c r="I446" s="49">
        <v>1</v>
      </c>
      <c r="J446" s="37" t="s">
        <v>106</v>
      </c>
      <c r="K446" s="31"/>
      <c r="L446" s="31"/>
      <c r="M446" s="38"/>
      <c r="N446" s="193">
        <v>6</v>
      </c>
      <c r="O446" s="21">
        <v>180</v>
      </c>
      <c r="P446" s="21">
        <v>8</v>
      </c>
      <c r="Q446" s="21"/>
      <c r="R446" s="21">
        <v>0</v>
      </c>
      <c r="S446" s="21">
        <v>8</v>
      </c>
      <c r="T446" s="121">
        <v>152</v>
      </c>
      <c r="U446" s="50">
        <f t="shared" si="111"/>
        <v>0</v>
      </c>
      <c r="V446" s="29">
        <f t="shared" si="112"/>
        <v>0</v>
      </c>
      <c r="W446" s="29">
        <f t="shared" si="113"/>
        <v>8</v>
      </c>
      <c r="X446" s="57">
        <f t="shared" si="114"/>
        <v>0</v>
      </c>
      <c r="Y446" s="29">
        <f t="shared" si="115"/>
        <v>0</v>
      </c>
      <c r="Z446" s="20">
        <f t="shared" si="116"/>
        <v>0</v>
      </c>
      <c r="AA446" s="20">
        <f t="shared" si="108"/>
        <v>0</v>
      </c>
      <c r="AB446" s="20">
        <f t="shared" si="117"/>
        <v>1.5</v>
      </c>
      <c r="AC446" s="20">
        <f t="shared" si="118"/>
        <v>0</v>
      </c>
      <c r="AD446" s="20">
        <f t="shared" si="119"/>
        <v>0</v>
      </c>
      <c r="AE446" s="23">
        <f t="shared" si="120"/>
        <v>0</v>
      </c>
      <c r="AF446" s="25">
        <f t="shared" si="121"/>
        <v>0</v>
      </c>
      <c r="AG446" s="230">
        <f t="shared" ref="AG446:AG468" si="124">IF(OR(L446="+",A446="Пр",A446="ПедПр",A446="НПрКПУ"),0,IF(OR(D446="Ден.(д)",D446="Заоч.(д)"),N446*0.5*H446,IF((V446+W446)&gt;0,N446*H446*0.08,0)))/2</f>
        <v>1.44</v>
      </c>
      <c r="AH446" s="25">
        <f t="shared" si="110"/>
        <v>0</v>
      </c>
      <c r="AI446" s="23"/>
      <c r="AJ446" s="49">
        <f t="shared" si="122"/>
        <v>10.94</v>
      </c>
      <c r="AK446" s="181" t="s">
        <v>489</v>
      </c>
      <c r="AL446" s="182">
        <f t="shared" si="123"/>
        <v>1.8233333333333334E-2</v>
      </c>
      <c r="AM446" s="158" t="s">
        <v>468</v>
      </c>
      <c r="AN446" s="20" t="s">
        <v>180</v>
      </c>
      <c r="AO446" s="20" t="s">
        <v>180</v>
      </c>
      <c r="AP446" s="21"/>
      <c r="AQ446" s="122" t="s">
        <v>4</v>
      </c>
      <c r="AR446" s="185" t="str">
        <f>INDEX(Преподаватели!F$3:F$72,MATCH($AK446,Преподаватели!$E$3:$E$72,0),1)</f>
        <v>ст.викл.</v>
      </c>
      <c r="AS446" s="101" t="str">
        <f>INDEX(Преподаватели!G$3:G$72,MATCH($AK446,Преподаватели!$E$3:$E$72,0),1)</f>
        <v>шт.</v>
      </c>
      <c r="AT446" s="101" t="str">
        <f>INDEX(Преподаватели!H$3:H$72,MATCH($AK446,Преподаватели!$E$3:$E$72,0),1)</f>
        <v>б.с.</v>
      </c>
      <c r="AU446" s="186" t="str">
        <f>INDEX(Преподаватели!I$3:I$72,MATCH($AK446,Преподаватели!$E$3:$E$72,0),1)</f>
        <v>б.з.</v>
      </c>
      <c r="AV446" s="157"/>
      <c r="AW446" s="163"/>
      <c r="AX446" s="163"/>
      <c r="AY446" s="164"/>
      <c r="AZ446" s="165"/>
      <c r="BA446" s="165"/>
      <c r="BB446" s="1"/>
      <c r="BC446" s="1"/>
      <c r="BD446" s="1"/>
      <c r="BE446" s="1"/>
      <c r="BF446" s="1"/>
    </row>
    <row r="447" spans="1:58" s="1" customFormat="1">
      <c r="A447" s="21" t="s">
        <v>355</v>
      </c>
      <c r="B447" s="145" t="s">
        <v>620</v>
      </c>
      <c r="C447" s="68" t="s">
        <v>483</v>
      </c>
      <c r="D447" s="21" t="s">
        <v>437</v>
      </c>
      <c r="E447" s="21" t="s">
        <v>252</v>
      </c>
      <c r="F447" s="21">
        <v>2</v>
      </c>
      <c r="G447" s="20" t="s">
        <v>619</v>
      </c>
      <c r="H447" s="21">
        <v>6</v>
      </c>
      <c r="I447" s="49">
        <v>1</v>
      </c>
      <c r="J447" s="37"/>
      <c r="K447" s="31"/>
      <c r="L447" s="31" t="s">
        <v>439</v>
      </c>
      <c r="M447" s="38"/>
      <c r="N447" s="193">
        <v>0</v>
      </c>
      <c r="O447" s="21"/>
      <c r="P447" s="21">
        <v>8</v>
      </c>
      <c r="Q447" s="21">
        <v>4</v>
      </c>
      <c r="R447" s="21">
        <v>0</v>
      </c>
      <c r="S447" s="21">
        <v>4</v>
      </c>
      <c r="T447" s="121"/>
      <c r="U447" s="50">
        <f t="shared" si="111"/>
        <v>4</v>
      </c>
      <c r="V447" s="29">
        <f t="shared" si="112"/>
        <v>0</v>
      </c>
      <c r="W447" s="29">
        <f t="shared" si="113"/>
        <v>4</v>
      </c>
      <c r="X447" s="57">
        <f t="shared" si="114"/>
        <v>0</v>
      </c>
      <c r="Y447" s="29">
        <f t="shared" si="115"/>
        <v>0</v>
      </c>
      <c r="Z447" s="20">
        <f t="shared" si="116"/>
        <v>0</v>
      </c>
      <c r="AA447" s="20">
        <f t="shared" si="108"/>
        <v>0</v>
      </c>
      <c r="AB447" s="20">
        <f t="shared" si="117"/>
        <v>0</v>
      </c>
      <c r="AC447" s="20">
        <f t="shared" si="118"/>
        <v>0</v>
      </c>
      <c r="AD447" s="20">
        <f t="shared" si="119"/>
        <v>0</v>
      </c>
      <c r="AE447" s="23">
        <f t="shared" si="120"/>
        <v>0</v>
      </c>
      <c r="AF447" s="25">
        <f t="shared" si="121"/>
        <v>0</v>
      </c>
      <c r="AG447" s="230">
        <f t="shared" si="124"/>
        <v>0</v>
      </c>
      <c r="AH447" s="25">
        <f t="shared" si="110"/>
        <v>0</v>
      </c>
      <c r="AI447" s="23"/>
      <c r="AJ447" s="49">
        <f t="shared" si="122"/>
        <v>8</v>
      </c>
      <c r="AK447" s="181" t="s">
        <v>489</v>
      </c>
      <c r="AL447" s="182">
        <f t="shared" si="123"/>
        <v>1.3333333333333334E-2</v>
      </c>
      <c r="AM447" s="158" t="s">
        <v>468</v>
      </c>
      <c r="AN447" s="20" t="s">
        <v>180</v>
      </c>
      <c r="AO447" s="20" t="s">
        <v>180</v>
      </c>
      <c r="AP447" s="21"/>
      <c r="AQ447" s="122" t="s">
        <v>4</v>
      </c>
      <c r="AR447" s="185" t="str">
        <f>INDEX(Преподаватели!F$3:F$72,MATCH($AK447,Преподаватели!$E$3:$E$72,0),1)</f>
        <v>ст.викл.</v>
      </c>
      <c r="AS447" s="101" t="str">
        <f>INDEX(Преподаватели!G$3:G$72,MATCH($AK447,Преподаватели!$E$3:$E$72,0),1)</f>
        <v>шт.</v>
      </c>
      <c r="AT447" s="101" t="str">
        <f>INDEX(Преподаватели!H$3:H$72,MATCH($AK447,Преподаватели!$E$3:$E$72,0),1)</f>
        <v>б.с.</v>
      </c>
      <c r="AU447" s="186" t="str">
        <f>INDEX(Преподаватели!I$3:I$72,MATCH($AK447,Преподаватели!$E$3:$E$72,0),1)</f>
        <v>б.з.</v>
      </c>
      <c r="AV447" s="157"/>
      <c r="AW447" s="163"/>
      <c r="AX447" s="163"/>
      <c r="AY447" s="164"/>
      <c r="AZ447" s="165"/>
      <c r="BA447" s="165"/>
    </row>
    <row r="448" spans="1:58">
      <c r="A448" s="22" t="s">
        <v>216</v>
      </c>
      <c r="B448" s="145" t="s">
        <v>583</v>
      </c>
      <c r="C448" s="68" t="s">
        <v>483</v>
      </c>
      <c r="D448" s="21" t="s">
        <v>437</v>
      </c>
      <c r="E448" s="21" t="s">
        <v>252</v>
      </c>
      <c r="F448" s="21">
        <v>1</v>
      </c>
      <c r="G448" s="20" t="s">
        <v>619</v>
      </c>
      <c r="H448" s="21">
        <v>6</v>
      </c>
      <c r="I448" s="49">
        <v>1</v>
      </c>
      <c r="J448" s="37" t="s">
        <v>106</v>
      </c>
      <c r="K448" s="31"/>
      <c r="L448" s="31"/>
      <c r="M448" s="38"/>
      <c r="N448" s="193">
        <v>5</v>
      </c>
      <c r="O448" s="21">
        <v>150</v>
      </c>
      <c r="P448" s="21">
        <v>8</v>
      </c>
      <c r="Q448" s="21">
        <v>4</v>
      </c>
      <c r="R448" s="21">
        <v>0</v>
      </c>
      <c r="S448" s="21">
        <v>4</v>
      </c>
      <c r="T448" s="121">
        <v>128</v>
      </c>
      <c r="U448" s="50">
        <f t="shared" si="111"/>
        <v>4</v>
      </c>
      <c r="V448" s="29">
        <f t="shared" si="112"/>
        <v>0</v>
      </c>
      <c r="W448" s="29">
        <f t="shared" si="113"/>
        <v>4</v>
      </c>
      <c r="X448" s="57">
        <f t="shared" si="114"/>
        <v>0</v>
      </c>
      <c r="Y448" s="29">
        <f t="shared" si="115"/>
        <v>0</v>
      </c>
      <c r="Z448" s="20">
        <f t="shared" si="116"/>
        <v>0</v>
      </c>
      <c r="AA448" s="20">
        <f t="shared" si="108"/>
        <v>0</v>
      </c>
      <c r="AB448" s="20">
        <f t="shared" si="117"/>
        <v>1.5</v>
      </c>
      <c r="AC448" s="20">
        <f t="shared" si="118"/>
        <v>0</v>
      </c>
      <c r="AD448" s="20">
        <f t="shared" si="119"/>
        <v>0</v>
      </c>
      <c r="AE448" s="23">
        <f t="shared" si="120"/>
        <v>0</v>
      </c>
      <c r="AF448" s="25">
        <f t="shared" si="121"/>
        <v>0</v>
      </c>
      <c r="AG448" s="230">
        <f t="shared" si="124"/>
        <v>1.2</v>
      </c>
      <c r="AH448" s="25">
        <f t="shared" ref="AH448:AH474" si="125">IF(AF448&gt;0,0,IF(D448="Заоч.",0,IF(OR(D448="Ден.(д)",D448="Заоч.(д)"),0,IF(Q448&gt;0,N448*H448*0.02,0))))</f>
        <v>0</v>
      </c>
      <c r="AI448" s="23"/>
      <c r="AJ448" s="49">
        <f t="shared" si="122"/>
        <v>10.7</v>
      </c>
      <c r="AK448" s="181" t="s">
        <v>489</v>
      </c>
      <c r="AL448" s="182">
        <f t="shared" si="123"/>
        <v>1.7833333333333333E-2</v>
      </c>
      <c r="AM448" s="158" t="s">
        <v>468</v>
      </c>
      <c r="AN448" s="20" t="s">
        <v>180</v>
      </c>
      <c r="AO448" s="20" t="s">
        <v>180</v>
      </c>
      <c r="AP448" s="21"/>
      <c r="AQ448" s="122" t="s">
        <v>4</v>
      </c>
      <c r="AR448" s="185" t="str">
        <f>INDEX(Преподаватели!F$3:F$72,MATCH($AK448,Преподаватели!$E$3:$E$72,0),1)</f>
        <v>ст.викл.</v>
      </c>
      <c r="AS448" s="101" t="str">
        <f>INDEX(Преподаватели!G$3:G$72,MATCH($AK448,Преподаватели!$E$3:$E$72,0),1)</f>
        <v>шт.</v>
      </c>
      <c r="AT448" s="101" t="str">
        <f>INDEX(Преподаватели!H$3:H$72,MATCH($AK448,Преподаватели!$E$3:$E$72,0),1)</f>
        <v>б.с.</v>
      </c>
      <c r="AU448" s="186" t="str">
        <f>INDEX(Преподаватели!I$3:I$72,MATCH($AK448,Преподаватели!$E$3:$E$72,0),1)</f>
        <v>б.з.</v>
      </c>
      <c r="AV448" s="157"/>
      <c r="AW448" s="163"/>
      <c r="AX448" s="163"/>
      <c r="AY448" s="164"/>
      <c r="AZ448" s="165"/>
      <c r="BA448" s="165"/>
    </row>
    <row r="449" spans="1:58" s="1" customFormat="1">
      <c r="A449" s="21" t="s">
        <v>309</v>
      </c>
      <c r="B449" s="145" t="s">
        <v>621</v>
      </c>
      <c r="C449" s="68" t="s">
        <v>483</v>
      </c>
      <c r="D449" s="21" t="s">
        <v>437</v>
      </c>
      <c r="E449" s="21" t="s">
        <v>252</v>
      </c>
      <c r="F449" s="21">
        <v>1</v>
      </c>
      <c r="G449" s="20" t="s">
        <v>619</v>
      </c>
      <c r="H449" s="21">
        <v>6</v>
      </c>
      <c r="I449" s="49">
        <v>1</v>
      </c>
      <c r="J449" s="37"/>
      <c r="K449" s="31"/>
      <c r="L449" s="31"/>
      <c r="M449" s="38"/>
      <c r="N449" s="193">
        <v>0</v>
      </c>
      <c r="O449" s="21"/>
      <c r="P449" s="21">
        <v>4</v>
      </c>
      <c r="Q449" s="21">
        <v>4</v>
      </c>
      <c r="R449" s="21">
        <v>0</v>
      </c>
      <c r="S449" s="21"/>
      <c r="T449" s="121"/>
      <c r="U449" s="50">
        <f t="shared" si="111"/>
        <v>4</v>
      </c>
      <c r="V449" s="29">
        <f t="shared" si="112"/>
        <v>0</v>
      </c>
      <c r="W449" s="29">
        <f t="shared" si="113"/>
        <v>0</v>
      </c>
      <c r="X449" s="57">
        <f t="shared" si="114"/>
        <v>0</v>
      </c>
      <c r="Y449" s="29">
        <f t="shared" si="115"/>
        <v>0</v>
      </c>
      <c r="Z449" s="20">
        <f t="shared" si="116"/>
        <v>0</v>
      </c>
      <c r="AA449" s="20">
        <f t="shared" si="108"/>
        <v>0</v>
      </c>
      <c r="AB449" s="20">
        <f t="shared" si="117"/>
        <v>0</v>
      </c>
      <c r="AC449" s="20">
        <f t="shared" si="118"/>
        <v>0</v>
      </c>
      <c r="AD449" s="20">
        <f t="shared" si="119"/>
        <v>0</v>
      </c>
      <c r="AE449" s="23">
        <f t="shared" si="120"/>
        <v>0</v>
      </c>
      <c r="AF449" s="25">
        <f t="shared" si="121"/>
        <v>0</v>
      </c>
      <c r="AG449" s="230">
        <f t="shared" si="124"/>
        <v>0</v>
      </c>
      <c r="AH449" s="25">
        <f t="shared" si="125"/>
        <v>0</v>
      </c>
      <c r="AI449" s="23"/>
      <c r="AJ449" s="49">
        <f t="shared" si="122"/>
        <v>4</v>
      </c>
      <c r="AK449" s="181" t="s">
        <v>584</v>
      </c>
      <c r="AL449" s="182">
        <f t="shared" si="123"/>
        <v>6.6666666666666671E-3</v>
      </c>
      <c r="AM449" s="158" t="s">
        <v>468</v>
      </c>
      <c r="AN449" s="20" t="s">
        <v>180</v>
      </c>
      <c r="AO449" s="20" t="s">
        <v>180</v>
      </c>
      <c r="AP449" s="21"/>
      <c r="AQ449" s="122" t="s">
        <v>4</v>
      </c>
      <c r="AR449" s="185" t="str">
        <f>INDEX(Преподаватели!F$3:F$72,MATCH($AK449,Преподаватели!$E$3:$E$72,0),1)</f>
        <v>ст.викл.</v>
      </c>
      <c r="AS449" s="101" t="str">
        <f>INDEX(Преподаватели!G$3:G$72,MATCH($AK449,Преподаватели!$E$3:$E$72,0),1)</f>
        <v>сум.</v>
      </c>
      <c r="AT449" s="101" t="str">
        <f>INDEX(Преподаватели!H$3:H$72,MATCH($AK449,Преподаватели!$E$3:$E$72,0),1)</f>
        <v>б.с.</v>
      </c>
      <c r="AU449" s="186" t="str">
        <f>INDEX(Преподаватели!I$3:I$72,MATCH($AK449,Преподаватели!$E$3:$E$72,0),1)</f>
        <v>б.з.</v>
      </c>
      <c r="AV449" s="157"/>
      <c r="AW449" s="163"/>
      <c r="AX449" s="163"/>
      <c r="AY449" s="164"/>
      <c r="AZ449" s="165"/>
      <c r="BA449" s="165"/>
      <c r="BB449" s="4"/>
      <c r="BC449" s="4"/>
      <c r="BD449" s="4"/>
      <c r="BE449" s="4"/>
      <c r="BF449" s="4"/>
    </row>
    <row r="450" spans="1:58" s="1" customFormat="1">
      <c r="A450" s="21" t="s">
        <v>309</v>
      </c>
      <c r="B450" s="145" t="s">
        <v>621</v>
      </c>
      <c r="C450" s="68" t="s">
        <v>483</v>
      </c>
      <c r="D450" s="21" t="s">
        <v>437</v>
      </c>
      <c r="E450" s="21" t="s">
        <v>252</v>
      </c>
      <c r="F450" s="21">
        <v>2</v>
      </c>
      <c r="G450" s="20" t="s">
        <v>619</v>
      </c>
      <c r="H450" s="21">
        <v>6</v>
      </c>
      <c r="I450" s="49">
        <v>1</v>
      </c>
      <c r="J450" s="37" t="s">
        <v>106</v>
      </c>
      <c r="K450" s="31"/>
      <c r="L450" s="31"/>
      <c r="M450" s="38"/>
      <c r="N450" s="193">
        <v>3</v>
      </c>
      <c r="O450" s="21">
        <v>90</v>
      </c>
      <c r="P450" s="21">
        <v>4</v>
      </c>
      <c r="Q450" s="21"/>
      <c r="R450" s="21">
        <v>0</v>
      </c>
      <c r="S450" s="21">
        <v>4</v>
      </c>
      <c r="T450" s="121">
        <v>76</v>
      </c>
      <c r="U450" s="50">
        <f t="shared" si="111"/>
        <v>0</v>
      </c>
      <c r="V450" s="29">
        <f t="shared" si="112"/>
        <v>0</v>
      </c>
      <c r="W450" s="29">
        <f t="shared" si="113"/>
        <v>4</v>
      </c>
      <c r="X450" s="57">
        <f t="shared" si="114"/>
        <v>0</v>
      </c>
      <c r="Y450" s="29">
        <f t="shared" si="115"/>
        <v>0</v>
      </c>
      <c r="Z450" s="20">
        <f t="shared" si="116"/>
        <v>0</v>
      </c>
      <c r="AA450" s="20">
        <f t="shared" si="108"/>
        <v>0</v>
      </c>
      <c r="AB450" s="20">
        <f t="shared" si="117"/>
        <v>1.5</v>
      </c>
      <c r="AC450" s="20">
        <f t="shared" si="118"/>
        <v>0</v>
      </c>
      <c r="AD450" s="20">
        <f t="shared" si="119"/>
        <v>0</v>
      </c>
      <c r="AE450" s="23">
        <f t="shared" si="120"/>
        <v>0</v>
      </c>
      <c r="AF450" s="25">
        <f t="shared" si="121"/>
        <v>0</v>
      </c>
      <c r="AG450" s="230"/>
      <c r="AH450" s="25">
        <f t="shared" si="125"/>
        <v>0</v>
      </c>
      <c r="AI450" s="23"/>
      <c r="AJ450" s="49">
        <f t="shared" si="122"/>
        <v>5.5</v>
      </c>
      <c r="AK450" s="181" t="s">
        <v>584</v>
      </c>
      <c r="AL450" s="182">
        <f t="shared" si="123"/>
        <v>9.1666666666666667E-3</v>
      </c>
      <c r="AM450" s="158" t="s">
        <v>468</v>
      </c>
      <c r="AN450" s="20" t="s">
        <v>180</v>
      </c>
      <c r="AO450" s="20" t="s">
        <v>180</v>
      </c>
      <c r="AP450" s="21"/>
      <c r="AQ450" s="122" t="s">
        <v>4</v>
      </c>
      <c r="AR450" s="185" t="str">
        <f>INDEX(Преподаватели!F$3:F$72,MATCH($AK450,Преподаватели!$E$3:$E$72,0),1)</f>
        <v>ст.викл.</v>
      </c>
      <c r="AS450" s="101" t="str">
        <f>INDEX(Преподаватели!G$3:G$72,MATCH($AK450,Преподаватели!$E$3:$E$72,0),1)</f>
        <v>сум.</v>
      </c>
      <c r="AT450" s="101" t="str">
        <f>INDEX(Преподаватели!H$3:H$72,MATCH($AK450,Преподаватели!$E$3:$E$72,0),1)</f>
        <v>б.с.</v>
      </c>
      <c r="AU450" s="186" t="str">
        <f>INDEX(Преподаватели!I$3:I$72,MATCH($AK450,Преподаватели!$E$3:$E$72,0),1)</f>
        <v>б.з.</v>
      </c>
      <c r="AV450" s="157"/>
      <c r="AW450" s="163"/>
      <c r="AX450" s="163"/>
      <c r="AY450" s="164"/>
      <c r="AZ450" s="165"/>
      <c r="BA450" s="165"/>
    </row>
    <row r="451" spans="1:58">
      <c r="A451" s="22" t="s">
        <v>371</v>
      </c>
      <c r="B451" s="145" t="s">
        <v>622</v>
      </c>
      <c r="C451" s="68" t="s">
        <v>483</v>
      </c>
      <c r="D451" s="21" t="s">
        <v>437</v>
      </c>
      <c r="E451" s="21" t="s">
        <v>252</v>
      </c>
      <c r="F451" s="21">
        <v>1</v>
      </c>
      <c r="G451" s="20" t="s">
        <v>619</v>
      </c>
      <c r="H451" s="21">
        <v>6</v>
      </c>
      <c r="I451" s="49">
        <v>1</v>
      </c>
      <c r="J451" s="37"/>
      <c r="K451" s="31"/>
      <c r="L451" s="31"/>
      <c r="M451" s="38"/>
      <c r="N451" s="193">
        <v>0</v>
      </c>
      <c r="O451" s="21"/>
      <c r="P451" s="21">
        <v>4</v>
      </c>
      <c r="Q451" s="21">
        <v>4</v>
      </c>
      <c r="R451" s="21">
        <v>0</v>
      </c>
      <c r="S451" s="21"/>
      <c r="T451" s="121"/>
      <c r="U451" s="50">
        <f t="shared" si="111"/>
        <v>4</v>
      </c>
      <c r="V451" s="29">
        <f t="shared" si="112"/>
        <v>0</v>
      </c>
      <c r="W451" s="29">
        <f t="shared" si="113"/>
        <v>0</v>
      </c>
      <c r="X451" s="57">
        <f t="shared" si="114"/>
        <v>0</v>
      </c>
      <c r="Y451" s="29">
        <f t="shared" si="115"/>
        <v>0</v>
      </c>
      <c r="Z451" s="20">
        <f t="shared" si="116"/>
        <v>0</v>
      </c>
      <c r="AA451" s="20">
        <f t="shared" si="108"/>
        <v>0</v>
      </c>
      <c r="AB451" s="20">
        <f t="shared" si="117"/>
        <v>0</v>
      </c>
      <c r="AC451" s="20">
        <f t="shared" si="118"/>
        <v>0</v>
      </c>
      <c r="AD451" s="20">
        <f t="shared" si="119"/>
        <v>0</v>
      </c>
      <c r="AE451" s="23">
        <f t="shared" si="120"/>
        <v>0</v>
      </c>
      <c r="AF451" s="25">
        <f t="shared" si="121"/>
        <v>0</v>
      </c>
      <c r="AG451" s="230">
        <f t="shared" si="124"/>
        <v>0</v>
      </c>
      <c r="AH451" s="25">
        <f t="shared" si="125"/>
        <v>0</v>
      </c>
      <c r="AI451" s="23"/>
      <c r="AJ451" s="49">
        <f t="shared" si="122"/>
        <v>4</v>
      </c>
      <c r="AK451" s="181" t="s">
        <v>200</v>
      </c>
      <c r="AL451" s="182">
        <f t="shared" si="123"/>
        <v>6.6666666666666671E-3</v>
      </c>
      <c r="AM451" s="69" t="s">
        <v>468</v>
      </c>
      <c r="AN451" s="20" t="s">
        <v>180</v>
      </c>
      <c r="AO451" s="20" t="s">
        <v>180</v>
      </c>
      <c r="AP451" s="21"/>
      <c r="AQ451" s="122" t="s">
        <v>4</v>
      </c>
      <c r="AR451" s="185" t="str">
        <f>INDEX(Преподаватели!F$3:F$72,MATCH($AK451,Преподаватели!$E$3:$E$72,0),1)</f>
        <v>проф.</v>
      </c>
      <c r="AS451" s="101" t="str">
        <f>INDEX(Преподаватели!G$3:G$72,MATCH($AK451,Преподаватели!$E$3:$E$72,0),1)</f>
        <v>сум.</v>
      </c>
      <c r="AT451" s="101" t="str">
        <f>INDEX(Преподаватели!H$3:H$72,MATCH($AK451,Преподаватели!$E$3:$E$72,0),1)</f>
        <v>д.н.</v>
      </c>
      <c r="AU451" s="186" t="str">
        <f>INDEX(Преподаватели!I$3:I$72,MATCH($AK451,Преподаватели!$E$3:$E$72,0),1)</f>
        <v>проф.</v>
      </c>
      <c r="AV451" s="157"/>
      <c r="AW451" s="163"/>
      <c r="AX451" s="163"/>
      <c r="AY451" s="164"/>
      <c r="AZ451" s="165"/>
      <c r="BA451" s="165"/>
      <c r="BB451" s="1"/>
      <c r="BC451" s="1"/>
      <c r="BD451" s="1"/>
      <c r="BE451" s="1"/>
      <c r="BF451" s="1"/>
    </row>
    <row r="452" spans="1:58" s="1" customFormat="1">
      <c r="A452" s="21" t="s">
        <v>371</v>
      </c>
      <c r="B452" s="145" t="s">
        <v>622</v>
      </c>
      <c r="C452" s="68" t="s">
        <v>483</v>
      </c>
      <c r="D452" s="21" t="s">
        <v>437</v>
      </c>
      <c r="E452" s="21" t="s">
        <v>252</v>
      </c>
      <c r="F452" s="21">
        <v>2</v>
      </c>
      <c r="G452" s="20" t="s">
        <v>619</v>
      </c>
      <c r="H452" s="21">
        <v>6</v>
      </c>
      <c r="I452" s="49">
        <v>1</v>
      </c>
      <c r="J452" s="37" t="s">
        <v>106</v>
      </c>
      <c r="K452" s="31"/>
      <c r="L452" s="31"/>
      <c r="M452" s="38"/>
      <c r="N452" s="193">
        <v>3.5</v>
      </c>
      <c r="O452" s="21">
        <v>105</v>
      </c>
      <c r="P452" s="21">
        <v>4</v>
      </c>
      <c r="Q452" s="21"/>
      <c r="R452" s="21">
        <v>0</v>
      </c>
      <c r="S452" s="21">
        <v>4</v>
      </c>
      <c r="T452" s="121">
        <v>89</v>
      </c>
      <c r="U452" s="50">
        <f t="shared" si="111"/>
        <v>0</v>
      </c>
      <c r="V452" s="29">
        <f t="shared" si="112"/>
        <v>0</v>
      </c>
      <c r="W452" s="29">
        <f t="shared" si="113"/>
        <v>4</v>
      </c>
      <c r="X452" s="57">
        <f t="shared" si="114"/>
        <v>0</v>
      </c>
      <c r="Y452" s="29">
        <f t="shared" si="115"/>
        <v>0</v>
      </c>
      <c r="Z452" s="20">
        <f t="shared" si="116"/>
        <v>0</v>
      </c>
      <c r="AA452" s="20">
        <f t="shared" si="108"/>
        <v>0</v>
      </c>
      <c r="AB452" s="20">
        <f t="shared" si="117"/>
        <v>1.5</v>
      </c>
      <c r="AC452" s="20">
        <f t="shared" si="118"/>
        <v>0</v>
      </c>
      <c r="AD452" s="20">
        <f t="shared" si="119"/>
        <v>0</v>
      </c>
      <c r="AE452" s="23">
        <f t="shared" si="120"/>
        <v>0</v>
      </c>
      <c r="AF452" s="25">
        <f t="shared" si="121"/>
        <v>0</v>
      </c>
      <c r="AG452" s="230"/>
      <c r="AH452" s="25">
        <f t="shared" si="125"/>
        <v>0</v>
      </c>
      <c r="AI452" s="23"/>
      <c r="AJ452" s="49">
        <f t="shared" si="122"/>
        <v>5.5</v>
      </c>
      <c r="AK452" s="181" t="s">
        <v>200</v>
      </c>
      <c r="AL452" s="182">
        <f t="shared" si="123"/>
        <v>9.1666666666666667E-3</v>
      </c>
      <c r="AM452" s="158" t="s">
        <v>468</v>
      </c>
      <c r="AN452" s="20" t="s">
        <v>180</v>
      </c>
      <c r="AO452" s="20" t="s">
        <v>180</v>
      </c>
      <c r="AP452" s="21"/>
      <c r="AQ452" s="122" t="s">
        <v>4</v>
      </c>
      <c r="AR452" s="185" t="str">
        <f>INDEX(Преподаватели!F$3:F$72,MATCH($AK452,Преподаватели!$E$3:$E$72,0),1)</f>
        <v>проф.</v>
      </c>
      <c r="AS452" s="101" t="str">
        <f>INDEX(Преподаватели!G$3:G$72,MATCH($AK452,Преподаватели!$E$3:$E$72,0),1)</f>
        <v>сум.</v>
      </c>
      <c r="AT452" s="101" t="str">
        <f>INDEX(Преподаватели!H$3:H$72,MATCH($AK452,Преподаватели!$E$3:$E$72,0),1)</f>
        <v>д.н.</v>
      </c>
      <c r="AU452" s="186" t="str">
        <f>INDEX(Преподаватели!I$3:I$72,MATCH($AK452,Преподаватели!$E$3:$E$72,0),1)</f>
        <v>проф.</v>
      </c>
      <c r="AV452" s="157"/>
      <c r="AW452" s="163"/>
      <c r="AX452" s="163"/>
      <c r="AY452" s="164"/>
      <c r="AZ452" s="165"/>
      <c r="BA452" s="165"/>
      <c r="BB452" s="4"/>
      <c r="BC452" s="4"/>
      <c r="BD452" s="4"/>
      <c r="BE452" s="4"/>
      <c r="BF452" s="4"/>
    </row>
    <row r="453" spans="1:58" s="1" customFormat="1">
      <c r="A453" s="21" t="s">
        <v>274</v>
      </c>
      <c r="B453" s="145" t="s">
        <v>586</v>
      </c>
      <c r="C453" s="68" t="s">
        <v>483</v>
      </c>
      <c r="D453" s="21" t="s">
        <v>437</v>
      </c>
      <c r="E453" s="21" t="s">
        <v>252</v>
      </c>
      <c r="F453" s="21">
        <v>1</v>
      </c>
      <c r="G453" s="20" t="s">
        <v>619</v>
      </c>
      <c r="H453" s="21">
        <v>6</v>
      </c>
      <c r="I453" s="49">
        <v>1</v>
      </c>
      <c r="J453" s="37"/>
      <c r="K453" s="31" t="s">
        <v>106</v>
      </c>
      <c r="L453" s="31"/>
      <c r="M453" s="38"/>
      <c r="N453" s="193">
        <v>3</v>
      </c>
      <c r="O453" s="21">
        <v>90</v>
      </c>
      <c r="P453" s="21">
        <v>4</v>
      </c>
      <c r="Q453" s="21"/>
      <c r="R453" s="21">
        <v>0</v>
      </c>
      <c r="S453" s="21">
        <v>4</v>
      </c>
      <c r="T453" s="121">
        <v>76</v>
      </c>
      <c r="U453" s="50">
        <f t="shared" si="111"/>
        <v>0</v>
      </c>
      <c r="V453" s="29">
        <f t="shared" si="112"/>
        <v>0</v>
      </c>
      <c r="W453" s="29">
        <f t="shared" si="113"/>
        <v>4</v>
      </c>
      <c r="X453" s="57">
        <f t="shared" si="114"/>
        <v>0</v>
      </c>
      <c r="Y453" s="29">
        <f t="shared" si="115"/>
        <v>0</v>
      </c>
      <c r="Z453" s="20">
        <f t="shared" si="116"/>
        <v>0</v>
      </c>
      <c r="AA453" s="20">
        <f t="shared" si="108"/>
        <v>0</v>
      </c>
      <c r="AB453" s="20">
        <f t="shared" si="117"/>
        <v>0</v>
      </c>
      <c r="AC453" s="20">
        <f t="shared" si="118"/>
        <v>0</v>
      </c>
      <c r="AD453" s="20">
        <f t="shared" si="119"/>
        <v>0</v>
      </c>
      <c r="AE453" s="23">
        <f t="shared" si="120"/>
        <v>0</v>
      </c>
      <c r="AF453" s="25">
        <f t="shared" si="121"/>
        <v>0</v>
      </c>
      <c r="AG453" s="230">
        <f t="shared" si="124"/>
        <v>0.72</v>
      </c>
      <c r="AH453" s="25">
        <f t="shared" si="125"/>
        <v>0</v>
      </c>
      <c r="AI453" s="23"/>
      <c r="AJ453" s="49">
        <f t="shared" si="122"/>
        <v>4.72</v>
      </c>
      <c r="AK453" s="181" t="s">
        <v>489</v>
      </c>
      <c r="AL453" s="182">
        <f t="shared" si="123"/>
        <v>7.8666666666666659E-3</v>
      </c>
      <c r="AM453" s="158" t="s">
        <v>468</v>
      </c>
      <c r="AN453" s="20" t="s">
        <v>180</v>
      </c>
      <c r="AO453" s="20" t="s">
        <v>180</v>
      </c>
      <c r="AP453" s="21"/>
      <c r="AQ453" s="122" t="s">
        <v>4</v>
      </c>
      <c r="AR453" s="185" t="str">
        <f>INDEX(Преподаватели!F$3:F$72,MATCH($AK453,Преподаватели!$E$3:$E$72,0),1)</f>
        <v>ст.викл.</v>
      </c>
      <c r="AS453" s="101" t="str">
        <f>INDEX(Преподаватели!G$3:G$72,MATCH($AK453,Преподаватели!$E$3:$E$72,0),1)</f>
        <v>шт.</v>
      </c>
      <c r="AT453" s="101" t="str">
        <f>INDEX(Преподаватели!H$3:H$72,MATCH($AK453,Преподаватели!$E$3:$E$72,0),1)</f>
        <v>б.с.</v>
      </c>
      <c r="AU453" s="186" t="str">
        <f>INDEX(Преподаватели!I$3:I$72,MATCH($AK453,Преподаватели!$E$3:$E$72,0),1)</f>
        <v>б.з.</v>
      </c>
      <c r="AV453" s="157"/>
      <c r="AW453" s="163"/>
      <c r="AX453" s="163"/>
      <c r="AY453" s="164"/>
      <c r="AZ453" s="165"/>
      <c r="BA453" s="165"/>
    </row>
    <row r="454" spans="1:58" ht="27" customHeight="1">
      <c r="A454" s="22" t="s">
        <v>276</v>
      </c>
      <c r="B454" s="145" t="s">
        <v>587</v>
      </c>
      <c r="C454" s="68" t="s">
        <v>483</v>
      </c>
      <c r="D454" s="21" t="s">
        <v>437</v>
      </c>
      <c r="E454" s="21" t="s">
        <v>252</v>
      </c>
      <c r="F454" s="21">
        <v>1</v>
      </c>
      <c r="G454" s="20" t="s">
        <v>619</v>
      </c>
      <c r="H454" s="21">
        <v>6</v>
      </c>
      <c r="I454" s="49">
        <v>1</v>
      </c>
      <c r="J454" s="37" t="s">
        <v>106</v>
      </c>
      <c r="K454" s="31"/>
      <c r="L454" s="31"/>
      <c r="M454" s="38"/>
      <c r="N454" s="193">
        <v>4</v>
      </c>
      <c r="O454" s="21">
        <v>120</v>
      </c>
      <c r="P454" s="21">
        <v>2</v>
      </c>
      <c r="Q454" s="21"/>
      <c r="R454" s="21"/>
      <c r="S454" s="21">
        <v>2</v>
      </c>
      <c r="T454" s="121">
        <v>106</v>
      </c>
      <c r="U454" s="50">
        <f t="shared" si="111"/>
        <v>0</v>
      </c>
      <c r="V454" s="29">
        <f t="shared" si="112"/>
        <v>0</v>
      </c>
      <c r="W454" s="29">
        <f t="shared" si="113"/>
        <v>2</v>
      </c>
      <c r="X454" s="57">
        <f t="shared" si="114"/>
        <v>0</v>
      </c>
      <c r="Y454" s="29">
        <f t="shared" si="115"/>
        <v>0</v>
      </c>
      <c r="Z454" s="20">
        <f t="shared" si="116"/>
        <v>0</v>
      </c>
      <c r="AA454" s="20">
        <f t="shared" si="108"/>
        <v>0</v>
      </c>
      <c r="AB454" s="20">
        <f t="shared" si="117"/>
        <v>1.5</v>
      </c>
      <c r="AC454" s="20">
        <f t="shared" si="118"/>
        <v>0</v>
      </c>
      <c r="AD454" s="20">
        <f t="shared" si="119"/>
        <v>0</v>
      </c>
      <c r="AE454" s="23">
        <f t="shared" si="120"/>
        <v>0</v>
      </c>
      <c r="AF454" s="25">
        <f t="shared" si="121"/>
        <v>0</v>
      </c>
      <c r="AG454" s="230">
        <f t="shared" si="124"/>
        <v>0.96</v>
      </c>
      <c r="AH454" s="25">
        <f t="shared" si="125"/>
        <v>0</v>
      </c>
      <c r="AI454" s="23"/>
      <c r="AJ454" s="49">
        <f t="shared" si="122"/>
        <v>4.46</v>
      </c>
      <c r="AK454" s="181" t="s">
        <v>254</v>
      </c>
      <c r="AL454" s="182">
        <f t="shared" si="123"/>
        <v>7.4333333333333335E-3</v>
      </c>
      <c r="AM454" s="69" t="s">
        <v>468</v>
      </c>
      <c r="AN454" s="20" t="s">
        <v>180</v>
      </c>
      <c r="AO454" s="20" t="s">
        <v>180</v>
      </c>
      <c r="AP454" s="21"/>
      <c r="AQ454" s="122" t="s">
        <v>4</v>
      </c>
      <c r="AR454" s="185" t="str">
        <f>INDEX(Преподаватели!F$3:F$72,MATCH($AK454,Преподаватели!$E$3:$E$72,0),1)</f>
        <v>доц.</v>
      </c>
      <c r="AS454" s="101" t="str">
        <f>INDEX(Преподаватели!G$3:G$72,MATCH($AK454,Преподаватели!$E$3:$E$72,0),1)</f>
        <v>шт.сум.</v>
      </c>
      <c r="AT454" s="101" t="str">
        <f>INDEX(Преподаватели!H$3:H$72,MATCH($AK454,Преподаватели!$E$3:$E$72,0),1)</f>
        <v>к.н.</v>
      </c>
      <c r="AU454" s="186" t="str">
        <f>INDEX(Преподаватели!I$3:I$72,MATCH($AK454,Преподаватели!$E$3:$E$72,0),1)</f>
        <v>доц.</v>
      </c>
      <c r="AV454" s="157"/>
      <c r="AW454" s="163"/>
      <c r="AX454" s="163"/>
      <c r="AY454" s="164"/>
      <c r="AZ454" s="165"/>
      <c r="BA454" s="165"/>
    </row>
    <row r="455" spans="1:58" s="1" customFormat="1" ht="25.5">
      <c r="A455" s="21" t="s">
        <v>325</v>
      </c>
      <c r="B455" s="145" t="s">
        <v>623</v>
      </c>
      <c r="C455" s="68" t="s">
        <v>483</v>
      </c>
      <c r="D455" s="21" t="s">
        <v>437</v>
      </c>
      <c r="E455" s="21" t="s">
        <v>252</v>
      </c>
      <c r="F455" s="21">
        <v>2</v>
      </c>
      <c r="G455" s="20" t="s">
        <v>619</v>
      </c>
      <c r="H455" s="21">
        <v>6</v>
      </c>
      <c r="I455" s="49">
        <v>1</v>
      </c>
      <c r="J455" s="37"/>
      <c r="K455" s="31"/>
      <c r="L455" s="31"/>
      <c r="M455" s="38"/>
      <c r="N455" s="193">
        <v>0</v>
      </c>
      <c r="O455" s="21"/>
      <c r="P455" s="21">
        <v>6</v>
      </c>
      <c r="Q455" s="21">
        <v>2</v>
      </c>
      <c r="R455" s="21">
        <v>0</v>
      </c>
      <c r="S455" s="21">
        <v>4</v>
      </c>
      <c r="T455" s="121"/>
      <c r="U455" s="50">
        <f t="shared" si="111"/>
        <v>2</v>
      </c>
      <c r="V455" s="29">
        <f t="shared" si="112"/>
        <v>0</v>
      </c>
      <c r="W455" s="29">
        <f t="shared" si="113"/>
        <v>4</v>
      </c>
      <c r="X455" s="57">
        <f t="shared" si="114"/>
        <v>0</v>
      </c>
      <c r="Y455" s="29">
        <f t="shared" si="115"/>
        <v>0</v>
      </c>
      <c r="Z455" s="20">
        <f t="shared" si="116"/>
        <v>0</v>
      </c>
      <c r="AA455" s="20">
        <f t="shared" si="108"/>
        <v>0</v>
      </c>
      <c r="AB455" s="20">
        <f t="shared" si="117"/>
        <v>0</v>
      </c>
      <c r="AC455" s="20">
        <f t="shared" si="118"/>
        <v>0</v>
      </c>
      <c r="AD455" s="20">
        <f t="shared" si="119"/>
        <v>0</v>
      </c>
      <c r="AE455" s="23">
        <f t="shared" si="120"/>
        <v>0</v>
      </c>
      <c r="AF455" s="25">
        <f t="shared" si="121"/>
        <v>0</v>
      </c>
      <c r="AG455" s="230">
        <f t="shared" si="124"/>
        <v>0</v>
      </c>
      <c r="AH455" s="25">
        <f t="shared" si="125"/>
        <v>0</v>
      </c>
      <c r="AI455" s="23"/>
      <c r="AJ455" s="49">
        <f t="shared" si="122"/>
        <v>6</v>
      </c>
      <c r="AK455" s="181" t="s">
        <v>584</v>
      </c>
      <c r="AL455" s="182">
        <f t="shared" si="123"/>
        <v>0.01</v>
      </c>
      <c r="AM455" s="158" t="s">
        <v>468</v>
      </c>
      <c r="AN455" s="20" t="s">
        <v>180</v>
      </c>
      <c r="AO455" s="20" t="s">
        <v>180</v>
      </c>
      <c r="AP455" s="21"/>
      <c r="AQ455" s="122" t="s">
        <v>4</v>
      </c>
      <c r="AR455" s="185" t="str">
        <f>INDEX(Преподаватели!F$3:F$72,MATCH($AK455,Преподаватели!$E$3:$E$72,0),1)</f>
        <v>ст.викл.</v>
      </c>
      <c r="AS455" s="101" t="str">
        <f>INDEX(Преподаватели!G$3:G$72,MATCH($AK455,Преподаватели!$E$3:$E$72,0),1)</f>
        <v>сум.</v>
      </c>
      <c r="AT455" s="101" t="str">
        <f>INDEX(Преподаватели!H$3:H$72,MATCH($AK455,Преподаватели!$E$3:$E$72,0),1)</f>
        <v>б.с.</v>
      </c>
      <c r="AU455" s="186" t="str">
        <f>INDEX(Преподаватели!I$3:I$72,MATCH($AK455,Преподаватели!$E$3:$E$72,0),1)</f>
        <v>б.з.</v>
      </c>
      <c r="AV455" s="157"/>
      <c r="AW455" s="163"/>
      <c r="AX455" s="163"/>
      <c r="AY455" s="164"/>
      <c r="AZ455" s="165"/>
      <c r="BA455" s="165"/>
    </row>
    <row r="456" spans="1:58">
      <c r="A456" s="22" t="s">
        <v>111</v>
      </c>
      <c r="B456" s="145" t="s">
        <v>588</v>
      </c>
      <c r="C456" s="68" t="s">
        <v>483</v>
      </c>
      <c r="D456" s="21" t="s">
        <v>437</v>
      </c>
      <c r="E456" s="21" t="s">
        <v>252</v>
      </c>
      <c r="F456" s="21">
        <v>1</v>
      </c>
      <c r="G456" s="20" t="s">
        <v>619</v>
      </c>
      <c r="H456" s="21">
        <v>6</v>
      </c>
      <c r="I456" s="49">
        <v>1</v>
      </c>
      <c r="J456" s="37" t="s">
        <v>106</v>
      </c>
      <c r="K456" s="31"/>
      <c r="L456" s="31"/>
      <c r="M456" s="38"/>
      <c r="N456" s="193">
        <v>3</v>
      </c>
      <c r="O456" s="21">
        <v>90</v>
      </c>
      <c r="P456" s="21">
        <v>4</v>
      </c>
      <c r="Q456" s="21"/>
      <c r="R456" s="21">
        <v>0</v>
      </c>
      <c r="S456" s="21">
        <v>4</v>
      </c>
      <c r="T456" s="121">
        <v>76</v>
      </c>
      <c r="U456" s="50">
        <f t="shared" si="111"/>
        <v>0</v>
      </c>
      <c r="V456" s="29">
        <f t="shared" si="112"/>
        <v>0</v>
      </c>
      <c r="W456" s="29">
        <f t="shared" si="113"/>
        <v>4</v>
      </c>
      <c r="X456" s="57">
        <f t="shared" si="114"/>
        <v>0</v>
      </c>
      <c r="Y456" s="29">
        <f t="shared" si="115"/>
        <v>0</v>
      </c>
      <c r="Z456" s="20">
        <f t="shared" si="116"/>
        <v>0</v>
      </c>
      <c r="AA456" s="20">
        <f t="shared" si="108"/>
        <v>0</v>
      </c>
      <c r="AB456" s="20">
        <f t="shared" si="117"/>
        <v>1.5</v>
      </c>
      <c r="AC456" s="20">
        <f t="shared" si="118"/>
        <v>0</v>
      </c>
      <c r="AD456" s="20">
        <f t="shared" si="119"/>
        <v>0</v>
      </c>
      <c r="AE456" s="23">
        <f t="shared" si="120"/>
        <v>0</v>
      </c>
      <c r="AF456" s="25">
        <f t="shared" si="121"/>
        <v>0</v>
      </c>
      <c r="AG456" s="230"/>
      <c r="AH456" s="25">
        <f t="shared" si="125"/>
        <v>0</v>
      </c>
      <c r="AI456" s="23"/>
      <c r="AJ456" s="49">
        <f t="shared" si="122"/>
        <v>5.5</v>
      </c>
      <c r="AK456" s="181" t="s">
        <v>353</v>
      </c>
      <c r="AL456" s="182">
        <f t="shared" si="123"/>
        <v>9.1666666666666667E-3</v>
      </c>
      <c r="AM456" s="21" t="s">
        <v>468</v>
      </c>
      <c r="AN456" s="20" t="s">
        <v>180</v>
      </c>
      <c r="AO456" s="20" t="s">
        <v>180</v>
      </c>
      <c r="AP456" s="21"/>
      <c r="AQ456" s="122" t="s">
        <v>4</v>
      </c>
      <c r="AR456" s="185" t="str">
        <f>INDEX(Преподаватели!F$3:F$72,MATCH($AK456,Преподаватели!$E$3:$E$72,0),1)</f>
        <v>доц.</v>
      </c>
      <c r="AS456" s="101" t="str">
        <f>INDEX(Преподаватели!G$3:G$72,MATCH($AK456,Преподаватели!$E$3:$E$72,0),1)</f>
        <v>сум.</v>
      </c>
      <c r="AT456" s="101" t="str">
        <f>INDEX(Преподаватели!H$3:H$72,MATCH($AK456,Преподаватели!$E$3:$E$72,0),1)</f>
        <v>к.н.</v>
      </c>
      <c r="AU456" s="186" t="str">
        <f>INDEX(Преподаватели!I$3:I$72,MATCH($AK456,Преподаватели!$E$3:$E$72,0),1)</f>
        <v>доц.</v>
      </c>
      <c r="AV456" s="157"/>
      <c r="AW456" s="163"/>
      <c r="AX456" s="163"/>
      <c r="AY456" s="164"/>
      <c r="AZ456" s="165"/>
      <c r="BA456" s="165"/>
      <c r="BB456" s="1"/>
      <c r="BC456" s="1"/>
      <c r="BD456" s="1"/>
      <c r="BE456" s="1"/>
      <c r="BF456" s="1"/>
    </row>
    <row r="457" spans="1:58" s="1" customFormat="1">
      <c r="A457" s="21" t="s">
        <v>122</v>
      </c>
      <c r="B457" s="145" t="s">
        <v>624</v>
      </c>
      <c r="C457" s="68" t="s">
        <v>483</v>
      </c>
      <c r="D457" s="21" t="s">
        <v>437</v>
      </c>
      <c r="E457" s="21" t="s">
        <v>252</v>
      </c>
      <c r="F457" s="21">
        <v>1</v>
      </c>
      <c r="G457" s="20" t="s">
        <v>619</v>
      </c>
      <c r="H457" s="21">
        <v>6</v>
      </c>
      <c r="I457" s="49">
        <v>1</v>
      </c>
      <c r="J457" s="37"/>
      <c r="K457" s="31"/>
      <c r="L457" s="31"/>
      <c r="M457" s="38"/>
      <c r="N457" s="193">
        <v>0</v>
      </c>
      <c r="O457" s="21"/>
      <c r="P457" s="21">
        <v>4</v>
      </c>
      <c r="Q457" s="21">
        <v>4</v>
      </c>
      <c r="R457" s="21">
        <v>0</v>
      </c>
      <c r="S457" s="21"/>
      <c r="T457" s="121"/>
      <c r="U457" s="50">
        <f t="shared" si="111"/>
        <v>4</v>
      </c>
      <c r="V457" s="29">
        <f t="shared" si="112"/>
        <v>0</v>
      </c>
      <c r="W457" s="29">
        <f t="shared" si="113"/>
        <v>0</v>
      </c>
      <c r="X457" s="57">
        <f t="shared" si="114"/>
        <v>0</v>
      </c>
      <c r="Y457" s="29">
        <f t="shared" si="115"/>
        <v>0</v>
      </c>
      <c r="Z457" s="20">
        <f t="shared" si="116"/>
        <v>0</v>
      </c>
      <c r="AA457" s="20">
        <f t="shared" si="108"/>
        <v>0</v>
      </c>
      <c r="AB457" s="20">
        <f t="shared" si="117"/>
        <v>0</v>
      </c>
      <c r="AC457" s="20">
        <f t="shared" si="118"/>
        <v>0</v>
      </c>
      <c r="AD457" s="20">
        <f t="shared" si="119"/>
        <v>0</v>
      </c>
      <c r="AE457" s="23">
        <f t="shared" si="120"/>
        <v>0</v>
      </c>
      <c r="AF457" s="25">
        <f t="shared" si="121"/>
        <v>0</v>
      </c>
      <c r="AG457" s="230">
        <f t="shared" si="124"/>
        <v>0</v>
      </c>
      <c r="AH457" s="25">
        <f t="shared" si="125"/>
        <v>0</v>
      </c>
      <c r="AI457" s="23"/>
      <c r="AJ457" s="49">
        <f t="shared" si="122"/>
        <v>4</v>
      </c>
      <c r="AK457" s="181" t="s">
        <v>233</v>
      </c>
      <c r="AL457" s="182">
        <f t="shared" si="123"/>
        <v>6.6666666666666671E-3</v>
      </c>
      <c r="AM457" s="21" t="s">
        <v>468</v>
      </c>
      <c r="AN457" s="20" t="s">
        <v>180</v>
      </c>
      <c r="AO457" s="20" t="s">
        <v>180</v>
      </c>
      <c r="AP457" s="21"/>
      <c r="AQ457" s="122" t="s">
        <v>4</v>
      </c>
      <c r="AR457" s="185" t="str">
        <f>INDEX(Преподаватели!F$3:F$72,MATCH($AK457,Преподаватели!$E$3:$E$72,0),1)</f>
        <v>доц.</v>
      </c>
      <c r="AS457" s="101" t="str">
        <f>INDEX(Преподаватели!G$3:G$72,MATCH($AK457,Преподаватели!$E$3:$E$72,0),1)</f>
        <v>шт.</v>
      </c>
      <c r="AT457" s="101" t="str">
        <f>INDEX(Преподаватели!H$3:H$72,MATCH($AK457,Преподаватели!$E$3:$E$72,0),1)</f>
        <v>к.н.</v>
      </c>
      <c r="AU457" s="186" t="str">
        <f>INDEX(Преподаватели!I$3:I$72,MATCH($AK457,Преподаватели!$E$3:$E$72,0),1)</f>
        <v>б.з.</v>
      </c>
      <c r="AV457" s="157"/>
      <c r="AW457" s="163"/>
      <c r="AX457" s="163"/>
      <c r="AY457" s="164"/>
      <c r="AZ457" s="165"/>
      <c r="BA457" s="165"/>
      <c r="BB457" s="4"/>
      <c r="BC457" s="4"/>
      <c r="BD457" s="4"/>
      <c r="BE457" s="4"/>
      <c r="BF457" s="4"/>
    </row>
    <row r="458" spans="1:58" s="1" customFormat="1">
      <c r="A458" s="21" t="s">
        <v>122</v>
      </c>
      <c r="B458" s="145" t="s">
        <v>624</v>
      </c>
      <c r="C458" s="68" t="s">
        <v>483</v>
      </c>
      <c r="D458" s="21" t="s">
        <v>437</v>
      </c>
      <c r="E458" s="21" t="s">
        <v>252</v>
      </c>
      <c r="F458" s="21">
        <v>2</v>
      </c>
      <c r="G458" s="20" t="s">
        <v>619</v>
      </c>
      <c r="H458" s="21">
        <v>6</v>
      </c>
      <c r="I458" s="49">
        <v>1</v>
      </c>
      <c r="J458" s="37"/>
      <c r="K458" s="31" t="s">
        <v>106</v>
      </c>
      <c r="L458" s="31"/>
      <c r="M458" s="38"/>
      <c r="N458" s="193">
        <v>3</v>
      </c>
      <c r="O458" s="21">
        <v>90</v>
      </c>
      <c r="P458" s="21">
        <v>4</v>
      </c>
      <c r="Q458" s="21"/>
      <c r="R458" s="21">
        <v>0</v>
      </c>
      <c r="S458" s="21">
        <v>4</v>
      </c>
      <c r="T458" s="121">
        <v>76</v>
      </c>
      <c r="U458" s="50">
        <f t="shared" si="111"/>
        <v>0</v>
      </c>
      <c r="V458" s="29">
        <f t="shared" si="112"/>
        <v>0</v>
      </c>
      <c r="W458" s="29">
        <f t="shared" si="113"/>
        <v>4</v>
      </c>
      <c r="X458" s="57">
        <f t="shared" si="114"/>
        <v>0</v>
      </c>
      <c r="Y458" s="29">
        <f t="shared" si="115"/>
        <v>0</v>
      </c>
      <c r="Z458" s="20">
        <f t="shared" si="116"/>
        <v>0</v>
      </c>
      <c r="AA458" s="20">
        <f t="shared" si="108"/>
        <v>0</v>
      </c>
      <c r="AB458" s="20">
        <f t="shared" si="117"/>
        <v>0</v>
      </c>
      <c r="AC458" s="20">
        <f t="shared" si="118"/>
        <v>0</v>
      </c>
      <c r="AD458" s="20">
        <f t="shared" si="119"/>
        <v>0</v>
      </c>
      <c r="AE458" s="23">
        <f t="shared" si="120"/>
        <v>0</v>
      </c>
      <c r="AF458" s="25">
        <f t="shared" si="121"/>
        <v>0</v>
      </c>
      <c r="AG458" s="230">
        <f t="shared" si="124"/>
        <v>0.72</v>
      </c>
      <c r="AH458" s="25">
        <f t="shared" si="125"/>
        <v>0</v>
      </c>
      <c r="AI458" s="23"/>
      <c r="AJ458" s="49">
        <f t="shared" si="122"/>
        <v>4.72</v>
      </c>
      <c r="AK458" s="181" t="s">
        <v>233</v>
      </c>
      <c r="AL458" s="182">
        <f t="shared" si="123"/>
        <v>7.8666666666666659E-3</v>
      </c>
      <c r="AM458" s="21" t="s">
        <v>468</v>
      </c>
      <c r="AN458" s="20" t="s">
        <v>180</v>
      </c>
      <c r="AO458" s="20" t="s">
        <v>180</v>
      </c>
      <c r="AP458" s="21"/>
      <c r="AQ458" s="122" t="s">
        <v>4</v>
      </c>
      <c r="AR458" s="185" t="str">
        <f>INDEX(Преподаватели!F$3:F$72,MATCH($AK458,Преподаватели!$E$3:$E$72,0),1)</f>
        <v>доц.</v>
      </c>
      <c r="AS458" s="101" t="str">
        <f>INDEX(Преподаватели!G$3:G$72,MATCH($AK458,Преподаватели!$E$3:$E$72,0),1)</f>
        <v>шт.</v>
      </c>
      <c r="AT458" s="101" t="str">
        <f>INDEX(Преподаватели!H$3:H$72,MATCH($AK458,Преподаватели!$E$3:$E$72,0),1)</f>
        <v>к.н.</v>
      </c>
      <c r="AU458" s="186" t="str">
        <f>INDEX(Преподаватели!I$3:I$72,MATCH($AK458,Преподаватели!$E$3:$E$72,0),1)</f>
        <v>б.з.</v>
      </c>
      <c r="AV458" s="157"/>
      <c r="AW458" s="163"/>
      <c r="AX458" s="163"/>
      <c r="AY458" s="164"/>
      <c r="AZ458" s="165"/>
      <c r="BA458" s="165"/>
    </row>
    <row r="459" spans="1:58">
      <c r="A459" s="22" t="s">
        <v>124</v>
      </c>
      <c r="B459" s="145" t="s">
        <v>625</v>
      </c>
      <c r="C459" s="68" t="s">
        <v>483</v>
      </c>
      <c r="D459" s="21" t="s">
        <v>437</v>
      </c>
      <c r="E459" s="21" t="s">
        <v>252</v>
      </c>
      <c r="F459" s="21">
        <v>1</v>
      </c>
      <c r="G459" s="20" t="s">
        <v>619</v>
      </c>
      <c r="H459" s="21">
        <v>6</v>
      </c>
      <c r="I459" s="49">
        <v>1</v>
      </c>
      <c r="J459" s="37"/>
      <c r="K459" s="31"/>
      <c r="L459" s="31"/>
      <c r="M459" s="38"/>
      <c r="N459" s="193">
        <v>0</v>
      </c>
      <c r="O459" s="21"/>
      <c r="P459" s="21">
        <v>4</v>
      </c>
      <c r="Q459" s="21">
        <v>4</v>
      </c>
      <c r="R459" s="21"/>
      <c r="S459" s="21"/>
      <c r="T459" s="121"/>
      <c r="U459" s="50">
        <f t="shared" si="111"/>
        <v>4</v>
      </c>
      <c r="V459" s="29">
        <f t="shared" si="112"/>
        <v>0</v>
      </c>
      <c r="W459" s="29">
        <f t="shared" si="113"/>
        <v>0</v>
      </c>
      <c r="X459" s="57">
        <f t="shared" si="114"/>
        <v>0</v>
      </c>
      <c r="Y459" s="29">
        <f t="shared" si="115"/>
        <v>0</v>
      </c>
      <c r="Z459" s="20">
        <f t="shared" si="116"/>
        <v>0</v>
      </c>
      <c r="AA459" s="20">
        <f t="shared" si="108"/>
        <v>0</v>
      </c>
      <c r="AB459" s="20">
        <f t="shared" si="117"/>
        <v>0</v>
      </c>
      <c r="AC459" s="20">
        <f t="shared" si="118"/>
        <v>0</v>
      </c>
      <c r="AD459" s="20">
        <f t="shared" si="119"/>
        <v>0</v>
      </c>
      <c r="AE459" s="23">
        <f t="shared" si="120"/>
        <v>0</v>
      </c>
      <c r="AF459" s="25">
        <f t="shared" si="121"/>
        <v>0</v>
      </c>
      <c r="AG459" s="230">
        <f t="shared" si="124"/>
        <v>0</v>
      </c>
      <c r="AH459" s="25">
        <f t="shared" si="125"/>
        <v>0</v>
      </c>
      <c r="AI459" s="23"/>
      <c r="AJ459" s="49">
        <f t="shared" si="122"/>
        <v>4</v>
      </c>
      <c r="AK459" s="181" t="s">
        <v>200</v>
      </c>
      <c r="AL459" s="182">
        <f t="shared" si="123"/>
        <v>6.6666666666666671E-3</v>
      </c>
      <c r="AM459" s="21" t="s">
        <v>468</v>
      </c>
      <c r="AN459" s="20" t="s">
        <v>180</v>
      </c>
      <c r="AO459" s="20" t="s">
        <v>180</v>
      </c>
      <c r="AP459" s="21"/>
      <c r="AQ459" s="122" t="s">
        <v>4</v>
      </c>
      <c r="AR459" s="185" t="str">
        <f>INDEX(Преподаватели!F$3:F$72,MATCH($AK459,Преподаватели!$E$3:$E$72,0),1)</f>
        <v>проф.</v>
      </c>
      <c r="AS459" s="101" t="str">
        <f>INDEX(Преподаватели!G$3:G$72,MATCH($AK459,Преподаватели!$E$3:$E$72,0),1)</f>
        <v>сум.</v>
      </c>
      <c r="AT459" s="101" t="str">
        <f>INDEX(Преподаватели!H$3:H$72,MATCH($AK459,Преподаватели!$E$3:$E$72,0),1)</f>
        <v>д.н.</v>
      </c>
      <c r="AU459" s="186" t="str">
        <f>INDEX(Преподаватели!I$3:I$72,MATCH($AK459,Преподаватели!$E$3:$E$72,0),1)</f>
        <v>проф.</v>
      </c>
      <c r="AV459" s="157"/>
      <c r="AW459" s="163"/>
      <c r="AX459" s="163"/>
      <c r="AY459" s="164"/>
      <c r="AZ459" s="165"/>
      <c r="BA459" s="165"/>
    </row>
    <row r="460" spans="1:58" s="1" customFormat="1">
      <c r="A460" s="21" t="s">
        <v>124</v>
      </c>
      <c r="B460" s="145" t="s">
        <v>625</v>
      </c>
      <c r="C460" s="68" t="s">
        <v>483</v>
      </c>
      <c r="D460" s="21" t="s">
        <v>437</v>
      </c>
      <c r="E460" s="21" t="s">
        <v>252</v>
      </c>
      <c r="F460" s="21">
        <v>2</v>
      </c>
      <c r="G460" s="20" t="s">
        <v>619</v>
      </c>
      <c r="H460" s="21">
        <v>6</v>
      </c>
      <c r="I460" s="49">
        <v>1</v>
      </c>
      <c r="J460" s="37" t="s">
        <v>106</v>
      </c>
      <c r="K460" s="31"/>
      <c r="L460" s="31"/>
      <c r="M460" s="38"/>
      <c r="N460" s="193">
        <v>4</v>
      </c>
      <c r="O460" s="21">
        <v>120</v>
      </c>
      <c r="P460" s="21">
        <v>4</v>
      </c>
      <c r="Q460" s="21"/>
      <c r="R460" s="21"/>
      <c r="S460" s="21">
        <v>4</v>
      </c>
      <c r="T460" s="121">
        <v>104</v>
      </c>
      <c r="U460" s="50">
        <f t="shared" si="111"/>
        <v>0</v>
      </c>
      <c r="V460" s="29">
        <f t="shared" si="112"/>
        <v>0</v>
      </c>
      <c r="W460" s="29">
        <f t="shared" si="113"/>
        <v>4</v>
      </c>
      <c r="X460" s="57">
        <f t="shared" si="114"/>
        <v>0</v>
      </c>
      <c r="Y460" s="29">
        <f t="shared" si="115"/>
        <v>0</v>
      </c>
      <c r="Z460" s="20">
        <f t="shared" si="116"/>
        <v>0</v>
      </c>
      <c r="AA460" s="20">
        <f t="shared" si="108"/>
        <v>0</v>
      </c>
      <c r="AB460" s="20">
        <f t="shared" si="117"/>
        <v>1.5</v>
      </c>
      <c r="AC460" s="20">
        <f t="shared" si="118"/>
        <v>0</v>
      </c>
      <c r="AD460" s="20">
        <f t="shared" si="119"/>
        <v>0</v>
      </c>
      <c r="AE460" s="23">
        <f t="shared" si="120"/>
        <v>0</v>
      </c>
      <c r="AF460" s="25">
        <f t="shared" si="121"/>
        <v>0</v>
      </c>
      <c r="AG460" s="230"/>
      <c r="AH460" s="25">
        <f t="shared" si="125"/>
        <v>0</v>
      </c>
      <c r="AI460" s="23"/>
      <c r="AJ460" s="49">
        <f t="shared" si="122"/>
        <v>5.5</v>
      </c>
      <c r="AK460" s="181" t="s">
        <v>200</v>
      </c>
      <c r="AL460" s="182">
        <f t="shared" si="123"/>
        <v>9.1666666666666667E-3</v>
      </c>
      <c r="AM460" s="21" t="s">
        <v>468</v>
      </c>
      <c r="AN460" s="20" t="s">
        <v>180</v>
      </c>
      <c r="AO460" s="20" t="s">
        <v>180</v>
      </c>
      <c r="AP460" s="21"/>
      <c r="AQ460" s="122" t="s">
        <v>4</v>
      </c>
      <c r="AR460" s="185" t="str">
        <f>INDEX(Преподаватели!F$3:F$72,MATCH($AK460,Преподаватели!$E$3:$E$72,0),1)</f>
        <v>проф.</v>
      </c>
      <c r="AS460" s="101" t="str">
        <f>INDEX(Преподаватели!G$3:G$72,MATCH($AK460,Преподаватели!$E$3:$E$72,0),1)</f>
        <v>сум.</v>
      </c>
      <c r="AT460" s="101" t="str">
        <f>INDEX(Преподаватели!H$3:H$72,MATCH($AK460,Преподаватели!$E$3:$E$72,0),1)</f>
        <v>д.н.</v>
      </c>
      <c r="AU460" s="186" t="str">
        <f>INDEX(Преподаватели!I$3:I$72,MATCH($AK460,Преподаватели!$E$3:$E$72,0),1)</f>
        <v>проф.</v>
      </c>
      <c r="AV460" s="157"/>
      <c r="AW460" s="163"/>
      <c r="AX460" s="163"/>
      <c r="AY460" s="164"/>
      <c r="AZ460" s="165"/>
      <c r="BA460" s="165"/>
    </row>
    <row r="461" spans="1:58" s="1" customFormat="1">
      <c r="A461" s="21" t="s">
        <v>126</v>
      </c>
      <c r="B461" s="145" t="s">
        <v>626</v>
      </c>
      <c r="C461" s="68" t="s">
        <v>483</v>
      </c>
      <c r="D461" s="21" t="s">
        <v>437</v>
      </c>
      <c r="E461" s="21" t="s">
        <v>252</v>
      </c>
      <c r="F461" s="21">
        <v>1</v>
      </c>
      <c r="G461" s="20" t="s">
        <v>619</v>
      </c>
      <c r="H461" s="21">
        <v>6</v>
      </c>
      <c r="I461" s="49">
        <v>1</v>
      </c>
      <c r="J461" s="37"/>
      <c r="K461" s="31"/>
      <c r="L461" s="31"/>
      <c r="M461" s="38"/>
      <c r="N461" s="193">
        <v>0</v>
      </c>
      <c r="O461" s="21"/>
      <c r="P461" s="21">
        <v>4</v>
      </c>
      <c r="Q461" s="21">
        <v>4</v>
      </c>
      <c r="R461" s="21"/>
      <c r="S461" s="21"/>
      <c r="T461" s="121"/>
      <c r="U461" s="50">
        <f t="shared" si="111"/>
        <v>4</v>
      </c>
      <c r="V461" s="29">
        <f t="shared" si="112"/>
        <v>0</v>
      </c>
      <c r="W461" s="29">
        <f t="shared" si="113"/>
        <v>0</v>
      </c>
      <c r="X461" s="57">
        <f t="shared" si="114"/>
        <v>0</v>
      </c>
      <c r="Y461" s="29">
        <f t="shared" si="115"/>
        <v>0</v>
      </c>
      <c r="Z461" s="20">
        <f t="shared" si="116"/>
        <v>0</v>
      </c>
      <c r="AA461" s="20">
        <f t="shared" ref="AA461:AA524" si="126">IF(H461&lt;6,0,IF(AND(D461="Ден.",J461="+"),I461*2,IF(AND(D461="Ден.",J461="+п"),I461*2,0)))</f>
        <v>0</v>
      </c>
      <c r="AB461" s="20">
        <f t="shared" si="117"/>
        <v>0</v>
      </c>
      <c r="AC461" s="20">
        <f t="shared" si="118"/>
        <v>0</v>
      </c>
      <c r="AD461" s="20">
        <f t="shared" si="119"/>
        <v>0</v>
      </c>
      <c r="AE461" s="23">
        <f t="shared" si="120"/>
        <v>0</v>
      </c>
      <c r="AF461" s="25">
        <f t="shared" si="121"/>
        <v>0</v>
      </c>
      <c r="AG461" s="230">
        <f t="shared" si="124"/>
        <v>0</v>
      </c>
      <c r="AH461" s="25">
        <f t="shared" si="125"/>
        <v>0</v>
      </c>
      <c r="AI461" s="23"/>
      <c r="AJ461" s="49">
        <f t="shared" si="122"/>
        <v>4</v>
      </c>
      <c r="AK461" s="181" t="s">
        <v>584</v>
      </c>
      <c r="AL461" s="182">
        <f t="shared" si="123"/>
        <v>6.6666666666666671E-3</v>
      </c>
      <c r="AM461" s="158" t="s">
        <v>468</v>
      </c>
      <c r="AN461" s="20" t="s">
        <v>180</v>
      </c>
      <c r="AO461" s="20" t="s">
        <v>180</v>
      </c>
      <c r="AP461" s="21"/>
      <c r="AQ461" s="122" t="s">
        <v>4</v>
      </c>
      <c r="AR461" s="185" t="str">
        <f>INDEX(Преподаватели!F$3:F$72,MATCH($AK461,Преподаватели!$E$3:$E$72,0),1)</f>
        <v>ст.викл.</v>
      </c>
      <c r="AS461" s="101" t="str">
        <f>INDEX(Преподаватели!G$3:G$72,MATCH($AK461,Преподаватели!$E$3:$E$72,0),1)</f>
        <v>сум.</v>
      </c>
      <c r="AT461" s="101" t="str">
        <f>INDEX(Преподаватели!H$3:H$72,MATCH($AK461,Преподаватели!$E$3:$E$72,0),1)</f>
        <v>б.с.</v>
      </c>
      <c r="AU461" s="186" t="str">
        <f>INDEX(Преподаватели!I$3:I$72,MATCH($AK461,Преподаватели!$E$3:$E$72,0),1)</f>
        <v>б.з.</v>
      </c>
      <c r="AV461" s="157"/>
      <c r="AW461" s="163"/>
      <c r="AX461" s="163"/>
      <c r="AY461" s="164"/>
      <c r="AZ461" s="165"/>
      <c r="BA461" s="165"/>
    </row>
    <row r="462" spans="1:58">
      <c r="A462" s="22" t="s">
        <v>126</v>
      </c>
      <c r="B462" s="145" t="s">
        <v>626</v>
      </c>
      <c r="C462" s="68" t="s">
        <v>483</v>
      </c>
      <c r="D462" s="21" t="s">
        <v>437</v>
      </c>
      <c r="E462" s="21" t="s">
        <v>252</v>
      </c>
      <c r="F462" s="21">
        <v>2</v>
      </c>
      <c r="G462" s="20" t="s">
        <v>619</v>
      </c>
      <c r="H462" s="21">
        <v>6</v>
      </c>
      <c r="I462" s="49">
        <v>1</v>
      </c>
      <c r="J462" s="37" t="s">
        <v>106</v>
      </c>
      <c r="K462" s="31"/>
      <c r="L462" s="31"/>
      <c r="M462" s="38"/>
      <c r="N462" s="193">
        <v>4</v>
      </c>
      <c r="O462" s="21">
        <v>120</v>
      </c>
      <c r="P462" s="21">
        <v>4</v>
      </c>
      <c r="Q462" s="21"/>
      <c r="R462" s="21"/>
      <c r="S462" s="21">
        <v>8</v>
      </c>
      <c r="T462" s="121">
        <v>104</v>
      </c>
      <c r="U462" s="50">
        <f t="shared" si="111"/>
        <v>0</v>
      </c>
      <c r="V462" s="29">
        <f t="shared" si="112"/>
        <v>0</v>
      </c>
      <c r="W462" s="29">
        <f t="shared" si="113"/>
        <v>8</v>
      </c>
      <c r="X462" s="57">
        <f t="shared" si="114"/>
        <v>0</v>
      </c>
      <c r="Y462" s="29">
        <f t="shared" si="115"/>
        <v>0</v>
      </c>
      <c r="Z462" s="20">
        <f t="shared" si="116"/>
        <v>0</v>
      </c>
      <c r="AA462" s="20">
        <f t="shared" si="126"/>
        <v>0</v>
      </c>
      <c r="AB462" s="20">
        <f t="shared" si="117"/>
        <v>1.5</v>
      </c>
      <c r="AC462" s="20">
        <f t="shared" si="118"/>
        <v>0</v>
      </c>
      <c r="AD462" s="20">
        <f t="shared" si="119"/>
        <v>0</v>
      </c>
      <c r="AE462" s="23">
        <f t="shared" si="120"/>
        <v>0</v>
      </c>
      <c r="AF462" s="25">
        <f t="shared" si="121"/>
        <v>0</v>
      </c>
      <c r="AG462" s="230"/>
      <c r="AH462" s="25">
        <f t="shared" si="125"/>
        <v>0</v>
      </c>
      <c r="AI462" s="23"/>
      <c r="AJ462" s="49">
        <f t="shared" si="122"/>
        <v>9.5</v>
      </c>
      <c r="AK462" s="181" t="s">
        <v>584</v>
      </c>
      <c r="AL462" s="182">
        <f t="shared" si="123"/>
        <v>1.5833333333333335E-2</v>
      </c>
      <c r="AM462" s="69" t="s">
        <v>468</v>
      </c>
      <c r="AN462" s="20" t="s">
        <v>180</v>
      </c>
      <c r="AO462" s="20" t="s">
        <v>180</v>
      </c>
      <c r="AP462" s="21"/>
      <c r="AQ462" s="122" t="s">
        <v>4</v>
      </c>
      <c r="AR462" s="185" t="str">
        <f>INDEX(Преподаватели!F$3:F$72,MATCH($AK462,Преподаватели!$E$3:$E$72,0),1)</f>
        <v>ст.викл.</v>
      </c>
      <c r="AS462" s="101" t="str">
        <f>INDEX(Преподаватели!G$3:G$72,MATCH($AK462,Преподаватели!$E$3:$E$72,0),1)</f>
        <v>сум.</v>
      </c>
      <c r="AT462" s="101" t="str">
        <f>INDEX(Преподаватели!H$3:H$72,MATCH($AK462,Преподаватели!$E$3:$E$72,0),1)</f>
        <v>б.с.</v>
      </c>
      <c r="AU462" s="186" t="str">
        <f>INDEX(Преподаватели!I$3:I$72,MATCH($AK462,Преподаватели!$E$3:$E$72,0),1)</f>
        <v>б.з.</v>
      </c>
      <c r="AV462" s="157"/>
      <c r="AW462" s="163"/>
      <c r="AX462" s="163"/>
      <c r="AY462" s="164"/>
      <c r="AZ462" s="165"/>
      <c r="BA462" s="165"/>
    </row>
    <row r="463" spans="1:58" s="1" customFormat="1">
      <c r="A463" s="21" t="s">
        <v>128</v>
      </c>
      <c r="B463" s="145" t="s">
        <v>627</v>
      </c>
      <c r="C463" s="68" t="s">
        <v>483</v>
      </c>
      <c r="D463" s="21" t="s">
        <v>437</v>
      </c>
      <c r="E463" s="21" t="s">
        <v>252</v>
      </c>
      <c r="F463" s="21">
        <v>1</v>
      </c>
      <c r="G463" s="20" t="s">
        <v>619</v>
      </c>
      <c r="H463" s="21">
        <v>6</v>
      </c>
      <c r="I463" s="49">
        <v>1</v>
      </c>
      <c r="J463" s="37"/>
      <c r="K463" s="31"/>
      <c r="L463" s="31"/>
      <c r="M463" s="38"/>
      <c r="N463" s="193">
        <v>0</v>
      </c>
      <c r="O463" s="21"/>
      <c r="P463" s="21">
        <v>4</v>
      </c>
      <c r="Q463" s="21">
        <v>4</v>
      </c>
      <c r="R463" s="21"/>
      <c r="S463" s="21"/>
      <c r="T463" s="121"/>
      <c r="U463" s="50">
        <f t="shared" si="111"/>
        <v>4</v>
      </c>
      <c r="V463" s="29">
        <f t="shared" si="112"/>
        <v>0</v>
      </c>
      <c r="W463" s="29">
        <f t="shared" si="113"/>
        <v>0</v>
      </c>
      <c r="X463" s="57">
        <f t="shared" si="114"/>
        <v>0</v>
      </c>
      <c r="Y463" s="29">
        <f t="shared" si="115"/>
        <v>0</v>
      </c>
      <c r="Z463" s="20">
        <f t="shared" si="116"/>
        <v>0</v>
      </c>
      <c r="AA463" s="20">
        <f t="shared" si="126"/>
        <v>0</v>
      </c>
      <c r="AB463" s="20">
        <f t="shared" si="117"/>
        <v>0</v>
      </c>
      <c r="AC463" s="20">
        <f t="shared" si="118"/>
        <v>0</v>
      </c>
      <c r="AD463" s="20">
        <f t="shared" si="119"/>
        <v>0</v>
      </c>
      <c r="AE463" s="23">
        <f t="shared" si="120"/>
        <v>0</v>
      </c>
      <c r="AF463" s="25">
        <f t="shared" si="121"/>
        <v>0</v>
      </c>
      <c r="AG463" s="230">
        <f t="shared" si="124"/>
        <v>0</v>
      </c>
      <c r="AH463" s="25">
        <f t="shared" si="125"/>
        <v>0</v>
      </c>
      <c r="AI463" s="23"/>
      <c r="AJ463" s="49">
        <f t="shared" si="122"/>
        <v>4</v>
      </c>
      <c r="AK463" s="181" t="s">
        <v>489</v>
      </c>
      <c r="AL463" s="182">
        <f t="shared" si="123"/>
        <v>6.6666666666666671E-3</v>
      </c>
      <c r="AM463" s="158" t="s">
        <v>468</v>
      </c>
      <c r="AN463" s="20" t="s">
        <v>180</v>
      </c>
      <c r="AO463" s="20" t="s">
        <v>180</v>
      </c>
      <c r="AP463" s="21"/>
      <c r="AQ463" s="122" t="s">
        <v>4</v>
      </c>
      <c r="AR463" s="185" t="str">
        <f>INDEX(Преподаватели!F$3:F$72,MATCH($AK463,Преподаватели!$E$3:$E$72,0),1)</f>
        <v>ст.викл.</v>
      </c>
      <c r="AS463" s="101" t="str">
        <f>INDEX(Преподаватели!G$3:G$72,MATCH($AK463,Преподаватели!$E$3:$E$72,0),1)</f>
        <v>шт.</v>
      </c>
      <c r="AT463" s="101" t="str">
        <f>INDEX(Преподаватели!H$3:H$72,MATCH($AK463,Преподаватели!$E$3:$E$72,0),1)</f>
        <v>б.с.</v>
      </c>
      <c r="AU463" s="186" t="str">
        <f>INDEX(Преподаватели!I$3:I$72,MATCH($AK463,Преподаватели!$E$3:$E$72,0),1)</f>
        <v>б.з.</v>
      </c>
      <c r="AV463" s="157"/>
      <c r="AW463" s="163"/>
      <c r="AX463" s="163"/>
      <c r="AY463" s="164"/>
      <c r="AZ463" s="165"/>
      <c r="BA463" s="165"/>
    </row>
    <row r="464" spans="1:58">
      <c r="A464" s="22" t="s">
        <v>128</v>
      </c>
      <c r="B464" s="145" t="s">
        <v>627</v>
      </c>
      <c r="C464" s="68" t="s">
        <v>483</v>
      </c>
      <c r="D464" s="21" t="s">
        <v>437</v>
      </c>
      <c r="E464" s="21" t="s">
        <v>252</v>
      </c>
      <c r="F464" s="21">
        <v>2</v>
      </c>
      <c r="G464" s="20" t="s">
        <v>619</v>
      </c>
      <c r="H464" s="21">
        <v>6</v>
      </c>
      <c r="I464" s="49">
        <v>1</v>
      </c>
      <c r="J464" s="37"/>
      <c r="K464" s="31" t="s">
        <v>106</v>
      </c>
      <c r="L464" s="31"/>
      <c r="M464" s="38"/>
      <c r="N464" s="193">
        <v>4</v>
      </c>
      <c r="O464" s="21">
        <v>120</v>
      </c>
      <c r="P464" s="21">
        <v>4</v>
      </c>
      <c r="Q464" s="21"/>
      <c r="R464" s="21"/>
      <c r="S464" s="21">
        <v>4</v>
      </c>
      <c r="T464" s="121">
        <v>104</v>
      </c>
      <c r="U464" s="50">
        <f t="shared" si="111"/>
        <v>0</v>
      </c>
      <c r="V464" s="29">
        <f t="shared" si="112"/>
        <v>0</v>
      </c>
      <c r="W464" s="29">
        <f t="shared" si="113"/>
        <v>4</v>
      </c>
      <c r="X464" s="57">
        <f t="shared" si="114"/>
        <v>0</v>
      </c>
      <c r="Y464" s="29">
        <f t="shared" si="115"/>
        <v>0</v>
      </c>
      <c r="Z464" s="20">
        <f t="shared" si="116"/>
        <v>0</v>
      </c>
      <c r="AA464" s="20">
        <f t="shared" si="126"/>
        <v>0</v>
      </c>
      <c r="AB464" s="20">
        <f t="shared" si="117"/>
        <v>0</v>
      </c>
      <c r="AC464" s="20">
        <f t="shared" si="118"/>
        <v>0</v>
      </c>
      <c r="AD464" s="20">
        <f t="shared" si="119"/>
        <v>0</v>
      </c>
      <c r="AE464" s="23">
        <f t="shared" si="120"/>
        <v>0</v>
      </c>
      <c r="AF464" s="25">
        <f t="shared" si="121"/>
        <v>0</v>
      </c>
      <c r="AG464" s="230">
        <f t="shared" si="124"/>
        <v>0.96</v>
      </c>
      <c r="AH464" s="25">
        <f t="shared" si="125"/>
        <v>0</v>
      </c>
      <c r="AI464" s="23"/>
      <c r="AJ464" s="49">
        <f t="shared" si="122"/>
        <v>4.96</v>
      </c>
      <c r="AK464" s="181" t="s">
        <v>489</v>
      </c>
      <c r="AL464" s="182">
        <f t="shared" si="123"/>
        <v>8.266666666666667E-3</v>
      </c>
      <c r="AM464" s="69" t="s">
        <v>468</v>
      </c>
      <c r="AN464" s="20" t="s">
        <v>180</v>
      </c>
      <c r="AO464" s="20" t="s">
        <v>180</v>
      </c>
      <c r="AP464" s="21"/>
      <c r="AQ464" s="122" t="s">
        <v>4</v>
      </c>
      <c r="AR464" s="185" t="str">
        <f>INDEX(Преподаватели!F$3:F$72,MATCH($AK464,Преподаватели!$E$3:$E$72,0),1)</f>
        <v>ст.викл.</v>
      </c>
      <c r="AS464" s="101" t="str">
        <f>INDEX(Преподаватели!G$3:G$72,MATCH($AK464,Преподаватели!$E$3:$E$72,0),1)</f>
        <v>шт.</v>
      </c>
      <c r="AT464" s="101" t="str">
        <f>INDEX(Преподаватели!H$3:H$72,MATCH($AK464,Преподаватели!$E$3:$E$72,0),1)</f>
        <v>б.с.</v>
      </c>
      <c r="AU464" s="186" t="str">
        <f>INDEX(Преподаватели!I$3:I$72,MATCH($AK464,Преподаватели!$E$3:$E$72,0),1)</f>
        <v>б.з.</v>
      </c>
      <c r="AV464" s="157"/>
      <c r="AW464" s="163"/>
      <c r="AX464" s="163"/>
      <c r="AY464" s="164"/>
      <c r="AZ464" s="165"/>
      <c r="BA464" s="165"/>
      <c r="BB464" s="1"/>
      <c r="BC464" s="1"/>
      <c r="BD464" s="1"/>
      <c r="BE464" s="1"/>
      <c r="BF464" s="1"/>
    </row>
    <row r="465" spans="1:58" s="1" customFormat="1">
      <c r="A465" s="21" t="s">
        <v>295</v>
      </c>
      <c r="B465" s="145" t="s">
        <v>589</v>
      </c>
      <c r="C465" s="68" t="s">
        <v>483</v>
      </c>
      <c r="D465" s="21" t="s">
        <v>437</v>
      </c>
      <c r="E465" s="21" t="s">
        <v>252</v>
      </c>
      <c r="F465" s="21">
        <v>1</v>
      </c>
      <c r="G465" s="20" t="s">
        <v>619</v>
      </c>
      <c r="H465" s="21">
        <v>6</v>
      </c>
      <c r="I465" s="49">
        <v>1</v>
      </c>
      <c r="J465" s="37"/>
      <c r="K465" s="31" t="s">
        <v>106</v>
      </c>
      <c r="L465" s="31"/>
      <c r="M465" s="38"/>
      <c r="N465" s="193">
        <v>3</v>
      </c>
      <c r="O465" s="21">
        <v>90</v>
      </c>
      <c r="P465" s="21">
        <v>4</v>
      </c>
      <c r="Q465" s="21"/>
      <c r="R465" s="21">
        <v>0</v>
      </c>
      <c r="S465" s="21">
        <v>4</v>
      </c>
      <c r="T465" s="121">
        <v>76</v>
      </c>
      <c r="U465" s="50">
        <f t="shared" si="111"/>
        <v>0</v>
      </c>
      <c r="V465" s="29">
        <f t="shared" si="112"/>
        <v>0</v>
      </c>
      <c r="W465" s="29">
        <f t="shared" si="113"/>
        <v>4</v>
      </c>
      <c r="X465" s="57">
        <f t="shared" si="114"/>
        <v>0</v>
      </c>
      <c r="Y465" s="29">
        <f t="shared" si="115"/>
        <v>0</v>
      </c>
      <c r="Z465" s="20">
        <f t="shared" si="116"/>
        <v>0</v>
      </c>
      <c r="AA465" s="20">
        <f t="shared" si="126"/>
        <v>0</v>
      </c>
      <c r="AB465" s="20">
        <f t="shared" si="117"/>
        <v>0</v>
      </c>
      <c r="AC465" s="20">
        <f t="shared" si="118"/>
        <v>0</v>
      </c>
      <c r="AD465" s="20">
        <f t="shared" si="119"/>
        <v>0</v>
      </c>
      <c r="AE465" s="23">
        <f t="shared" si="120"/>
        <v>0</v>
      </c>
      <c r="AF465" s="25">
        <f t="shared" si="121"/>
        <v>0</v>
      </c>
      <c r="AG465" s="230"/>
      <c r="AH465" s="25">
        <f t="shared" si="125"/>
        <v>0</v>
      </c>
      <c r="AI465" s="23"/>
      <c r="AJ465" s="49">
        <f t="shared" si="122"/>
        <v>4</v>
      </c>
      <c r="AK465" s="181" t="s">
        <v>584</v>
      </c>
      <c r="AL465" s="182">
        <f t="shared" si="123"/>
        <v>6.6666666666666671E-3</v>
      </c>
      <c r="AM465" s="158" t="s">
        <v>468</v>
      </c>
      <c r="AN465" s="20" t="s">
        <v>180</v>
      </c>
      <c r="AO465" s="20" t="s">
        <v>180</v>
      </c>
      <c r="AP465" s="21"/>
      <c r="AQ465" s="122" t="s">
        <v>4</v>
      </c>
      <c r="AR465" s="185" t="str">
        <f>INDEX(Преподаватели!F$3:F$72,MATCH($AK465,Преподаватели!$E$3:$E$72,0),1)</f>
        <v>ст.викл.</v>
      </c>
      <c r="AS465" s="101" t="str">
        <f>INDEX(Преподаватели!G$3:G$72,MATCH($AK465,Преподаватели!$E$3:$E$72,0),1)</f>
        <v>сум.</v>
      </c>
      <c r="AT465" s="101" t="str">
        <f>INDEX(Преподаватели!H$3:H$72,MATCH($AK465,Преподаватели!$E$3:$E$72,0),1)</f>
        <v>б.с.</v>
      </c>
      <c r="AU465" s="186" t="str">
        <f>INDEX(Преподаватели!I$3:I$72,MATCH($AK465,Преподаватели!$E$3:$E$72,0),1)</f>
        <v>б.з.</v>
      </c>
      <c r="AV465" s="157"/>
      <c r="AW465" s="163"/>
      <c r="AX465" s="163"/>
      <c r="AY465" s="164"/>
      <c r="AZ465" s="165"/>
      <c r="BA465" s="165"/>
      <c r="BB465" s="4"/>
      <c r="BC465" s="4"/>
      <c r="BD465" s="4"/>
      <c r="BE465" s="4"/>
      <c r="BF465" s="4"/>
    </row>
    <row r="466" spans="1:58" s="1" customFormat="1">
      <c r="A466" s="21" t="s">
        <v>379</v>
      </c>
      <c r="B466" s="145" t="s">
        <v>590</v>
      </c>
      <c r="C466" s="68" t="s">
        <v>483</v>
      </c>
      <c r="D466" s="21" t="s">
        <v>437</v>
      </c>
      <c r="E466" s="21" t="s">
        <v>252</v>
      </c>
      <c r="F466" s="21">
        <v>1</v>
      </c>
      <c r="G466" s="20" t="s">
        <v>619</v>
      </c>
      <c r="H466" s="21">
        <v>6</v>
      </c>
      <c r="I466" s="49">
        <v>1</v>
      </c>
      <c r="J466" s="37" t="s">
        <v>106</v>
      </c>
      <c r="K466" s="31"/>
      <c r="L466" s="31"/>
      <c r="M466" s="38"/>
      <c r="N466" s="193">
        <v>3</v>
      </c>
      <c r="O466" s="21">
        <v>90</v>
      </c>
      <c r="P466" s="21">
        <v>4</v>
      </c>
      <c r="Q466" s="21"/>
      <c r="R466" s="21">
        <v>0</v>
      </c>
      <c r="S466" s="21">
        <v>4</v>
      </c>
      <c r="T466" s="121">
        <v>76</v>
      </c>
      <c r="U466" s="50">
        <f t="shared" si="111"/>
        <v>0</v>
      </c>
      <c r="V466" s="29">
        <f t="shared" si="112"/>
        <v>0</v>
      </c>
      <c r="W466" s="29">
        <f t="shared" si="113"/>
        <v>4</v>
      </c>
      <c r="X466" s="57">
        <f t="shared" si="114"/>
        <v>0</v>
      </c>
      <c r="Y466" s="29">
        <f t="shared" si="115"/>
        <v>0</v>
      </c>
      <c r="Z466" s="20">
        <f t="shared" si="116"/>
        <v>0</v>
      </c>
      <c r="AA466" s="20">
        <f t="shared" si="126"/>
        <v>0</v>
      </c>
      <c r="AB466" s="20">
        <f t="shared" si="117"/>
        <v>1.5</v>
      </c>
      <c r="AC466" s="20">
        <f t="shared" si="118"/>
        <v>0</v>
      </c>
      <c r="AD466" s="20">
        <f t="shared" si="119"/>
        <v>0</v>
      </c>
      <c r="AE466" s="23">
        <f t="shared" si="120"/>
        <v>0</v>
      </c>
      <c r="AF466" s="25">
        <f t="shared" si="121"/>
        <v>0</v>
      </c>
      <c r="AG466" s="230">
        <f t="shared" si="124"/>
        <v>0.72</v>
      </c>
      <c r="AH466" s="25">
        <f t="shared" si="125"/>
        <v>0</v>
      </c>
      <c r="AI466" s="23"/>
      <c r="AJ466" s="49">
        <f t="shared" si="122"/>
        <v>6.22</v>
      </c>
      <c r="AK466" s="181" t="s">
        <v>238</v>
      </c>
      <c r="AL466" s="182">
        <f t="shared" si="123"/>
        <v>1.0366666666666666E-2</v>
      </c>
      <c r="AM466" s="158" t="s">
        <v>468</v>
      </c>
      <c r="AN466" s="20" t="s">
        <v>180</v>
      </c>
      <c r="AO466" s="20" t="s">
        <v>180</v>
      </c>
      <c r="AP466" s="21"/>
      <c r="AQ466" s="122" t="s">
        <v>4</v>
      </c>
      <c r="AR466" s="185" t="str">
        <f>INDEX(Преподаватели!F$3:F$72,MATCH($AK466,Преподаватели!$E$3:$E$72,0),1)</f>
        <v>доц.</v>
      </c>
      <c r="AS466" s="101" t="str">
        <f>INDEX(Преподаватели!G$3:G$72,MATCH($AK466,Преподаватели!$E$3:$E$72,0),1)</f>
        <v>шт.</v>
      </c>
      <c r="AT466" s="101" t="str">
        <f>INDEX(Преподаватели!H$3:H$72,MATCH($AK466,Преподаватели!$E$3:$E$72,0),1)</f>
        <v>к.н.</v>
      </c>
      <c r="AU466" s="186" t="str">
        <f>INDEX(Преподаватели!I$3:I$72,MATCH($AK466,Преподаватели!$E$3:$E$72,0),1)</f>
        <v>б.з.</v>
      </c>
      <c r="AV466" s="157"/>
      <c r="AW466" s="163"/>
      <c r="AX466" s="163"/>
      <c r="AY466" s="164"/>
      <c r="AZ466" s="165"/>
      <c r="BA466" s="165"/>
    </row>
    <row r="467" spans="1:58">
      <c r="A467" s="22" t="s">
        <v>284</v>
      </c>
      <c r="B467" s="145" t="s">
        <v>593</v>
      </c>
      <c r="C467" s="68" t="s">
        <v>483</v>
      </c>
      <c r="D467" s="21" t="s">
        <v>437</v>
      </c>
      <c r="E467" s="21" t="s">
        <v>252</v>
      </c>
      <c r="F467" s="21">
        <v>1</v>
      </c>
      <c r="G467" s="20" t="s">
        <v>619</v>
      </c>
      <c r="H467" s="21">
        <v>6</v>
      </c>
      <c r="I467" s="49">
        <v>1</v>
      </c>
      <c r="J467" s="37"/>
      <c r="K467" s="31" t="s">
        <v>106</v>
      </c>
      <c r="L467" s="31"/>
      <c r="M467" s="38"/>
      <c r="N467" s="193">
        <v>3</v>
      </c>
      <c r="O467" s="21">
        <v>90</v>
      </c>
      <c r="P467" s="21">
        <v>4</v>
      </c>
      <c r="Q467" s="21"/>
      <c r="R467" s="21">
        <v>0</v>
      </c>
      <c r="S467" s="21">
        <v>4</v>
      </c>
      <c r="T467" s="121">
        <v>76</v>
      </c>
      <c r="U467" s="50">
        <f t="shared" si="111"/>
        <v>0</v>
      </c>
      <c r="V467" s="29">
        <f t="shared" si="112"/>
        <v>0</v>
      </c>
      <c r="W467" s="29">
        <f t="shared" si="113"/>
        <v>4</v>
      </c>
      <c r="X467" s="57">
        <f t="shared" si="114"/>
        <v>0</v>
      </c>
      <c r="Y467" s="29">
        <f t="shared" si="115"/>
        <v>0</v>
      </c>
      <c r="Z467" s="20">
        <f t="shared" si="116"/>
        <v>0</v>
      </c>
      <c r="AA467" s="20">
        <f t="shared" si="126"/>
        <v>0</v>
      </c>
      <c r="AB467" s="20">
        <f t="shared" si="117"/>
        <v>0</v>
      </c>
      <c r="AC467" s="20">
        <f t="shared" si="118"/>
        <v>0</v>
      </c>
      <c r="AD467" s="20">
        <f t="shared" si="119"/>
        <v>0</v>
      </c>
      <c r="AE467" s="23">
        <f t="shared" si="120"/>
        <v>0</v>
      </c>
      <c r="AF467" s="25">
        <f t="shared" si="121"/>
        <v>0</v>
      </c>
      <c r="AG467" s="230"/>
      <c r="AH467" s="25">
        <f t="shared" si="125"/>
        <v>0</v>
      </c>
      <c r="AI467" s="23"/>
      <c r="AJ467" s="49">
        <f t="shared" si="122"/>
        <v>4</v>
      </c>
      <c r="AK467" s="181" t="s">
        <v>584</v>
      </c>
      <c r="AL467" s="182">
        <f t="shared" si="123"/>
        <v>6.6666666666666671E-3</v>
      </c>
      <c r="AM467" s="69" t="s">
        <v>468</v>
      </c>
      <c r="AN467" s="20" t="s">
        <v>180</v>
      </c>
      <c r="AO467" s="20" t="s">
        <v>180</v>
      </c>
      <c r="AP467" s="21"/>
      <c r="AQ467" s="122" t="s">
        <v>4</v>
      </c>
      <c r="AR467" s="185" t="str">
        <f>INDEX(Преподаватели!F$3:F$72,MATCH($AK467,Преподаватели!$E$3:$E$72,0),1)</f>
        <v>ст.викл.</v>
      </c>
      <c r="AS467" s="101" t="str">
        <f>INDEX(Преподаватели!G$3:G$72,MATCH($AK467,Преподаватели!$E$3:$E$72,0),1)</f>
        <v>сум.</v>
      </c>
      <c r="AT467" s="101" t="str">
        <f>INDEX(Преподаватели!H$3:H$72,MATCH($AK467,Преподаватели!$E$3:$E$72,0),1)</f>
        <v>б.с.</v>
      </c>
      <c r="AU467" s="186" t="str">
        <f>INDEX(Преподаватели!I$3:I$72,MATCH($AK467,Преподаватели!$E$3:$E$72,0),1)</f>
        <v>б.з.</v>
      </c>
      <c r="AV467" s="157"/>
      <c r="AW467" s="163"/>
      <c r="AX467" s="163"/>
      <c r="AY467" s="164"/>
      <c r="AZ467" s="165"/>
      <c r="BA467" s="165"/>
    </row>
    <row r="468" spans="1:58" s="1" customFormat="1">
      <c r="A468" s="21" t="s">
        <v>286</v>
      </c>
      <c r="B468" s="145" t="s">
        <v>628</v>
      </c>
      <c r="C468" s="68" t="s">
        <v>483</v>
      </c>
      <c r="D468" s="21" t="s">
        <v>437</v>
      </c>
      <c r="E468" s="21" t="s">
        <v>252</v>
      </c>
      <c r="F468" s="21">
        <v>1</v>
      </c>
      <c r="G468" s="20" t="s">
        <v>619</v>
      </c>
      <c r="H468" s="21">
        <v>6</v>
      </c>
      <c r="I468" s="49">
        <v>1</v>
      </c>
      <c r="J468" s="37"/>
      <c r="K468" s="31"/>
      <c r="L468" s="31"/>
      <c r="M468" s="38"/>
      <c r="N468" s="193">
        <v>0</v>
      </c>
      <c r="O468" s="21"/>
      <c r="P468" s="21">
        <v>6</v>
      </c>
      <c r="Q468" s="21">
        <v>6</v>
      </c>
      <c r="R468" s="21"/>
      <c r="S468" s="21"/>
      <c r="T468" s="121"/>
      <c r="U468" s="50">
        <f t="shared" si="111"/>
        <v>6</v>
      </c>
      <c r="V468" s="29">
        <f t="shared" si="112"/>
        <v>0</v>
      </c>
      <c r="W468" s="29">
        <f t="shared" si="113"/>
        <v>0</v>
      </c>
      <c r="X468" s="57">
        <f t="shared" si="114"/>
        <v>0</v>
      </c>
      <c r="Y468" s="29">
        <f t="shared" si="115"/>
        <v>0</v>
      </c>
      <c r="Z468" s="20">
        <f t="shared" si="116"/>
        <v>0</v>
      </c>
      <c r="AA468" s="20">
        <f t="shared" si="126"/>
        <v>0</v>
      </c>
      <c r="AB468" s="20">
        <f t="shared" si="117"/>
        <v>0</v>
      </c>
      <c r="AC468" s="20">
        <f t="shared" si="118"/>
        <v>0</v>
      </c>
      <c r="AD468" s="20">
        <f t="shared" si="119"/>
        <v>0</v>
      </c>
      <c r="AE468" s="23">
        <f t="shared" si="120"/>
        <v>0</v>
      </c>
      <c r="AF468" s="25">
        <f t="shared" si="121"/>
        <v>0</v>
      </c>
      <c r="AG468" s="230">
        <f t="shared" si="124"/>
        <v>0</v>
      </c>
      <c r="AH468" s="25">
        <f t="shared" si="125"/>
        <v>0</v>
      </c>
      <c r="AI468" s="23"/>
      <c r="AJ468" s="49">
        <f t="shared" si="122"/>
        <v>6</v>
      </c>
      <c r="AK468" s="181" t="s">
        <v>584</v>
      </c>
      <c r="AL468" s="182">
        <f t="shared" si="123"/>
        <v>0.01</v>
      </c>
      <c r="AM468" s="158" t="s">
        <v>468</v>
      </c>
      <c r="AN468" s="20" t="s">
        <v>180</v>
      </c>
      <c r="AO468" s="20" t="s">
        <v>180</v>
      </c>
      <c r="AP468" s="21"/>
      <c r="AQ468" s="122" t="s">
        <v>4</v>
      </c>
      <c r="AR468" s="185" t="str">
        <f>INDEX(Преподаватели!F$3:F$72,MATCH($AK468,Преподаватели!$E$3:$E$72,0),1)</f>
        <v>ст.викл.</v>
      </c>
      <c r="AS468" s="101" t="str">
        <f>INDEX(Преподаватели!G$3:G$72,MATCH($AK468,Преподаватели!$E$3:$E$72,0),1)</f>
        <v>сум.</v>
      </c>
      <c r="AT468" s="101" t="str">
        <f>INDEX(Преподаватели!H$3:H$72,MATCH($AK468,Преподаватели!$E$3:$E$72,0),1)</f>
        <v>б.с.</v>
      </c>
      <c r="AU468" s="186" t="str">
        <f>INDEX(Преподаватели!I$3:I$72,MATCH($AK468,Преподаватели!$E$3:$E$72,0),1)</f>
        <v>б.з.</v>
      </c>
      <c r="AV468" s="157"/>
      <c r="AW468" s="163"/>
      <c r="AX468" s="163"/>
      <c r="AY468" s="164"/>
      <c r="AZ468" s="165"/>
      <c r="BA468" s="165"/>
    </row>
    <row r="469" spans="1:58" s="1" customFormat="1">
      <c r="A469" s="21" t="s">
        <v>286</v>
      </c>
      <c r="B469" s="145" t="s">
        <v>628</v>
      </c>
      <c r="C469" s="68" t="s">
        <v>483</v>
      </c>
      <c r="D469" s="21" t="s">
        <v>437</v>
      </c>
      <c r="E469" s="21" t="s">
        <v>252</v>
      </c>
      <c r="F469" s="21">
        <v>2</v>
      </c>
      <c r="G469" s="20" t="s">
        <v>619</v>
      </c>
      <c r="H469" s="21">
        <v>6</v>
      </c>
      <c r="I469" s="49">
        <v>1</v>
      </c>
      <c r="J469" s="37"/>
      <c r="K469" s="31" t="s">
        <v>106</v>
      </c>
      <c r="L469" s="31"/>
      <c r="M469" s="38"/>
      <c r="N469" s="193">
        <v>4</v>
      </c>
      <c r="O469" s="21">
        <v>120</v>
      </c>
      <c r="P469" s="21">
        <v>6</v>
      </c>
      <c r="Q469" s="21"/>
      <c r="R469" s="21"/>
      <c r="S469" s="21">
        <v>6</v>
      </c>
      <c r="T469" s="121">
        <v>104</v>
      </c>
      <c r="U469" s="50">
        <f t="shared" si="111"/>
        <v>0</v>
      </c>
      <c r="V469" s="29">
        <f t="shared" si="112"/>
        <v>0</v>
      </c>
      <c r="W469" s="29">
        <f t="shared" si="113"/>
        <v>6</v>
      </c>
      <c r="X469" s="57">
        <f t="shared" si="114"/>
        <v>0</v>
      </c>
      <c r="Y469" s="29">
        <f t="shared" si="115"/>
        <v>0</v>
      </c>
      <c r="Z469" s="20">
        <f t="shared" si="116"/>
        <v>0</v>
      </c>
      <c r="AA469" s="20">
        <f t="shared" si="126"/>
        <v>0</v>
      </c>
      <c r="AB469" s="20">
        <f t="shared" si="117"/>
        <v>0</v>
      </c>
      <c r="AC469" s="20">
        <f t="shared" si="118"/>
        <v>0</v>
      </c>
      <c r="AD469" s="20">
        <f t="shared" si="119"/>
        <v>0</v>
      </c>
      <c r="AE469" s="23">
        <f t="shared" si="120"/>
        <v>0</v>
      </c>
      <c r="AF469" s="25">
        <f t="shared" si="121"/>
        <v>0</v>
      </c>
      <c r="AG469" s="230"/>
      <c r="AH469" s="25">
        <f t="shared" si="125"/>
        <v>0</v>
      </c>
      <c r="AI469" s="23"/>
      <c r="AJ469" s="49">
        <f t="shared" si="122"/>
        <v>6</v>
      </c>
      <c r="AK469" s="181" t="s">
        <v>584</v>
      </c>
      <c r="AL469" s="182">
        <f t="shared" si="123"/>
        <v>0.01</v>
      </c>
      <c r="AM469" s="158" t="s">
        <v>468</v>
      </c>
      <c r="AN469" s="20" t="s">
        <v>180</v>
      </c>
      <c r="AO469" s="20" t="s">
        <v>180</v>
      </c>
      <c r="AP469" s="21"/>
      <c r="AQ469" s="122" t="s">
        <v>4</v>
      </c>
      <c r="AR469" s="185" t="str">
        <f>INDEX(Преподаватели!F$3:F$72,MATCH($AK469,Преподаватели!$E$3:$E$72,0),1)</f>
        <v>ст.викл.</v>
      </c>
      <c r="AS469" s="101" t="str">
        <f>INDEX(Преподаватели!G$3:G$72,MATCH($AK469,Преподаватели!$E$3:$E$72,0),1)</f>
        <v>сум.</v>
      </c>
      <c r="AT469" s="101" t="str">
        <f>INDEX(Преподаватели!H$3:H$72,MATCH($AK469,Преподаватели!$E$3:$E$72,0),1)</f>
        <v>б.с.</v>
      </c>
      <c r="AU469" s="186" t="str">
        <f>INDEX(Преподаватели!I$3:I$72,MATCH($AK469,Преподаватели!$E$3:$E$72,0),1)</f>
        <v>б.з.</v>
      </c>
      <c r="AV469" s="157"/>
      <c r="AW469" s="163"/>
      <c r="AX469" s="163"/>
      <c r="AY469" s="164"/>
      <c r="AZ469" s="165"/>
      <c r="BA469" s="165"/>
    </row>
    <row r="470" spans="1:58">
      <c r="A470" s="22" t="s">
        <v>629</v>
      </c>
      <c r="B470" s="145" t="s">
        <v>630</v>
      </c>
      <c r="C470" s="68" t="s">
        <v>483</v>
      </c>
      <c r="D470" s="21" t="s">
        <v>437</v>
      </c>
      <c r="E470" s="21" t="s">
        <v>252</v>
      </c>
      <c r="F470" s="21">
        <v>2</v>
      </c>
      <c r="G470" s="20" t="s">
        <v>619</v>
      </c>
      <c r="H470" s="21">
        <v>6</v>
      </c>
      <c r="I470" s="49">
        <v>1</v>
      </c>
      <c r="J470" s="37"/>
      <c r="K470" s="31"/>
      <c r="L470" s="31"/>
      <c r="M470" s="38"/>
      <c r="N470" s="193">
        <v>0</v>
      </c>
      <c r="O470" s="21"/>
      <c r="P470" s="21">
        <v>6</v>
      </c>
      <c r="Q470" s="21">
        <v>6</v>
      </c>
      <c r="R470" s="21">
        <v>0</v>
      </c>
      <c r="S470" s="21"/>
      <c r="T470" s="121"/>
      <c r="U470" s="50">
        <f t="shared" si="111"/>
        <v>6</v>
      </c>
      <c r="V470" s="29">
        <f t="shared" si="112"/>
        <v>0</v>
      </c>
      <c r="W470" s="29">
        <f t="shared" si="113"/>
        <v>0</v>
      </c>
      <c r="X470" s="57">
        <f t="shared" si="114"/>
        <v>0</v>
      </c>
      <c r="Y470" s="29">
        <f t="shared" si="115"/>
        <v>0</v>
      </c>
      <c r="Z470" s="20">
        <f t="shared" si="116"/>
        <v>0</v>
      </c>
      <c r="AA470" s="20">
        <f t="shared" si="126"/>
        <v>0</v>
      </c>
      <c r="AB470" s="20">
        <f t="shared" si="117"/>
        <v>0</v>
      </c>
      <c r="AC470" s="20">
        <f t="shared" si="118"/>
        <v>0</v>
      </c>
      <c r="AD470" s="20">
        <f t="shared" si="119"/>
        <v>0</v>
      </c>
      <c r="AE470" s="23">
        <f t="shared" si="120"/>
        <v>0</v>
      </c>
      <c r="AF470" s="25">
        <f t="shared" si="121"/>
        <v>0</v>
      </c>
      <c r="AG470" s="230">
        <f>IF(OR(L470="+",A470="Пр",A470="ПедПр",A470="НПрКПУ"),0,IF(OR(D470="Ден.(д)",D470="Заоч.(д)"),N470*0.5*H470,IF((V470+W470)&gt;0,N470*H470*0.08,0)))</f>
        <v>0</v>
      </c>
      <c r="AH470" s="25">
        <f t="shared" si="125"/>
        <v>0</v>
      </c>
      <c r="AI470" s="23"/>
      <c r="AJ470" s="49">
        <f t="shared" si="122"/>
        <v>6</v>
      </c>
      <c r="AK470" s="181" t="s">
        <v>584</v>
      </c>
      <c r="AL470" s="182">
        <f t="shared" si="123"/>
        <v>0.01</v>
      </c>
      <c r="AM470" s="69" t="s">
        <v>468</v>
      </c>
      <c r="AN470" s="20" t="s">
        <v>180</v>
      </c>
      <c r="AO470" s="20" t="s">
        <v>180</v>
      </c>
      <c r="AP470" s="21"/>
      <c r="AQ470" s="122" t="s">
        <v>4</v>
      </c>
      <c r="AR470" s="185" t="str">
        <f>INDEX(Преподаватели!F$3:F$72,MATCH($AK470,Преподаватели!$E$3:$E$72,0),1)</f>
        <v>ст.викл.</v>
      </c>
      <c r="AS470" s="101" t="str">
        <f>INDEX(Преподаватели!G$3:G$72,MATCH($AK470,Преподаватели!$E$3:$E$72,0),1)</f>
        <v>сум.</v>
      </c>
      <c r="AT470" s="101" t="str">
        <f>INDEX(Преподаватели!H$3:H$72,MATCH($AK470,Преподаватели!$E$3:$E$72,0),1)</f>
        <v>б.с.</v>
      </c>
      <c r="AU470" s="186" t="str">
        <f>INDEX(Преподаватели!I$3:I$72,MATCH($AK470,Преподаватели!$E$3:$E$72,0),1)</f>
        <v>б.з.</v>
      </c>
      <c r="AV470" s="157"/>
      <c r="AW470" s="163"/>
      <c r="AX470" s="163"/>
      <c r="AY470" s="164"/>
      <c r="AZ470" s="165"/>
      <c r="BA470" s="165"/>
    </row>
    <row r="471" spans="1:58" s="1" customFormat="1">
      <c r="A471" s="21" t="s">
        <v>613</v>
      </c>
      <c r="B471" s="145" t="s">
        <v>631</v>
      </c>
      <c r="C471" s="68" t="s">
        <v>483</v>
      </c>
      <c r="D471" s="21" t="s">
        <v>437</v>
      </c>
      <c r="E471" s="21" t="s">
        <v>252</v>
      </c>
      <c r="F471" s="21">
        <v>2</v>
      </c>
      <c r="G471" s="20" t="s">
        <v>619</v>
      </c>
      <c r="H471" s="21">
        <v>6</v>
      </c>
      <c r="I471" s="49">
        <v>1</v>
      </c>
      <c r="J471" s="37"/>
      <c r="K471" s="31"/>
      <c r="L471" s="31"/>
      <c r="M471" s="38"/>
      <c r="N471" s="193">
        <v>0</v>
      </c>
      <c r="O471" s="21"/>
      <c r="P471" s="21">
        <v>6</v>
      </c>
      <c r="Q471" s="21">
        <v>6</v>
      </c>
      <c r="R471" s="21">
        <v>0</v>
      </c>
      <c r="S471" s="21"/>
      <c r="T471" s="121"/>
      <c r="U471" s="50">
        <f t="shared" si="111"/>
        <v>6</v>
      </c>
      <c r="V471" s="29">
        <f t="shared" si="112"/>
        <v>0</v>
      </c>
      <c r="W471" s="29">
        <f t="shared" si="113"/>
        <v>0</v>
      </c>
      <c r="X471" s="57">
        <f t="shared" si="114"/>
        <v>0</v>
      </c>
      <c r="Y471" s="29">
        <f t="shared" si="115"/>
        <v>0</v>
      </c>
      <c r="Z471" s="20">
        <f t="shared" si="116"/>
        <v>0</v>
      </c>
      <c r="AA471" s="20">
        <f t="shared" si="126"/>
        <v>0</v>
      </c>
      <c r="AB471" s="20">
        <f t="shared" si="117"/>
        <v>0</v>
      </c>
      <c r="AC471" s="20">
        <f t="shared" si="118"/>
        <v>0</v>
      </c>
      <c r="AD471" s="20">
        <f t="shared" si="119"/>
        <v>0</v>
      </c>
      <c r="AE471" s="23">
        <f t="shared" si="120"/>
        <v>0</v>
      </c>
      <c r="AF471" s="25">
        <f t="shared" si="121"/>
        <v>0</v>
      </c>
      <c r="AG471" s="230">
        <f>IF(OR(L471="+",A471="Пр",A471="ПедПр",A471="НПрКПУ"),0,IF(OR(D471="Ден.(д)",D471="Заоч.(д)"),N471*0.5*H471,IF((V471+W471)&gt;0,N471*H471*0.08,0)))</f>
        <v>0</v>
      </c>
      <c r="AH471" s="25">
        <f t="shared" si="125"/>
        <v>0</v>
      </c>
      <c r="AI471" s="23"/>
      <c r="AJ471" s="49">
        <f t="shared" si="122"/>
        <v>6</v>
      </c>
      <c r="AK471" s="181" t="s">
        <v>489</v>
      </c>
      <c r="AL471" s="182">
        <f t="shared" si="123"/>
        <v>0.01</v>
      </c>
      <c r="AM471" s="158" t="s">
        <v>468</v>
      </c>
      <c r="AN471" s="20" t="s">
        <v>180</v>
      </c>
      <c r="AO471" s="20" t="s">
        <v>180</v>
      </c>
      <c r="AP471" s="21"/>
      <c r="AQ471" s="122" t="s">
        <v>4</v>
      </c>
      <c r="AR471" s="185" t="str">
        <f>INDEX(Преподаватели!F$3:F$72,MATCH($AK471,Преподаватели!$E$3:$E$72,0),1)</f>
        <v>ст.викл.</v>
      </c>
      <c r="AS471" s="101" t="str">
        <f>INDEX(Преподаватели!G$3:G$72,MATCH($AK471,Преподаватели!$E$3:$E$72,0),1)</f>
        <v>шт.</v>
      </c>
      <c r="AT471" s="101" t="str">
        <f>INDEX(Преподаватели!H$3:H$72,MATCH($AK471,Преподаватели!$E$3:$E$72,0),1)</f>
        <v>б.с.</v>
      </c>
      <c r="AU471" s="186" t="str">
        <f>INDEX(Преподаватели!I$3:I$72,MATCH($AK471,Преподаватели!$E$3:$E$72,0),1)</f>
        <v>б.з.</v>
      </c>
      <c r="AV471" s="157"/>
      <c r="AW471" s="163"/>
      <c r="AX471" s="163"/>
      <c r="AY471" s="164"/>
      <c r="AZ471" s="165"/>
      <c r="BA471" s="165"/>
    </row>
    <row r="472" spans="1:58">
      <c r="A472" s="22" t="s">
        <v>614</v>
      </c>
      <c r="B472" s="145" t="s">
        <v>632</v>
      </c>
      <c r="C472" s="68" t="s">
        <v>483</v>
      </c>
      <c r="D472" s="21" t="s">
        <v>437</v>
      </c>
      <c r="E472" s="21" t="s">
        <v>252</v>
      </c>
      <c r="F472" s="21">
        <v>2</v>
      </c>
      <c r="G472" s="20" t="s">
        <v>619</v>
      </c>
      <c r="H472" s="21">
        <v>6</v>
      </c>
      <c r="I472" s="49">
        <v>1</v>
      </c>
      <c r="J472" s="37"/>
      <c r="K472" s="31"/>
      <c r="L472" s="31"/>
      <c r="M472" s="38"/>
      <c r="N472" s="193">
        <v>0</v>
      </c>
      <c r="O472" s="21"/>
      <c r="P472" s="21">
        <v>6</v>
      </c>
      <c r="Q472" s="21">
        <v>6</v>
      </c>
      <c r="R472" s="21">
        <v>0</v>
      </c>
      <c r="S472" s="21"/>
      <c r="T472" s="121"/>
      <c r="U472" s="50">
        <f t="shared" si="111"/>
        <v>6</v>
      </c>
      <c r="V472" s="29">
        <f t="shared" si="112"/>
        <v>0</v>
      </c>
      <c r="W472" s="29">
        <f t="shared" si="113"/>
        <v>0</v>
      </c>
      <c r="X472" s="57">
        <f t="shared" si="114"/>
        <v>0</v>
      </c>
      <c r="Y472" s="29">
        <f t="shared" si="115"/>
        <v>0</v>
      </c>
      <c r="Z472" s="20">
        <f t="shared" si="116"/>
        <v>0</v>
      </c>
      <c r="AA472" s="20">
        <f t="shared" si="126"/>
        <v>0</v>
      </c>
      <c r="AB472" s="20">
        <f t="shared" si="117"/>
        <v>0</v>
      </c>
      <c r="AC472" s="20">
        <f t="shared" si="118"/>
        <v>0</v>
      </c>
      <c r="AD472" s="20">
        <f t="shared" si="119"/>
        <v>0</v>
      </c>
      <c r="AE472" s="23">
        <f t="shared" si="120"/>
        <v>0</v>
      </c>
      <c r="AF472" s="25">
        <f t="shared" si="121"/>
        <v>0</v>
      </c>
      <c r="AG472" s="230">
        <f>IF(OR(L472="+",A472="Пр",A472="ПедПр",A472="НПрКПУ"),0,IF(OR(D472="Ден.(д)",D472="Заоч.(д)"),N472*0.5*H472,IF((V472+W472)&gt;0,N472*H472*0.08,0)))</f>
        <v>0</v>
      </c>
      <c r="AH472" s="25">
        <f t="shared" si="125"/>
        <v>0</v>
      </c>
      <c r="AI472" s="23"/>
      <c r="AJ472" s="49">
        <f t="shared" si="122"/>
        <v>6</v>
      </c>
      <c r="AK472" s="181" t="s">
        <v>238</v>
      </c>
      <c r="AL472" s="182">
        <f t="shared" si="123"/>
        <v>0.01</v>
      </c>
      <c r="AM472" s="69" t="s">
        <v>468</v>
      </c>
      <c r="AN472" s="20" t="s">
        <v>180</v>
      </c>
      <c r="AO472" s="20" t="s">
        <v>180</v>
      </c>
      <c r="AP472" s="21"/>
      <c r="AQ472" s="122" t="s">
        <v>4</v>
      </c>
      <c r="AR472" s="185" t="str">
        <f>INDEX(Преподаватели!F$3:F$72,MATCH($AK472,Преподаватели!$E$3:$E$72,0),1)</f>
        <v>доц.</v>
      </c>
      <c r="AS472" s="101" t="str">
        <f>INDEX(Преподаватели!G$3:G$72,MATCH($AK472,Преподаватели!$E$3:$E$72,0),1)</f>
        <v>шт.</v>
      </c>
      <c r="AT472" s="101" t="str">
        <f>INDEX(Преподаватели!H$3:H$72,MATCH($AK472,Преподаватели!$E$3:$E$72,0),1)</f>
        <v>к.н.</v>
      </c>
      <c r="AU472" s="186" t="str">
        <f>INDEX(Преподаватели!I$3:I$72,MATCH($AK472,Преподаватели!$E$3:$E$72,0),1)</f>
        <v>б.з.</v>
      </c>
      <c r="AV472" s="157"/>
      <c r="AW472" s="163"/>
      <c r="AX472" s="163"/>
      <c r="AY472" s="164"/>
      <c r="AZ472" s="165"/>
      <c r="BA472" s="165"/>
    </row>
    <row r="473" spans="1:58" s="1" customFormat="1" ht="25.5">
      <c r="A473" s="21" t="s">
        <v>302</v>
      </c>
      <c r="B473" s="145" t="s">
        <v>633</v>
      </c>
      <c r="C473" s="68" t="s">
        <v>483</v>
      </c>
      <c r="D473" s="21" t="s">
        <v>437</v>
      </c>
      <c r="E473" s="21" t="s">
        <v>252</v>
      </c>
      <c r="F473" s="21">
        <v>2</v>
      </c>
      <c r="G473" s="20" t="s">
        <v>619</v>
      </c>
      <c r="H473" s="21">
        <v>6</v>
      </c>
      <c r="I473" s="49">
        <v>1</v>
      </c>
      <c r="J473" s="37"/>
      <c r="K473" s="31"/>
      <c r="L473" s="31"/>
      <c r="M473" s="38"/>
      <c r="N473" s="193">
        <v>0</v>
      </c>
      <c r="O473" s="21"/>
      <c r="P473" s="21">
        <v>6</v>
      </c>
      <c r="Q473" s="21">
        <v>6</v>
      </c>
      <c r="R473" s="21">
        <v>0</v>
      </c>
      <c r="S473" s="21"/>
      <c r="T473" s="121"/>
      <c r="U473" s="50">
        <f t="shared" si="111"/>
        <v>6</v>
      </c>
      <c r="V473" s="29">
        <f t="shared" si="112"/>
        <v>0</v>
      </c>
      <c r="W473" s="29">
        <f t="shared" si="113"/>
        <v>0</v>
      </c>
      <c r="X473" s="57">
        <f t="shared" si="114"/>
        <v>0</v>
      </c>
      <c r="Y473" s="29">
        <f t="shared" si="115"/>
        <v>0</v>
      </c>
      <c r="Z473" s="20">
        <f t="shared" si="116"/>
        <v>0</v>
      </c>
      <c r="AA473" s="20">
        <f t="shared" si="126"/>
        <v>0</v>
      </c>
      <c r="AB473" s="20">
        <f t="shared" si="117"/>
        <v>0</v>
      </c>
      <c r="AC473" s="20">
        <f t="shared" si="118"/>
        <v>0</v>
      </c>
      <c r="AD473" s="20">
        <f t="shared" si="119"/>
        <v>0</v>
      </c>
      <c r="AE473" s="23">
        <f t="shared" si="120"/>
        <v>0</v>
      </c>
      <c r="AF473" s="25">
        <f t="shared" si="121"/>
        <v>0</v>
      </c>
      <c r="AG473" s="230">
        <f>IF(OR(L473="+",A473="Пр",A473="ПедПр",A473="НПрКПУ"),0,IF(OR(D473="Ден.(д)",D473="Заоч.(д)"),N473*0.5*H473,IF((V473+W473)&gt;0,N473*H473*0.08,0)))</f>
        <v>0</v>
      </c>
      <c r="AH473" s="25">
        <f t="shared" si="125"/>
        <v>0</v>
      </c>
      <c r="AI473" s="23"/>
      <c r="AJ473" s="49">
        <f t="shared" si="122"/>
        <v>6</v>
      </c>
      <c r="AK473" s="181" t="s">
        <v>584</v>
      </c>
      <c r="AL473" s="182">
        <f t="shared" si="123"/>
        <v>0.01</v>
      </c>
      <c r="AM473" s="158" t="s">
        <v>468</v>
      </c>
      <c r="AN473" s="20" t="s">
        <v>180</v>
      </c>
      <c r="AO473" s="20" t="s">
        <v>180</v>
      </c>
      <c r="AP473" s="21"/>
      <c r="AQ473" s="122" t="s">
        <v>4</v>
      </c>
      <c r="AR473" s="185" t="str">
        <f>INDEX(Преподаватели!F$3:F$72,MATCH($AK473,Преподаватели!$E$3:$E$72,0),1)</f>
        <v>ст.викл.</v>
      </c>
      <c r="AS473" s="101" t="str">
        <f>INDEX(Преподаватели!G$3:G$72,MATCH($AK473,Преподаватели!$E$3:$E$72,0),1)</f>
        <v>сум.</v>
      </c>
      <c r="AT473" s="101" t="str">
        <f>INDEX(Преподаватели!H$3:H$72,MATCH($AK473,Преподаватели!$E$3:$E$72,0),1)</f>
        <v>б.с.</v>
      </c>
      <c r="AU473" s="186" t="str">
        <f>INDEX(Преподаватели!I$3:I$72,MATCH($AK473,Преподаватели!$E$3:$E$72,0),1)</f>
        <v>б.з.</v>
      </c>
      <c r="AV473" s="157"/>
      <c r="AW473" s="163"/>
      <c r="AX473" s="163"/>
      <c r="AY473" s="164"/>
      <c r="AZ473" s="165"/>
      <c r="BA473" s="165"/>
    </row>
    <row r="474" spans="1:58" s="1" customFormat="1">
      <c r="A474" s="21" t="s">
        <v>634</v>
      </c>
      <c r="B474" s="145" t="s">
        <v>635</v>
      </c>
      <c r="C474" s="68" t="s">
        <v>483</v>
      </c>
      <c r="D474" s="21" t="s">
        <v>437</v>
      </c>
      <c r="E474" s="21" t="s">
        <v>252</v>
      </c>
      <c r="F474" s="21">
        <v>2</v>
      </c>
      <c r="G474" s="20" t="s">
        <v>619</v>
      </c>
      <c r="H474" s="21">
        <v>6</v>
      </c>
      <c r="I474" s="49">
        <v>1</v>
      </c>
      <c r="J474" s="37"/>
      <c r="K474" s="31"/>
      <c r="L474" s="31"/>
      <c r="M474" s="38"/>
      <c r="N474" s="193">
        <v>0</v>
      </c>
      <c r="O474" s="21"/>
      <c r="P474" s="21">
        <v>6</v>
      </c>
      <c r="Q474" s="21">
        <v>6</v>
      </c>
      <c r="R474" s="21">
        <v>0</v>
      </c>
      <c r="S474" s="21"/>
      <c r="T474" s="121"/>
      <c r="U474" s="50">
        <f t="shared" si="111"/>
        <v>6</v>
      </c>
      <c r="V474" s="29">
        <f t="shared" si="112"/>
        <v>0</v>
      </c>
      <c r="W474" s="29">
        <f t="shared" si="113"/>
        <v>0</v>
      </c>
      <c r="X474" s="57">
        <f t="shared" si="114"/>
        <v>0</v>
      </c>
      <c r="Y474" s="29">
        <f t="shared" si="115"/>
        <v>0</v>
      </c>
      <c r="Z474" s="20">
        <f t="shared" si="116"/>
        <v>0</v>
      </c>
      <c r="AA474" s="20">
        <f t="shared" si="126"/>
        <v>0</v>
      </c>
      <c r="AB474" s="20">
        <f t="shared" si="117"/>
        <v>0</v>
      </c>
      <c r="AC474" s="20">
        <f t="shared" si="118"/>
        <v>0</v>
      </c>
      <c r="AD474" s="20">
        <f t="shared" si="119"/>
        <v>0</v>
      </c>
      <c r="AE474" s="23">
        <f t="shared" si="120"/>
        <v>0</v>
      </c>
      <c r="AF474" s="25">
        <f t="shared" si="121"/>
        <v>0</v>
      </c>
      <c r="AG474" s="230">
        <f>IF(OR(L474="+",A474="Пр",A474="ПедПр",A474="НПрКПУ"),0,IF(OR(D474="Ден.(д)",D474="Заоч.(д)"),N474*0.5*H474,IF((V474+W474)&gt;0,N474*H474*0.08,0)))</f>
        <v>0</v>
      </c>
      <c r="AH474" s="25">
        <f t="shared" si="125"/>
        <v>0</v>
      </c>
      <c r="AI474" s="23"/>
      <c r="AJ474" s="49">
        <f t="shared" si="122"/>
        <v>6</v>
      </c>
      <c r="AK474" s="181" t="s">
        <v>238</v>
      </c>
      <c r="AL474" s="182">
        <f t="shared" si="123"/>
        <v>0.01</v>
      </c>
      <c r="AM474" s="158" t="s">
        <v>468</v>
      </c>
      <c r="AN474" s="20" t="s">
        <v>180</v>
      </c>
      <c r="AO474" s="20" t="s">
        <v>180</v>
      </c>
      <c r="AP474" s="21"/>
      <c r="AQ474" s="122" t="s">
        <v>4</v>
      </c>
      <c r="AR474" s="185" t="str">
        <f>INDEX(Преподаватели!F$3:F$72,MATCH($AK474,Преподаватели!$E$3:$E$72,0),1)</f>
        <v>доц.</v>
      </c>
      <c r="AS474" s="101" t="str">
        <f>INDEX(Преподаватели!G$3:G$72,MATCH($AK474,Преподаватели!$E$3:$E$72,0),1)</f>
        <v>шт.</v>
      </c>
      <c r="AT474" s="101" t="str">
        <f>INDEX(Преподаватели!H$3:H$72,MATCH($AK474,Преподаватели!$E$3:$E$72,0),1)</f>
        <v>к.н.</v>
      </c>
      <c r="AU474" s="186" t="str">
        <f>INDEX(Преподаватели!I$3:I$72,MATCH($AK474,Преподаватели!$E$3:$E$72,0),1)</f>
        <v>б.з.</v>
      </c>
      <c r="AV474" s="157"/>
      <c r="AW474" s="163"/>
      <c r="AX474" s="163"/>
      <c r="AY474" s="164"/>
      <c r="AZ474" s="165"/>
      <c r="BA474" s="165"/>
    </row>
    <row r="475" spans="1:58">
      <c r="A475" s="22" t="s">
        <v>355</v>
      </c>
      <c r="B475" s="145" t="s">
        <v>356</v>
      </c>
      <c r="C475" s="68" t="s">
        <v>349</v>
      </c>
      <c r="D475" s="21" t="s">
        <v>437</v>
      </c>
      <c r="E475" s="21" t="s">
        <v>252</v>
      </c>
      <c r="F475" s="21">
        <v>1</v>
      </c>
      <c r="G475" s="320" t="s">
        <v>636</v>
      </c>
      <c r="H475" s="21">
        <v>3</v>
      </c>
      <c r="I475" s="49">
        <v>1</v>
      </c>
      <c r="J475" s="37"/>
      <c r="K475" s="31" t="s">
        <v>106</v>
      </c>
      <c r="L475" s="31"/>
      <c r="M475" s="38"/>
      <c r="N475" s="193">
        <v>4</v>
      </c>
      <c r="O475" s="21">
        <v>120</v>
      </c>
      <c r="P475" s="21">
        <v>4</v>
      </c>
      <c r="Q475" s="21">
        <v>2</v>
      </c>
      <c r="R475" s="21">
        <v>0</v>
      </c>
      <c r="S475" s="21">
        <v>2</v>
      </c>
      <c r="T475" s="121">
        <v>104</v>
      </c>
      <c r="U475" s="50">
        <f t="shared" si="111"/>
        <v>2</v>
      </c>
      <c r="V475" s="29">
        <f t="shared" si="112"/>
        <v>0</v>
      </c>
      <c r="W475" s="29">
        <f t="shared" si="113"/>
        <v>2</v>
      </c>
      <c r="X475" s="57">
        <f t="shared" si="114"/>
        <v>0</v>
      </c>
      <c r="Y475" s="29">
        <f t="shared" si="115"/>
        <v>0</v>
      </c>
      <c r="Z475" s="20">
        <f t="shared" si="116"/>
        <v>0</v>
      </c>
      <c r="AA475" s="20">
        <f t="shared" si="126"/>
        <v>0</v>
      </c>
      <c r="AB475" s="20">
        <f t="shared" si="117"/>
        <v>0</v>
      </c>
      <c r="AC475" s="20">
        <f t="shared" si="118"/>
        <v>0</v>
      </c>
      <c r="AD475" s="20">
        <f t="shared" si="119"/>
        <v>0</v>
      </c>
      <c r="AE475" s="23">
        <f t="shared" si="120"/>
        <v>0</v>
      </c>
      <c r="AF475" s="25">
        <f t="shared" si="121"/>
        <v>0</v>
      </c>
      <c r="AG475" s="230"/>
      <c r="AH475" s="25"/>
      <c r="AI475" s="23"/>
      <c r="AJ475" s="49">
        <f t="shared" si="122"/>
        <v>4</v>
      </c>
      <c r="AK475" s="365" t="s">
        <v>637</v>
      </c>
      <c r="AL475" s="182">
        <f t="shared" si="123"/>
        <v>6.6666666666666671E-3</v>
      </c>
      <c r="AM475" s="69" t="s">
        <v>354</v>
      </c>
      <c r="AN475" s="20" t="s">
        <v>109</v>
      </c>
      <c r="AO475" s="20" t="s">
        <v>109</v>
      </c>
      <c r="AP475" s="21"/>
      <c r="AQ475" s="122" t="s">
        <v>4</v>
      </c>
      <c r="AR475" s="185" t="str">
        <f>INDEX(Преподаватели!F$3:F$72,MATCH($AK475,Преподаватели!$E$3:$E$72,0),1)</f>
        <v>ст.викл.</v>
      </c>
      <c r="AS475" s="101" t="str">
        <f>INDEX(Преподаватели!G$3:G$72,MATCH($AK475,Преподаватели!$E$3:$E$72,0),1)</f>
        <v>сум.</v>
      </c>
      <c r="AT475" s="101" t="str">
        <f>INDEX(Преподаватели!H$3:H$72,MATCH($AK475,Преподаватели!$E$3:$E$72,0),1)</f>
        <v>б.с.</v>
      </c>
      <c r="AU475" s="186" t="str">
        <f>INDEX(Преподаватели!I$3:I$72,MATCH($AK475,Преподаватели!$E$3:$E$72,0),1)</f>
        <v>б.з.</v>
      </c>
      <c r="AV475" s="157"/>
      <c r="AW475" s="163"/>
      <c r="AX475" s="163"/>
      <c r="AY475" s="164"/>
      <c r="AZ475" s="165"/>
      <c r="BA475" s="165"/>
      <c r="BB475" s="1"/>
      <c r="BC475" s="1"/>
      <c r="BD475" s="1"/>
      <c r="BE475" s="1"/>
      <c r="BF475" s="1"/>
    </row>
    <row r="476" spans="1:58" s="1" customFormat="1">
      <c r="A476" s="21" t="s">
        <v>355</v>
      </c>
      <c r="B476" s="145" t="s">
        <v>356</v>
      </c>
      <c r="C476" s="68" t="s">
        <v>349</v>
      </c>
      <c r="D476" s="21" t="s">
        <v>437</v>
      </c>
      <c r="E476" s="21" t="s">
        <v>252</v>
      </c>
      <c r="F476" s="21">
        <v>2</v>
      </c>
      <c r="G476" s="320" t="s">
        <v>636</v>
      </c>
      <c r="H476" s="21">
        <v>3</v>
      </c>
      <c r="I476" s="49">
        <v>1</v>
      </c>
      <c r="J476" s="37" t="s">
        <v>106</v>
      </c>
      <c r="K476" s="31"/>
      <c r="L476" s="31"/>
      <c r="M476" s="38"/>
      <c r="N476" s="193">
        <v>5</v>
      </c>
      <c r="O476" s="21">
        <v>150</v>
      </c>
      <c r="P476" s="21">
        <v>2</v>
      </c>
      <c r="Q476" s="21"/>
      <c r="R476" s="21">
        <v>0</v>
      </c>
      <c r="S476" s="21">
        <v>2</v>
      </c>
      <c r="T476" s="121">
        <v>134</v>
      </c>
      <c r="U476" s="50">
        <f t="shared" si="111"/>
        <v>0</v>
      </c>
      <c r="V476" s="29">
        <f t="shared" si="112"/>
        <v>0</v>
      </c>
      <c r="W476" s="29">
        <f t="shared" si="113"/>
        <v>2</v>
      </c>
      <c r="X476" s="57">
        <f t="shared" si="114"/>
        <v>0</v>
      </c>
      <c r="Y476" s="29">
        <f t="shared" si="115"/>
        <v>0</v>
      </c>
      <c r="Z476" s="20">
        <f t="shared" si="116"/>
        <v>0</v>
      </c>
      <c r="AA476" s="20">
        <f t="shared" si="126"/>
        <v>0</v>
      </c>
      <c r="AB476" s="20">
        <f t="shared" si="117"/>
        <v>0.75</v>
      </c>
      <c r="AC476" s="20">
        <f t="shared" si="118"/>
        <v>0</v>
      </c>
      <c r="AD476" s="20">
        <f t="shared" si="119"/>
        <v>0</v>
      </c>
      <c r="AE476" s="23">
        <f t="shared" si="120"/>
        <v>0</v>
      </c>
      <c r="AF476" s="25">
        <f t="shared" si="121"/>
        <v>0</v>
      </c>
      <c r="AG476" s="230"/>
      <c r="AH476" s="25"/>
      <c r="AI476" s="23"/>
      <c r="AJ476" s="49">
        <f t="shared" si="122"/>
        <v>2.75</v>
      </c>
      <c r="AK476" s="365" t="s">
        <v>637</v>
      </c>
      <c r="AL476" s="182">
        <f t="shared" si="123"/>
        <v>4.5833333333333334E-3</v>
      </c>
      <c r="AM476" s="158" t="s">
        <v>354</v>
      </c>
      <c r="AN476" s="20" t="s">
        <v>109</v>
      </c>
      <c r="AO476" s="20" t="s">
        <v>109</v>
      </c>
      <c r="AP476" s="21"/>
      <c r="AQ476" s="122" t="s">
        <v>4</v>
      </c>
      <c r="AR476" s="185" t="str">
        <f>INDEX(Преподаватели!F$3:F$72,MATCH($AK476,Преподаватели!$E$3:$E$72,0),1)</f>
        <v>ст.викл.</v>
      </c>
      <c r="AS476" s="101" t="str">
        <f>INDEX(Преподаватели!G$3:G$72,MATCH($AK476,Преподаватели!$E$3:$E$72,0),1)</f>
        <v>сум.</v>
      </c>
      <c r="AT476" s="101" t="str">
        <f>INDEX(Преподаватели!H$3:H$72,MATCH($AK476,Преподаватели!$E$3:$E$72,0),1)</f>
        <v>б.с.</v>
      </c>
      <c r="AU476" s="186" t="str">
        <f>INDEX(Преподаватели!I$3:I$72,MATCH($AK476,Преподаватели!$E$3:$E$72,0),1)</f>
        <v>б.з.</v>
      </c>
      <c r="AV476" s="157"/>
      <c r="AW476" s="163"/>
      <c r="AX476" s="163"/>
      <c r="AY476" s="164"/>
      <c r="AZ476" s="165"/>
      <c r="BA476" s="165"/>
      <c r="BB476" s="4"/>
      <c r="BC476" s="4"/>
      <c r="BD476" s="4"/>
      <c r="BE476" s="4"/>
      <c r="BF476" s="4"/>
    </row>
    <row r="477" spans="1:58" s="1" customFormat="1">
      <c r="A477" s="22" t="s">
        <v>216</v>
      </c>
      <c r="B477" s="145" t="s">
        <v>357</v>
      </c>
      <c r="C477" s="68" t="s">
        <v>349</v>
      </c>
      <c r="D477" s="21" t="s">
        <v>437</v>
      </c>
      <c r="E477" s="21" t="s">
        <v>252</v>
      </c>
      <c r="F477" s="21">
        <v>1</v>
      </c>
      <c r="G477" s="320" t="s">
        <v>636</v>
      </c>
      <c r="H477" s="21">
        <v>3</v>
      </c>
      <c r="I477" s="49">
        <v>1</v>
      </c>
      <c r="J477" s="37"/>
      <c r="K477" s="31" t="s">
        <v>106</v>
      </c>
      <c r="L477" s="31"/>
      <c r="M477" s="38"/>
      <c r="N477" s="193">
        <v>4</v>
      </c>
      <c r="O477" s="21">
        <v>120</v>
      </c>
      <c r="P477" s="21">
        <v>4</v>
      </c>
      <c r="Q477" s="21">
        <v>2</v>
      </c>
      <c r="R477" s="21">
        <v>0</v>
      </c>
      <c r="S477" s="21">
        <v>2</v>
      </c>
      <c r="T477" s="121">
        <v>104</v>
      </c>
      <c r="U477" s="50">
        <f t="shared" si="111"/>
        <v>2</v>
      </c>
      <c r="V477" s="29">
        <f t="shared" si="112"/>
        <v>0</v>
      </c>
      <c r="W477" s="29">
        <f t="shared" si="113"/>
        <v>2</v>
      </c>
      <c r="X477" s="57">
        <f t="shared" si="114"/>
        <v>0</v>
      </c>
      <c r="Y477" s="29">
        <f t="shared" si="115"/>
        <v>0</v>
      </c>
      <c r="Z477" s="20">
        <f t="shared" si="116"/>
        <v>0</v>
      </c>
      <c r="AA477" s="20">
        <f t="shared" si="126"/>
        <v>0</v>
      </c>
      <c r="AB477" s="20">
        <f t="shared" si="117"/>
        <v>0</v>
      </c>
      <c r="AC477" s="20">
        <f t="shared" si="118"/>
        <v>0</v>
      </c>
      <c r="AD477" s="20">
        <f t="shared" si="119"/>
        <v>0</v>
      </c>
      <c r="AE477" s="23">
        <f t="shared" si="120"/>
        <v>0</v>
      </c>
      <c r="AF477" s="25">
        <f t="shared" si="121"/>
        <v>0</v>
      </c>
      <c r="AG477" s="230"/>
      <c r="AH477" s="25"/>
      <c r="AI477" s="23"/>
      <c r="AJ477" s="49">
        <f t="shared" si="122"/>
        <v>4</v>
      </c>
      <c r="AK477" s="365" t="s">
        <v>637</v>
      </c>
      <c r="AL477" s="182">
        <f t="shared" si="123"/>
        <v>6.6666666666666671E-3</v>
      </c>
      <c r="AM477" s="158" t="s">
        <v>358</v>
      </c>
      <c r="AN477" s="20" t="s">
        <v>109</v>
      </c>
      <c r="AO477" s="20" t="s">
        <v>109</v>
      </c>
      <c r="AP477" s="21"/>
      <c r="AQ477" s="122" t="s">
        <v>4</v>
      </c>
      <c r="AR477" s="185" t="str">
        <f>INDEX(Преподаватели!F$3:F$72,MATCH($AK477,Преподаватели!$E$3:$E$72,0),1)</f>
        <v>ст.викл.</v>
      </c>
      <c r="AS477" s="101" t="str">
        <f>INDEX(Преподаватели!G$3:G$72,MATCH($AK477,Преподаватели!$E$3:$E$72,0),1)</f>
        <v>сум.</v>
      </c>
      <c r="AT477" s="101" t="str">
        <f>INDEX(Преподаватели!H$3:H$72,MATCH($AK477,Преподаватели!$E$3:$E$72,0),1)</f>
        <v>б.с.</v>
      </c>
      <c r="AU477" s="186" t="str">
        <f>INDEX(Преподаватели!I$3:I$72,MATCH($AK477,Преподаватели!$E$3:$E$72,0),1)</f>
        <v>б.з.</v>
      </c>
      <c r="AV477" s="157"/>
      <c r="AW477" s="163"/>
      <c r="AX477" s="163"/>
      <c r="AY477" s="164"/>
      <c r="AZ477" s="165"/>
      <c r="BA477" s="165"/>
    </row>
    <row r="478" spans="1:58">
      <c r="A478" s="22" t="s">
        <v>216</v>
      </c>
      <c r="B478" s="145" t="s">
        <v>357</v>
      </c>
      <c r="C478" s="68" t="s">
        <v>349</v>
      </c>
      <c r="D478" s="21" t="s">
        <v>437</v>
      </c>
      <c r="E478" s="21" t="s">
        <v>252</v>
      </c>
      <c r="F478" s="21">
        <v>2</v>
      </c>
      <c r="G478" s="320" t="s">
        <v>636</v>
      </c>
      <c r="H478" s="21">
        <v>3</v>
      </c>
      <c r="I478" s="49">
        <v>1</v>
      </c>
      <c r="J478" s="37" t="s">
        <v>106</v>
      </c>
      <c r="K478" s="31"/>
      <c r="L478" s="31"/>
      <c r="M478" s="38"/>
      <c r="N478" s="193">
        <v>5</v>
      </c>
      <c r="O478" s="21">
        <v>150</v>
      </c>
      <c r="P478" s="21">
        <v>2</v>
      </c>
      <c r="Q478" s="21"/>
      <c r="R478" s="21">
        <v>0</v>
      </c>
      <c r="S478" s="21">
        <v>2</v>
      </c>
      <c r="T478" s="121">
        <v>134</v>
      </c>
      <c r="U478" s="50">
        <f t="shared" si="111"/>
        <v>0</v>
      </c>
      <c r="V478" s="29">
        <f t="shared" si="112"/>
        <v>0</v>
      </c>
      <c r="W478" s="29">
        <f t="shared" si="113"/>
        <v>2</v>
      </c>
      <c r="X478" s="57">
        <f t="shared" si="114"/>
        <v>0</v>
      </c>
      <c r="Y478" s="29">
        <f t="shared" si="115"/>
        <v>0</v>
      </c>
      <c r="Z478" s="20">
        <f t="shared" si="116"/>
        <v>0</v>
      </c>
      <c r="AA478" s="20">
        <f t="shared" si="126"/>
        <v>0</v>
      </c>
      <c r="AB478" s="20">
        <f t="shared" si="117"/>
        <v>0.75</v>
      </c>
      <c r="AC478" s="20">
        <f t="shared" si="118"/>
        <v>0</v>
      </c>
      <c r="AD478" s="20">
        <f t="shared" si="119"/>
        <v>0</v>
      </c>
      <c r="AE478" s="23">
        <f t="shared" si="120"/>
        <v>0</v>
      </c>
      <c r="AF478" s="25">
        <f t="shared" si="121"/>
        <v>0</v>
      </c>
      <c r="AG478" s="230"/>
      <c r="AH478" s="25"/>
      <c r="AI478" s="23"/>
      <c r="AJ478" s="49">
        <f t="shared" si="122"/>
        <v>2.75</v>
      </c>
      <c r="AK478" s="365" t="s">
        <v>637</v>
      </c>
      <c r="AL478" s="182">
        <f t="shared" si="123"/>
        <v>4.5833333333333334E-3</v>
      </c>
      <c r="AM478" s="158" t="s">
        <v>358</v>
      </c>
      <c r="AN478" s="20" t="s">
        <v>109</v>
      </c>
      <c r="AO478" s="20" t="s">
        <v>109</v>
      </c>
      <c r="AP478" s="21"/>
      <c r="AQ478" s="122" t="s">
        <v>4</v>
      </c>
      <c r="AR478" s="185" t="str">
        <f>INDEX(Преподаватели!F$3:F$72,MATCH($AK478,Преподаватели!$E$3:$E$72,0),1)</f>
        <v>ст.викл.</v>
      </c>
      <c r="AS478" s="101" t="str">
        <f>INDEX(Преподаватели!G$3:G$72,MATCH($AK478,Преподаватели!$E$3:$E$72,0),1)</f>
        <v>сум.</v>
      </c>
      <c r="AT478" s="101" t="str">
        <f>INDEX(Преподаватели!H$3:H$72,MATCH($AK478,Преподаватели!$E$3:$E$72,0),1)</f>
        <v>б.с.</v>
      </c>
      <c r="AU478" s="186" t="str">
        <f>INDEX(Преподаватели!I$3:I$72,MATCH($AK478,Преподаватели!$E$3:$E$72,0),1)</f>
        <v>б.з.</v>
      </c>
      <c r="AV478" s="157"/>
      <c r="AW478" s="163"/>
      <c r="AX478" s="163"/>
      <c r="AY478" s="164"/>
      <c r="AZ478" s="165"/>
      <c r="BA478" s="165"/>
      <c r="BB478" s="1"/>
      <c r="BC478" s="1"/>
      <c r="BD478" s="1"/>
      <c r="BE478" s="1"/>
      <c r="BF478" s="1"/>
    </row>
    <row r="479" spans="1:58" s="1" customFormat="1">
      <c r="A479" s="22" t="s">
        <v>371</v>
      </c>
      <c r="B479" s="145" t="s">
        <v>638</v>
      </c>
      <c r="C479" s="68" t="s">
        <v>349</v>
      </c>
      <c r="D479" s="21" t="s">
        <v>437</v>
      </c>
      <c r="E479" s="21" t="s">
        <v>252</v>
      </c>
      <c r="F479" s="21">
        <v>1</v>
      </c>
      <c r="G479" s="320" t="s">
        <v>636</v>
      </c>
      <c r="H479" s="21">
        <v>3</v>
      </c>
      <c r="I479" s="49">
        <v>1</v>
      </c>
      <c r="J479" s="37" t="s">
        <v>106</v>
      </c>
      <c r="K479" s="31"/>
      <c r="L479" s="31"/>
      <c r="M479" s="38"/>
      <c r="N479" s="193">
        <v>3</v>
      </c>
      <c r="O479" s="21">
        <v>90</v>
      </c>
      <c r="P479" s="21">
        <v>4</v>
      </c>
      <c r="Q479" s="21">
        <v>2</v>
      </c>
      <c r="R479" s="21">
        <v>0</v>
      </c>
      <c r="S479" s="21">
        <v>2</v>
      </c>
      <c r="T479" s="121">
        <v>76</v>
      </c>
      <c r="U479" s="50">
        <f t="shared" si="111"/>
        <v>2</v>
      </c>
      <c r="V479" s="29">
        <f t="shared" si="112"/>
        <v>0</v>
      </c>
      <c r="W479" s="29">
        <f t="shared" si="113"/>
        <v>2</v>
      </c>
      <c r="X479" s="57">
        <f t="shared" si="114"/>
        <v>0</v>
      </c>
      <c r="Y479" s="29">
        <f t="shared" si="115"/>
        <v>0</v>
      </c>
      <c r="Z479" s="20">
        <f t="shared" si="116"/>
        <v>0</v>
      </c>
      <c r="AA479" s="20">
        <f t="shared" si="126"/>
        <v>0</v>
      </c>
      <c r="AB479" s="20">
        <f t="shared" si="117"/>
        <v>0.75</v>
      </c>
      <c r="AC479" s="20">
        <f t="shared" si="118"/>
        <v>0</v>
      </c>
      <c r="AD479" s="20">
        <f t="shared" si="119"/>
        <v>0</v>
      </c>
      <c r="AE479" s="23">
        <f t="shared" si="120"/>
        <v>0</v>
      </c>
      <c r="AF479" s="25">
        <f t="shared" si="121"/>
        <v>0</v>
      </c>
      <c r="AG479" s="230"/>
      <c r="AH479" s="25"/>
      <c r="AI479" s="23"/>
      <c r="AJ479" s="49">
        <f t="shared" si="122"/>
        <v>4.75</v>
      </c>
      <c r="AK479" s="365" t="s">
        <v>254</v>
      </c>
      <c r="AL479" s="182">
        <f t="shared" si="123"/>
        <v>7.9166666666666673E-3</v>
      </c>
      <c r="AM479" s="158" t="s">
        <v>354</v>
      </c>
      <c r="AN479" s="20" t="s">
        <v>109</v>
      </c>
      <c r="AO479" s="20" t="s">
        <v>109</v>
      </c>
      <c r="AP479" s="21"/>
      <c r="AQ479" s="122" t="s">
        <v>4</v>
      </c>
      <c r="AR479" s="185" t="str">
        <f>INDEX(Преподаватели!F$3:F$72,MATCH($AK479,Преподаватели!$E$3:$E$72,0),1)</f>
        <v>доц.</v>
      </c>
      <c r="AS479" s="101" t="str">
        <f>INDEX(Преподаватели!G$3:G$72,MATCH($AK479,Преподаватели!$E$3:$E$72,0),1)</f>
        <v>шт.сум.</v>
      </c>
      <c r="AT479" s="101" t="str">
        <f>INDEX(Преподаватели!H$3:H$72,MATCH($AK479,Преподаватели!$E$3:$E$72,0),1)</f>
        <v>к.н.</v>
      </c>
      <c r="AU479" s="186" t="str">
        <f>INDEX(Преподаватели!I$3:I$72,MATCH($AK479,Преподаватели!$E$3:$E$72,0),1)</f>
        <v>доц.</v>
      </c>
      <c r="AV479" s="157"/>
      <c r="AW479" s="163"/>
      <c r="AX479" s="163"/>
      <c r="AY479" s="164"/>
      <c r="AZ479" s="165"/>
      <c r="BA479" s="165"/>
      <c r="BB479" s="4"/>
      <c r="BC479" s="4"/>
      <c r="BD479" s="4"/>
      <c r="BE479" s="4"/>
      <c r="BF479" s="4"/>
    </row>
    <row r="480" spans="1:58">
      <c r="A480" s="22" t="s">
        <v>371</v>
      </c>
      <c r="B480" s="145" t="s">
        <v>638</v>
      </c>
      <c r="C480" s="68" t="s">
        <v>349</v>
      </c>
      <c r="D480" s="21" t="s">
        <v>437</v>
      </c>
      <c r="E480" s="21" t="s">
        <v>252</v>
      </c>
      <c r="F480" s="21">
        <v>2</v>
      </c>
      <c r="G480" s="320" t="s">
        <v>636</v>
      </c>
      <c r="H480" s="21">
        <v>3</v>
      </c>
      <c r="I480" s="49">
        <v>1</v>
      </c>
      <c r="J480" s="37" t="s">
        <v>106</v>
      </c>
      <c r="K480" s="31"/>
      <c r="L480" s="31"/>
      <c r="M480" s="38"/>
      <c r="N480" s="193">
        <v>3</v>
      </c>
      <c r="O480" s="21">
        <v>90</v>
      </c>
      <c r="P480" s="21">
        <v>2</v>
      </c>
      <c r="Q480" s="21"/>
      <c r="R480" s="21">
        <v>0</v>
      </c>
      <c r="S480" s="21">
        <v>2</v>
      </c>
      <c r="T480" s="121">
        <v>78</v>
      </c>
      <c r="U480" s="50">
        <f t="shared" si="111"/>
        <v>0</v>
      </c>
      <c r="V480" s="29">
        <f t="shared" si="112"/>
        <v>0</v>
      </c>
      <c r="W480" s="29">
        <f t="shared" si="113"/>
        <v>2</v>
      </c>
      <c r="X480" s="57">
        <f t="shared" si="114"/>
        <v>0</v>
      </c>
      <c r="Y480" s="29">
        <f t="shared" si="115"/>
        <v>0</v>
      </c>
      <c r="Z480" s="20">
        <f t="shared" si="116"/>
        <v>0</v>
      </c>
      <c r="AA480" s="20">
        <f t="shared" si="126"/>
        <v>0</v>
      </c>
      <c r="AB480" s="20">
        <f t="shared" si="117"/>
        <v>0.75</v>
      </c>
      <c r="AC480" s="20">
        <f t="shared" si="118"/>
        <v>0</v>
      </c>
      <c r="AD480" s="20">
        <f t="shared" si="119"/>
        <v>0</v>
      </c>
      <c r="AE480" s="23">
        <f t="shared" si="120"/>
        <v>0</v>
      </c>
      <c r="AF480" s="25">
        <f t="shared" si="121"/>
        <v>0</v>
      </c>
      <c r="AG480" s="230"/>
      <c r="AH480" s="25"/>
      <c r="AI480" s="23"/>
      <c r="AJ480" s="49">
        <f t="shared" si="122"/>
        <v>2.75</v>
      </c>
      <c r="AK480" s="365" t="s">
        <v>254</v>
      </c>
      <c r="AL480" s="182">
        <f t="shared" si="123"/>
        <v>4.5833333333333334E-3</v>
      </c>
      <c r="AM480" s="158" t="s">
        <v>354</v>
      </c>
      <c r="AN480" s="20" t="s">
        <v>109</v>
      </c>
      <c r="AO480" s="20" t="s">
        <v>109</v>
      </c>
      <c r="AP480" s="21"/>
      <c r="AQ480" s="122" t="s">
        <v>4</v>
      </c>
      <c r="AR480" s="185" t="str">
        <f>INDEX(Преподаватели!F$3:F$72,MATCH($AK480,Преподаватели!$E$3:$E$72,0),1)</f>
        <v>доц.</v>
      </c>
      <c r="AS480" s="101" t="str">
        <f>INDEX(Преподаватели!G$3:G$72,MATCH($AK480,Преподаватели!$E$3:$E$72,0),1)</f>
        <v>шт.сум.</v>
      </c>
      <c r="AT480" s="101" t="str">
        <f>INDEX(Преподаватели!H$3:H$72,MATCH($AK480,Преподаватели!$E$3:$E$72,0),1)</f>
        <v>к.н.</v>
      </c>
      <c r="AU480" s="186" t="str">
        <f>INDEX(Преподаватели!I$3:I$72,MATCH($AK480,Преподаватели!$E$3:$E$72,0),1)</f>
        <v>доц.</v>
      </c>
      <c r="AV480" s="157"/>
      <c r="AW480" s="163"/>
      <c r="AX480" s="163"/>
      <c r="AY480" s="164"/>
      <c r="AZ480" s="165"/>
      <c r="BA480" s="165"/>
      <c r="BB480" s="1"/>
      <c r="BC480" s="1"/>
      <c r="BD480" s="1"/>
      <c r="BE480" s="1"/>
      <c r="BF480" s="1"/>
    </row>
    <row r="481" spans="1:58" s="1" customFormat="1">
      <c r="A481" s="22" t="s">
        <v>218</v>
      </c>
      <c r="B481" s="145" t="s">
        <v>639</v>
      </c>
      <c r="C481" s="68" t="s">
        <v>349</v>
      </c>
      <c r="D481" s="21" t="s">
        <v>437</v>
      </c>
      <c r="E481" s="21" t="s">
        <v>252</v>
      </c>
      <c r="F481" s="21">
        <v>1</v>
      </c>
      <c r="G481" s="320" t="s">
        <v>636</v>
      </c>
      <c r="H481" s="21">
        <v>3</v>
      </c>
      <c r="I481" s="49">
        <v>1</v>
      </c>
      <c r="J481" s="37"/>
      <c r="K481" s="31"/>
      <c r="L481" s="31"/>
      <c r="M481" s="38"/>
      <c r="N481" s="193">
        <v>0</v>
      </c>
      <c r="O481" s="21"/>
      <c r="P481" s="21">
        <v>2</v>
      </c>
      <c r="Q481" s="21">
        <v>2</v>
      </c>
      <c r="R481" s="21">
        <v>0</v>
      </c>
      <c r="S481" s="21"/>
      <c r="T481" s="121"/>
      <c r="U481" s="50">
        <f t="shared" si="111"/>
        <v>2</v>
      </c>
      <c r="V481" s="29">
        <f t="shared" si="112"/>
        <v>0</v>
      </c>
      <c r="W481" s="29">
        <f t="shared" si="113"/>
        <v>0</v>
      </c>
      <c r="X481" s="57">
        <f t="shared" si="114"/>
        <v>0</v>
      </c>
      <c r="Y481" s="29">
        <f t="shared" si="115"/>
        <v>0</v>
      </c>
      <c r="Z481" s="20">
        <f t="shared" si="116"/>
        <v>0</v>
      </c>
      <c r="AA481" s="20">
        <f t="shared" si="126"/>
        <v>0</v>
      </c>
      <c r="AB481" s="20">
        <f t="shared" si="117"/>
        <v>0</v>
      </c>
      <c r="AC481" s="20">
        <f t="shared" si="118"/>
        <v>0</v>
      </c>
      <c r="AD481" s="20">
        <f t="shared" si="119"/>
        <v>0</v>
      </c>
      <c r="AE481" s="23">
        <f t="shared" si="120"/>
        <v>0</v>
      </c>
      <c r="AF481" s="25">
        <f t="shared" si="121"/>
        <v>0</v>
      </c>
      <c r="AG481" s="230"/>
      <c r="AH481" s="25"/>
      <c r="AI481" s="23"/>
      <c r="AJ481" s="49">
        <f t="shared" si="122"/>
        <v>2</v>
      </c>
      <c r="AK481" s="365" t="s">
        <v>640</v>
      </c>
      <c r="AL481" s="182">
        <f t="shared" si="123"/>
        <v>3.3333333333333335E-3</v>
      </c>
      <c r="AM481" s="158" t="s">
        <v>358</v>
      </c>
      <c r="AN481" s="20" t="s">
        <v>109</v>
      </c>
      <c r="AO481" s="20" t="s">
        <v>109</v>
      </c>
      <c r="AP481" s="21"/>
      <c r="AQ481" s="122" t="s">
        <v>4</v>
      </c>
      <c r="AR481" s="185" t="str">
        <f>INDEX(Преподаватели!F$3:F$72,MATCH($AK481,Преподаватели!$E$3:$E$72,0),1)</f>
        <v>доц.</v>
      </c>
      <c r="AS481" s="101" t="str">
        <f>INDEX(Преподаватели!G$3:G$72,MATCH($AK481,Преподаватели!$E$3:$E$72,0),1)</f>
        <v>сум.</v>
      </c>
      <c r="AT481" s="101" t="str">
        <f>INDEX(Преподаватели!H$3:H$72,MATCH($AK481,Преподаватели!$E$3:$E$72,0),1)</f>
        <v>к.н.</v>
      </c>
      <c r="AU481" s="186" t="str">
        <f>INDEX(Преподаватели!I$3:I$72,MATCH($AK481,Преподаватели!$E$3:$E$72,0),1)</f>
        <v>б.з.</v>
      </c>
      <c r="AV481" s="157"/>
      <c r="AW481" s="163"/>
      <c r="AX481" s="163"/>
      <c r="AY481" s="164"/>
      <c r="AZ481" s="165"/>
      <c r="BA481" s="165"/>
    </row>
    <row r="482" spans="1:58" s="1" customFormat="1">
      <c r="A482" s="22" t="s">
        <v>218</v>
      </c>
      <c r="B482" s="145" t="s">
        <v>639</v>
      </c>
      <c r="C482" s="68" t="s">
        <v>349</v>
      </c>
      <c r="D482" s="21" t="s">
        <v>437</v>
      </c>
      <c r="E482" s="21" t="s">
        <v>252</v>
      </c>
      <c r="F482" s="21">
        <v>2</v>
      </c>
      <c r="G482" s="320" t="s">
        <v>636</v>
      </c>
      <c r="H482" s="21">
        <v>3</v>
      </c>
      <c r="I482" s="49">
        <v>1</v>
      </c>
      <c r="J482" s="37"/>
      <c r="K482" s="31" t="s">
        <v>106</v>
      </c>
      <c r="L482" s="31"/>
      <c r="M482" s="38"/>
      <c r="N482" s="193">
        <v>4</v>
      </c>
      <c r="O482" s="21">
        <v>120</v>
      </c>
      <c r="P482" s="21">
        <v>4</v>
      </c>
      <c r="Q482" s="21">
        <v>2</v>
      </c>
      <c r="R482" s="21">
        <v>0</v>
      </c>
      <c r="S482" s="21">
        <v>2</v>
      </c>
      <c r="T482" s="121">
        <v>104</v>
      </c>
      <c r="U482" s="50">
        <f t="shared" si="111"/>
        <v>2</v>
      </c>
      <c r="V482" s="29">
        <f t="shared" si="112"/>
        <v>0</v>
      </c>
      <c r="W482" s="29">
        <f t="shared" si="113"/>
        <v>2</v>
      </c>
      <c r="X482" s="57">
        <f t="shared" si="114"/>
        <v>0</v>
      </c>
      <c r="Y482" s="29">
        <f t="shared" si="115"/>
        <v>0</v>
      </c>
      <c r="Z482" s="20">
        <f t="shared" si="116"/>
        <v>0</v>
      </c>
      <c r="AA482" s="20">
        <f t="shared" si="126"/>
        <v>0</v>
      </c>
      <c r="AB482" s="20">
        <f t="shared" si="117"/>
        <v>0</v>
      </c>
      <c r="AC482" s="20">
        <f t="shared" si="118"/>
        <v>0</v>
      </c>
      <c r="AD482" s="20">
        <f t="shared" si="119"/>
        <v>0</v>
      </c>
      <c r="AE482" s="23">
        <f t="shared" si="120"/>
        <v>0</v>
      </c>
      <c r="AF482" s="25">
        <f t="shared" si="121"/>
        <v>0</v>
      </c>
      <c r="AG482" s="230"/>
      <c r="AH482" s="25"/>
      <c r="AI482" s="23"/>
      <c r="AJ482" s="49">
        <f t="shared" si="122"/>
        <v>4</v>
      </c>
      <c r="AK482" s="365" t="s">
        <v>640</v>
      </c>
      <c r="AL482" s="182">
        <f t="shared" si="123"/>
        <v>6.6666666666666671E-3</v>
      </c>
      <c r="AM482" s="158" t="s">
        <v>358</v>
      </c>
      <c r="AN482" s="20" t="s">
        <v>109</v>
      </c>
      <c r="AO482" s="20" t="s">
        <v>109</v>
      </c>
      <c r="AP482" s="21"/>
      <c r="AQ482" s="122" t="s">
        <v>4</v>
      </c>
      <c r="AR482" s="185" t="str">
        <f>INDEX(Преподаватели!F$3:F$72,MATCH($AK482,Преподаватели!$E$3:$E$72,0),1)</f>
        <v>доц.</v>
      </c>
      <c r="AS482" s="101" t="str">
        <f>INDEX(Преподаватели!G$3:G$72,MATCH($AK482,Преподаватели!$E$3:$E$72,0),1)</f>
        <v>сум.</v>
      </c>
      <c r="AT482" s="101" t="str">
        <f>INDEX(Преподаватели!H$3:H$72,MATCH($AK482,Преподаватели!$E$3:$E$72,0),1)</f>
        <v>к.н.</v>
      </c>
      <c r="AU482" s="186" t="str">
        <f>INDEX(Преподаватели!I$3:I$72,MATCH($AK482,Преподаватели!$E$3:$E$72,0),1)</f>
        <v>б.з.</v>
      </c>
      <c r="AV482" s="157"/>
      <c r="AW482" s="163"/>
      <c r="AX482" s="163"/>
      <c r="AY482" s="164"/>
      <c r="AZ482" s="165"/>
      <c r="BA482" s="165"/>
      <c r="BB482" s="4"/>
      <c r="BC482" s="4"/>
      <c r="BD482" s="4"/>
      <c r="BE482" s="4"/>
      <c r="BF482" s="4"/>
    </row>
    <row r="483" spans="1:58">
      <c r="A483" s="22" t="s">
        <v>245</v>
      </c>
      <c r="B483" s="145" t="s">
        <v>641</v>
      </c>
      <c r="C483" s="68" t="s">
        <v>349</v>
      </c>
      <c r="D483" s="21" t="s">
        <v>437</v>
      </c>
      <c r="E483" s="21" t="s">
        <v>252</v>
      </c>
      <c r="F483" s="21">
        <v>1</v>
      </c>
      <c r="G483" s="320" t="s">
        <v>636</v>
      </c>
      <c r="H483" s="21">
        <v>3</v>
      </c>
      <c r="I483" s="49">
        <v>1</v>
      </c>
      <c r="J483" s="37"/>
      <c r="K483" s="31"/>
      <c r="L483" s="31"/>
      <c r="M483" s="38"/>
      <c r="N483" s="193">
        <v>0</v>
      </c>
      <c r="O483" s="21"/>
      <c r="P483" s="21">
        <v>2</v>
      </c>
      <c r="Q483" s="21">
        <v>2</v>
      </c>
      <c r="R483" s="21">
        <v>0</v>
      </c>
      <c r="S483" s="21"/>
      <c r="T483" s="121"/>
      <c r="U483" s="50">
        <f t="shared" si="111"/>
        <v>2</v>
      </c>
      <c r="V483" s="29">
        <f t="shared" si="112"/>
        <v>0</v>
      </c>
      <c r="W483" s="29">
        <f t="shared" si="113"/>
        <v>0</v>
      </c>
      <c r="X483" s="57">
        <f t="shared" si="114"/>
        <v>0</v>
      </c>
      <c r="Y483" s="29">
        <f t="shared" si="115"/>
        <v>0</v>
      </c>
      <c r="Z483" s="20">
        <f t="shared" si="116"/>
        <v>0</v>
      </c>
      <c r="AA483" s="20">
        <f t="shared" si="126"/>
        <v>0</v>
      </c>
      <c r="AB483" s="20">
        <f t="shared" si="117"/>
        <v>0</v>
      </c>
      <c r="AC483" s="20">
        <f t="shared" si="118"/>
        <v>0</v>
      </c>
      <c r="AD483" s="20">
        <f t="shared" si="119"/>
        <v>0</v>
      </c>
      <c r="AE483" s="23">
        <f t="shared" si="120"/>
        <v>0</v>
      </c>
      <c r="AF483" s="25">
        <f t="shared" si="121"/>
        <v>0</v>
      </c>
      <c r="AG483" s="230"/>
      <c r="AH483" s="25"/>
      <c r="AI483" s="23"/>
      <c r="AJ483" s="49">
        <f t="shared" si="122"/>
        <v>2</v>
      </c>
      <c r="AK483" s="365" t="s">
        <v>637</v>
      </c>
      <c r="AL483" s="182">
        <f t="shared" si="123"/>
        <v>3.3333333333333335E-3</v>
      </c>
      <c r="AM483" s="158" t="s">
        <v>354</v>
      </c>
      <c r="AN483" s="20" t="s">
        <v>109</v>
      </c>
      <c r="AO483" s="20" t="s">
        <v>109</v>
      </c>
      <c r="AP483" s="21"/>
      <c r="AQ483" s="122" t="s">
        <v>4</v>
      </c>
      <c r="AR483" s="185" t="str">
        <f>INDEX(Преподаватели!F$3:F$72,MATCH($AK483,Преподаватели!$E$3:$E$72,0),1)</f>
        <v>ст.викл.</v>
      </c>
      <c r="AS483" s="101" t="str">
        <f>INDEX(Преподаватели!G$3:G$72,MATCH($AK483,Преподаватели!$E$3:$E$72,0),1)</f>
        <v>сум.</v>
      </c>
      <c r="AT483" s="101" t="str">
        <f>INDEX(Преподаватели!H$3:H$72,MATCH($AK483,Преподаватели!$E$3:$E$72,0),1)</f>
        <v>б.с.</v>
      </c>
      <c r="AU483" s="186" t="str">
        <f>INDEX(Преподаватели!I$3:I$72,MATCH($AK483,Преподаватели!$E$3:$E$72,0),1)</f>
        <v>б.з.</v>
      </c>
      <c r="AV483" s="157"/>
      <c r="AW483" s="163"/>
      <c r="AX483" s="163"/>
      <c r="AY483" s="164"/>
      <c r="AZ483" s="165"/>
      <c r="BA483" s="165"/>
      <c r="BB483" s="1"/>
      <c r="BC483" s="1"/>
      <c r="BD483" s="1"/>
      <c r="BE483" s="1"/>
      <c r="BF483" s="1"/>
    </row>
    <row r="484" spans="1:58" s="1" customFormat="1">
      <c r="A484" s="22" t="s">
        <v>245</v>
      </c>
      <c r="B484" s="145" t="s">
        <v>641</v>
      </c>
      <c r="C484" s="68" t="s">
        <v>349</v>
      </c>
      <c r="D484" s="21" t="s">
        <v>437</v>
      </c>
      <c r="E484" s="21" t="s">
        <v>252</v>
      </c>
      <c r="F484" s="21">
        <v>2</v>
      </c>
      <c r="G484" s="320" t="s">
        <v>636</v>
      </c>
      <c r="H484" s="21">
        <v>3</v>
      </c>
      <c r="I484" s="49">
        <v>1</v>
      </c>
      <c r="J484" s="37"/>
      <c r="K484" s="31" t="s">
        <v>106</v>
      </c>
      <c r="L484" s="31"/>
      <c r="M484" s="38"/>
      <c r="N484" s="193">
        <v>4</v>
      </c>
      <c r="O484" s="21">
        <v>120</v>
      </c>
      <c r="P484" s="21">
        <v>4</v>
      </c>
      <c r="Q484" s="21">
        <v>2</v>
      </c>
      <c r="R484" s="21">
        <v>0</v>
      </c>
      <c r="S484" s="21">
        <v>2</v>
      </c>
      <c r="T484" s="121">
        <v>104</v>
      </c>
      <c r="U484" s="50">
        <f t="shared" si="111"/>
        <v>2</v>
      </c>
      <c r="V484" s="29">
        <f t="shared" si="112"/>
        <v>0</v>
      </c>
      <c r="W484" s="29">
        <f t="shared" si="113"/>
        <v>2</v>
      </c>
      <c r="X484" s="57">
        <f t="shared" si="114"/>
        <v>0</v>
      </c>
      <c r="Y484" s="29">
        <f t="shared" si="115"/>
        <v>0</v>
      </c>
      <c r="Z484" s="20">
        <f t="shared" si="116"/>
        <v>0</v>
      </c>
      <c r="AA484" s="20">
        <f t="shared" si="126"/>
        <v>0</v>
      </c>
      <c r="AB484" s="20">
        <f t="shared" si="117"/>
        <v>0</v>
      </c>
      <c r="AC484" s="20">
        <f t="shared" si="118"/>
        <v>0</v>
      </c>
      <c r="AD484" s="20">
        <f t="shared" si="119"/>
        <v>0</v>
      </c>
      <c r="AE484" s="23">
        <f t="shared" si="120"/>
        <v>0</v>
      </c>
      <c r="AF484" s="25">
        <f t="shared" si="121"/>
        <v>0</v>
      </c>
      <c r="AG484" s="230"/>
      <c r="AH484" s="25"/>
      <c r="AI484" s="23"/>
      <c r="AJ484" s="49">
        <f t="shared" si="122"/>
        <v>4</v>
      </c>
      <c r="AK484" s="365" t="s">
        <v>637</v>
      </c>
      <c r="AL484" s="182">
        <f t="shared" si="123"/>
        <v>6.6666666666666671E-3</v>
      </c>
      <c r="AM484" s="158" t="s">
        <v>354</v>
      </c>
      <c r="AN484" s="20" t="s">
        <v>109</v>
      </c>
      <c r="AO484" s="20" t="s">
        <v>109</v>
      </c>
      <c r="AP484" s="21"/>
      <c r="AQ484" s="122" t="s">
        <v>4</v>
      </c>
      <c r="AR484" s="185" t="str">
        <f>INDEX(Преподаватели!F$3:F$72,MATCH($AK484,Преподаватели!$E$3:$E$72,0),1)</f>
        <v>ст.викл.</v>
      </c>
      <c r="AS484" s="101" t="str">
        <f>INDEX(Преподаватели!G$3:G$72,MATCH($AK484,Преподаватели!$E$3:$E$72,0),1)</f>
        <v>сум.</v>
      </c>
      <c r="AT484" s="101" t="str">
        <f>INDEX(Преподаватели!H$3:H$72,MATCH($AK484,Преподаватели!$E$3:$E$72,0),1)</f>
        <v>б.с.</v>
      </c>
      <c r="AU484" s="186" t="str">
        <f>INDEX(Преподаватели!I$3:I$72,MATCH($AK484,Преподаватели!$E$3:$E$72,0),1)</f>
        <v>б.з.</v>
      </c>
      <c r="AV484" s="157"/>
      <c r="AW484" s="163"/>
      <c r="AX484" s="163"/>
      <c r="AY484" s="164"/>
      <c r="AZ484" s="165"/>
      <c r="BA484" s="165"/>
      <c r="BB484" s="4"/>
      <c r="BC484" s="4"/>
      <c r="BD484" s="4"/>
      <c r="BE484" s="4"/>
      <c r="BF484" s="4"/>
    </row>
    <row r="485" spans="1:58" s="1" customFormat="1">
      <c r="A485" s="21" t="s">
        <v>274</v>
      </c>
      <c r="B485" s="145" t="s">
        <v>642</v>
      </c>
      <c r="C485" s="68" t="s">
        <v>349</v>
      </c>
      <c r="D485" s="21" t="s">
        <v>437</v>
      </c>
      <c r="E485" s="21" t="s">
        <v>252</v>
      </c>
      <c r="F485" s="21">
        <v>2</v>
      </c>
      <c r="G485" s="320" t="s">
        <v>636</v>
      </c>
      <c r="H485" s="21">
        <v>3</v>
      </c>
      <c r="I485" s="49">
        <v>1</v>
      </c>
      <c r="J485" s="37"/>
      <c r="K485" s="31"/>
      <c r="L485" s="31"/>
      <c r="M485" s="38"/>
      <c r="N485" s="193">
        <v>0</v>
      </c>
      <c r="O485" s="21"/>
      <c r="P485" s="21">
        <v>2</v>
      </c>
      <c r="Q485" s="21">
        <v>2</v>
      </c>
      <c r="R485" s="21">
        <v>0</v>
      </c>
      <c r="S485" s="21"/>
      <c r="T485" s="121"/>
      <c r="U485" s="50">
        <f t="shared" si="111"/>
        <v>2</v>
      </c>
      <c r="V485" s="29">
        <f t="shared" si="112"/>
        <v>0</v>
      </c>
      <c r="W485" s="29">
        <f t="shared" si="113"/>
        <v>0</v>
      </c>
      <c r="X485" s="57">
        <f t="shared" si="114"/>
        <v>0</v>
      </c>
      <c r="Y485" s="29">
        <f t="shared" si="115"/>
        <v>0</v>
      </c>
      <c r="Z485" s="20">
        <f t="shared" si="116"/>
        <v>0</v>
      </c>
      <c r="AA485" s="20">
        <f t="shared" si="126"/>
        <v>0</v>
      </c>
      <c r="AB485" s="20">
        <f t="shared" si="117"/>
        <v>0</v>
      </c>
      <c r="AC485" s="20">
        <f t="shared" si="118"/>
        <v>0</v>
      </c>
      <c r="AD485" s="20">
        <f t="shared" si="119"/>
        <v>0</v>
      </c>
      <c r="AE485" s="23">
        <f t="shared" si="120"/>
        <v>0</v>
      </c>
      <c r="AF485" s="25">
        <f t="shared" si="121"/>
        <v>0</v>
      </c>
      <c r="AG485" s="230"/>
      <c r="AH485" s="25"/>
      <c r="AI485" s="23"/>
      <c r="AJ485" s="49">
        <f t="shared" si="122"/>
        <v>2</v>
      </c>
      <c r="AK485" s="365" t="s">
        <v>637</v>
      </c>
      <c r="AL485" s="182">
        <f t="shared" si="123"/>
        <v>3.3333333333333335E-3</v>
      </c>
      <c r="AM485" s="158" t="s">
        <v>358</v>
      </c>
      <c r="AN485" s="20" t="s">
        <v>109</v>
      </c>
      <c r="AO485" s="20" t="s">
        <v>109</v>
      </c>
      <c r="AP485" s="21"/>
      <c r="AQ485" s="122" t="s">
        <v>4</v>
      </c>
      <c r="AR485" s="185" t="str">
        <f>INDEX(Преподаватели!F$3:F$72,MATCH($AK485,Преподаватели!$E$3:$E$72,0),1)</f>
        <v>ст.викл.</v>
      </c>
      <c r="AS485" s="101" t="str">
        <f>INDEX(Преподаватели!G$3:G$72,MATCH($AK485,Преподаватели!$E$3:$E$72,0),1)</f>
        <v>сум.</v>
      </c>
      <c r="AT485" s="101" t="str">
        <f>INDEX(Преподаватели!H$3:H$72,MATCH($AK485,Преподаватели!$E$3:$E$72,0),1)</f>
        <v>б.с.</v>
      </c>
      <c r="AU485" s="186" t="str">
        <f>INDEX(Преподаватели!I$3:I$72,MATCH($AK485,Преподаватели!$E$3:$E$72,0),1)</f>
        <v>б.з.</v>
      </c>
      <c r="AV485" s="157"/>
      <c r="AW485" s="163"/>
      <c r="AX485" s="163"/>
      <c r="AY485" s="164"/>
      <c r="AZ485" s="165"/>
      <c r="BA485" s="165"/>
    </row>
    <row r="486" spans="1:58">
      <c r="A486" s="21" t="s">
        <v>284</v>
      </c>
      <c r="B486" s="145" t="s">
        <v>643</v>
      </c>
      <c r="C486" s="68" t="s">
        <v>349</v>
      </c>
      <c r="D486" s="21" t="s">
        <v>437</v>
      </c>
      <c r="E486" s="21" t="s">
        <v>252</v>
      </c>
      <c r="F486" s="21">
        <v>1</v>
      </c>
      <c r="G486" s="320" t="s">
        <v>636</v>
      </c>
      <c r="H486" s="21">
        <v>3</v>
      </c>
      <c r="I486" s="49">
        <v>1</v>
      </c>
      <c r="J486" s="37"/>
      <c r="K486" s="31" t="s">
        <v>106</v>
      </c>
      <c r="L486" s="31"/>
      <c r="M486" s="38"/>
      <c r="N486" s="193">
        <v>3</v>
      </c>
      <c r="O486" s="21">
        <v>90</v>
      </c>
      <c r="P486" s="21">
        <v>2</v>
      </c>
      <c r="Q486" s="21"/>
      <c r="R486" s="21">
        <v>0</v>
      </c>
      <c r="S486" s="21">
        <v>2</v>
      </c>
      <c r="T486" s="121">
        <v>78</v>
      </c>
      <c r="U486" s="50">
        <f t="shared" si="111"/>
        <v>0</v>
      </c>
      <c r="V486" s="29">
        <f t="shared" si="112"/>
        <v>0</v>
      </c>
      <c r="W486" s="29">
        <f t="shared" si="113"/>
        <v>2</v>
      </c>
      <c r="X486" s="57">
        <f t="shared" si="114"/>
        <v>0</v>
      </c>
      <c r="Y486" s="29">
        <f t="shared" si="115"/>
        <v>0</v>
      </c>
      <c r="Z486" s="20">
        <f t="shared" si="116"/>
        <v>0</v>
      </c>
      <c r="AA486" s="20">
        <f t="shared" si="126"/>
        <v>0</v>
      </c>
      <c r="AB486" s="20">
        <f t="shared" si="117"/>
        <v>0</v>
      </c>
      <c r="AC486" s="20">
        <f t="shared" si="118"/>
        <v>0</v>
      </c>
      <c r="AD486" s="20">
        <f t="shared" si="119"/>
        <v>0</v>
      </c>
      <c r="AE486" s="23">
        <f t="shared" si="120"/>
        <v>0</v>
      </c>
      <c r="AF486" s="25">
        <f t="shared" si="121"/>
        <v>0</v>
      </c>
      <c r="AG486" s="230"/>
      <c r="AH486" s="25"/>
      <c r="AI486" s="23"/>
      <c r="AJ486" s="49">
        <f t="shared" si="122"/>
        <v>2</v>
      </c>
      <c r="AK486" s="365" t="s">
        <v>130</v>
      </c>
      <c r="AL486" s="182">
        <f t="shared" si="123"/>
        <v>3.3333333333333335E-3</v>
      </c>
      <c r="AM486" s="158" t="s">
        <v>354</v>
      </c>
      <c r="AN486" s="20" t="s">
        <v>109</v>
      </c>
      <c r="AO486" s="20" t="s">
        <v>109</v>
      </c>
      <c r="AP486" s="21"/>
      <c r="AQ486" s="122" t="s">
        <v>4</v>
      </c>
      <c r="AR486" s="185" t="str">
        <f>INDEX(Преподаватели!F$3:F$72,MATCH($AK486,Преподаватели!$E$3:$E$72,0),1)</f>
        <v>доц.</v>
      </c>
      <c r="AS486" s="101" t="str">
        <f>INDEX(Преподаватели!G$3:G$72,MATCH($AK486,Преподаватели!$E$3:$E$72,0),1)</f>
        <v>сум.</v>
      </c>
      <c r="AT486" s="101" t="str">
        <f>INDEX(Преподаватели!H$3:H$72,MATCH($AK486,Преподаватели!$E$3:$E$72,0),1)</f>
        <v>к.н.</v>
      </c>
      <c r="AU486" s="186" t="str">
        <f>INDEX(Преподаватели!I$3:I$72,MATCH($AK486,Преподаватели!$E$3:$E$72,0),1)</f>
        <v>доц.</v>
      </c>
      <c r="AV486" s="157"/>
      <c r="AW486" s="163"/>
      <c r="AX486" s="163"/>
      <c r="AY486" s="164"/>
      <c r="AZ486" s="165"/>
      <c r="BA486" s="165"/>
    </row>
    <row r="487" spans="1:58" s="1" customFormat="1" ht="25.5">
      <c r="A487" s="21" t="s">
        <v>299</v>
      </c>
      <c r="B487" s="145" t="s">
        <v>644</v>
      </c>
      <c r="C487" s="68" t="s">
        <v>349</v>
      </c>
      <c r="D487" s="21" t="s">
        <v>437</v>
      </c>
      <c r="E487" s="21" t="s">
        <v>252</v>
      </c>
      <c r="F487" s="21">
        <v>1</v>
      </c>
      <c r="G487" s="320" t="s">
        <v>636</v>
      </c>
      <c r="H487" s="21">
        <v>3</v>
      </c>
      <c r="I487" s="49">
        <v>1</v>
      </c>
      <c r="J487" s="37"/>
      <c r="K487" s="31" t="s">
        <v>106</v>
      </c>
      <c r="L487" s="31"/>
      <c r="M487" s="38"/>
      <c r="N487" s="193">
        <v>3</v>
      </c>
      <c r="O487" s="21">
        <v>90</v>
      </c>
      <c r="P487" s="21">
        <v>4</v>
      </c>
      <c r="Q487" s="21">
        <v>2</v>
      </c>
      <c r="R487" s="21">
        <v>0</v>
      </c>
      <c r="S487" s="21">
        <v>2</v>
      </c>
      <c r="T487" s="121">
        <v>70</v>
      </c>
      <c r="U487" s="50">
        <f t="shared" si="111"/>
        <v>2</v>
      </c>
      <c r="V487" s="29">
        <f t="shared" si="112"/>
        <v>0</v>
      </c>
      <c r="W487" s="29">
        <f t="shared" si="113"/>
        <v>2</v>
      </c>
      <c r="X487" s="57">
        <f t="shared" si="114"/>
        <v>0</v>
      </c>
      <c r="Y487" s="29">
        <f t="shared" si="115"/>
        <v>0</v>
      </c>
      <c r="Z487" s="20">
        <f t="shared" si="116"/>
        <v>0</v>
      </c>
      <c r="AA487" s="20">
        <f t="shared" si="126"/>
        <v>0</v>
      </c>
      <c r="AB487" s="20">
        <f t="shared" si="117"/>
        <v>0</v>
      </c>
      <c r="AC487" s="20">
        <f t="shared" si="118"/>
        <v>0</v>
      </c>
      <c r="AD487" s="20">
        <f t="shared" si="119"/>
        <v>0</v>
      </c>
      <c r="AE487" s="23">
        <f t="shared" si="120"/>
        <v>0</v>
      </c>
      <c r="AF487" s="25">
        <f t="shared" si="121"/>
        <v>0</v>
      </c>
      <c r="AG487" s="230"/>
      <c r="AH487" s="25"/>
      <c r="AI487" s="23"/>
      <c r="AJ487" s="49">
        <f t="shared" si="122"/>
        <v>4</v>
      </c>
      <c r="AK487" s="365" t="s">
        <v>238</v>
      </c>
      <c r="AL487" s="182">
        <f t="shared" si="123"/>
        <v>6.6666666666666671E-3</v>
      </c>
      <c r="AM487" s="158" t="s">
        <v>358</v>
      </c>
      <c r="AN487" s="20" t="s">
        <v>109</v>
      </c>
      <c r="AO487" s="20" t="s">
        <v>109</v>
      </c>
      <c r="AP487" s="21"/>
      <c r="AQ487" s="122" t="s">
        <v>4</v>
      </c>
      <c r="AR487" s="185" t="str">
        <f>INDEX(Преподаватели!F$3:F$72,MATCH($AK487,Преподаватели!$E$3:$E$72,0),1)</f>
        <v>доц.</v>
      </c>
      <c r="AS487" s="101" t="str">
        <f>INDEX(Преподаватели!G$3:G$72,MATCH($AK487,Преподаватели!$E$3:$E$72,0),1)</f>
        <v>шт.</v>
      </c>
      <c r="AT487" s="101" t="str">
        <f>INDEX(Преподаватели!H$3:H$72,MATCH($AK487,Преподаватели!$E$3:$E$72,0),1)</f>
        <v>к.н.</v>
      </c>
      <c r="AU487" s="186" t="str">
        <f>INDEX(Преподаватели!I$3:I$72,MATCH($AK487,Преподаватели!$E$3:$E$72,0),1)</f>
        <v>б.з.</v>
      </c>
      <c r="AV487" s="157"/>
      <c r="AW487" s="163"/>
      <c r="AX487" s="163"/>
      <c r="AY487" s="164"/>
      <c r="AZ487" s="165"/>
      <c r="BA487" s="165"/>
    </row>
    <row r="488" spans="1:58" s="1" customFormat="1">
      <c r="A488" s="21" t="s">
        <v>645</v>
      </c>
      <c r="B488" s="145" t="s">
        <v>646</v>
      </c>
      <c r="C488" s="68" t="s">
        <v>349</v>
      </c>
      <c r="D488" s="21" t="s">
        <v>437</v>
      </c>
      <c r="E488" s="21" t="s">
        <v>252</v>
      </c>
      <c r="F488" s="21">
        <v>1</v>
      </c>
      <c r="G488" s="320" t="s">
        <v>636</v>
      </c>
      <c r="H488" s="21">
        <v>3</v>
      </c>
      <c r="I488" s="49">
        <v>1</v>
      </c>
      <c r="J488" s="37"/>
      <c r="K488" s="31"/>
      <c r="L488" s="31"/>
      <c r="M488" s="38"/>
      <c r="N488" s="193">
        <v>1.5</v>
      </c>
      <c r="O488" s="21">
        <v>45</v>
      </c>
      <c r="P488" s="21">
        <v>2</v>
      </c>
      <c r="Q488" s="21"/>
      <c r="R488" s="21">
        <v>0</v>
      </c>
      <c r="S488" s="21">
        <v>2</v>
      </c>
      <c r="T488" s="121">
        <v>35</v>
      </c>
      <c r="U488" s="50">
        <f t="shared" si="111"/>
        <v>0</v>
      </c>
      <c r="V488" s="29">
        <f t="shared" si="112"/>
        <v>0</v>
      </c>
      <c r="W488" s="29">
        <f t="shared" si="113"/>
        <v>2</v>
      </c>
      <c r="X488" s="57">
        <f t="shared" si="114"/>
        <v>0</v>
      </c>
      <c r="Y488" s="29">
        <f t="shared" si="115"/>
        <v>0</v>
      </c>
      <c r="Z488" s="20">
        <f t="shared" si="116"/>
        <v>0</v>
      </c>
      <c r="AA488" s="20">
        <f t="shared" si="126"/>
        <v>0</v>
      </c>
      <c r="AB488" s="20">
        <f t="shared" si="117"/>
        <v>0</v>
      </c>
      <c r="AC488" s="20">
        <f t="shared" si="118"/>
        <v>0</v>
      </c>
      <c r="AD488" s="20">
        <f t="shared" si="119"/>
        <v>0</v>
      </c>
      <c r="AE488" s="23">
        <f t="shared" si="120"/>
        <v>0</v>
      </c>
      <c r="AF488" s="25">
        <f t="shared" si="121"/>
        <v>0</v>
      </c>
      <c r="AG488" s="230"/>
      <c r="AH488" s="25"/>
      <c r="AI488" s="23"/>
      <c r="AJ488" s="49">
        <f t="shared" si="122"/>
        <v>2</v>
      </c>
      <c r="AK488" s="365" t="s">
        <v>238</v>
      </c>
      <c r="AL488" s="182">
        <f t="shared" si="123"/>
        <v>3.3333333333333335E-3</v>
      </c>
      <c r="AM488" s="158" t="s">
        <v>358</v>
      </c>
      <c r="AN488" s="20" t="s">
        <v>109</v>
      </c>
      <c r="AO488" s="20" t="s">
        <v>109</v>
      </c>
      <c r="AP488" s="21"/>
      <c r="AQ488" s="122" t="s">
        <v>4</v>
      </c>
      <c r="AR488" s="185" t="str">
        <f>INDEX(Преподаватели!F$3:F$72,MATCH($AK488,Преподаватели!$E$3:$E$72,0),1)</f>
        <v>доц.</v>
      </c>
      <c r="AS488" s="101" t="str">
        <f>INDEX(Преподаватели!G$3:G$72,MATCH($AK488,Преподаватели!$E$3:$E$72,0),1)</f>
        <v>шт.</v>
      </c>
      <c r="AT488" s="101" t="str">
        <f>INDEX(Преподаватели!H$3:H$72,MATCH($AK488,Преподаватели!$E$3:$E$72,0),1)</f>
        <v>к.н.</v>
      </c>
      <c r="AU488" s="186" t="str">
        <f>INDEX(Преподаватели!I$3:I$72,MATCH($AK488,Преподаватели!$E$3:$E$72,0),1)</f>
        <v>б.з.</v>
      </c>
      <c r="AV488" s="157"/>
      <c r="AW488" s="163"/>
      <c r="AX488" s="163"/>
      <c r="AY488" s="164"/>
      <c r="AZ488" s="165"/>
      <c r="BA488" s="165"/>
    </row>
    <row r="489" spans="1:58" s="1" customFormat="1">
      <c r="A489" s="21" t="s">
        <v>647</v>
      </c>
      <c r="B489" s="145" t="s">
        <v>588</v>
      </c>
      <c r="C489" s="68" t="s">
        <v>349</v>
      </c>
      <c r="D489" s="21" t="s">
        <v>437</v>
      </c>
      <c r="E489" s="21" t="s">
        <v>252</v>
      </c>
      <c r="F489" s="21">
        <v>1</v>
      </c>
      <c r="G489" s="320" t="s">
        <v>636</v>
      </c>
      <c r="H489" s="21">
        <v>3</v>
      </c>
      <c r="I489" s="49">
        <v>1</v>
      </c>
      <c r="J489" s="37"/>
      <c r="K489" s="31"/>
      <c r="L489" s="31"/>
      <c r="M489" s="38"/>
      <c r="N489" s="193">
        <v>1.5</v>
      </c>
      <c r="O489" s="21">
        <v>45</v>
      </c>
      <c r="P489" s="21">
        <v>2</v>
      </c>
      <c r="Q489" s="21"/>
      <c r="R489" s="21">
        <v>0</v>
      </c>
      <c r="S489" s="21">
        <v>2</v>
      </c>
      <c r="T489" s="121">
        <v>35</v>
      </c>
      <c r="U489" s="50">
        <f t="shared" si="111"/>
        <v>0</v>
      </c>
      <c r="V489" s="29">
        <f t="shared" si="112"/>
        <v>0</v>
      </c>
      <c r="W489" s="29">
        <f t="shared" si="113"/>
        <v>2</v>
      </c>
      <c r="X489" s="57">
        <f t="shared" si="114"/>
        <v>0</v>
      </c>
      <c r="Y489" s="29">
        <f t="shared" si="115"/>
        <v>0</v>
      </c>
      <c r="Z489" s="20">
        <f t="shared" si="116"/>
        <v>0</v>
      </c>
      <c r="AA489" s="20">
        <f t="shared" si="126"/>
        <v>0</v>
      </c>
      <c r="AB489" s="20">
        <f t="shared" si="117"/>
        <v>0</v>
      </c>
      <c r="AC489" s="20">
        <f t="shared" si="118"/>
        <v>0</v>
      </c>
      <c r="AD489" s="20">
        <f t="shared" si="119"/>
        <v>0</v>
      </c>
      <c r="AE489" s="23">
        <f t="shared" si="120"/>
        <v>0</v>
      </c>
      <c r="AF489" s="25">
        <f t="shared" si="121"/>
        <v>0</v>
      </c>
      <c r="AG489" s="230"/>
      <c r="AH489" s="25"/>
      <c r="AI489" s="23"/>
      <c r="AJ489" s="49">
        <f t="shared" si="122"/>
        <v>2</v>
      </c>
      <c r="AK489" s="365" t="s">
        <v>238</v>
      </c>
      <c r="AL489" s="182">
        <f t="shared" si="123"/>
        <v>3.3333333333333335E-3</v>
      </c>
      <c r="AM489" s="158" t="s">
        <v>358</v>
      </c>
      <c r="AN489" s="20" t="s">
        <v>109</v>
      </c>
      <c r="AO489" s="20" t="s">
        <v>109</v>
      </c>
      <c r="AP489" s="21"/>
      <c r="AQ489" s="122" t="s">
        <v>4</v>
      </c>
      <c r="AR489" s="185" t="str">
        <f>INDEX(Преподаватели!F$3:F$72,MATCH($AK489,Преподаватели!$E$3:$E$72,0),1)</f>
        <v>доц.</v>
      </c>
      <c r="AS489" s="101" t="str">
        <f>INDEX(Преподаватели!G$3:G$72,MATCH($AK489,Преподаватели!$E$3:$E$72,0),1)</f>
        <v>шт.</v>
      </c>
      <c r="AT489" s="101" t="str">
        <f>INDEX(Преподаватели!H$3:H$72,MATCH($AK489,Преподаватели!$E$3:$E$72,0),1)</f>
        <v>к.н.</v>
      </c>
      <c r="AU489" s="186" t="str">
        <f>INDEX(Преподаватели!I$3:I$72,MATCH($AK489,Преподаватели!$E$3:$E$72,0),1)</f>
        <v>б.з.</v>
      </c>
      <c r="AV489" s="157"/>
      <c r="AW489" s="163"/>
      <c r="AX489" s="163"/>
      <c r="AY489" s="164"/>
      <c r="AZ489" s="165"/>
      <c r="BA489" s="165"/>
      <c r="BB489" s="4"/>
      <c r="BC489" s="4"/>
      <c r="BD489" s="4"/>
      <c r="BE489" s="4"/>
      <c r="BF489" s="4"/>
    </row>
    <row r="490" spans="1:58">
      <c r="A490" s="22" t="s">
        <v>600</v>
      </c>
      <c r="B490" s="145" t="s">
        <v>648</v>
      </c>
      <c r="C490" s="68" t="s">
        <v>349</v>
      </c>
      <c r="D490" s="21" t="s">
        <v>437</v>
      </c>
      <c r="E490" s="21" t="s">
        <v>252</v>
      </c>
      <c r="F490" s="21">
        <v>1</v>
      </c>
      <c r="G490" s="320" t="s">
        <v>636</v>
      </c>
      <c r="H490" s="21">
        <v>3</v>
      </c>
      <c r="I490" s="49">
        <v>1</v>
      </c>
      <c r="J490" s="37" t="s">
        <v>106</v>
      </c>
      <c r="K490" s="31"/>
      <c r="L490" s="31"/>
      <c r="M490" s="38"/>
      <c r="N490" s="193">
        <v>4</v>
      </c>
      <c r="O490" s="21">
        <v>120</v>
      </c>
      <c r="P490" s="21">
        <v>2</v>
      </c>
      <c r="Q490" s="21"/>
      <c r="R490" s="21">
        <v>0</v>
      </c>
      <c r="S490" s="21">
        <v>2</v>
      </c>
      <c r="T490" s="121">
        <v>104</v>
      </c>
      <c r="U490" s="50">
        <f t="shared" si="111"/>
        <v>0</v>
      </c>
      <c r="V490" s="29">
        <f t="shared" si="112"/>
        <v>0</v>
      </c>
      <c r="W490" s="29">
        <f t="shared" si="113"/>
        <v>2</v>
      </c>
      <c r="X490" s="57">
        <f t="shared" si="114"/>
        <v>0</v>
      </c>
      <c r="Y490" s="29">
        <f t="shared" si="115"/>
        <v>0</v>
      </c>
      <c r="Z490" s="20">
        <f t="shared" si="116"/>
        <v>0</v>
      </c>
      <c r="AA490" s="20">
        <f t="shared" si="126"/>
        <v>0</v>
      </c>
      <c r="AB490" s="20">
        <f t="shared" si="117"/>
        <v>0.75</v>
      </c>
      <c r="AC490" s="20">
        <f t="shared" si="118"/>
        <v>0</v>
      </c>
      <c r="AD490" s="20">
        <f t="shared" si="119"/>
        <v>0</v>
      </c>
      <c r="AE490" s="23">
        <f t="shared" si="120"/>
        <v>0</v>
      </c>
      <c r="AF490" s="25">
        <f t="shared" si="121"/>
        <v>0</v>
      </c>
      <c r="AG490" s="230"/>
      <c r="AH490" s="25"/>
      <c r="AI490" s="23"/>
      <c r="AJ490" s="49">
        <f t="shared" si="122"/>
        <v>2.75</v>
      </c>
      <c r="AK490" s="365" t="s">
        <v>637</v>
      </c>
      <c r="AL490" s="182">
        <f t="shared" si="123"/>
        <v>4.5833333333333334E-3</v>
      </c>
      <c r="AM490" s="69" t="s">
        <v>358</v>
      </c>
      <c r="AN490" s="20" t="s">
        <v>109</v>
      </c>
      <c r="AO490" s="20" t="s">
        <v>109</v>
      </c>
      <c r="AP490" s="21"/>
      <c r="AQ490" s="122" t="s">
        <v>4</v>
      </c>
      <c r="AR490" s="185" t="str">
        <f>INDEX(Преподаватели!F$3:F$72,MATCH($AK490,Преподаватели!$E$3:$E$72,0),1)</f>
        <v>ст.викл.</v>
      </c>
      <c r="AS490" s="101" t="str">
        <f>INDEX(Преподаватели!G$3:G$72,MATCH($AK490,Преподаватели!$E$3:$E$72,0),1)</f>
        <v>сум.</v>
      </c>
      <c r="AT490" s="101" t="str">
        <f>INDEX(Преподаватели!H$3:H$72,MATCH($AK490,Преподаватели!$E$3:$E$72,0),1)</f>
        <v>б.с.</v>
      </c>
      <c r="AU490" s="186" t="str">
        <f>INDEX(Преподаватели!I$3:I$72,MATCH($AK490,Преподаватели!$E$3:$E$72,0),1)</f>
        <v>б.з.</v>
      </c>
      <c r="AV490" s="157"/>
      <c r="AW490" s="163"/>
      <c r="AX490" s="163"/>
      <c r="AY490" s="164"/>
      <c r="AZ490" s="165"/>
      <c r="BA490" s="165"/>
      <c r="BB490" s="1"/>
      <c r="BC490" s="1"/>
      <c r="BD490" s="1"/>
      <c r="BE490" s="1"/>
      <c r="BF490" s="1"/>
    </row>
    <row r="491" spans="1:58" s="1" customFormat="1">
      <c r="A491" s="21" t="s">
        <v>629</v>
      </c>
      <c r="B491" s="145" t="s">
        <v>649</v>
      </c>
      <c r="C491" s="68" t="s">
        <v>349</v>
      </c>
      <c r="D491" s="21" t="s">
        <v>437</v>
      </c>
      <c r="E491" s="21" t="s">
        <v>252</v>
      </c>
      <c r="F491" s="21">
        <v>1</v>
      </c>
      <c r="G491" s="320" t="s">
        <v>636</v>
      </c>
      <c r="H491" s="21">
        <v>3</v>
      </c>
      <c r="I491" s="49">
        <v>1</v>
      </c>
      <c r="J491" s="37" t="s">
        <v>106</v>
      </c>
      <c r="K491" s="31"/>
      <c r="L491" s="31"/>
      <c r="M491" s="38"/>
      <c r="N491" s="193">
        <v>4</v>
      </c>
      <c r="O491" s="21">
        <v>120</v>
      </c>
      <c r="P491" s="21">
        <v>2</v>
      </c>
      <c r="Q491" s="21"/>
      <c r="R491" s="21">
        <v>0</v>
      </c>
      <c r="S491" s="21">
        <v>2</v>
      </c>
      <c r="T491" s="121">
        <v>104</v>
      </c>
      <c r="U491" s="50">
        <f t="shared" si="111"/>
        <v>0</v>
      </c>
      <c r="V491" s="29">
        <f t="shared" si="112"/>
        <v>0</v>
      </c>
      <c r="W491" s="29">
        <f t="shared" si="113"/>
        <v>2</v>
      </c>
      <c r="X491" s="57">
        <f t="shared" si="114"/>
        <v>0</v>
      </c>
      <c r="Y491" s="29">
        <f t="shared" si="115"/>
        <v>0</v>
      </c>
      <c r="Z491" s="20">
        <f t="shared" si="116"/>
        <v>0</v>
      </c>
      <c r="AA491" s="20">
        <f t="shared" si="126"/>
        <v>0</v>
      </c>
      <c r="AB491" s="20">
        <f t="shared" si="117"/>
        <v>0.75</v>
      </c>
      <c r="AC491" s="20">
        <f t="shared" si="118"/>
        <v>0</v>
      </c>
      <c r="AD491" s="20">
        <f t="shared" si="119"/>
        <v>0</v>
      </c>
      <c r="AE491" s="23">
        <f t="shared" si="120"/>
        <v>0</v>
      </c>
      <c r="AF491" s="25">
        <f t="shared" si="121"/>
        <v>0</v>
      </c>
      <c r="AG491" s="230"/>
      <c r="AH491" s="25"/>
      <c r="AI491" s="23"/>
      <c r="AJ491" s="49">
        <f t="shared" si="122"/>
        <v>2.75</v>
      </c>
      <c r="AK491" s="365" t="s">
        <v>130</v>
      </c>
      <c r="AL491" s="182">
        <f t="shared" si="123"/>
        <v>4.5833333333333334E-3</v>
      </c>
      <c r="AM491" s="158" t="s">
        <v>176</v>
      </c>
      <c r="AN491" s="20" t="s">
        <v>109</v>
      </c>
      <c r="AO491" s="20" t="s">
        <v>109</v>
      </c>
      <c r="AP491" s="21"/>
      <c r="AQ491" s="122" t="s">
        <v>4</v>
      </c>
      <c r="AR491" s="185" t="str">
        <f>INDEX(Преподаватели!F$3:F$72,MATCH($AK491,Преподаватели!$E$3:$E$72,0),1)</f>
        <v>доц.</v>
      </c>
      <c r="AS491" s="101" t="str">
        <f>INDEX(Преподаватели!G$3:G$72,MATCH($AK491,Преподаватели!$E$3:$E$72,0),1)</f>
        <v>сум.</v>
      </c>
      <c r="AT491" s="101" t="str">
        <f>INDEX(Преподаватели!H$3:H$72,MATCH($AK491,Преподаватели!$E$3:$E$72,0),1)</f>
        <v>к.н.</v>
      </c>
      <c r="AU491" s="186" t="str">
        <f>INDEX(Преподаватели!I$3:I$72,MATCH($AK491,Преподаватели!$E$3:$E$72,0),1)</f>
        <v>доц.</v>
      </c>
      <c r="AV491" s="157"/>
      <c r="AW491" s="163"/>
      <c r="AX491" s="163"/>
      <c r="AY491" s="164"/>
      <c r="AZ491" s="165"/>
      <c r="BA491" s="165"/>
      <c r="BB491" s="4"/>
      <c r="BC491" s="4"/>
      <c r="BD491" s="4"/>
      <c r="BE491" s="4"/>
      <c r="BF491" s="4"/>
    </row>
    <row r="492" spans="1:58">
      <c r="A492" s="22" t="s">
        <v>650</v>
      </c>
      <c r="B492" s="145" t="s">
        <v>651</v>
      </c>
      <c r="C492" s="68" t="s">
        <v>349</v>
      </c>
      <c r="D492" s="21" t="s">
        <v>437</v>
      </c>
      <c r="E492" s="21" t="s">
        <v>252</v>
      </c>
      <c r="F492" s="21">
        <v>1</v>
      </c>
      <c r="G492" s="320" t="s">
        <v>636</v>
      </c>
      <c r="H492" s="21">
        <v>3</v>
      </c>
      <c r="I492" s="49">
        <v>1</v>
      </c>
      <c r="J492" s="37" t="s">
        <v>106</v>
      </c>
      <c r="K492" s="31"/>
      <c r="L492" s="31"/>
      <c r="M492" s="38"/>
      <c r="N492" s="193">
        <v>3</v>
      </c>
      <c r="O492" s="21">
        <v>90</v>
      </c>
      <c r="P492" s="21">
        <v>4</v>
      </c>
      <c r="Q492" s="21">
        <v>2</v>
      </c>
      <c r="R492" s="21">
        <v>0</v>
      </c>
      <c r="S492" s="21">
        <v>2</v>
      </c>
      <c r="T492" s="121">
        <v>78</v>
      </c>
      <c r="U492" s="50">
        <f t="shared" si="111"/>
        <v>2</v>
      </c>
      <c r="V492" s="29">
        <f t="shared" si="112"/>
        <v>0</v>
      </c>
      <c r="W492" s="29">
        <f t="shared" si="113"/>
        <v>2</v>
      </c>
      <c r="X492" s="57">
        <f t="shared" si="114"/>
        <v>0</v>
      </c>
      <c r="Y492" s="29">
        <f t="shared" si="115"/>
        <v>0</v>
      </c>
      <c r="Z492" s="20">
        <f t="shared" si="116"/>
        <v>0</v>
      </c>
      <c r="AA492" s="20">
        <f t="shared" si="126"/>
        <v>0</v>
      </c>
      <c r="AB492" s="20">
        <f t="shared" si="117"/>
        <v>0.75</v>
      </c>
      <c r="AC492" s="20">
        <f t="shared" si="118"/>
        <v>0</v>
      </c>
      <c r="AD492" s="20">
        <f t="shared" si="119"/>
        <v>0</v>
      </c>
      <c r="AE492" s="23">
        <f t="shared" si="120"/>
        <v>0</v>
      </c>
      <c r="AF492" s="25">
        <f t="shared" si="121"/>
        <v>0</v>
      </c>
      <c r="AG492" s="230"/>
      <c r="AH492" s="25"/>
      <c r="AI492" s="23"/>
      <c r="AJ492" s="49">
        <f t="shared" si="122"/>
        <v>4.75</v>
      </c>
      <c r="AK492" s="365" t="s">
        <v>640</v>
      </c>
      <c r="AL492" s="182">
        <f t="shared" si="123"/>
        <v>7.9166666666666673E-3</v>
      </c>
      <c r="AM492" s="69" t="s">
        <v>354</v>
      </c>
      <c r="AN492" s="20" t="s">
        <v>109</v>
      </c>
      <c r="AO492" s="20" t="s">
        <v>109</v>
      </c>
      <c r="AP492" s="21"/>
      <c r="AQ492" s="122" t="s">
        <v>4</v>
      </c>
      <c r="AR492" s="185" t="str">
        <f>INDEX(Преподаватели!F$3:F$72,MATCH($AK492,Преподаватели!$E$3:$E$72,0),1)</f>
        <v>доц.</v>
      </c>
      <c r="AS492" s="101" t="str">
        <f>INDEX(Преподаватели!G$3:G$72,MATCH($AK492,Преподаватели!$E$3:$E$72,0),1)</f>
        <v>сум.</v>
      </c>
      <c r="AT492" s="101" t="str">
        <f>INDEX(Преподаватели!H$3:H$72,MATCH($AK492,Преподаватели!$E$3:$E$72,0),1)</f>
        <v>к.н.</v>
      </c>
      <c r="AU492" s="186" t="str">
        <f>INDEX(Преподаватели!I$3:I$72,MATCH($AK492,Преподаватели!$E$3:$E$72,0),1)</f>
        <v>б.з.</v>
      </c>
      <c r="AV492" s="157"/>
      <c r="AW492" s="163"/>
      <c r="AX492" s="163"/>
      <c r="AY492" s="164"/>
      <c r="AZ492" s="165"/>
      <c r="BA492" s="165"/>
      <c r="BB492" s="1"/>
      <c r="BC492" s="1"/>
      <c r="BD492" s="1"/>
      <c r="BE492" s="1"/>
      <c r="BF492" s="1"/>
    </row>
    <row r="493" spans="1:58" s="1" customFormat="1">
      <c r="A493" s="21" t="s">
        <v>650</v>
      </c>
      <c r="B493" s="145" t="s">
        <v>651</v>
      </c>
      <c r="C493" s="68" t="s">
        <v>349</v>
      </c>
      <c r="D493" s="21" t="s">
        <v>437</v>
      </c>
      <c r="E493" s="21" t="s">
        <v>252</v>
      </c>
      <c r="F493" s="21">
        <v>2</v>
      </c>
      <c r="G493" s="320" t="s">
        <v>636</v>
      </c>
      <c r="H493" s="21">
        <v>3</v>
      </c>
      <c r="I493" s="49">
        <v>1</v>
      </c>
      <c r="J493" s="37" t="s">
        <v>106</v>
      </c>
      <c r="K493" s="31"/>
      <c r="L493" s="31"/>
      <c r="M493" s="38"/>
      <c r="N493" s="193">
        <v>3</v>
      </c>
      <c r="O493" s="21">
        <v>90</v>
      </c>
      <c r="P493" s="21">
        <v>2</v>
      </c>
      <c r="Q493" s="21"/>
      <c r="R493" s="21">
        <v>0</v>
      </c>
      <c r="S493" s="21">
        <v>2</v>
      </c>
      <c r="T493" s="121">
        <v>80</v>
      </c>
      <c r="U493" s="50">
        <f t="shared" si="111"/>
        <v>0</v>
      </c>
      <c r="V493" s="29">
        <f t="shared" si="112"/>
        <v>0</v>
      </c>
      <c r="W493" s="29">
        <f t="shared" si="113"/>
        <v>2</v>
      </c>
      <c r="X493" s="57">
        <f t="shared" si="114"/>
        <v>0</v>
      </c>
      <c r="Y493" s="29">
        <f t="shared" si="115"/>
        <v>0</v>
      </c>
      <c r="Z493" s="20">
        <f t="shared" si="116"/>
        <v>0</v>
      </c>
      <c r="AA493" s="20">
        <f t="shared" si="126"/>
        <v>0</v>
      </c>
      <c r="AB493" s="20">
        <f t="shared" si="117"/>
        <v>0.75</v>
      </c>
      <c r="AC493" s="20">
        <f t="shared" si="118"/>
        <v>0</v>
      </c>
      <c r="AD493" s="20">
        <f t="shared" si="119"/>
        <v>0</v>
      </c>
      <c r="AE493" s="23">
        <f t="shared" si="120"/>
        <v>0</v>
      </c>
      <c r="AF493" s="25">
        <f t="shared" si="121"/>
        <v>0</v>
      </c>
      <c r="AG493" s="230"/>
      <c r="AH493" s="25"/>
      <c r="AI493" s="23"/>
      <c r="AJ493" s="49">
        <f t="shared" si="122"/>
        <v>2.75</v>
      </c>
      <c r="AK493" s="365" t="s">
        <v>640</v>
      </c>
      <c r="AL493" s="182">
        <f t="shared" si="123"/>
        <v>4.5833333333333334E-3</v>
      </c>
      <c r="AM493" s="158" t="s">
        <v>354</v>
      </c>
      <c r="AN493" s="20" t="s">
        <v>109</v>
      </c>
      <c r="AO493" s="20" t="s">
        <v>109</v>
      </c>
      <c r="AP493" s="21"/>
      <c r="AQ493" s="122" t="s">
        <v>4</v>
      </c>
      <c r="AR493" s="185" t="str">
        <f>INDEX(Преподаватели!F$3:F$72,MATCH($AK493,Преподаватели!$E$3:$E$72,0),1)</f>
        <v>доц.</v>
      </c>
      <c r="AS493" s="101" t="str">
        <f>INDEX(Преподаватели!G$3:G$72,MATCH($AK493,Преподаватели!$E$3:$E$72,0),1)</f>
        <v>сум.</v>
      </c>
      <c r="AT493" s="101" t="str">
        <f>INDEX(Преподаватели!H$3:H$72,MATCH($AK493,Преподаватели!$E$3:$E$72,0),1)</f>
        <v>к.н.</v>
      </c>
      <c r="AU493" s="186" t="str">
        <f>INDEX(Преподаватели!I$3:I$72,MATCH($AK493,Преподаватели!$E$3:$E$72,0),1)</f>
        <v>б.з.</v>
      </c>
      <c r="AV493" s="157"/>
      <c r="AW493" s="163"/>
      <c r="AX493" s="163"/>
      <c r="AY493" s="164"/>
      <c r="AZ493" s="165"/>
      <c r="BA493" s="165"/>
    </row>
    <row r="494" spans="1:58" s="1" customFormat="1">
      <c r="A494" s="21" t="s">
        <v>304</v>
      </c>
      <c r="B494" s="145" t="s">
        <v>652</v>
      </c>
      <c r="C494" s="68" t="s">
        <v>349</v>
      </c>
      <c r="D494" s="21" t="s">
        <v>437</v>
      </c>
      <c r="E494" s="21" t="s">
        <v>252</v>
      </c>
      <c r="F494" s="21">
        <v>1</v>
      </c>
      <c r="G494" s="320" t="s">
        <v>636</v>
      </c>
      <c r="H494" s="21">
        <v>3</v>
      </c>
      <c r="I494" s="49">
        <v>1</v>
      </c>
      <c r="J494" s="37"/>
      <c r="K494" s="31"/>
      <c r="L494" s="31"/>
      <c r="M494" s="38"/>
      <c r="N494" s="193">
        <v>0</v>
      </c>
      <c r="O494" s="21"/>
      <c r="P494" s="21">
        <v>2</v>
      </c>
      <c r="Q494" s="21">
        <v>2</v>
      </c>
      <c r="R494" s="21">
        <v>0</v>
      </c>
      <c r="S494" s="21">
        <v>0</v>
      </c>
      <c r="T494" s="121"/>
      <c r="U494" s="50">
        <f t="shared" si="111"/>
        <v>2</v>
      </c>
      <c r="V494" s="29">
        <f t="shared" si="112"/>
        <v>0</v>
      </c>
      <c r="W494" s="29">
        <f t="shared" si="113"/>
        <v>0</v>
      </c>
      <c r="X494" s="57">
        <f t="shared" si="114"/>
        <v>0</v>
      </c>
      <c r="Y494" s="29">
        <f t="shared" si="115"/>
        <v>0</v>
      </c>
      <c r="Z494" s="20">
        <f t="shared" si="116"/>
        <v>0</v>
      </c>
      <c r="AA494" s="20">
        <f t="shared" si="126"/>
        <v>0</v>
      </c>
      <c r="AB494" s="20">
        <f t="shared" si="117"/>
        <v>0</v>
      </c>
      <c r="AC494" s="20">
        <f t="shared" si="118"/>
        <v>0</v>
      </c>
      <c r="AD494" s="20">
        <f t="shared" si="119"/>
        <v>0</v>
      </c>
      <c r="AE494" s="23">
        <f t="shared" si="120"/>
        <v>0</v>
      </c>
      <c r="AF494" s="25">
        <f t="shared" si="121"/>
        <v>0</v>
      </c>
      <c r="AG494" s="230"/>
      <c r="AH494" s="25"/>
      <c r="AI494" s="23"/>
      <c r="AJ494" s="49">
        <f t="shared" si="122"/>
        <v>2</v>
      </c>
      <c r="AK494" s="365" t="s">
        <v>233</v>
      </c>
      <c r="AL494" s="182">
        <f t="shared" si="123"/>
        <v>3.3333333333333335E-3</v>
      </c>
      <c r="AM494" s="158" t="s">
        <v>176</v>
      </c>
      <c r="AN494" s="20" t="s">
        <v>109</v>
      </c>
      <c r="AO494" s="20" t="s">
        <v>109</v>
      </c>
      <c r="AP494" s="21"/>
      <c r="AQ494" s="122" t="s">
        <v>4</v>
      </c>
      <c r="AR494" s="185" t="str">
        <f>INDEX(Преподаватели!F$3:F$72,MATCH($AK494,Преподаватели!$E$3:$E$72,0),1)</f>
        <v>доц.</v>
      </c>
      <c r="AS494" s="101" t="str">
        <f>INDEX(Преподаватели!G$3:G$72,MATCH($AK494,Преподаватели!$E$3:$E$72,0),1)</f>
        <v>шт.</v>
      </c>
      <c r="AT494" s="101" t="str">
        <f>INDEX(Преподаватели!H$3:H$72,MATCH($AK494,Преподаватели!$E$3:$E$72,0),1)</f>
        <v>к.н.</v>
      </c>
      <c r="AU494" s="186" t="str">
        <f>INDEX(Преподаватели!I$3:I$72,MATCH($AK494,Преподаватели!$E$3:$E$72,0),1)</f>
        <v>б.з.</v>
      </c>
      <c r="AV494" s="157"/>
      <c r="AW494" s="163"/>
      <c r="AX494" s="163"/>
      <c r="AY494" s="164"/>
      <c r="AZ494" s="165"/>
      <c r="BA494" s="165"/>
      <c r="BB494" s="4"/>
      <c r="BC494" s="4"/>
      <c r="BD494" s="4"/>
      <c r="BE494" s="4"/>
      <c r="BF494" s="4"/>
    </row>
    <row r="495" spans="1:58">
      <c r="A495" s="22" t="s">
        <v>304</v>
      </c>
      <c r="B495" s="145" t="s">
        <v>652</v>
      </c>
      <c r="C495" s="68" t="s">
        <v>349</v>
      </c>
      <c r="D495" s="21" t="s">
        <v>437</v>
      </c>
      <c r="E495" s="21" t="s">
        <v>252</v>
      </c>
      <c r="F495" s="21">
        <v>2</v>
      </c>
      <c r="G495" s="320" t="s">
        <v>636</v>
      </c>
      <c r="H495" s="21">
        <v>3</v>
      </c>
      <c r="I495" s="49">
        <v>1</v>
      </c>
      <c r="J495" s="37" t="s">
        <v>106</v>
      </c>
      <c r="K495" s="31"/>
      <c r="L495" s="31"/>
      <c r="M495" s="38"/>
      <c r="N495" s="193">
        <v>3</v>
      </c>
      <c r="O495" s="21">
        <v>90</v>
      </c>
      <c r="P495" s="21">
        <v>4</v>
      </c>
      <c r="Q495" s="21"/>
      <c r="R495" s="21">
        <v>0</v>
      </c>
      <c r="S495" s="21">
        <v>4</v>
      </c>
      <c r="T495" s="121">
        <v>80</v>
      </c>
      <c r="U495" s="50">
        <f t="shared" si="111"/>
        <v>0</v>
      </c>
      <c r="V495" s="29">
        <f t="shared" si="112"/>
        <v>0</v>
      </c>
      <c r="W495" s="29">
        <f t="shared" si="113"/>
        <v>4</v>
      </c>
      <c r="X495" s="57">
        <f t="shared" si="114"/>
        <v>0</v>
      </c>
      <c r="Y495" s="29">
        <f t="shared" si="115"/>
        <v>0</v>
      </c>
      <c r="Z495" s="20">
        <f t="shared" si="116"/>
        <v>0</v>
      </c>
      <c r="AA495" s="20">
        <f t="shared" si="126"/>
        <v>0</v>
      </c>
      <c r="AB495" s="20">
        <f t="shared" si="117"/>
        <v>0.75</v>
      </c>
      <c r="AC495" s="20">
        <f t="shared" si="118"/>
        <v>0</v>
      </c>
      <c r="AD495" s="20">
        <f t="shared" si="119"/>
        <v>0</v>
      </c>
      <c r="AE495" s="23">
        <f t="shared" si="120"/>
        <v>0</v>
      </c>
      <c r="AF495" s="25">
        <f t="shared" si="121"/>
        <v>0</v>
      </c>
      <c r="AG495" s="230"/>
      <c r="AH495" s="25"/>
      <c r="AI495" s="23"/>
      <c r="AJ495" s="49">
        <f t="shared" si="122"/>
        <v>4.75</v>
      </c>
      <c r="AK495" s="365" t="s">
        <v>233</v>
      </c>
      <c r="AL495" s="182">
        <f t="shared" si="123"/>
        <v>7.9166666666666673E-3</v>
      </c>
      <c r="AM495" s="69" t="s">
        <v>176</v>
      </c>
      <c r="AN495" s="20" t="s">
        <v>109</v>
      </c>
      <c r="AO495" s="20" t="s">
        <v>109</v>
      </c>
      <c r="AP495" s="21"/>
      <c r="AQ495" s="122" t="s">
        <v>4</v>
      </c>
      <c r="AR495" s="185" t="str">
        <f>INDEX(Преподаватели!F$3:F$72,MATCH($AK495,Преподаватели!$E$3:$E$72,0),1)</f>
        <v>доц.</v>
      </c>
      <c r="AS495" s="101" t="str">
        <f>INDEX(Преподаватели!G$3:G$72,MATCH($AK495,Преподаватели!$E$3:$E$72,0),1)</f>
        <v>шт.</v>
      </c>
      <c r="AT495" s="101" t="str">
        <f>INDEX(Преподаватели!H$3:H$72,MATCH($AK495,Преподаватели!$E$3:$E$72,0),1)</f>
        <v>к.н.</v>
      </c>
      <c r="AU495" s="186" t="str">
        <f>INDEX(Преподаватели!I$3:I$72,MATCH($AK495,Преподаватели!$E$3:$E$72,0),1)</f>
        <v>б.з.</v>
      </c>
      <c r="AV495" s="157"/>
      <c r="AW495" s="163"/>
      <c r="AX495" s="163"/>
      <c r="AY495" s="164"/>
      <c r="AZ495" s="165"/>
      <c r="BA495" s="165"/>
      <c r="BB495" s="1"/>
      <c r="BC495" s="1"/>
      <c r="BD495" s="1"/>
      <c r="BE495" s="1"/>
      <c r="BF495" s="1"/>
    </row>
    <row r="496" spans="1:58" s="1" customFormat="1" ht="33" customHeight="1">
      <c r="A496" s="21" t="s">
        <v>617</v>
      </c>
      <c r="B496" s="145" t="s">
        <v>653</v>
      </c>
      <c r="C496" s="68" t="s">
        <v>349</v>
      </c>
      <c r="D496" s="21" t="s">
        <v>437</v>
      </c>
      <c r="E496" s="21" t="s">
        <v>252</v>
      </c>
      <c r="F496" s="21">
        <v>2</v>
      </c>
      <c r="G496" s="320" t="s">
        <v>636</v>
      </c>
      <c r="H496" s="21">
        <v>3</v>
      </c>
      <c r="I496" s="49">
        <v>1</v>
      </c>
      <c r="J496" s="37"/>
      <c r="K496" s="31"/>
      <c r="L496" s="31"/>
      <c r="M496" s="38"/>
      <c r="N496" s="193">
        <v>0</v>
      </c>
      <c r="O496" s="21"/>
      <c r="P496" s="21">
        <v>2</v>
      </c>
      <c r="Q496" s="21">
        <v>2</v>
      </c>
      <c r="R496" s="21">
        <v>0</v>
      </c>
      <c r="S496" s="21">
        <v>0</v>
      </c>
      <c r="T496" s="121"/>
      <c r="U496" s="50">
        <f t="shared" si="111"/>
        <v>2</v>
      </c>
      <c r="V496" s="29">
        <f t="shared" si="112"/>
        <v>0</v>
      </c>
      <c r="W496" s="29">
        <f t="shared" si="113"/>
        <v>0</v>
      </c>
      <c r="X496" s="57">
        <f t="shared" si="114"/>
        <v>0</v>
      </c>
      <c r="Y496" s="29">
        <f t="shared" si="115"/>
        <v>0</v>
      </c>
      <c r="Z496" s="20">
        <f t="shared" si="116"/>
        <v>0</v>
      </c>
      <c r="AA496" s="20">
        <f t="shared" si="126"/>
        <v>0</v>
      </c>
      <c r="AB496" s="20">
        <f t="shared" si="117"/>
        <v>0</v>
      </c>
      <c r="AC496" s="20">
        <f t="shared" si="118"/>
        <v>0</v>
      </c>
      <c r="AD496" s="20">
        <f t="shared" si="119"/>
        <v>0</v>
      </c>
      <c r="AE496" s="23">
        <f t="shared" si="120"/>
        <v>0</v>
      </c>
      <c r="AF496" s="25">
        <f t="shared" si="121"/>
        <v>0</v>
      </c>
      <c r="AG496" s="230">
        <f>IF(OR(L496="+",A496="Пр",A496="ПедПр",A496="НПрКПУ"),0,IF(OR(D496="Ден.(д)",D496="Заоч.(д)"),N496*0.5*H496,IF((V496+W496)&gt;0,N496*H496*0.08,0)))</f>
        <v>0</v>
      </c>
      <c r="AH496" s="25">
        <f t="shared" ref="AH496:AH559" si="127">IF(AF496&gt;0,0,IF(D496="Заоч.",0,IF(OR(D496="Ден.(д)",D496="Заоч.(д)"),0,IF(Q496&gt;0,N496*H496*0.02,0))))</f>
        <v>0</v>
      </c>
      <c r="AI496" s="23"/>
      <c r="AJ496" s="49">
        <f t="shared" si="122"/>
        <v>2</v>
      </c>
      <c r="AK496" s="365" t="s">
        <v>640</v>
      </c>
      <c r="AL496" s="182">
        <f t="shared" si="123"/>
        <v>3.3333333333333335E-3</v>
      </c>
      <c r="AM496" s="158" t="s">
        <v>354</v>
      </c>
      <c r="AN496" s="20" t="s">
        <v>109</v>
      </c>
      <c r="AO496" s="20" t="s">
        <v>109</v>
      </c>
      <c r="AP496" s="21"/>
      <c r="AQ496" s="122" t="s">
        <v>4</v>
      </c>
      <c r="AR496" s="185" t="str">
        <f>INDEX(Преподаватели!F$3:F$72,MATCH($AK496,Преподаватели!$E$3:$E$72,0),1)</f>
        <v>доц.</v>
      </c>
      <c r="AS496" s="101" t="str">
        <f>INDEX(Преподаватели!G$3:G$72,MATCH($AK496,Преподаватели!$E$3:$E$72,0),1)</f>
        <v>сум.</v>
      </c>
      <c r="AT496" s="101" t="str">
        <f>INDEX(Преподаватели!H$3:H$72,MATCH($AK496,Преподаватели!$E$3:$E$72,0),1)</f>
        <v>к.н.</v>
      </c>
      <c r="AU496" s="186" t="str">
        <f>INDEX(Преподаватели!I$3:I$72,MATCH($AK496,Преподаватели!$E$3:$E$72,0),1)</f>
        <v>б.з.</v>
      </c>
      <c r="AV496" s="157"/>
      <c r="AW496" s="163"/>
      <c r="AX496" s="163"/>
      <c r="AY496" s="164"/>
      <c r="AZ496" s="165"/>
      <c r="BA496" s="165"/>
    </row>
    <row r="497" spans="1:58" s="1" customFormat="1">
      <c r="A497" s="21" t="s">
        <v>248</v>
      </c>
      <c r="B497" s="145" t="s">
        <v>654</v>
      </c>
      <c r="C497" s="68" t="s">
        <v>349</v>
      </c>
      <c r="D497" s="21" t="s">
        <v>437</v>
      </c>
      <c r="E497" s="21" t="s">
        <v>252</v>
      </c>
      <c r="F497" s="21">
        <v>2</v>
      </c>
      <c r="G497" s="320" t="s">
        <v>636</v>
      </c>
      <c r="H497" s="21">
        <v>3</v>
      </c>
      <c r="I497" s="49">
        <v>1</v>
      </c>
      <c r="J497" s="37"/>
      <c r="K497" s="31"/>
      <c r="L497" s="31"/>
      <c r="M497" s="38"/>
      <c r="N497" s="193">
        <v>0</v>
      </c>
      <c r="O497" s="21"/>
      <c r="P497" s="21">
        <v>2</v>
      </c>
      <c r="Q497" s="21">
        <v>2</v>
      </c>
      <c r="R497" s="21">
        <v>0</v>
      </c>
      <c r="S497" s="21">
        <v>0</v>
      </c>
      <c r="T497" s="121"/>
      <c r="U497" s="50">
        <f t="shared" si="111"/>
        <v>2</v>
      </c>
      <c r="V497" s="29">
        <f t="shared" si="112"/>
        <v>0</v>
      </c>
      <c r="W497" s="29">
        <f t="shared" si="113"/>
        <v>0</v>
      </c>
      <c r="X497" s="57">
        <f t="shared" si="114"/>
        <v>0</v>
      </c>
      <c r="Y497" s="29">
        <f t="shared" si="115"/>
        <v>0</v>
      </c>
      <c r="Z497" s="20">
        <f t="shared" si="116"/>
        <v>0</v>
      </c>
      <c r="AA497" s="20">
        <f t="shared" si="126"/>
        <v>0</v>
      </c>
      <c r="AB497" s="20">
        <f t="shared" si="117"/>
        <v>0</v>
      </c>
      <c r="AC497" s="20">
        <f t="shared" si="118"/>
        <v>0</v>
      </c>
      <c r="AD497" s="20">
        <f t="shared" si="119"/>
        <v>0</v>
      </c>
      <c r="AE497" s="23">
        <f t="shared" si="120"/>
        <v>0</v>
      </c>
      <c r="AF497" s="25">
        <f t="shared" si="121"/>
        <v>0</v>
      </c>
      <c r="AG497" s="230">
        <f>IF(OR(L497="+",A497="Пр",A497="ПедПр",A497="НПрКПУ"),0,IF(OR(D497="Ден.(д)",D497="Заоч.(д)"),N497*0.5*H497,IF((V497+W497)&gt;0,N497*H497*0.08,0)))</f>
        <v>0</v>
      </c>
      <c r="AH497" s="25">
        <f t="shared" si="127"/>
        <v>0</v>
      </c>
      <c r="AI497" s="23"/>
      <c r="AJ497" s="49">
        <f t="shared" si="122"/>
        <v>2</v>
      </c>
      <c r="AK497" s="365" t="s">
        <v>637</v>
      </c>
      <c r="AL497" s="182">
        <f t="shared" si="123"/>
        <v>3.3333333333333335E-3</v>
      </c>
      <c r="AM497" s="158" t="s">
        <v>354</v>
      </c>
      <c r="AN497" s="20" t="s">
        <v>109</v>
      </c>
      <c r="AO497" s="20" t="s">
        <v>109</v>
      </c>
      <c r="AP497" s="21"/>
      <c r="AQ497" s="122" t="s">
        <v>4</v>
      </c>
      <c r="AR497" s="185" t="str">
        <f>INDEX(Преподаватели!F$3:F$72,MATCH($AK497,Преподаватели!$E$3:$E$72,0),1)</f>
        <v>ст.викл.</v>
      </c>
      <c r="AS497" s="101" t="str">
        <f>INDEX(Преподаватели!G$3:G$72,MATCH($AK497,Преподаватели!$E$3:$E$72,0),1)</f>
        <v>сум.</v>
      </c>
      <c r="AT497" s="101" t="str">
        <f>INDEX(Преподаватели!H$3:H$72,MATCH($AK497,Преподаватели!$E$3:$E$72,0),1)</f>
        <v>б.с.</v>
      </c>
      <c r="AU497" s="186" t="str">
        <f>INDEX(Преподаватели!I$3:I$72,MATCH($AK497,Преподаватели!$E$3:$E$72,0),1)</f>
        <v>б.з.</v>
      </c>
      <c r="AV497" s="157"/>
      <c r="AW497" s="163"/>
      <c r="AX497" s="163"/>
      <c r="AY497" s="164"/>
      <c r="AZ497" s="165"/>
      <c r="BA497" s="165"/>
      <c r="BB497" s="4"/>
      <c r="BC497" s="4"/>
      <c r="BD497" s="4"/>
      <c r="BE497" s="4"/>
      <c r="BF497" s="4"/>
    </row>
    <row r="498" spans="1:58">
      <c r="A498" s="22" t="s">
        <v>134</v>
      </c>
      <c r="B498" s="145" t="s">
        <v>655</v>
      </c>
      <c r="C498" s="68" t="s">
        <v>349</v>
      </c>
      <c r="D498" s="21" t="s">
        <v>437</v>
      </c>
      <c r="E498" s="21" t="s">
        <v>252</v>
      </c>
      <c r="F498" s="21">
        <v>2</v>
      </c>
      <c r="G498" s="320" t="s">
        <v>636</v>
      </c>
      <c r="H498" s="21">
        <v>3</v>
      </c>
      <c r="I498" s="49">
        <v>1</v>
      </c>
      <c r="J498" s="37"/>
      <c r="K498" s="31"/>
      <c r="L498" s="31"/>
      <c r="M498" s="38"/>
      <c r="N498" s="193">
        <v>0</v>
      </c>
      <c r="O498" s="21"/>
      <c r="P498" s="21">
        <v>2</v>
      </c>
      <c r="Q498" s="21">
        <v>2</v>
      </c>
      <c r="R498" s="21">
        <v>0</v>
      </c>
      <c r="S498" s="21">
        <v>0</v>
      </c>
      <c r="T498" s="121"/>
      <c r="U498" s="50">
        <f t="shared" ref="U498:U561" si="128">Q498</f>
        <v>2</v>
      </c>
      <c r="V498" s="29">
        <f t="shared" ref="V498:V561" si="129">R498*I498</f>
        <v>0</v>
      </c>
      <c r="W498" s="29">
        <f t="shared" ref="W498:W561" si="130">S498*I498</f>
        <v>0</v>
      </c>
      <c r="X498" s="57">
        <f t="shared" ref="X498:X561" si="131">IF(AF498&gt;0,0,IF(AND(D498="Заоч.(д)",M498="+"),N498*2*0.25*H498,IF(OR(M498="+",M498="+у"),H498*0.25,IF(OR(M498="к",M498="к/кмс"),H498*0.25,IF(OR(M498="кк",M498="кк/кмс"),H498*0.25*2,IF(OR(M498="рр",M498="рр/кмс"),H498*0.5,IF(OR(M498="кр",M498="кр/кмс"),H498*1,0)))))))</f>
        <v>0</v>
      </c>
      <c r="Y498" s="29">
        <f t="shared" ref="Y498:Y561" si="132">IF(L498="+",H498*3,IF(L498="+в",H498*3,0))</f>
        <v>0</v>
      </c>
      <c r="Z498" s="20">
        <f t="shared" ref="Z498:Z561" si="133">IF(AND(D498="Заоч.(д)",K498="+"),H498*0.1,IF(AF498&gt;0,0,IF(AND(K498="+",R498="",S498="",O498=Q498+T498),H498*0.1,0)))</f>
        <v>0</v>
      </c>
      <c r="AA498" s="20">
        <f t="shared" si="126"/>
        <v>0</v>
      </c>
      <c r="AB498" s="20">
        <f t="shared" ref="AB498:AB561" si="134">IF(AND(J498="+",D498="Заоч.(д)"),H498*0.1,IF(J498="+",H498*0.25,0))</f>
        <v>0</v>
      </c>
      <c r="AC498" s="20">
        <f t="shared" ref="AC498:AC561" si="135">IF(B498="Керівництво бакалаврськими роботами",H498*10,IF(B498="Керівництво магістерськими роботами",H498*20,IF(B498="Рецензування бакалаврських робіт",H498*1,IF(B498="Рецензування магістерських робіт",H498*2,IF(B498="Нормоконтроль",H498*0.33,0)))))</f>
        <v>0</v>
      </c>
      <c r="AD498" s="20">
        <f t="shared" ref="AD498:AD561" si="136">IF(B498="Голова ЕК (екзамен)",H498*0.5,IF(B498="Голова ЕК (захист)",H498*0.5,IF(B498="Участь у ЕК (екзамен)",H498*0.33,IF(B498="Участь у ЕК (захист)",H498*0.33,0))))</f>
        <v>0</v>
      </c>
      <c r="AE498" s="23">
        <f t="shared" ref="AE498:AE561" si="137">IF(B498="Керівництво аспірантами (очна)",H498*25,IF(B498="Керівництво аспірантами (заочна)",H498*25,IF(B498="Рецензування рефератів (асп.)",H498*2,IF(B498="Кандидатські іспити",H498*0.5,IF(B498="Вступні іспити (асп.)",H498*0.5,IF(B498="Наукове консультування докторантів",H498*50,0))))))</f>
        <v>0</v>
      </c>
      <c r="AF498" s="25">
        <f t="shared" ref="AF498:AF561" si="138">IF(AND(A498="ПедПр",D498="Ден."),H498*N498/1.5,IF(AND(A498="ПедПр",D498="Заоч."),H498*0.5*N498/1.5,IF(AND(A498="ПедПр",D498="Заоч.(д)"),H498*0.5*N498/1.5,IF(AND(A498="Пр",D498="Ден."),H498*0.5,IF(AND(A498="Пр",D498="Заоч."),H498*0.1,IF(AND(A498="Пр",D498="Заоч.(д)"),H498*0.1,IF(AND(A498="НПрКПУ",D498="Ден.",H498&gt;=5),ROUND(H498/6,1)*N498/3*2*2,0)))))))</f>
        <v>0</v>
      </c>
      <c r="AG498" s="230">
        <f>IF(OR(L498="+",A498="Пр",A498="ПедПр",A498="НПрКПУ"),0,IF(OR(D498="Ден.(д)",D498="Заоч.(д)"),N498*0.5*H498,IF((V498+W498)&gt;0,N498*H498*0.08,0)))</f>
        <v>0</v>
      </c>
      <c r="AH498" s="25">
        <f t="shared" si="127"/>
        <v>0</v>
      </c>
      <c r="AI498" s="23"/>
      <c r="AJ498" s="49">
        <f t="shared" ref="AJ498:AJ561" si="139">SUM(U498:AI498)</f>
        <v>2</v>
      </c>
      <c r="AK498" s="365" t="s">
        <v>640</v>
      </c>
      <c r="AL498" s="182">
        <f t="shared" ref="AL498:AL561" si="140">IF(OR(AU498="проф.",AT498="д.н."),AJ498/600,AJ498/600)</f>
        <v>3.3333333333333335E-3</v>
      </c>
      <c r="AM498" s="69" t="s">
        <v>354</v>
      </c>
      <c r="AN498" s="20" t="s">
        <v>109</v>
      </c>
      <c r="AO498" s="20" t="s">
        <v>109</v>
      </c>
      <c r="AP498" s="21"/>
      <c r="AQ498" s="122" t="s">
        <v>4</v>
      </c>
      <c r="AR498" s="185" t="str">
        <f>INDEX(Преподаватели!F$3:F$72,MATCH($AK498,Преподаватели!$E$3:$E$72,0),1)</f>
        <v>доц.</v>
      </c>
      <c r="AS498" s="101" t="str">
        <f>INDEX(Преподаватели!G$3:G$72,MATCH($AK498,Преподаватели!$E$3:$E$72,0),1)</f>
        <v>сум.</v>
      </c>
      <c r="AT498" s="101" t="str">
        <f>INDEX(Преподаватели!H$3:H$72,MATCH($AK498,Преподаватели!$E$3:$E$72,0),1)</f>
        <v>к.н.</v>
      </c>
      <c r="AU498" s="186" t="str">
        <f>INDEX(Преподаватели!I$3:I$72,MATCH($AK498,Преподаватели!$E$3:$E$72,0),1)</f>
        <v>б.з.</v>
      </c>
      <c r="AV498" s="157"/>
      <c r="AW498" s="163"/>
      <c r="AX498" s="163"/>
      <c r="AY498" s="164"/>
      <c r="AZ498" s="165"/>
      <c r="BA498" s="165"/>
      <c r="BB498" s="1"/>
      <c r="BC498" s="1"/>
      <c r="BD498" s="1"/>
      <c r="BE498" s="1"/>
      <c r="BF498" s="1"/>
    </row>
    <row r="499" spans="1:58" s="1" customFormat="1">
      <c r="A499" s="21" t="s">
        <v>167</v>
      </c>
      <c r="B499" s="145" t="s">
        <v>363</v>
      </c>
      <c r="C499" s="68" t="s">
        <v>364</v>
      </c>
      <c r="D499" s="21" t="s">
        <v>437</v>
      </c>
      <c r="E499" s="21" t="s">
        <v>252</v>
      </c>
      <c r="F499" s="21">
        <v>1</v>
      </c>
      <c r="G499" s="20" t="s">
        <v>656</v>
      </c>
      <c r="H499" s="21">
        <v>8</v>
      </c>
      <c r="I499" s="49">
        <v>1</v>
      </c>
      <c r="J499" s="37"/>
      <c r="K499" s="31" t="s">
        <v>106</v>
      </c>
      <c r="L499" s="31"/>
      <c r="M499" s="38"/>
      <c r="N499" s="193">
        <v>3</v>
      </c>
      <c r="O499" s="21">
        <v>90</v>
      </c>
      <c r="P499" s="21">
        <v>2</v>
      </c>
      <c r="Q499" s="21"/>
      <c r="R499" s="21">
        <v>0</v>
      </c>
      <c r="S499" s="21">
        <v>2</v>
      </c>
      <c r="T499" s="121">
        <v>76</v>
      </c>
      <c r="U499" s="50">
        <f t="shared" si="128"/>
        <v>0</v>
      </c>
      <c r="V499" s="29">
        <f t="shared" si="129"/>
        <v>0</v>
      </c>
      <c r="W499" s="29">
        <f t="shared" si="130"/>
        <v>2</v>
      </c>
      <c r="X499" s="57">
        <f t="shared" si="131"/>
        <v>0</v>
      </c>
      <c r="Y499" s="29">
        <f t="shared" si="132"/>
        <v>0</v>
      </c>
      <c r="Z499" s="20">
        <f t="shared" si="133"/>
        <v>0</v>
      </c>
      <c r="AA499" s="20">
        <f t="shared" si="126"/>
        <v>0</v>
      </c>
      <c r="AB499" s="20">
        <f t="shared" si="134"/>
        <v>0</v>
      </c>
      <c r="AC499" s="20">
        <f t="shared" si="135"/>
        <v>0</v>
      </c>
      <c r="AD499" s="20">
        <f t="shared" si="136"/>
        <v>0</v>
      </c>
      <c r="AE499" s="23">
        <f t="shared" si="137"/>
        <v>0</v>
      </c>
      <c r="AF499" s="25">
        <f t="shared" si="138"/>
        <v>0</v>
      </c>
      <c r="AG499" s="230">
        <f t="shared" ref="AG499:AG528" si="141">IF(OR(L499="+",A499="Пр",A499="ПедПр",A499="НПрКПУ"),0,IF(OR(D499="Ден.(д)",D499="Заоч.(д)"),N499*0.5*H499,IF((V499+W499)&gt;0,N499*H499*0.08,0)))/2</f>
        <v>0.96</v>
      </c>
      <c r="AH499" s="25">
        <f t="shared" si="127"/>
        <v>0</v>
      </c>
      <c r="AI499" s="23"/>
      <c r="AJ499" s="49">
        <f t="shared" si="139"/>
        <v>2.96</v>
      </c>
      <c r="AK499" s="366" t="s">
        <v>254</v>
      </c>
      <c r="AL499" s="182">
        <f t="shared" si="140"/>
        <v>4.933333333333333E-3</v>
      </c>
      <c r="AM499" s="158" t="s">
        <v>366</v>
      </c>
      <c r="AN499" s="20" t="s">
        <v>148</v>
      </c>
      <c r="AO499" s="20" t="s">
        <v>148</v>
      </c>
      <c r="AP499" s="21"/>
      <c r="AQ499" s="122" t="s">
        <v>4</v>
      </c>
      <c r="AR499" s="185" t="str">
        <f>INDEX(Преподаватели!F$3:F$72,MATCH($AK499,Преподаватели!$E$3:$E$72,0),1)</f>
        <v>доц.</v>
      </c>
      <c r="AS499" s="101" t="str">
        <f>INDEX(Преподаватели!G$3:G$72,MATCH($AK499,Преподаватели!$E$3:$E$72,0),1)</f>
        <v>шт.сум.</v>
      </c>
      <c r="AT499" s="101" t="str">
        <f>INDEX(Преподаватели!H$3:H$72,MATCH($AK499,Преподаватели!$E$3:$E$72,0),1)</f>
        <v>к.н.</v>
      </c>
      <c r="AU499" s="186" t="str">
        <f>INDEX(Преподаватели!I$3:I$72,MATCH($AK499,Преподаватели!$E$3:$E$72,0),1)</f>
        <v>доц.</v>
      </c>
      <c r="AV499" s="157"/>
      <c r="AW499" s="163"/>
      <c r="AX499" s="163"/>
      <c r="AY499" s="164"/>
      <c r="AZ499" s="165"/>
      <c r="BA499" s="165"/>
    </row>
    <row r="500" spans="1:58" s="1" customFormat="1">
      <c r="A500" s="21" t="s">
        <v>210</v>
      </c>
      <c r="B500" s="145" t="s">
        <v>367</v>
      </c>
      <c r="C500" s="68" t="s">
        <v>364</v>
      </c>
      <c r="D500" s="21" t="s">
        <v>437</v>
      </c>
      <c r="E500" s="21" t="s">
        <v>252</v>
      </c>
      <c r="F500" s="21">
        <v>1</v>
      </c>
      <c r="G500" s="20" t="s">
        <v>656</v>
      </c>
      <c r="H500" s="21">
        <v>8</v>
      </c>
      <c r="I500" s="49">
        <v>1</v>
      </c>
      <c r="J500" s="37"/>
      <c r="K500" s="31"/>
      <c r="L500" s="31"/>
      <c r="M500" s="38"/>
      <c r="N500" s="193">
        <v>0</v>
      </c>
      <c r="O500" s="21"/>
      <c r="P500" s="21">
        <v>4</v>
      </c>
      <c r="Q500" s="21">
        <v>4</v>
      </c>
      <c r="R500" s="21">
        <v>0</v>
      </c>
      <c r="S500" s="21"/>
      <c r="T500" s="121"/>
      <c r="U500" s="50">
        <f t="shared" si="128"/>
        <v>4</v>
      </c>
      <c r="V500" s="29">
        <f t="shared" si="129"/>
        <v>0</v>
      </c>
      <c r="W500" s="29">
        <f t="shared" si="130"/>
        <v>0</v>
      </c>
      <c r="X500" s="57">
        <f t="shared" si="131"/>
        <v>0</v>
      </c>
      <c r="Y500" s="29">
        <f t="shared" si="132"/>
        <v>0</v>
      </c>
      <c r="Z500" s="20">
        <f t="shared" si="133"/>
        <v>0</v>
      </c>
      <c r="AA500" s="20">
        <f t="shared" si="126"/>
        <v>0</v>
      </c>
      <c r="AB500" s="20">
        <f t="shared" si="134"/>
        <v>0</v>
      </c>
      <c r="AC500" s="20">
        <f t="shared" si="135"/>
        <v>0</v>
      </c>
      <c r="AD500" s="20">
        <f t="shared" si="136"/>
        <v>0</v>
      </c>
      <c r="AE500" s="23">
        <f t="shared" si="137"/>
        <v>0</v>
      </c>
      <c r="AF500" s="25">
        <f t="shared" si="138"/>
        <v>0</v>
      </c>
      <c r="AG500" s="230">
        <f t="shared" si="141"/>
        <v>0</v>
      </c>
      <c r="AH500" s="25">
        <f t="shared" si="127"/>
        <v>0</v>
      </c>
      <c r="AI500" s="23"/>
      <c r="AJ500" s="49">
        <f t="shared" si="139"/>
        <v>4</v>
      </c>
      <c r="AK500" s="366" t="s">
        <v>254</v>
      </c>
      <c r="AL500" s="182">
        <f t="shared" si="140"/>
        <v>6.6666666666666671E-3</v>
      </c>
      <c r="AM500" s="158" t="s">
        <v>366</v>
      </c>
      <c r="AN500" s="20" t="s">
        <v>148</v>
      </c>
      <c r="AO500" s="20" t="s">
        <v>148</v>
      </c>
      <c r="AP500" s="21"/>
      <c r="AQ500" s="122" t="s">
        <v>4</v>
      </c>
      <c r="AR500" s="185" t="str">
        <f>INDEX(Преподаватели!F$3:F$72,MATCH($AK500,Преподаватели!$E$3:$E$72,0),1)</f>
        <v>доц.</v>
      </c>
      <c r="AS500" s="101" t="str">
        <f>INDEX(Преподаватели!G$3:G$72,MATCH($AK500,Преподаватели!$E$3:$E$72,0),1)</f>
        <v>шт.сум.</v>
      </c>
      <c r="AT500" s="101" t="str">
        <f>INDEX(Преподаватели!H$3:H$72,MATCH($AK500,Преподаватели!$E$3:$E$72,0),1)</f>
        <v>к.н.</v>
      </c>
      <c r="AU500" s="186" t="str">
        <f>INDEX(Преподаватели!I$3:I$72,MATCH($AK500,Преподаватели!$E$3:$E$72,0),1)</f>
        <v>доц.</v>
      </c>
      <c r="AV500" s="157"/>
      <c r="AW500" s="163"/>
      <c r="AX500" s="163"/>
      <c r="AY500" s="164"/>
      <c r="AZ500" s="165"/>
      <c r="BA500" s="165"/>
    </row>
    <row r="501" spans="1:58" s="1" customFormat="1">
      <c r="A501" s="21" t="s">
        <v>210</v>
      </c>
      <c r="B501" s="145" t="s">
        <v>367</v>
      </c>
      <c r="C501" s="68" t="s">
        <v>364</v>
      </c>
      <c r="D501" s="21" t="s">
        <v>437</v>
      </c>
      <c r="E501" s="21" t="s">
        <v>252</v>
      </c>
      <c r="F501" s="21">
        <v>2</v>
      </c>
      <c r="G501" s="20" t="s">
        <v>656</v>
      </c>
      <c r="H501" s="21">
        <v>8</v>
      </c>
      <c r="I501" s="49">
        <v>1</v>
      </c>
      <c r="J501" s="37"/>
      <c r="K501" s="31" t="s">
        <v>106</v>
      </c>
      <c r="L501" s="31"/>
      <c r="M501" s="38"/>
      <c r="N501" s="193">
        <v>3</v>
      </c>
      <c r="O501" s="21">
        <v>90</v>
      </c>
      <c r="P501" s="21">
        <v>4</v>
      </c>
      <c r="Q501" s="21"/>
      <c r="R501" s="21">
        <v>0</v>
      </c>
      <c r="S501" s="21">
        <v>4</v>
      </c>
      <c r="T501" s="121">
        <v>76</v>
      </c>
      <c r="U501" s="50">
        <f t="shared" si="128"/>
        <v>0</v>
      </c>
      <c r="V501" s="29">
        <f t="shared" si="129"/>
        <v>0</v>
      </c>
      <c r="W501" s="29">
        <f t="shared" si="130"/>
        <v>4</v>
      </c>
      <c r="X501" s="57">
        <f t="shared" si="131"/>
        <v>0</v>
      </c>
      <c r="Y501" s="29">
        <f t="shared" si="132"/>
        <v>0</v>
      </c>
      <c r="Z501" s="20">
        <f t="shared" si="133"/>
        <v>0</v>
      </c>
      <c r="AA501" s="20">
        <f t="shared" si="126"/>
        <v>0</v>
      </c>
      <c r="AB501" s="20">
        <f t="shared" si="134"/>
        <v>0</v>
      </c>
      <c r="AC501" s="20">
        <f t="shared" si="135"/>
        <v>0</v>
      </c>
      <c r="AD501" s="20">
        <f t="shared" si="136"/>
        <v>0</v>
      </c>
      <c r="AE501" s="23">
        <f t="shared" si="137"/>
        <v>0</v>
      </c>
      <c r="AF501" s="25">
        <f t="shared" si="138"/>
        <v>0</v>
      </c>
      <c r="AG501" s="230">
        <f t="shared" si="141"/>
        <v>0.96</v>
      </c>
      <c r="AH501" s="25">
        <f t="shared" si="127"/>
        <v>0</v>
      </c>
      <c r="AI501" s="23"/>
      <c r="AJ501" s="49">
        <f t="shared" si="139"/>
        <v>4.96</v>
      </c>
      <c r="AK501" s="366" t="s">
        <v>254</v>
      </c>
      <c r="AL501" s="182">
        <f t="shared" si="140"/>
        <v>8.266666666666667E-3</v>
      </c>
      <c r="AM501" s="158" t="s">
        <v>366</v>
      </c>
      <c r="AN501" s="20" t="s">
        <v>148</v>
      </c>
      <c r="AO501" s="20" t="s">
        <v>148</v>
      </c>
      <c r="AP501" s="21"/>
      <c r="AQ501" s="122" t="s">
        <v>4</v>
      </c>
      <c r="AR501" s="185" t="str">
        <f>INDEX(Преподаватели!F$3:F$72,MATCH($AK501,Преподаватели!$E$3:$E$72,0),1)</f>
        <v>доц.</v>
      </c>
      <c r="AS501" s="101" t="str">
        <f>INDEX(Преподаватели!G$3:G$72,MATCH($AK501,Преподаватели!$E$3:$E$72,0),1)</f>
        <v>шт.сум.</v>
      </c>
      <c r="AT501" s="101" t="str">
        <f>INDEX(Преподаватели!H$3:H$72,MATCH($AK501,Преподаватели!$E$3:$E$72,0),1)</f>
        <v>к.н.</v>
      </c>
      <c r="AU501" s="186" t="str">
        <f>INDEX(Преподаватели!I$3:I$72,MATCH($AK501,Преподаватели!$E$3:$E$72,0),1)</f>
        <v>доц.</v>
      </c>
      <c r="AV501" s="157"/>
      <c r="AW501" s="163"/>
      <c r="AX501" s="163"/>
      <c r="AY501" s="164"/>
      <c r="AZ501" s="165"/>
      <c r="BA501" s="165"/>
    </row>
    <row r="502" spans="1:58">
      <c r="A502" s="22" t="s">
        <v>306</v>
      </c>
      <c r="B502" s="145" t="s">
        <v>368</v>
      </c>
      <c r="C502" s="68" t="s">
        <v>364</v>
      </c>
      <c r="D502" s="21" t="s">
        <v>437</v>
      </c>
      <c r="E502" s="21" t="s">
        <v>252</v>
      </c>
      <c r="F502" s="21">
        <v>1</v>
      </c>
      <c r="G502" s="20" t="s">
        <v>656</v>
      </c>
      <c r="H502" s="21">
        <v>8</v>
      </c>
      <c r="I502" s="49">
        <v>1</v>
      </c>
      <c r="J502" s="37"/>
      <c r="K502" s="31" t="s">
        <v>106</v>
      </c>
      <c r="L502" s="31" t="s">
        <v>133</v>
      </c>
      <c r="M502" s="38" t="s">
        <v>133</v>
      </c>
      <c r="N502" s="193">
        <v>3</v>
      </c>
      <c r="O502" s="21">
        <v>90</v>
      </c>
      <c r="P502" s="21">
        <v>4</v>
      </c>
      <c r="Q502" s="21"/>
      <c r="R502" s="21">
        <v>0</v>
      </c>
      <c r="S502" s="21">
        <v>4</v>
      </c>
      <c r="T502" s="121">
        <v>76</v>
      </c>
      <c r="U502" s="50">
        <f t="shared" si="128"/>
        <v>0</v>
      </c>
      <c r="V502" s="29">
        <f t="shared" si="129"/>
        <v>0</v>
      </c>
      <c r="W502" s="29">
        <f t="shared" si="130"/>
        <v>4</v>
      </c>
      <c r="X502" s="57">
        <f t="shared" si="131"/>
        <v>0</v>
      </c>
      <c r="Y502" s="29">
        <f t="shared" si="132"/>
        <v>0</v>
      </c>
      <c r="Z502" s="20">
        <f t="shared" si="133"/>
        <v>0</v>
      </c>
      <c r="AA502" s="20">
        <f t="shared" si="126"/>
        <v>0</v>
      </c>
      <c r="AB502" s="20">
        <f t="shared" si="134"/>
        <v>0</v>
      </c>
      <c r="AC502" s="20">
        <f t="shared" si="135"/>
        <v>0</v>
      </c>
      <c r="AD502" s="20">
        <f t="shared" si="136"/>
        <v>0</v>
      </c>
      <c r="AE502" s="23">
        <f t="shared" si="137"/>
        <v>0</v>
      </c>
      <c r="AF502" s="25">
        <f t="shared" si="138"/>
        <v>0</v>
      </c>
      <c r="AG502" s="230">
        <f t="shared" si="141"/>
        <v>0.96</v>
      </c>
      <c r="AH502" s="25">
        <f t="shared" si="127"/>
        <v>0</v>
      </c>
      <c r="AI502" s="23"/>
      <c r="AJ502" s="49">
        <f t="shared" si="139"/>
        <v>4.96</v>
      </c>
      <c r="AK502" s="366" t="s">
        <v>233</v>
      </c>
      <c r="AL502" s="182">
        <f t="shared" si="140"/>
        <v>8.266666666666667E-3</v>
      </c>
      <c r="AM502" s="69" t="s">
        <v>366</v>
      </c>
      <c r="AN502" s="20" t="s">
        <v>148</v>
      </c>
      <c r="AO502" s="20" t="s">
        <v>148</v>
      </c>
      <c r="AP502" s="21"/>
      <c r="AQ502" s="122" t="s">
        <v>4</v>
      </c>
      <c r="AR502" s="185" t="str">
        <f>INDEX(Преподаватели!F$3:F$72,MATCH($AK502,Преподаватели!$E$3:$E$72,0),1)</f>
        <v>доц.</v>
      </c>
      <c r="AS502" s="101" t="str">
        <f>INDEX(Преподаватели!G$3:G$72,MATCH($AK502,Преподаватели!$E$3:$E$72,0),1)</f>
        <v>шт.</v>
      </c>
      <c r="AT502" s="101" t="str">
        <f>INDEX(Преподаватели!H$3:H$72,MATCH($AK502,Преподаватели!$E$3:$E$72,0),1)</f>
        <v>к.н.</v>
      </c>
      <c r="AU502" s="186" t="str">
        <f>INDEX(Преподаватели!I$3:I$72,MATCH($AK502,Преподаватели!$E$3:$E$72,0),1)</f>
        <v>б.з.</v>
      </c>
      <c r="AV502" s="157"/>
      <c r="AW502" s="163"/>
      <c r="AX502" s="163"/>
      <c r="AY502" s="164"/>
      <c r="AZ502" s="165"/>
      <c r="BA502" s="165"/>
    </row>
    <row r="503" spans="1:58" s="1" customFormat="1" ht="25.5">
      <c r="A503" s="21" t="s">
        <v>355</v>
      </c>
      <c r="B503" s="145" t="s">
        <v>369</v>
      </c>
      <c r="C503" s="68" t="s">
        <v>364</v>
      </c>
      <c r="D503" s="21" t="s">
        <v>437</v>
      </c>
      <c r="E503" s="21" t="s">
        <v>252</v>
      </c>
      <c r="F503" s="21">
        <v>1</v>
      </c>
      <c r="G503" s="20" t="s">
        <v>656</v>
      </c>
      <c r="H503" s="21">
        <v>8</v>
      </c>
      <c r="I503" s="49">
        <v>1</v>
      </c>
      <c r="J503" s="37" t="s">
        <v>106</v>
      </c>
      <c r="K503" s="31"/>
      <c r="L503" s="31"/>
      <c r="M503" s="38"/>
      <c r="N503" s="193">
        <v>5</v>
      </c>
      <c r="O503" s="21">
        <v>150</v>
      </c>
      <c r="P503" s="21">
        <v>6</v>
      </c>
      <c r="Q503" s="21"/>
      <c r="R503" s="21">
        <v>0</v>
      </c>
      <c r="S503" s="21">
        <v>6</v>
      </c>
      <c r="T503" s="121">
        <v>132</v>
      </c>
      <c r="U503" s="50">
        <f t="shared" si="128"/>
        <v>0</v>
      </c>
      <c r="V503" s="29">
        <f t="shared" si="129"/>
        <v>0</v>
      </c>
      <c r="W503" s="29">
        <f t="shared" si="130"/>
        <v>6</v>
      </c>
      <c r="X503" s="57">
        <f t="shared" si="131"/>
        <v>0</v>
      </c>
      <c r="Y503" s="29">
        <f t="shared" si="132"/>
        <v>0</v>
      </c>
      <c r="Z503" s="20">
        <f t="shared" si="133"/>
        <v>0</v>
      </c>
      <c r="AA503" s="20">
        <f t="shared" si="126"/>
        <v>0</v>
      </c>
      <c r="AB503" s="20">
        <f t="shared" si="134"/>
        <v>2</v>
      </c>
      <c r="AC503" s="20">
        <f t="shared" si="135"/>
        <v>0</v>
      </c>
      <c r="AD503" s="20">
        <f t="shared" si="136"/>
        <v>0</v>
      </c>
      <c r="AE503" s="23">
        <f t="shared" si="137"/>
        <v>0</v>
      </c>
      <c r="AF503" s="25">
        <f t="shared" si="138"/>
        <v>0</v>
      </c>
      <c r="AG503" s="230">
        <f t="shared" si="141"/>
        <v>1.6</v>
      </c>
      <c r="AH503" s="25">
        <f t="shared" si="127"/>
        <v>0</v>
      </c>
      <c r="AI503" s="23"/>
      <c r="AJ503" s="49">
        <f t="shared" si="139"/>
        <v>9.6</v>
      </c>
      <c r="AK503" s="366" t="s">
        <v>238</v>
      </c>
      <c r="AL503" s="182">
        <f t="shared" si="140"/>
        <v>1.6E-2</v>
      </c>
      <c r="AM503" s="158" t="s">
        <v>366</v>
      </c>
      <c r="AN503" s="20" t="s">
        <v>148</v>
      </c>
      <c r="AO503" s="20" t="s">
        <v>148</v>
      </c>
      <c r="AP503" s="21"/>
      <c r="AQ503" s="122" t="s">
        <v>4</v>
      </c>
      <c r="AR503" s="185" t="str">
        <f>INDEX(Преподаватели!F$3:F$72,MATCH($AK503,Преподаватели!$E$3:$E$72,0),1)</f>
        <v>доц.</v>
      </c>
      <c r="AS503" s="101" t="str">
        <f>INDEX(Преподаватели!G$3:G$72,MATCH($AK503,Преподаватели!$E$3:$E$72,0),1)</f>
        <v>шт.</v>
      </c>
      <c r="AT503" s="101" t="str">
        <f>INDEX(Преподаватели!H$3:H$72,MATCH($AK503,Преподаватели!$E$3:$E$72,0),1)</f>
        <v>к.н.</v>
      </c>
      <c r="AU503" s="186" t="str">
        <f>INDEX(Преподаватели!I$3:I$72,MATCH($AK503,Преподаватели!$E$3:$E$72,0),1)</f>
        <v>б.з.</v>
      </c>
      <c r="AV503" s="157"/>
      <c r="AW503" s="163"/>
      <c r="AX503" s="163"/>
      <c r="AY503" s="164"/>
      <c r="AZ503" s="165"/>
      <c r="BA503" s="165"/>
    </row>
    <row r="504" spans="1:58" ht="38.25">
      <c r="A504" s="22" t="s">
        <v>355</v>
      </c>
      <c r="B504" s="145" t="s">
        <v>370</v>
      </c>
      <c r="C504" s="68" t="s">
        <v>364</v>
      </c>
      <c r="D504" s="21" t="s">
        <v>437</v>
      </c>
      <c r="E504" s="21" t="s">
        <v>252</v>
      </c>
      <c r="F504" s="21">
        <v>1</v>
      </c>
      <c r="G504" s="20" t="s">
        <v>656</v>
      </c>
      <c r="H504" s="21">
        <v>8</v>
      </c>
      <c r="I504" s="49">
        <v>1</v>
      </c>
      <c r="J504" s="37"/>
      <c r="K504" s="31"/>
      <c r="L504" s="31" t="s">
        <v>439</v>
      </c>
      <c r="M504" s="38"/>
      <c r="N504" s="193">
        <v>0</v>
      </c>
      <c r="O504" s="21"/>
      <c r="P504" s="21">
        <v>8</v>
      </c>
      <c r="Q504" s="21">
        <v>4</v>
      </c>
      <c r="R504" s="21">
        <v>0</v>
      </c>
      <c r="S504" s="21">
        <v>4</v>
      </c>
      <c r="T504" s="121"/>
      <c r="U504" s="50">
        <f t="shared" si="128"/>
        <v>4</v>
      </c>
      <c r="V504" s="29">
        <f t="shared" si="129"/>
        <v>0</v>
      </c>
      <c r="W504" s="29">
        <f t="shared" si="130"/>
        <v>4</v>
      </c>
      <c r="X504" s="57">
        <f t="shared" si="131"/>
        <v>0</v>
      </c>
      <c r="Y504" s="29">
        <f t="shared" si="132"/>
        <v>0</v>
      </c>
      <c r="Z504" s="20">
        <f t="shared" si="133"/>
        <v>0</v>
      </c>
      <c r="AA504" s="20">
        <f t="shared" si="126"/>
        <v>0</v>
      </c>
      <c r="AB504" s="20">
        <f t="shared" si="134"/>
        <v>0</v>
      </c>
      <c r="AC504" s="20">
        <f t="shared" si="135"/>
        <v>0</v>
      </c>
      <c r="AD504" s="20">
        <f t="shared" si="136"/>
        <v>0</v>
      </c>
      <c r="AE504" s="23">
        <f t="shared" si="137"/>
        <v>0</v>
      </c>
      <c r="AF504" s="25">
        <f t="shared" si="138"/>
        <v>0</v>
      </c>
      <c r="AG504" s="230">
        <f t="shared" si="141"/>
        <v>0</v>
      </c>
      <c r="AH504" s="25">
        <f t="shared" si="127"/>
        <v>0</v>
      </c>
      <c r="AI504" s="23"/>
      <c r="AJ504" s="49">
        <f t="shared" si="139"/>
        <v>8</v>
      </c>
      <c r="AK504" s="366" t="s">
        <v>238</v>
      </c>
      <c r="AL504" s="182">
        <f t="shared" si="140"/>
        <v>1.3333333333333334E-2</v>
      </c>
      <c r="AM504" s="69" t="s">
        <v>366</v>
      </c>
      <c r="AN504" s="20" t="s">
        <v>148</v>
      </c>
      <c r="AO504" s="20" t="s">
        <v>148</v>
      </c>
      <c r="AP504" s="21"/>
      <c r="AQ504" s="122" t="s">
        <v>4</v>
      </c>
      <c r="AR504" s="185" t="str">
        <f>INDEX(Преподаватели!F$3:F$72,MATCH($AK504,Преподаватели!$E$3:$E$72,0),1)</f>
        <v>доц.</v>
      </c>
      <c r="AS504" s="101" t="str">
        <f>INDEX(Преподаватели!G$3:G$72,MATCH($AK504,Преподаватели!$E$3:$E$72,0),1)</f>
        <v>шт.</v>
      </c>
      <c r="AT504" s="101" t="str">
        <f>INDEX(Преподаватели!H$3:H$72,MATCH($AK504,Преподаватели!$E$3:$E$72,0),1)</f>
        <v>к.н.</v>
      </c>
      <c r="AU504" s="186" t="str">
        <f>INDEX(Преподаватели!I$3:I$72,MATCH($AK504,Преподаватели!$E$3:$E$72,0),1)</f>
        <v>б.з.</v>
      </c>
      <c r="AV504" s="157"/>
      <c r="AW504" s="163"/>
      <c r="AX504" s="163"/>
      <c r="AY504" s="164"/>
      <c r="AZ504" s="165"/>
      <c r="BA504" s="165"/>
      <c r="BB504" s="1"/>
      <c r="BC504" s="1"/>
      <c r="BD504" s="1"/>
      <c r="BE504" s="1"/>
      <c r="BF504" s="1"/>
    </row>
    <row r="505" spans="1:58" s="1" customFormat="1" ht="38.25">
      <c r="A505" s="21" t="s">
        <v>355</v>
      </c>
      <c r="B505" s="145" t="s">
        <v>370</v>
      </c>
      <c r="C505" s="68" t="s">
        <v>364</v>
      </c>
      <c r="D505" s="21" t="s">
        <v>437</v>
      </c>
      <c r="E505" s="21" t="s">
        <v>252</v>
      </c>
      <c r="F505" s="21">
        <v>2</v>
      </c>
      <c r="G505" s="20" t="s">
        <v>656</v>
      </c>
      <c r="H505" s="21">
        <v>8</v>
      </c>
      <c r="I505" s="49">
        <v>1</v>
      </c>
      <c r="J505" s="37" t="s">
        <v>106</v>
      </c>
      <c r="K505" s="31"/>
      <c r="L505" s="31"/>
      <c r="M505" s="38"/>
      <c r="N505" s="193">
        <v>6</v>
      </c>
      <c r="O505" s="21">
        <v>180</v>
      </c>
      <c r="P505" s="21">
        <v>4</v>
      </c>
      <c r="Q505" s="21"/>
      <c r="R505" s="21">
        <v>0</v>
      </c>
      <c r="S505" s="21">
        <v>4</v>
      </c>
      <c r="T505" s="121">
        <v>156</v>
      </c>
      <c r="U505" s="50">
        <f t="shared" si="128"/>
        <v>0</v>
      </c>
      <c r="V505" s="29">
        <f t="shared" si="129"/>
        <v>0</v>
      </c>
      <c r="W505" s="29">
        <f t="shared" si="130"/>
        <v>4</v>
      </c>
      <c r="X505" s="57">
        <f t="shared" si="131"/>
        <v>0</v>
      </c>
      <c r="Y505" s="29">
        <f t="shared" si="132"/>
        <v>0</v>
      </c>
      <c r="Z505" s="20">
        <f t="shared" si="133"/>
        <v>0</v>
      </c>
      <c r="AA505" s="20">
        <f t="shared" si="126"/>
        <v>0</v>
      </c>
      <c r="AB505" s="20">
        <f t="shared" si="134"/>
        <v>2</v>
      </c>
      <c r="AC505" s="20">
        <f t="shared" si="135"/>
        <v>0</v>
      </c>
      <c r="AD505" s="20">
        <f t="shared" si="136"/>
        <v>0</v>
      </c>
      <c r="AE505" s="23">
        <f t="shared" si="137"/>
        <v>0</v>
      </c>
      <c r="AF505" s="25">
        <f t="shared" si="138"/>
        <v>0</v>
      </c>
      <c r="AG505" s="230">
        <f t="shared" si="141"/>
        <v>1.92</v>
      </c>
      <c r="AH505" s="25">
        <f t="shared" si="127"/>
        <v>0</v>
      </c>
      <c r="AI505" s="23"/>
      <c r="AJ505" s="49">
        <f t="shared" si="139"/>
        <v>7.92</v>
      </c>
      <c r="AK505" s="366" t="s">
        <v>238</v>
      </c>
      <c r="AL505" s="182">
        <f t="shared" si="140"/>
        <v>1.32E-2</v>
      </c>
      <c r="AM505" s="158" t="s">
        <v>366</v>
      </c>
      <c r="AN505" s="20" t="s">
        <v>148</v>
      </c>
      <c r="AO505" s="20" t="s">
        <v>148</v>
      </c>
      <c r="AP505" s="21"/>
      <c r="AQ505" s="122" t="s">
        <v>4</v>
      </c>
      <c r="AR505" s="185" t="str">
        <f>INDEX(Преподаватели!F$3:F$72,MATCH($AK505,Преподаватели!$E$3:$E$72,0),1)</f>
        <v>доц.</v>
      </c>
      <c r="AS505" s="101" t="str">
        <f>INDEX(Преподаватели!G$3:G$72,MATCH($AK505,Преподаватели!$E$3:$E$72,0),1)</f>
        <v>шт.</v>
      </c>
      <c r="AT505" s="101" t="str">
        <f>INDEX(Преподаватели!H$3:H$72,MATCH($AK505,Преподаватели!$E$3:$E$72,0),1)</f>
        <v>к.н.</v>
      </c>
      <c r="AU505" s="186" t="str">
        <f>INDEX(Преподаватели!I$3:I$72,MATCH($AK505,Преподаватели!$E$3:$E$72,0),1)</f>
        <v>б.з.</v>
      </c>
      <c r="AV505" s="157"/>
      <c r="AW505" s="163"/>
      <c r="AX505" s="163"/>
      <c r="AY505" s="164"/>
      <c r="AZ505" s="165"/>
      <c r="BA505" s="165"/>
      <c r="BB505" s="4"/>
      <c r="BC505" s="4"/>
      <c r="BD505" s="4"/>
      <c r="BE505" s="4"/>
      <c r="BF505" s="4"/>
    </row>
    <row r="506" spans="1:58" s="1" customFormat="1" ht="25.5">
      <c r="A506" s="21" t="s">
        <v>355</v>
      </c>
      <c r="B506" s="145" t="s">
        <v>391</v>
      </c>
      <c r="C506" s="68" t="s">
        <v>364</v>
      </c>
      <c r="D506" s="21" t="s">
        <v>437</v>
      </c>
      <c r="E506" s="21" t="s">
        <v>252</v>
      </c>
      <c r="F506" s="21">
        <v>2</v>
      </c>
      <c r="G506" s="20" t="s">
        <v>656</v>
      </c>
      <c r="H506" s="21">
        <v>8</v>
      </c>
      <c r="I506" s="49">
        <v>1</v>
      </c>
      <c r="J506" s="37"/>
      <c r="K506" s="31"/>
      <c r="L506" s="31" t="s">
        <v>439</v>
      </c>
      <c r="M506" s="38"/>
      <c r="N506" s="193">
        <v>0</v>
      </c>
      <c r="O506" s="21"/>
      <c r="P506" s="21">
        <v>4</v>
      </c>
      <c r="Q506" s="21">
        <v>4</v>
      </c>
      <c r="R506" s="21">
        <v>0</v>
      </c>
      <c r="S506" s="21"/>
      <c r="T506" s="121"/>
      <c r="U506" s="50">
        <f t="shared" si="128"/>
        <v>4</v>
      </c>
      <c r="V506" s="29">
        <f t="shared" si="129"/>
        <v>0</v>
      </c>
      <c r="W506" s="29">
        <f t="shared" si="130"/>
        <v>0</v>
      </c>
      <c r="X506" s="57">
        <f t="shared" si="131"/>
        <v>0</v>
      </c>
      <c r="Y506" s="29">
        <f t="shared" si="132"/>
        <v>0</v>
      </c>
      <c r="Z506" s="20">
        <f t="shared" si="133"/>
        <v>0</v>
      </c>
      <c r="AA506" s="20">
        <f t="shared" si="126"/>
        <v>0</v>
      </c>
      <c r="AB506" s="20">
        <f t="shared" si="134"/>
        <v>0</v>
      </c>
      <c r="AC506" s="20">
        <f t="shared" si="135"/>
        <v>0</v>
      </c>
      <c r="AD506" s="20">
        <f t="shared" si="136"/>
        <v>0</v>
      </c>
      <c r="AE506" s="23">
        <f t="shared" si="137"/>
        <v>0</v>
      </c>
      <c r="AF506" s="25">
        <f t="shared" si="138"/>
        <v>0</v>
      </c>
      <c r="AG506" s="230">
        <f t="shared" si="141"/>
        <v>0</v>
      </c>
      <c r="AH506" s="25">
        <f t="shared" si="127"/>
        <v>0</v>
      </c>
      <c r="AI506" s="23"/>
      <c r="AJ506" s="49">
        <f t="shared" si="139"/>
        <v>4</v>
      </c>
      <c r="AK506" s="366" t="s">
        <v>254</v>
      </c>
      <c r="AL506" s="182">
        <f t="shared" si="140"/>
        <v>6.6666666666666671E-3</v>
      </c>
      <c r="AM506" s="158" t="s">
        <v>366</v>
      </c>
      <c r="AN506" s="20" t="s">
        <v>148</v>
      </c>
      <c r="AO506" s="20" t="s">
        <v>148</v>
      </c>
      <c r="AP506" s="21"/>
      <c r="AQ506" s="122" t="s">
        <v>4</v>
      </c>
      <c r="AR506" s="185" t="str">
        <f>INDEX(Преподаватели!F$3:F$72,MATCH($AK506,Преподаватели!$E$3:$E$72,0),1)</f>
        <v>доц.</v>
      </c>
      <c r="AS506" s="101" t="str">
        <f>INDEX(Преподаватели!G$3:G$72,MATCH($AK506,Преподаватели!$E$3:$E$72,0),1)</f>
        <v>шт.сум.</v>
      </c>
      <c r="AT506" s="101" t="str">
        <f>INDEX(Преподаватели!H$3:H$72,MATCH($AK506,Преподаватели!$E$3:$E$72,0),1)</f>
        <v>к.н.</v>
      </c>
      <c r="AU506" s="186" t="str">
        <f>INDEX(Преподаватели!I$3:I$72,MATCH($AK506,Преподаватели!$E$3:$E$72,0),1)</f>
        <v>доц.</v>
      </c>
      <c r="AV506" s="157"/>
      <c r="AW506" s="163"/>
      <c r="AX506" s="163"/>
      <c r="AY506" s="164"/>
      <c r="AZ506" s="165"/>
      <c r="BA506" s="165"/>
      <c r="BB506" s="4"/>
      <c r="BC506" s="4"/>
      <c r="BD506" s="4"/>
      <c r="BE506" s="4"/>
      <c r="BF506" s="4"/>
    </row>
    <row r="507" spans="1:58" ht="25.5">
      <c r="A507" s="21" t="s">
        <v>355</v>
      </c>
      <c r="B507" s="145" t="s">
        <v>392</v>
      </c>
      <c r="C507" s="68" t="s">
        <v>364</v>
      </c>
      <c r="D507" s="21" t="s">
        <v>437</v>
      </c>
      <c r="E507" s="21" t="s">
        <v>252</v>
      </c>
      <c r="F507" s="21">
        <v>2</v>
      </c>
      <c r="G507" s="20" t="s">
        <v>656</v>
      </c>
      <c r="H507" s="21">
        <v>8</v>
      </c>
      <c r="I507" s="49">
        <v>1</v>
      </c>
      <c r="J507" s="37"/>
      <c r="K507" s="31"/>
      <c r="L507" s="31" t="s">
        <v>439</v>
      </c>
      <c r="M507" s="38"/>
      <c r="N507" s="193">
        <v>0</v>
      </c>
      <c r="O507" s="21"/>
      <c r="P507" s="21">
        <v>4</v>
      </c>
      <c r="Q507" s="21">
        <v>4</v>
      </c>
      <c r="R507" s="21">
        <v>0</v>
      </c>
      <c r="S507" s="21"/>
      <c r="T507" s="121"/>
      <c r="U507" s="50">
        <f t="shared" si="128"/>
        <v>4</v>
      </c>
      <c r="V507" s="29">
        <f t="shared" si="129"/>
        <v>0</v>
      </c>
      <c r="W507" s="29">
        <f t="shared" si="130"/>
        <v>0</v>
      </c>
      <c r="X507" s="57">
        <f t="shared" si="131"/>
        <v>0</v>
      </c>
      <c r="Y507" s="29">
        <f t="shared" si="132"/>
        <v>0</v>
      </c>
      <c r="Z507" s="20">
        <f t="shared" si="133"/>
        <v>0</v>
      </c>
      <c r="AA507" s="20">
        <f t="shared" si="126"/>
        <v>0</v>
      </c>
      <c r="AB507" s="20">
        <f t="shared" si="134"/>
        <v>0</v>
      </c>
      <c r="AC507" s="20">
        <f t="shared" si="135"/>
        <v>0</v>
      </c>
      <c r="AD507" s="20">
        <f t="shared" si="136"/>
        <v>0</v>
      </c>
      <c r="AE507" s="23">
        <f t="shared" si="137"/>
        <v>0</v>
      </c>
      <c r="AF507" s="25">
        <f t="shared" si="138"/>
        <v>0</v>
      </c>
      <c r="AG507" s="230">
        <f t="shared" si="141"/>
        <v>0</v>
      </c>
      <c r="AH507" s="25">
        <f t="shared" si="127"/>
        <v>0</v>
      </c>
      <c r="AI507" s="23"/>
      <c r="AJ507" s="49">
        <f t="shared" si="139"/>
        <v>4</v>
      </c>
      <c r="AK507" s="366" t="s">
        <v>254</v>
      </c>
      <c r="AL507" s="182">
        <f t="shared" si="140"/>
        <v>6.6666666666666671E-3</v>
      </c>
      <c r="AM507" s="69" t="s">
        <v>366</v>
      </c>
      <c r="AN507" s="20" t="s">
        <v>148</v>
      </c>
      <c r="AO507" s="20" t="s">
        <v>148</v>
      </c>
      <c r="AP507" s="21"/>
      <c r="AQ507" s="122" t="s">
        <v>4</v>
      </c>
      <c r="AR507" s="185" t="str">
        <f>INDEX(Преподаватели!F$3:F$72,MATCH($AK507,Преподаватели!$E$3:$E$72,0),1)</f>
        <v>доц.</v>
      </c>
      <c r="AS507" s="101" t="str">
        <f>INDEX(Преподаватели!G$3:G$72,MATCH($AK507,Преподаватели!$E$3:$E$72,0),1)</f>
        <v>шт.сум.</v>
      </c>
      <c r="AT507" s="101" t="str">
        <f>INDEX(Преподаватели!H$3:H$72,MATCH($AK507,Преподаватели!$E$3:$E$72,0),1)</f>
        <v>к.н.</v>
      </c>
      <c r="AU507" s="186" t="str">
        <f>INDEX(Преподаватели!I$3:I$72,MATCH($AK507,Преподаватели!$E$3:$E$72,0),1)</f>
        <v>доц.</v>
      </c>
      <c r="AV507" s="157"/>
      <c r="AW507" s="163"/>
      <c r="AX507" s="163"/>
      <c r="AY507" s="164"/>
      <c r="AZ507" s="165"/>
      <c r="BA507" s="165"/>
      <c r="BB507" s="1"/>
      <c r="BC507" s="1"/>
      <c r="BD507" s="1"/>
      <c r="BE507" s="1"/>
      <c r="BF507" s="1"/>
    </row>
    <row r="508" spans="1:58" s="1" customFormat="1">
      <c r="A508" s="22" t="s">
        <v>371</v>
      </c>
      <c r="B508" s="145" t="s">
        <v>372</v>
      </c>
      <c r="C508" s="68" t="s">
        <v>364</v>
      </c>
      <c r="D508" s="21" t="s">
        <v>437</v>
      </c>
      <c r="E508" s="21" t="s">
        <v>252</v>
      </c>
      <c r="F508" s="21">
        <v>1</v>
      </c>
      <c r="G508" s="20" t="s">
        <v>656</v>
      </c>
      <c r="H508" s="21">
        <v>8</v>
      </c>
      <c r="I508" s="49">
        <v>1</v>
      </c>
      <c r="J508" s="37" t="s">
        <v>106</v>
      </c>
      <c r="K508" s="31"/>
      <c r="L508" s="31"/>
      <c r="M508" s="38"/>
      <c r="N508" s="193">
        <v>6</v>
      </c>
      <c r="O508" s="21">
        <v>180</v>
      </c>
      <c r="P508" s="21">
        <v>10</v>
      </c>
      <c r="Q508" s="21"/>
      <c r="R508" s="21">
        <v>0</v>
      </c>
      <c r="S508" s="21">
        <v>10</v>
      </c>
      <c r="T508" s="121">
        <v>154</v>
      </c>
      <c r="U508" s="50">
        <f t="shared" si="128"/>
        <v>0</v>
      </c>
      <c r="V508" s="29">
        <f t="shared" si="129"/>
        <v>0</v>
      </c>
      <c r="W508" s="29">
        <f t="shared" si="130"/>
        <v>10</v>
      </c>
      <c r="X508" s="57">
        <f t="shared" si="131"/>
        <v>0</v>
      </c>
      <c r="Y508" s="29">
        <f t="shared" si="132"/>
        <v>0</v>
      </c>
      <c r="Z508" s="20">
        <f t="shared" si="133"/>
        <v>0</v>
      </c>
      <c r="AA508" s="20">
        <f t="shared" si="126"/>
        <v>0</v>
      </c>
      <c r="AB508" s="20">
        <f t="shared" si="134"/>
        <v>2</v>
      </c>
      <c r="AC508" s="20">
        <f t="shared" si="135"/>
        <v>0</v>
      </c>
      <c r="AD508" s="20">
        <f t="shared" si="136"/>
        <v>0</v>
      </c>
      <c r="AE508" s="23">
        <f t="shared" si="137"/>
        <v>0</v>
      </c>
      <c r="AF508" s="25">
        <f t="shared" si="138"/>
        <v>0</v>
      </c>
      <c r="AG508" s="230">
        <f t="shared" si="141"/>
        <v>1.92</v>
      </c>
      <c r="AH508" s="25">
        <f t="shared" si="127"/>
        <v>0</v>
      </c>
      <c r="AI508" s="23"/>
      <c r="AJ508" s="49">
        <f t="shared" si="139"/>
        <v>13.92</v>
      </c>
      <c r="AK508" s="366" t="s">
        <v>254</v>
      </c>
      <c r="AL508" s="182">
        <f t="shared" si="140"/>
        <v>2.3199999999999998E-2</v>
      </c>
      <c r="AM508" s="69" t="s">
        <v>140</v>
      </c>
      <c r="AN508" s="20" t="s">
        <v>110</v>
      </c>
      <c r="AO508" s="20" t="s">
        <v>148</v>
      </c>
      <c r="AP508" s="21"/>
      <c r="AQ508" s="122" t="s">
        <v>4</v>
      </c>
      <c r="AR508" s="185" t="str">
        <f>INDEX(Преподаватели!F$3:F$72,MATCH($AK508,Преподаватели!$E$3:$E$72,0),1)</f>
        <v>доц.</v>
      </c>
      <c r="AS508" s="101" t="str">
        <f>INDEX(Преподаватели!G$3:G$72,MATCH($AK508,Преподаватели!$E$3:$E$72,0),1)</f>
        <v>шт.сум.</v>
      </c>
      <c r="AT508" s="101" t="str">
        <f>INDEX(Преподаватели!H$3:H$72,MATCH($AK508,Преподаватели!$E$3:$E$72,0),1)</f>
        <v>к.н.</v>
      </c>
      <c r="AU508" s="186" t="str">
        <f>INDEX(Преподаватели!I$3:I$72,MATCH($AK508,Преподаватели!$E$3:$E$72,0),1)</f>
        <v>доц.</v>
      </c>
      <c r="AV508" s="157"/>
      <c r="AW508" s="163"/>
      <c r="AX508" s="163"/>
      <c r="AY508" s="164"/>
      <c r="AZ508" s="165"/>
      <c r="BA508" s="165"/>
    </row>
    <row r="509" spans="1:58" s="1" customFormat="1">
      <c r="A509" s="22" t="s">
        <v>274</v>
      </c>
      <c r="B509" s="145" t="s">
        <v>112</v>
      </c>
      <c r="C509" s="68" t="s">
        <v>364</v>
      </c>
      <c r="D509" s="21" t="s">
        <v>437</v>
      </c>
      <c r="E509" s="21" t="s">
        <v>252</v>
      </c>
      <c r="F509" s="21">
        <v>2</v>
      </c>
      <c r="G509" s="20" t="s">
        <v>656</v>
      </c>
      <c r="H509" s="21">
        <v>8</v>
      </c>
      <c r="I509" s="49">
        <v>1</v>
      </c>
      <c r="J509" s="37"/>
      <c r="K509" s="31"/>
      <c r="L509" s="31"/>
      <c r="M509" s="38"/>
      <c r="N509" s="193">
        <v>0</v>
      </c>
      <c r="O509" s="21"/>
      <c r="P509" s="21">
        <v>4</v>
      </c>
      <c r="Q509" s="21">
        <v>4</v>
      </c>
      <c r="R509" s="21">
        <v>0</v>
      </c>
      <c r="S509" s="21"/>
      <c r="T509" s="121"/>
      <c r="U509" s="50">
        <f t="shared" si="128"/>
        <v>4</v>
      </c>
      <c r="V509" s="29">
        <f t="shared" si="129"/>
        <v>0</v>
      </c>
      <c r="W509" s="29">
        <f t="shared" si="130"/>
        <v>0</v>
      </c>
      <c r="X509" s="57">
        <f t="shared" si="131"/>
        <v>0</v>
      </c>
      <c r="Y509" s="29">
        <f t="shared" si="132"/>
        <v>0</v>
      </c>
      <c r="Z509" s="20">
        <f t="shared" si="133"/>
        <v>0</v>
      </c>
      <c r="AA509" s="20">
        <f t="shared" si="126"/>
        <v>0</v>
      </c>
      <c r="AB509" s="20">
        <f t="shared" si="134"/>
        <v>0</v>
      </c>
      <c r="AC509" s="20">
        <f t="shared" si="135"/>
        <v>0</v>
      </c>
      <c r="AD509" s="20">
        <f t="shared" si="136"/>
        <v>0</v>
      </c>
      <c r="AE509" s="23">
        <f t="shared" si="137"/>
        <v>0</v>
      </c>
      <c r="AF509" s="25">
        <f t="shared" si="138"/>
        <v>0</v>
      </c>
      <c r="AG509" s="230">
        <f t="shared" si="141"/>
        <v>0</v>
      </c>
      <c r="AH509" s="25">
        <f t="shared" si="127"/>
        <v>0</v>
      </c>
      <c r="AI509" s="23"/>
      <c r="AJ509" s="49">
        <f t="shared" si="139"/>
        <v>4</v>
      </c>
      <c r="AK509" s="366" t="s">
        <v>233</v>
      </c>
      <c r="AL509" s="182">
        <f t="shared" si="140"/>
        <v>6.6666666666666671E-3</v>
      </c>
      <c r="AM509" s="158" t="s">
        <v>366</v>
      </c>
      <c r="AN509" s="20" t="s">
        <v>148</v>
      </c>
      <c r="AO509" s="20" t="s">
        <v>148</v>
      </c>
      <c r="AP509" s="21"/>
      <c r="AQ509" s="122" t="s">
        <v>4</v>
      </c>
      <c r="AR509" s="185" t="str">
        <f>INDEX(Преподаватели!F$3:F$72,MATCH($AK509,Преподаватели!$E$3:$E$72,0),1)</f>
        <v>доц.</v>
      </c>
      <c r="AS509" s="101" t="str">
        <f>INDEX(Преподаватели!G$3:G$72,MATCH($AK509,Преподаватели!$E$3:$E$72,0),1)</f>
        <v>шт.</v>
      </c>
      <c r="AT509" s="101" t="str">
        <f>INDEX(Преподаватели!H$3:H$72,MATCH($AK509,Преподаватели!$E$3:$E$72,0),1)</f>
        <v>к.н.</v>
      </c>
      <c r="AU509" s="186" t="str">
        <f>INDEX(Преподаватели!I$3:I$72,MATCH($AK509,Преподаватели!$E$3:$E$72,0),1)</f>
        <v>б.з.</v>
      </c>
      <c r="AV509" s="157"/>
      <c r="AW509" s="163"/>
      <c r="AX509" s="163"/>
      <c r="AY509" s="164"/>
      <c r="AZ509" s="165"/>
      <c r="BA509" s="165"/>
      <c r="BB509" s="4"/>
      <c r="BC509" s="4"/>
      <c r="BD509" s="4"/>
      <c r="BE509" s="4"/>
      <c r="BF509" s="4"/>
    </row>
    <row r="510" spans="1:58" ht="25.5">
      <c r="A510" s="22" t="s">
        <v>276</v>
      </c>
      <c r="B510" s="145" t="s">
        <v>373</v>
      </c>
      <c r="C510" s="68" t="s">
        <v>364</v>
      </c>
      <c r="D510" s="21" t="s">
        <v>437</v>
      </c>
      <c r="E510" s="21" t="s">
        <v>252</v>
      </c>
      <c r="F510" s="21">
        <v>1</v>
      </c>
      <c r="G510" s="20" t="s">
        <v>656</v>
      </c>
      <c r="H510" s="21">
        <v>8</v>
      </c>
      <c r="I510" s="49">
        <v>1</v>
      </c>
      <c r="J510" s="37"/>
      <c r="K510" s="31"/>
      <c r="L510" s="31"/>
      <c r="M510" s="38"/>
      <c r="N510" s="193">
        <v>0</v>
      </c>
      <c r="O510" s="21"/>
      <c r="P510" s="21">
        <v>4</v>
      </c>
      <c r="Q510" s="21">
        <v>4</v>
      </c>
      <c r="R510" s="21">
        <v>0</v>
      </c>
      <c r="S510" s="21"/>
      <c r="T510" s="121"/>
      <c r="U510" s="50">
        <f t="shared" si="128"/>
        <v>4</v>
      </c>
      <c r="V510" s="29">
        <f t="shared" si="129"/>
        <v>0</v>
      </c>
      <c r="W510" s="29">
        <f t="shared" si="130"/>
        <v>0</v>
      </c>
      <c r="X510" s="57">
        <f t="shared" si="131"/>
        <v>0</v>
      </c>
      <c r="Y510" s="29">
        <f t="shared" si="132"/>
        <v>0</v>
      </c>
      <c r="Z510" s="20">
        <f t="shared" si="133"/>
        <v>0</v>
      </c>
      <c r="AA510" s="20">
        <f t="shared" si="126"/>
        <v>0</v>
      </c>
      <c r="AB510" s="20">
        <f t="shared" si="134"/>
        <v>0</v>
      </c>
      <c r="AC510" s="20">
        <f t="shared" si="135"/>
        <v>0</v>
      </c>
      <c r="AD510" s="20">
        <f t="shared" si="136"/>
        <v>0</v>
      </c>
      <c r="AE510" s="23">
        <f t="shared" si="137"/>
        <v>0</v>
      </c>
      <c r="AF510" s="25">
        <f t="shared" si="138"/>
        <v>0</v>
      </c>
      <c r="AG510" s="230">
        <f t="shared" si="141"/>
        <v>0</v>
      </c>
      <c r="AH510" s="25">
        <f t="shared" si="127"/>
        <v>0</v>
      </c>
      <c r="AI510" s="23"/>
      <c r="AJ510" s="49">
        <f t="shared" si="139"/>
        <v>4</v>
      </c>
      <c r="AK510" s="366" t="s">
        <v>254</v>
      </c>
      <c r="AL510" s="182">
        <f t="shared" si="140"/>
        <v>6.6666666666666671E-3</v>
      </c>
      <c r="AM510" s="158" t="s">
        <v>366</v>
      </c>
      <c r="AN510" s="20" t="s">
        <v>148</v>
      </c>
      <c r="AO510" s="20" t="s">
        <v>148</v>
      </c>
      <c r="AP510" s="21"/>
      <c r="AQ510" s="122" t="s">
        <v>4</v>
      </c>
      <c r="AR510" s="185" t="str">
        <f>INDEX(Преподаватели!F$3:F$72,MATCH($AK510,Преподаватели!$E$3:$E$72,0),1)</f>
        <v>доц.</v>
      </c>
      <c r="AS510" s="101" t="str">
        <f>INDEX(Преподаватели!G$3:G$72,MATCH($AK510,Преподаватели!$E$3:$E$72,0),1)</f>
        <v>шт.сум.</v>
      </c>
      <c r="AT510" s="101" t="str">
        <f>INDEX(Преподаватели!H$3:H$72,MATCH($AK510,Преподаватели!$E$3:$E$72,0),1)</f>
        <v>к.н.</v>
      </c>
      <c r="AU510" s="186" t="str">
        <f>INDEX(Преподаватели!I$3:I$72,MATCH($AK510,Преподаватели!$E$3:$E$72,0),1)</f>
        <v>доц.</v>
      </c>
      <c r="AV510" s="157"/>
      <c r="AW510" s="163"/>
      <c r="AX510" s="163"/>
      <c r="AY510" s="164"/>
      <c r="AZ510" s="165"/>
      <c r="BA510" s="165"/>
      <c r="BB510" s="1"/>
      <c r="BC510" s="1"/>
      <c r="BD510" s="1"/>
      <c r="BE510" s="1"/>
      <c r="BF510" s="1"/>
    </row>
    <row r="511" spans="1:58" s="1" customFormat="1" ht="25.5">
      <c r="A511" s="22" t="s">
        <v>276</v>
      </c>
      <c r="B511" s="145" t="s">
        <v>373</v>
      </c>
      <c r="C511" s="68" t="s">
        <v>364</v>
      </c>
      <c r="D511" s="21" t="s">
        <v>437</v>
      </c>
      <c r="E511" s="21" t="s">
        <v>252</v>
      </c>
      <c r="F511" s="21">
        <v>2</v>
      </c>
      <c r="G511" s="20" t="s">
        <v>656</v>
      </c>
      <c r="H511" s="21">
        <v>8</v>
      </c>
      <c r="I511" s="49">
        <v>1</v>
      </c>
      <c r="J511" s="37" t="s">
        <v>106</v>
      </c>
      <c r="K511" s="31"/>
      <c r="L511" s="31"/>
      <c r="M511" s="38"/>
      <c r="N511" s="193">
        <v>3</v>
      </c>
      <c r="O511" s="21">
        <v>90</v>
      </c>
      <c r="P511" s="21">
        <v>4</v>
      </c>
      <c r="Q511" s="21"/>
      <c r="R511" s="21">
        <v>0</v>
      </c>
      <c r="S511" s="21">
        <v>4</v>
      </c>
      <c r="T511" s="121">
        <v>76</v>
      </c>
      <c r="U511" s="50">
        <f t="shared" si="128"/>
        <v>0</v>
      </c>
      <c r="V511" s="29">
        <f t="shared" si="129"/>
        <v>0</v>
      </c>
      <c r="W511" s="29">
        <f t="shared" si="130"/>
        <v>4</v>
      </c>
      <c r="X511" s="57">
        <f t="shared" si="131"/>
        <v>0</v>
      </c>
      <c r="Y511" s="29">
        <f t="shared" si="132"/>
        <v>0</v>
      </c>
      <c r="Z511" s="20">
        <f t="shared" si="133"/>
        <v>0</v>
      </c>
      <c r="AA511" s="20">
        <f t="shared" si="126"/>
        <v>0</v>
      </c>
      <c r="AB511" s="20">
        <f t="shared" si="134"/>
        <v>2</v>
      </c>
      <c r="AC511" s="20">
        <f t="shared" si="135"/>
        <v>0</v>
      </c>
      <c r="AD511" s="20">
        <f t="shared" si="136"/>
        <v>0</v>
      </c>
      <c r="AE511" s="23">
        <f t="shared" si="137"/>
        <v>0</v>
      </c>
      <c r="AF511" s="25">
        <f t="shared" si="138"/>
        <v>0</v>
      </c>
      <c r="AG511" s="230">
        <f t="shared" si="141"/>
        <v>0.96</v>
      </c>
      <c r="AH511" s="25">
        <f t="shared" si="127"/>
        <v>0</v>
      </c>
      <c r="AI511" s="23"/>
      <c r="AJ511" s="49">
        <f t="shared" si="139"/>
        <v>6.96</v>
      </c>
      <c r="AK511" s="366" t="s">
        <v>254</v>
      </c>
      <c r="AL511" s="182">
        <f t="shared" si="140"/>
        <v>1.1599999999999999E-2</v>
      </c>
      <c r="AM511" s="158" t="s">
        <v>366</v>
      </c>
      <c r="AN511" s="20" t="s">
        <v>148</v>
      </c>
      <c r="AO511" s="20" t="s">
        <v>148</v>
      </c>
      <c r="AP511" s="21"/>
      <c r="AQ511" s="122" t="s">
        <v>4</v>
      </c>
      <c r="AR511" s="185" t="str">
        <f>INDEX(Преподаватели!F$3:F$72,MATCH($AK511,Преподаватели!$E$3:$E$72,0),1)</f>
        <v>доц.</v>
      </c>
      <c r="AS511" s="101" t="str">
        <f>INDEX(Преподаватели!G$3:G$72,MATCH($AK511,Преподаватели!$E$3:$E$72,0),1)</f>
        <v>шт.сум.</v>
      </c>
      <c r="AT511" s="101" t="str">
        <f>INDEX(Преподаватели!H$3:H$72,MATCH($AK511,Преподаватели!$E$3:$E$72,0),1)</f>
        <v>к.н.</v>
      </c>
      <c r="AU511" s="186" t="str">
        <f>INDEX(Преподаватели!I$3:I$72,MATCH($AK511,Преподаватели!$E$3:$E$72,0),1)</f>
        <v>доц.</v>
      </c>
      <c r="AV511" s="157"/>
      <c r="AW511" s="163"/>
      <c r="AX511" s="163"/>
      <c r="AY511" s="164"/>
      <c r="AZ511" s="165"/>
      <c r="BA511" s="165"/>
    </row>
    <row r="512" spans="1:58" s="1" customFormat="1">
      <c r="A512" s="21" t="s">
        <v>120</v>
      </c>
      <c r="B512" s="145" t="s">
        <v>374</v>
      </c>
      <c r="C512" s="68" t="s">
        <v>364</v>
      </c>
      <c r="D512" s="21" t="s">
        <v>437</v>
      </c>
      <c r="E512" s="21" t="s">
        <v>252</v>
      </c>
      <c r="F512" s="21">
        <v>1</v>
      </c>
      <c r="G512" s="20" t="s">
        <v>656</v>
      </c>
      <c r="H512" s="21">
        <v>8</v>
      </c>
      <c r="I512" s="49">
        <v>1</v>
      </c>
      <c r="J512" s="37"/>
      <c r="K512" s="31"/>
      <c r="L512" s="31"/>
      <c r="M512" s="38"/>
      <c r="N512" s="193">
        <v>0</v>
      </c>
      <c r="O512" s="21"/>
      <c r="P512" s="21">
        <v>4</v>
      </c>
      <c r="Q512" s="21">
        <v>4</v>
      </c>
      <c r="R512" s="21">
        <v>0</v>
      </c>
      <c r="S512" s="21"/>
      <c r="T512" s="121"/>
      <c r="U512" s="50">
        <f t="shared" si="128"/>
        <v>4</v>
      </c>
      <c r="V512" s="29">
        <f t="shared" si="129"/>
        <v>0</v>
      </c>
      <c r="W512" s="29">
        <f t="shared" si="130"/>
        <v>0</v>
      </c>
      <c r="X512" s="57">
        <f t="shared" si="131"/>
        <v>0</v>
      </c>
      <c r="Y512" s="29">
        <f t="shared" si="132"/>
        <v>0</v>
      </c>
      <c r="Z512" s="20">
        <f t="shared" si="133"/>
        <v>0</v>
      </c>
      <c r="AA512" s="20">
        <f t="shared" si="126"/>
        <v>0</v>
      </c>
      <c r="AB512" s="20">
        <f t="shared" si="134"/>
        <v>0</v>
      </c>
      <c r="AC512" s="20">
        <f t="shared" si="135"/>
        <v>0</v>
      </c>
      <c r="AD512" s="20">
        <f t="shared" si="136"/>
        <v>0</v>
      </c>
      <c r="AE512" s="23">
        <f t="shared" si="137"/>
        <v>0</v>
      </c>
      <c r="AF512" s="25">
        <f t="shared" si="138"/>
        <v>0</v>
      </c>
      <c r="AG512" s="230">
        <f t="shared" si="141"/>
        <v>0</v>
      </c>
      <c r="AH512" s="25">
        <f t="shared" si="127"/>
        <v>0</v>
      </c>
      <c r="AI512" s="23"/>
      <c r="AJ512" s="49">
        <f t="shared" si="139"/>
        <v>4</v>
      </c>
      <c r="AK512" s="366" t="s">
        <v>238</v>
      </c>
      <c r="AL512" s="182">
        <f t="shared" si="140"/>
        <v>6.6666666666666671E-3</v>
      </c>
      <c r="AM512" s="21" t="s">
        <v>366</v>
      </c>
      <c r="AN512" s="20" t="s">
        <v>148</v>
      </c>
      <c r="AO512" s="20" t="s">
        <v>148</v>
      </c>
      <c r="AP512" s="21"/>
      <c r="AQ512" s="122" t="s">
        <v>4</v>
      </c>
      <c r="AR512" s="185" t="str">
        <f>INDEX(Преподаватели!F$3:F$72,MATCH($AK512,Преподаватели!$E$3:$E$72,0),1)</f>
        <v>доц.</v>
      </c>
      <c r="AS512" s="101" t="str">
        <f>INDEX(Преподаватели!G$3:G$72,MATCH($AK512,Преподаватели!$E$3:$E$72,0),1)</f>
        <v>шт.</v>
      </c>
      <c r="AT512" s="101" t="str">
        <f>INDEX(Преподаватели!H$3:H$72,MATCH($AK512,Преподаватели!$E$3:$E$72,0),1)</f>
        <v>к.н.</v>
      </c>
      <c r="AU512" s="186" t="str">
        <f>INDEX(Преподаватели!I$3:I$72,MATCH($AK512,Преподаватели!$E$3:$E$72,0),1)</f>
        <v>б.з.</v>
      </c>
      <c r="AV512" s="157"/>
      <c r="AW512" s="163"/>
      <c r="AX512" s="163"/>
      <c r="AY512" s="164"/>
      <c r="AZ512" s="165"/>
      <c r="BA512" s="165"/>
      <c r="BB512" s="4"/>
      <c r="BC512" s="4"/>
      <c r="BD512" s="4"/>
      <c r="BE512" s="4"/>
      <c r="BF512" s="4"/>
    </row>
    <row r="513" spans="1:58" s="1" customFormat="1">
      <c r="A513" s="21" t="s">
        <v>120</v>
      </c>
      <c r="B513" s="145" t="s">
        <v>374</v>
      </c>
      <c r="C513" s="68" t="s">
        <v>364</v>
      </c>
      <c r="D513" s="21" t="s">
        <v>437</v>
      </c>
      <c r="E513" s="21" t="s">
        <v>252</v>
      </c>
      <c r="F513" s="21">
        <v>2</v>
      </c>
      <c r="G513" s="20" t="s">
        <v>656</v>
      </c>
      <c r="H513" s="21">
        <v>8</v>
      </c>
      <c r="I513" s="49">
        <v>1</v>
      </c>
      <c r="J513" s="37"/>
      <c r="K513" s="31" t="s">
        <v>106</v>
      </c>
      <c r="L513" s="31"/>
      <c r="M513" s="38"/>
      <c r="N513" s="193">
        <v>3</v>
      </c>
      <c r="O513" s="21">
        <v>90</v>
      </c>
      <c r="P513" s="21">
        <v>4</v>
      </c>
      <c r="Q513" s="21"/>
      <c r="R513" s="21">
        <v>0</v>
      </c>
      <c r="S513" s="21">
        <v>4</v>
      </c>
      <c r="T513" s="121">
        <v>76</v>
      </c>
      <c r="U513" s="50">
        <f t="shared" si="128"/>
        <v>0</v>
      </c>
      <c r="V513" s="29">
        <f t="shared" si="129"/>
        <v>0</v>
      </c>
      <c r="W513" s="29">
        <f t="shared" si="130"/>
        <v>4</v>
      </c>
      <c r="X513" s="57">
        <f t="shared" si="131"/>
        <v>0</v>
      </c>
      <c r="Y513" s="29">
        <f t="shared" si="132"/>
        <v>0</v>
      </c>
      <c r="Z513" s="20">
        <f t="shared" si="133"/>
        <v>0</v>
      </c>
      <c r="AA513" s="20">
        <f t="shared" si="126"/>
        <v>0</v>
      </c>
      <c r="AB513" s="20">
        <f t="shared" si="134"/>
        <v>0</v>
      </c>
      <c r="AC513" s="20">
        <f t="shared" si="135"/>
        <v>0</v>
      </c>
      <c r="AD513" s="20">
        <f t="shared" si="136"/>
        <v>0</v>
      </c>
      <c r="AE513" s="23">
        <f t="shared" si="137"/>
        <v>0</v>
      </c>
      <c r="AF513" s="25">
        <f t="shared" si="138"/>
        <v>0</v>
      </c>
      <c r="AG513" s="230">
        <f t="shared" si="141"/>
        <v>0.96</v>
      </c>
      <c r="AH513" s="25">
        <f t="shared" si="127"/>
        <v>0</v>
      </c>
      <c r="AI513" s="23"/>
      <c r="AJ513" s="49">
        <f t="shared" si="139"/>
        <v>4.96</v>
      </c>
      <c r="AK513" s="366" t="s">
        <v>238</v>
      </c>
      <c r="AL513" s="182">
        <f t="shared" si="140"/>
        <v>8.266666666666667E-3</v>
      </c>
      <c r="AM513" s="21" t="s">
        <v>366</v>
      </c>
      <c r="AN513" s="20" t="s">
        <v>148</v>
      </c>
      <c r="AO513" s="20" t="s">
        <v>148</v>
      </c>
      <c r="AP513" s="21"/>
      <c r="AQ513" s="122" t="s">
        <v>4</v>
      </c>
      <c r="AR513" s="185" t="str">
        <f>INDEX(Преподаватели!F$3:F$72,MATCH($AK513,Преподаватели!$E$3:$E$72,0),1)</f>
        <v>доц.</v>
      </c>
      <c r="AS513" s="101" t="str">
        <f>INDEX(Преподаватели!G$3:G$72,MATCH($AK513,Преподаватели!$E$3:$E$72,0),1)</f>
        <v>шт.</v>
      </c>
      <c r="AT513" s="101" t="str">
        <f>INDEX(Преподаватели!H$3:H$72,MATCH($AK513,Преподаватели!$E$3:$E$72,0),1)</f>
        <v>к.н.</v>
      </c>
      <c r="AU513" s="186" t="str">
        <f>INDEX(Преподаватели!I$3:I$72,MATCH($AK513,Преподаватели!$E$3:$E$72,0),1)</f>
        <v>б.з.</v>
      </c>
      <c r="AV513" s="157"/>
      <c r="AW513" s="163"/>
      <c r="AX513" s="163"/>
      <c r="AY513" s="164"/>
      <c r="AZ513" s="165"/>
      <c r="BA513" s="165"/>
    </row>
    <row r="514" spans="1:58">
      <c r="A514" s="22" t="s">
        <v>122</v>
      </c>
      <c r="B514" s="145" t="s">
        <v>397</v>
      </c>
      <c r="C514" s="68" t="s">
        <v>364</v>
      </c>
      <c r="D514" s="21" t="s">
        <v>437</v>
      </c>
      <c r="E514" s="21" t="s">
        <v>252</v>
      </c>
      <c r="F514" s="21">
        <v>2</v>
      </c>
      <c r="G514" s="20" t="s">
        <v>656</v>
      </c>
      <c r="H514" s="21">
        <v>8</v>
      </c>
      <c r="I514" s="49">
        <v>1</v>
      </c>
      <c r="J514" s="37"/>
      <c r="K514" s="31"/>
      <c r="L514" s="31"/>
      <c r="M514" s="38"/>
      <c r="N514" s="193">
        <v>0</v>
      </c>
      <c r="O514" s="21"/>
      <c r="P514" s="21">
        <v>4</v>
      </c>
      <c r="Q514" s="21">
        <v>4</v>
      </c>
      <c r="R514" s="21">
        <v>0</v>
      </c>
      <c r="S514" s="21"/>
      <c r="T514" s="121"/>
      <c r="U514" s="50">
        <f t="shared" si="128"/>
        <v>4</v>
      </c>
      <c r="V514" s="29">
        <f t="shared" si="129"/>
        <v>0</v>
      </c>
      <c r="W514" s="29">
        <f t="shared" si="130"/>
        <v>0</v>
      </c>
      <c r="X514" s="57">
        <f t="shared" si="131"/>
        <v>0</v>
      </c>
      <c r="Y514" s="29">
        <f t="shared" si="132"/>
        <v>0</v>
      </c>
      <c r="Z514" s="20">
        <f t="shared" si="133"/>
        <v>0</v>
      </c>
      <c r="AA514" s="20">
        <f t="shared" si="126"/>
        <v>0</v>
      </c>
      <c r="AB514" s="20">
        <f t="shared" si="134"/>
        <v>0</v>
      </c>
      <c r="AC514" s="20">
        <f t="shared" si="135"/>
        <v>0</v>
      </c>
      <c r="AD514" s="20">
        <f t="shared" si="136"/>
        <v>0</v>
      </c>
      <c r="AE514" s="23">
        <f t="shared" si="137"/>
        <v>0</v>
      </c>
      <c r="AF514" s="25">
        <f t="shared" si="138"/>
        <v>0</v>
      </c>
      <c r="AG514" s="230">
        <f t="shared" si="141"/>
        <v>0</v>
      </c>
      <c r="AH514" s="25">
        <f t="shared" si="127"/>
        <v>0</v>
      </c>
      <c r="AI514" s="23"/>
      <c r="AJ514" s="49">
        <f t="shared" si="139"/>
        <v>4</v>
      </c>
      <c r="AK514" s="366" t="s">
        <v>238</v>
      </c>
      <c r="AL514" s="182">
        <f t="shared" si="140"/>
        <v>6.6666666666666671E-3</v>
      </c>
      <c r="AM514" s="21" t="s">
        <v>366</v>
      </c>
      <c r="AN514" s="20" t="s">
        <v>148</v>
      </c>
      <c r="AO514" s="20" t="s">
        <v>148</v>
      </c>
      <c r="AP514" s="21"/>
      <c r="AQ514" s="122" t="s">
        <v>4</v>
      </c>
      <c r="AR514" s="185" t="str">
        <f>INDEX(Преподаватели!F$3:F$72,MATCH($AK514,Преподаватели!$E$3:$E$72,0),1)</f>
        <v>доц.</v>
      </c>
      <c r="AS514" s="101" t="str">
        <f>INDEX(Преподаватели!G$3:G$72,MATCH($AK514,Преподаватели!$E$3:$E$72,0),1)</f>
        <v>шт.</v>
      </c>
      <c r="AT514" s="101" t="str">
        <f>INDEX(Преподаватели!H$3:H$72,MATCH($AK514,Преподаватели!$E$3:$E$72,0),1)</f>
        <v>к.н.</v>
      </c>
      <c r="AU514" s="186" t="str">
        <f>INDEX(Преподаватели!I$3:I$72,MATCH($AK514,Преподаватели!$E$3:$E$72,0),1)</f>
        <v>б.з.</v>
      </c>
      <c r="AV514" s="157"/>
      <c r="AW514" s="163"/>
      <c r="AX514" s="163"/>
      <c r="AY514" s="164"/>
      <c r="AZ514" s="165"/>
      <c r="BA514" s="165"/>
    </row>
    <row r="515" spans="1:58" s="1" customFormat="1">
      <c r="A515" s="21" t="s">
        <v>124</v>
      </c>
      <c r="B515" s="145" t="s">
        <v>375</v>
      </c>
      <c r="C515" s="68" t="s">
        <v>364</v>
      </c>
      <c r="D515" s="21" t="s">
        <v>437</v>
      </c>
      <c r="E515" s="21" t="s">
        <v>252</v>
      </c>
      <c r="F515" s="21">
        <v>1</v>
      </c>
      <c r="G515" s="20" t="s">
        <v>656</v>
      </c>
      <c r="H515" s="21">
        <v>8</v>
      </c>
      <c r="I515" s="49">
        <v>1</v>
      </c>
      <c r="J515" s="37"/>
      <c r="K515" s="31"/>
      <c r="L515" s="31" t="s">
        <v>133</v>
      </c>
      <c r="M515" s="38" t="s">
        <v>133</v>
      </c>
      <c r="N515" s="193">
        <v>0</v>
      </c>
      <c r="O515" s="21"/>
      <c r="P515" s="21">
        <v>4</v>
      </c>
      <c r="Q515" s="21">
        <v>4</v>
      </c>
      <c r="R515" s="21">
        <v>0</v>
      </c>
      <c r="S515" s="21"/>
      <c r="T515" s="121"/>
      <c r="U515" s="50">
        <f t="shared" si="128"/>
        <v>4</v>
      </c>
      <c r="V515" s="29">
        <f t="shared" si="129"/>
        <v>0</v>
      </c>
      <c r="W515" s="29">
        <f t="shared" si="130"/>
        <v>0</v>
      </c>
      <c r="X515" s="57">
        <f t="shared" si="131"/>
        <v>0</v>
      </c>
      <c r="Y515" s="29">
        <f t="shared" si="132"/>
        <v>0</v>
      </c>
      <c r="Z515" s="20">
        <f t="shared" si="133"/>
        <v>0</v>
      </c>
      <c r="AA515" s="20">
        <f t="shared" si="126"/>
        <v>0</v>
      </c>
      <c r="AB515" s="20">
        <f t="shared" si="134"/>
        <v>0</v>
      </c>
      <c r="AC515" s="20">
        <f t="shared" si="135"/>
        <v>0</v>
      </c>
      <c r="AD515" s="20">
        <f t="shared" si="136"/>
        <v>0</v>
      </c>
      <c r="AE515" s="23">
        <f t="shared" si="137"/>
        <v>0</v>
      </c>
      <c r="AF515" s="25">
        <f t="shared" si="138"/>
        <v>0</v>
      </c>
      <c r="AG515" s="230">
        <f t="shared" si="141"/>
        <v>0</v>
      </c>
      <c r="AH515" s="25">
        <f t="shared" si="127"/>
        <v>0</v>
      </c>
      <c r="AI515" s="23"/>
      <c r="AJ515" s="49">
        <f t="shared" si="139"/>
        <v>4</v>
      </c>
      <c r="AK515" s="366" t="s">
        <v>107</v>
      </c>
      <c r="AL515" s="182">
        <f t="shared" si="140"/>
        <v>6.6666666666666671E-3</v>
      </c>
      <c r="AM515" s="21" t="s">
        <v>376</v>
      </c>
      <c r="AN515" s="20" t="s">
        <v>148</v>
      </c>
      <c r="AO515" s="20" t="s">
        <v>148</v>
      </c>
      <c r="AP515" s="21"/>
      <c r="AQ515" s="122" t="s">
        <v>4</v>
      </c>
      <c r="AR515" s="185" t="str">
        <f>INDEX(Преподаватели!F$3:F$72,MATCH($AK515,Преподаватели!$E$3:$E$72,0),1)</f>
        <v>ст.викл.</v>
      </c>
      <c r="AS515" s="101" t="str">
        <f>INDEX(Преподаватели!G$3:G$72,MATCH($AK515,Преподаватели!$E$3:$E$72,0),1)</f>
        <v>шт.</v>
      </c>
      <c r="AT515" s="101" t="str">
        <f>INDEX(Преподаватели!H$3:H$72,MATCH($AK515,Преподаватели!$E$3:$E$72,0),1)</f>
        <v>б.с.</v>
      </c>
      <c r="AU515" s="186" t="str">
        <f>INDEX(Преподаватели!I$3:I$72,MATCH($AK515,Преподаватели!$E$3:$E$72,0),1)</f>
        <v>б.з.</v>
      </c>
      <c r="AV515" s="157"/>
      <c r="AW515" s="163"/>
      <c r="AX515" s="163"/>
      <c r="AY515" s="164"/>
      <c r="AZ515" s="165"/>
      <c r="BA515" s="165"/>
    </row>
    <row r="516" spans="1:58">
      <c r="A516" s="22" t="s">
        <v>124</v>
      </c>
      <c r="B516" s="145" t="s">
        <v>375</v>
      </c>
      <c r="C516" s="68" t="s">
        <v>364</v>
      </c>
      <c r="D516" s="21" t="s">
        <v>437</v>
      </c>
      <c r="E516" s="21" t="s">
        <v>252</v>
      </c>
      <c r="F516" s="21">
        <v>2</v>
      </c>
      <c r="G516" s="20" t="s">
        <v>656</v>
      </c>
      <c r="H516" s="21">
        <v>8</v>
      </c>
      <c r="I516" s="49">
        <v>1</v>
      </c>
      <c r="J516" s="37" t="s">
        <v>106</v>
      </c>
      <c r="K516" s="31"/>
      <c r="L516" s="31" t="s">
        <v>133</v>
      </c>
      <c r="M516" s="38" t="s">
        <v>133</v>
      </c>
      <c r="N516" s="193">
        <v>4</v>
      </c>
      <c r="O516" s="21">
        <v>120</v>
      </c>
      <c r="P516" s="21">
        <v>4</v>
      </c>
      <c r="Q516" s="21"/>
      <c r="R516" s="21">
        <v>4</v>
      </c>
      <c r="S516" s="21"/>
      <c r="T516" s="121">
        <v>104</v>
      </c>
      <c r="U516" s="50">
        <f t="shared" si="128"/>
        <v>0</v>
      </c>
      <c r="V516" s="29">
        <f t="shared" si="129"/>
        <v>4</v>
      </c>
      <c r="W516" s="29">
        <f t="shared" si="130"/>
        <v>0</v>
      </c>
      <c r="X516" s="57">
        <f t="shared" si="131"/>
        <v>0</v>
      </c>
      <c r="Y516" s="29">
        <f t="shared" si="132"/>
        <v>0</v>
      </c>
      <c r="Z516" s="20">
        <f t="shared" si="133"/>
        <v>0</v>
      </c>
      <c r="AA516" s="20">
        <f t="shared" si="126"/>
        <v>0</v>
      </c>
      <c r="AB516" s="20">
        <f t="shared" si="134"/>
        <v>2</v>
      </c>
      <c r="AC516" s="20">
        <f t="shared" si="135"/>
        <v>0</v>
      </c>
      <c r="AD516" s="20">
        <f t="shared" si="136"/>
        <v>0</v>
      </c>
      <c r="AE516" s="23">
        <f t="shared" si="137"/>
        <v>0</v>
      </c>
      <c r="AF516" s="25">
        <f t="shared" si="138"/>
        <v>0</v>
      </c>
      <c r="AG516" s="230">
        <f t="shared" si="141"/>
        <v>1.28</v>
      </c>
      <c r="AH516" s="25">
        <f t="shared" si="127"/>
        <v>0</v>
      </c>
      <c r="AI516" s="23"/>
      <c r="AJ516" s="49">
        <f t="shared" si="139"/>
        <v>7.28</v>
      </c>
      <c r="AK516" s="366" t="s">
        <v>107</v>
      </c>
      <c r="AL516" s="182">
        <f t="shared" si="140"/>
        <v>1.2133333333333335E-2</v>
      </c>
      <c r="AM516" s="21" t="s">
        <v>376</v>
      </c>
      <c r="AN516" s="20" t="s">
        <v>148</v>
      </c>
      <c r="AO516" s="20" t="s">
        <v>148</v>
      </c>
      <c r="AP516" s="21"/>
      <c r="AQ516" s="122" t="s">
        <v>4</v>
      </c>
      <c r="AR516" s="185" t="str">
        <f>INDEX(Преподаватели!F$3:F$72,MATCH($AK516,Преподаватели!$E$3:$E$72,0),1)</f>
        <v>ст.викл.</v>
      </c>
      <c r="AS516" s="101" t="str">
        <f>INDEX(Преподаватели!G$3:G$72,MATCH($AK516,Преподаватели!$E$3:$E$72,0),1)</f>
        <v>шт.</v>
      </c>
      <c r="AT516" s="101" t="str">
        <f>INDEX(Преподаватели!H$3:H$72,MATCH($AK516,Преподаватели!$E$3:$E$72,0),1)</f>
        <v>б.с.</v>
      </c>
      <c r="AU516" s="186" t="str">
        <f>INDEX(Преподаватели!I$3:I$72,MATCH($AK516,Преподаватели!$E$3:$E$72,0),1)</f>
        <v>б.з.</v>
      </c>
      <c r="AV516" s="157"/>
      <c r="AW516" s="163"/>
      <c r="AX516" s="163"/>
      <c r="AY516" s="164"/>
      <c r="AZ516" s="165"/>
      <c r="BA516" s="165"/>
      <c r="BB516" s="1"/>
      <c r="BC516" s="1"/>
      <c r="BD516" s="1"/>
      <c r="BE516" s="1"/>
      <c r="BF516" s="1"/>
    </row>
    <row r="517" spans="1:58" s="1" customFormat="1">
      <c r="A517" s="21" t="s">
        <v>126</v>
      </c>
      <c r="B517" s="145" t="s">
        <v>398</v>
      </c>
      <c r="C517" s="68" t="s">
        <v>364</v>
      </c>
      <c r="D517" s="21" t="s">
        <v>437</v>
      </c>
      <c r="E517" s="21" t="s">
        <v>252</v>
      </c>
      <c r="F517" s="21">
        <v>2</v>
      </c>
      <c r="G517" s="20" t="s">
        <v>656</v>
      </c>
      <c r="H517" s="21">
        <v>8</v>
      </c>
      <c r="I517" s="49">
        <v>1</v>
      </c>
      <c r="J517" s="37"/>
      <c r="K517" s="31"/>
      <c r="L517" s="31"/>
      <c r="M517" s="38"/>
      <c r="N517" s="193">
        <v>0</v>
      </c>
      <c r="O517" s="21"/>
      <c r="P517" s="21">
        <v>4</v>
      </c>
      <c r="Q517" s="21">
        <v>4</v>
      </c>
      <c r="R517" s="21">
        <v>0</v>
      </c>
      <c r="S517" s="21"/>
      <c r="T517" s="121"/>
      <c r="U517" s="50">
        <f t="shared" si="128"/>
        <v>4</v>
      </c>
      <c r="V517" s="29">
        <f t="shared" si="129"/>
        <v>0</v>
      </c>
      <c r="W517" s="29">
        <f t="shared" si="130"/>
        <v>0</v>
      </c>
      <c r="X517" s="57">
        <f t="shared" si="131"/>
        <v>0</v>
      </c>
      <c r="Y517" s="29">
        <f t="shared" si="132"/>
        <v>0</v>
      </c>
      <c r="Z517" s="20">
        <f t="shared" si="133"/>
        <v>0</v>
      </c>
      <c r="AA517" s="20">
        <f t="shared" si="126"/>
        <v>0</v>
      </c>
      <c r="AB517" s="20">
        <f t="shared" si="134"/>
        <v>0</v>
      </c>
      <c r="AC517" s="20">
        <f t="shared" si="135"/>
        <v>0</v>
      </c>
      <c r="AD517" s="20">
        <f t="shared" si="136"/>
        <v>0</v>
      </c>
      <c r="AE517" s="23">
        <f t="shared" si="137"/>
        <v>0</v>
      </c>
      <c r="AF517" s="25">
        <f t="shared" si="138"/>
        <v>0</v>
      </c>
      <c r="AG517" s="230">
        <f t="shared" si="141"/>
        <v>0</v>
      </c>
      <c r="AH517" s="25">
        <f t="shared" si="127"/>
        <v>0</v>
      </c>
      <c r="AI517" s="23"/>
      <c r="AJ517" s="49">
        <f t="shared" si="139"/>
        <v>4</v>
      </c>
      <c r="AK517" s="366" t="s">
        <v>254</v>
      </c>
      <c r="AL517" s="182">
        <f t="shared" si="140"/>
        <v>6.6666666666666671E-3</v>
      </c>
      <c r="AM517" s="21" t="s">
        <v>366</v>
      </c>
      <c r="AN517" s="20" t="s">
        <v>148</v>
      </c>
      <c r="AO517" s="20" t="s">
        <v>148</v>
      </c>
      <c r="AP517" s="21"/>
      <c r="AQ517" s="122" t="s">
        <v>4</v>
      </c>
      <c r="AR517" s="185" t="str">
        <f>INDEX(Преподаватели!F$3:F$72,MATCH($AK517,Преподаватели!$E$3:$E$72,0),1)</f>
        <v>доц.</v>
      </c>
      <c r="AS517" s="101" t="str">
        <f>INDEX(Преподаватели!G$3:G$72,MATCH($AK517,Преподаватели!$E$3:$E$72,0),1)</f>
        <v>шт.сум.</v>
      </c>
      <c r="AT517" s="101" t="str">
        <f>INDEX(Преподаватели!H$3:H$72,MATCH($AK517,Преподаватели!$E$3:$E$72,0),1)</f>
        <v>к.н.</v>
      </c>
      <c r="AU517" s="186" t="str">
        <f>INDEX(Преподаватели!I$3:I$72,MATCH($AK517,Преподаватели!$E$3:$E$72,0),1)</f>
        <v>доц.</v>
      </c>
      <c r="AV517" s="157"/>
      <c r="AW517" s="163"/>
      <c r="AX517" s="163"/>
      <c r="AY517" s="164"/>
      <c r="AZ517" s="165"/>
      <c r="BA517" s="165"/>
      <c r="BB517" s="4"/>
      <c r="BC517" s="4"/>
      <c r="BD517" s="4"/>
      <c r="BE517" s="4"/>
      <c r="BF517" s="4"/>
    </row>
    <row r="518" spans="1:58" s="1" customFormat="1">
      <c r="A518" s="21" t="s">
        <v>377</v>
      </c>
      <c r="B518" s="145" t="s">
        <v>378</v>
      </c>
      <c r="C518" s="68" t="s">
        <v>364</v>
      </c>
      <c r="D518" s="21" t="s">
        <v>437</v>
      </c>
      <c r="E518" s="21" t="s">
        <v>252</v>
      </c>
      <c r="F518" s="21">
        <v>1</v>
      </c>
      <c r="G518" s="20" t="s">
        <v>656</v>
      </c>
      <c r="H518" s="21">
        <v>8</v>
      </c>
      <c r="I518" s="49">
        <v>1</v>
      </c>
      <c r="J518" s="37"/>
      <c r="K518" s="31" t="s">
        <v>106</v>
      </c>
      <c r="L518" s="31"/>
      <c r="M518" s="38"/>
      <c r="N518" s="193">
        <v>3</v>
      </c>
      <c r="O518" s="21">
        <v>90</v>
      </c>
      <c r="P518" s="21">
        <v>4</v>
      </c>
      <c r="Q518" s="21"/>
      <c r="R518" s="21">
        <v>0</v>
      </c>
      <c r="S518" s="21">
        <v>4</v>
      </c>
      <c r="T518" s="121">
        <v>76</v>
      </c>
      <c r="U518" s="50">
        <f t="shared" si="128"/>
        <v>0</v>
      </c>
      <c r="V518" s="29">
        <f t="shared" si="129"/>
        <v>0</v>
      </c>
      <c r="W518" s="29">
        <f t="shared" si="130"/>
        <v>4</v>
      </c>
      <c r="X518" s="57">
        <f t="shared" si="131"/>
        <v>0</v>
      </c>
      <c r="Y518" s="29">
        <f t="shared" si="132"/>
        <v>0</v>
      </c>
      <c r="Z518" s="20">
        <f t="shared" si="133"/>
        <v>0</v>
      </c>
      <c r="AA518" s="20">
        <f t="shared" si="126"/>
        <v>0</v>
      </c>
      <c r="AB518" s="20">
        <f t="shared" si="134"/>
        <v>0</v>
      </c>
      <c r="AC518" s="20">
        <f t="shared" si="135"/>
        <v>0</v>
      </c>
      <c r="AD518" s="20">
        <f t="shared" si="136"/>
        <v>0</v>
      </c>
      <c r="AE518" s="23">
        <f t="shared" si="137"/>
        <v>0</v>
      </c>
      <c r="AF518" s="25">
        <f t="shared" si="138"/>
        <v>0</v>
      </c>
      <c r="AG518" s="230">
        <f t="shared" si="141"/>
        <v>0.96</v>
      </c>
      <c r="AH518" s="25">
        <f t="shared" si="127"/>
        <v>0</v>
      </c>
      <c r="AI518" s="23"/>
      <c r="AJ518" s="49">
        <f t="shared" si="139"/>
        <v>4.96</v>
      </c>
      <c r="AK518" s="366" t="s">
        <v>254</v>
      </c>
      <c r="AL518" s="182">
        <f t="shared" si="140"/>
        <v>8.266666666666667E-3</v>
      </c>
      <c r="AM518" s="21" t="s">
        <v>366</v>
      </c>
      <c r="AN518" s="20" t="s">
        <v>148</v>
      </c>
      <c r="AO518" s="20" t="s">
        <v>148</v>
      </c>
      <c r="AP518" s="21"/>
      <c r="AQ518" s="122" t="s">
        <v>4</v>
      </c>
      <c r="AR518" s="185" t="str">
        <f>INDEX(Преподаватели!F$3:F$72,MATCH($AK518,Преподаватели!$E$3:$E$72,0),1)</f>
        <v>доц.</v>
      </c>
      <c r="AS518" s="101" t="str">
        <f>INDEX(Преподаватели!G$3:G$72,MATCH($AK518,Преподаватели!$E$3:$E$72,0),1)</f>
        <v>шт.сум.</v>
      </c>
      <c r="AT518" s="101" t="str">
        <f>INDEX(Преподаватели!H$3:H$72,MATCH($AK518,Преподаватели!$E$3:$E$72,0),1)</f>
        <v>к.н.</v>
      </c>
      <c r="AU518" s="186" t="str">
        <f>INDEX(Преподаватели!I$3:I$72,MATCH($AK518,Преподаватели!$E$3:$E$72,0),1)</f>
        <v>доц.</v>
      </c>
      <c r="AV518" s="157"/>
      <c r="AW518" s="163"/>
      <c r="AX518" s="163"/>
      <c r="AY518" s="164"/>
      <c r="AZ518" s="165"/>
      <c r="BA518" s="165"/>
    </row>
    <row r="519" spans="1:58" ht="25.5">
      <c r="A519" s="22" t="s">
        <v>379</v>
      </c>
      <c r="B519" s="145" t="s">
        <v>380</v>
      </c>
      <c r="C519" s="68" t="s">
        <v>364</v>
      </c>
      <c r="D519" s="21" t="s">
        <v>437</v>
      </c>
      <c r="E519" s="21" t="s">
        <v>252</v>
      </c>
      <c r="F519" s="21">
        <v>1</v>
      </c>
      <c r="G519" s="20" t="s">
        <v>656</v>
      </c>
      <c r="H519" s="21">
        <v>8</v>
      </c>
      <c r="I519" s="49">
        <v>1</v>
      </c>
      <c r="J519" s="37"/>
      <c r="K519" s="31" t="s">
        <v>106</v>
      </c>
      <c r="L519" s="31"/>
      <c r="M519" s="38"/>
      <c r="N519" s="193">
        <v>3</v>
      </c>
      <c r="O519" s="21">
        <v>90</v>
      </c>
      <c r="P519" s="21">
        <v>4</v>
      </c>
      <c r="Q519" s="21"/>
      <c r="R519" s="21">
        <v>0</v>
      </c>
      <c r="S519" s="21">
        <v>4</v>
      </c>
      <c r="T519" s="121">
        <v>76</v>
      </c>
      <c r="U519" s="50">
        <f t="shared" si="128"/>
        <v>0</v>
      </c>
      <c r="V519" s="29">
        <f t="shared" si="129"/>
        <v>0</v>
      </c>
      <c r="W519" s="29">
        <f t="shared" si="130"/>
        <v>4</v>
      </c>
      <c r="X519" s="57">
        <f t="shared" si="131"/>
        <v>0</v>
      </c>
      <c r="Y519" s="29">
        <f t="shared" si="132"/>
        <v>0</v>
      </c>
      <c r="Z519" s="20">
        <f t="shared" si="133"/>
        <v>0</v>
      </c>
      <c r="AA519" s="20">
        <f t="shared" si="126"/>
        <v>0</v>
      </c>
      <c r="AB519" s="20">
        <f t="shared" si="134"/>
        <v>0</v>
      </c>
      <c r="AC519" s="20">
        <f t="shared" si="135"/>
        <v>0</v>
      </c>
      <c r="AD519" s="20">
        <f t="shared" si="136"/>
        <v>0</v>
      </c>
      <c r="AE519" s="23">
        <f t="shared" si="137"/>
        <v>0</v>
      </c>
      <c r="AF519" s="25">
        <f t="shared" si="138"/>
        <v>0</v>
      </c>
      <c r="AG519" s="230">
        <f t="shared" si="141"/>
        <v>0.96</v>
      </c>
      <c r="AH519" s="25">
        <f t="shared" si="127"/>
        <v>0</v>
      </c>
      <c r="AI519" s="23"/>
      <c r="AJ519" s="49">
        <f t="shared" si="139"/>
        <v>4.96</v>
      </c>
      <c r="AK519" s="366" t="s">
        <v>238</v>
      </c>
      <c r="AL519" s="182">
        <f t="shared" si="140"/>
        <v>8.266666666666667E-3</v>
      </c>
      <c r="AM519" s="21" t="s">
        <v>366</v>
      </c>
      <c r="AN519" s="20" t="s">
        <v>148</v>
      </c>
      <c r="AO519" s="20" t="s">
        <v>148</v>
      </c>
      <c r="AP519" s="21"/>
      <c r="AQ519" s="122" t="s">
        <v>4</v>
      </c>
      <c r="AR519" s="185" t="str">
        <f>INDEX(Преподаватели!F$3:F$72,MATCH($AK519,Преподаватели!$E$3:$E$72,0),1)</f>
        <v>доц.</v>
      </c>
      <c r="AS519" s="101" t="str">
        <f>INDEX(Преподаватели!G$3:G$72,MATCH($AK519,Преподаватели!$E$3:$E$72,0),1)</f>
        <v>шт.</v>
      </c>
      <c r="AT519" s="101" t="str">
        <f>INDEX(Преподаватели!H$3:H$72,MATCH($AK519,Преподаватели!$E$3:$E$72,0),1)</f>
        <v>к.н.</v>
      </c>
      <c r="AU519" s="186" t="str">
        <f>INDEX(Преподаватели!I$3:I$72,MATCH($AK519,Преподаватели!$E$3:$E$72,0),1)</f>
        <v>б.з.</v>
      </c>
      <c r="AV519" s="157"/>
      <c r="AW519" s="163"/>
      <c r="AX519" s="163"/>
      <c r="AY519" s="164"/>
      <c r="AZ519" s="165"/>
      <c r="BA519" s="165"/>
      <c r="BB519" s="1"/>
      <c r="BC519" s="1"/>
      <c r="BD519" s="1"/>
      <c r="BE519" s="1"/>
      <c r="BF519" s="1"/>
    </row>
    <row r="520" spans="1:58" s="1" customFormat="1">
      <c r="A520" s="21" t="s">
        <v>187</v>
      </c>
      <c r="B520" s="145" t="s">
        <v>401</v>
      </c>
      <c r="C520" s="68" t="s">
        <v>364</v>
      </c>
      <c r="D520" s="21" t="s">
        <v>437</v>
      </c>
      <c r="E520" s="21" t="s">
        <v>252</v>
      </c>
      <c r="F520" s="21">
        <v>2</v>
      </c>
      <c r="G520" s="20" t="s">
        <v>656</v>
      </c>
      <c r="H520" s="21">
        <v>8</v>
      </c>
      <c r="I520" s="49">
        <v>1</v>
      </c>
      <c r="J520" s="37"/>
      <c r="K520" s="31"/>
      <c r="L520" s="31"/>
      <c r="M520" s="38"/>
      <c r="N520" s="193">
        <v>0</v>
      </c>
      <c r="O520" s="21"/>
      <c r="P520" s="21">
        <v>4</v>
      </c>
      <c r="Q520" s="21">
        <v>4</v>
      </c>
      <c r="R520" s="21">
        <v>0</v>
      </c>
      <c r="S520" s="21"/>
      <c r="T520" s="121"/>
      <c r="U520" s="50">
        <f t="shared" si="128"/>
        <v>4</v>
      </c>
      <c r="V520" s="29">
        <f t="shared" si="129"/>
        <v>0</v>
      </c>
      <c r="W520" s="29">
        <f t="shared" si="130"/>
        <v>0</v>
      </c>
      <c r="X520" s="57">
        <f t="shared" si="131"/>
        <v>0</v>
      </c>
      <c r="Y520" s="29">
        <f t="shared" si="132"/>
        <v>0</v>
      </c>
      <c r="Z520" s="20">
        <f t="shared" si="133"/>
        <v>0</v>
      </c>
      <c r="AA520" s="20">
        <f t="shared" si="126"/>
        <v>0</v>
      </c>
      <c r="AB520" s="20">
        <f t="shared" si="134"/>
        <v>0</v>
      </c>
      <c r="AC520" s="20">
        <f t="shared" si="135"/>
        <v>0</v>
      </c>
      <c r="AD520" s="20">
        <f t="shared" si="136"/>
        <v>0</v>
      </c>
      <c r="AE520" s="23">
        <f t="shared" si="137"/>
        <v>0</v>
      </c>
      <c r="AF520" s="25">
        <f t="shared" si="138"/>
        <v>0</v>
      </c>
      <c r="AG520" s="230">
        <f t="shared" si="141"/>
        <v>0</v>
      </c>
      <c r="AH520" s="25">
        <f t="shared" si="127"/>
        <v>0</v>
      </c>
      <c r="AI520" s="23"/>
      <c r="AJ520" s="49">
        <f t="shared" si="139"/>
        <v>4</v>
      </c>
      <c r="AK520" s="366" t="s">
        <v>254</v>
      </c>
      <c r="AL520" s="182">
        <f t="shared" si="140"/>
        <v>6.6666666666666671E-3</v>
      </c>
      <c r="AM520" s="21" t="s">
        <v>402</v>
      </c>
      <c r="AN520" s="20" t="s">
        <v>110</v>
      </c>
      <c r="AO520" s="20" t="s">
        <v>148</v>
      </c>
      <c r="AP520" s="21"/>
      <c r="AQ520" s="122" t="s">
        <v>4</v>
      </c>
      <c r="AR520" s="185" t="str">
        <f>INDEX(Преподаватели!F$3:F$72,MATCH($AK520,Преподаватели!$E$3:$E$72,0),1)</f>
        <v>доц.</v>
      </c>
      <c r="AS520" s="101" t="str">
        <f>INDEX(Преподаватели!G$3:G$72,MATCH($AK520,Преподаватели!$E$3:$E$72,0),1)</f>
        <v>шт.сум.</v>
      </c>
      <c r="AT520" s="101" t="str">
        <f>INDEX(Преподаватели!H$3:H$72,MATCH($AK520,Преподаватели!$E$3:$E$72,0),1)</f>
        <v>к.н.</v>
      </c>
      <c r="AU520" s="186" t="str">
        <f>INDEX(Преподаватели!I$3:I$72,MATCH($AK520,Преподаватели!$E$3:$E$72,0),1)</f>
        <v>доц.</v>
      </c>
      <c r="AV520" s="157"/>
      <c r="AW520" s="163"/>
      <c r="AX520" s="163"/>
      <c r="AY520" s="164"/>
      <c r="AZ520" s="165"/>
      <c r="BA520" s="165"/>
      <c r="BB520" s="4"/>
      <c r="BC520" s="4"/>
      <c r="BD520" s="4"/>
      <c r="BE520" s="4"/>
      <c r="BF520" s="4"/>
    </row>
    <row r="521" spans="1:58" s="1" customFormat="1" ht="25.5">
      <c r="A521" s="21" t="s">
        <v>403</v>
      </c>
      <c r="B521" s="145" t="s">
        <v>404</v>
      </c>
      <c r="C521" s="68" t="s">
        <v>364</v>
      </c>
      <c r="D521" s="21" t="s">
        <v>437</v>
      </c>
      <c r="E521" s="21" t="s">
        <v>252</v>
      </c>
      <c r="F521" s="21">
        <v>2</v>
      </c>
      <c r="G521" s="20" t="s">
        <v>656</v>
      </c>
      <c r="H521" s="21">
        <v>8</v>
      </c>
      <c r="I521" s="49">
        <v>1</v>
      </c>
      <c r="J521" s="37"/>
      <c r="K521" s="31"/>
      <c r="L521" s="31"/>
      <c r="M521" s="38"/>
      <c r="N521" s="193">
        <v>0</v>
      </c>
      <c r="O521" s="21"/>
      <c r="P521" s="21">
        <v>4</v>
      </c>
      <c r="Q521" s="21">
        <v>4</v>
      </c>
      <c r="R521" s="21">
        <v>0</v>
      </c>
      <c r="S521" s="21"/>
      <c r="T521" s="121"/>
      <c r="U521" s="50">
        <f t="shared" si="128"/>
        <v>4</v>
      </c>
      <c r="V521" s="29">
        <f t="shared" si="129"/>
        <v>0</v>
      </c>
      <c r="W521" s="29">
        <f t="shared" si="130"/>
        <v>0</v>
      </c>
      <c r="X521" s="57">
        <f t="shared" si="131"/>
        <v>0</v>
      </c>
      <c r="Y521" s="29">
        <f t="shared" si="132"/>
        <v>0</v>
      </c>
      <c r="Z521" s="20">
        <f t="shared" si="133"/>
        <v>0</v>
      </c>
      <c r="AA521" s="20">
        <f t="shared" si="126"/>
        <v>0</v>
      </c>
      <c r="AB521" s="20">
        <f t="shared" si="134"/>
        <v>0</v>
      </c>
      <c r="AC521" s="20">
        <f t="shared" si="135"/>
        <v>0</v>
      </c>
      <c r="AD521" s="20">
        <f t="shared" si="136"/>
        <v>0</v>
      </c>
      <c r="AE521" s="23">
        <f t="shared" si="137"/>
        <v>0</v>
      </c>
      <c r="AF521" s="25">
        <f t="shared" si="138"/>
        <v>0</v>
      </c>
      <c r="AG521" s="230">
        <f t="shared" si="141"/>
        <v>0</v>
      </c>
      <c r="AH521" s="25">
        <f t="shared" si="127"/>
        <v>0</v>
      </c>
      <c r="AI521" s="23"/>
      <c r="AJ521" s="49">
        <f t="shared" si="139"/>
        <v>4</v>
      </c>
      <c r="AK521" s="366" t="s">
        <v>254</v>
      </c>
      <c r="AL521" s="182">
        <f t="shared" si="140"/>
        <v>6.6666666666666671E-3</v>
      </c>
      <c r="AM521" s="21" t="s">
        <v>366</v>
      </c>
      <c r="AN521" s="20" t="s">
        <v>148</v>
      </c>
      <c r="AO521" s="20" t="s">
        <v>148</v>
      </c>
      <c r="AP521" s="21"/>
      <c r="AQ521" s="122" t="s">
        <v>4</v>
      </c>
      <c r="AR521" s="185" t="str">
        <f>INDEX(Преподаватели!F$3:F$72,MATCH($AK521,Преподаватели!$E$3:$E$72,0),1)</f>
        <v>доц.</v>
      </c>
      <c r="AS521" s="101" t="str">
        <f>INDEX(Преподаватели!G$3:G$72,MATCH($AK521,Преподаватели!$E$3:$E$72,0),1)</f>
        <v>шт.сум.</v>
      </c>
      <c r="AT521" s="101" t="str">
        <f>INDEX(Преподаватели!H$3:H$72,MATCH($AK521,Преподаватели!$E$3:$E$72,0),1)</f>
        <v>к.н.</v>
      </c>
      <c r="AU521" s="186" t="str">
        <f>INDEX(Преподаватели!I$3:I$72,MATCH($AK521,Преподаватели!$E$3:$E$72,0),1)</f>
        <v>доц.</v>
      </c>
      <c r="AV521" s="157"/>
      <c r="AW521" s="163"/>
      <c r="AX521" s="163"/>
      <c r="AY521" s="164"/>
      <c r="AZ521" s="165"/>
      <c r="BA521" s="165"/>
    </row>
    <row r="522" spans="1:58">
      <c r="A522" s="22" t="s">
        <v>381</v>
      </c>
      <c r="B522" s="145" t="s">
        <v>382</v>
      </c>
      <c r="C522" s="68" t="s">
        <v>364</v>
      </c>
      <c r="D522" s="21" t="s">
        <v>437</v>
      </c>
      <c r="E522" s="21" t="s">
        <v>252</v>
      </c>
      <c r="F522" s="21">
        <v>1</v>
      </c>
      <c r="G522" s="20" t="s">
        <v>656</v>
      </c>
      <c r="H522" s="21">
        <v>8</v>
      </c>
      <c r="I522" s="49">
        <v>1</v>
      </c>
      <c r="J522" s="37"/>
      <c r="K522" s="31"/>
      <c r="L522" s="31" t="s">
        <v>133</v>
      </c>
      <c r="M522" s="38" t="s">
        <v>133</v>
      </c>
      <c r="N522" s="193">
        <v>0</v>
      </c>
      <c r="O522" s="21"/>
      <c r="P522" s="21">
        <v>8</v>
      </c>
      <c r="Q522" s="21">
        <v>4</v>
      </c>
      <c r="R522" s="21">
        <v>0</v>
      </c>
      <c r="S522" s="21">
        <v>4</v>
      </c>
      <c r="T522" s="121"/>
      <c r="U522" s="50">
        <f t="shared" si="128"/>
        <v>4</v>
      </c>
      <c r="V522" s="29">
        <f t="shared" si="129"/>
        <v>0</v>
      </c>
      <c r="W522" s="29">
        <f t="shared" si="130"/>
        <v>4</v>
      </c>
      <c r="X522" s="57">
        <f t="shared" si="131"/>
        <v>0</v>
      </c>
      <c r="Y522" s="29">
        <f t="shared" si="132"/>
        <v>0</v>
      </c>
      <c r="Z522" s="20">
        <f t="shared" si="133"/>
        <v>0</v>
      </c>
      <c r="AA522" s="20">
        <f t="shared" si="126"/>
        <v>0</v>
      </c>
      <c r="AB522" s="20">
        <f t="shared" si="134"/>
        <v>0</v>
      </c>
      <c r="AC522" s="20">
        <f t="shared" si="135"/>
        <v>0</v>
      </c>
      <c r="AD522" s="20">
        <f t="shared" si="136"/>
        <v>0</v>
      </c>
      <c r="AE522" s="23">
        <f t="shared" si="137"/>
        <v>0</v>
      </c>
      <c r="AF522" s="25">
        <f t="shared" si="138"/>
        <v>0</v>
      </c>
      <c r="AG522" s="230">
        <f t="shared" si="141"/>
        <v>0</v>
      </c>
      <c r="AH522" s="25">
        <f t="shared" si="127"/>
        <v>0</v>
      </c>
      <c r="AI522" s="23"/>
      <c r="AJ522" s="49">
        <f t="shared" si="139"/>
        <v>8</v>
      </c>
      <c r="AK522" s="366" t="s">
        <v>233</v>
      </c>
      <c r="AL522" s="182">
        <f t="shared" si="140"/>
        <v>1.3333333333333334E-2</v>
      </c>
      <c r="AM522" s="21" t="s">
        <v>366</v>
      </c>
      <c r="AN522" s="20" t="s">
        <v>148</v>
      </c>
      <c r="AO522" s="20" t="s">
        <v>148</v>
      </c>
      <c r="AP522" s="21"/>
      <c r="AQ522" s="122" t="s">
        <v>4</v>
      </c>
      <c r="AR522" s="185" t="str">
        <f>INDEX(Преподаватели!F$3:F$72,MATCH($AK522,Преподаватели!$E$3:$E$72,0),1)</f>
        <v>доц.</v>
      </c>
      <c r="AS522" s="101" t="str">
        <f>INDEX(Преподаватели!G$3:G$72,MATCH($AK522,Преподаватели!$E$3:$E$72,0),1)</f>
        <v>шт.</v>
      </c>
      <c r="AT522" s="101" t="str">
        <f>INDEX(Преподаватели!H$3:H$72,MATCH($AK522,Преподаватели!$E$3:$E$72,0),1)</f>
        <v>к.н.</v>
      </c>
      <c r="AU522" s="186" t="str">
        <f>INDEX(Преподаватели!I$3:I$72,MATCH($AK522,Преподаватели!$E$3:$E$72,0),1)</f>
        <v>б.з.</v>
      </c>
      <c r="AV522" s="157"/>
      <c r="AW522" s="163"/>
      <c r="AX522" s="163"/>
      <c r="AY522" s="164"/>
      <c r="AZ522" s="165"/>
      <c r="BA522" s="165"/>
    </row>
    <row r="523" spans="1:58" s="1" customFormat="1">
      <c r="A523" s="21" t="s">
        <v>381</v>
      </c>
      <c r="B523" s="145" t="s">
        <v>382</v>
      </c>
      <c r="C523" s="68" t="s">
        <v>364</v>
      </c>
      <c r="D523" s="21" t="s">
        <v>437</v>
      </c>
      <c r="E523" s="21" t="s">
        <v>252</v>
      </c>
      <c r="F523" s="21">
        <v>2</v>
      </c>
      <c r="G523" s="20" t="s">
        <v>656</v>
      </c>
      <c r="H523" s="21">
        <v>8</v>
      </c>
      <c r="I523" s="49">
        <v>1</v>
      </c>
      <c r="J523" s="37" t="s">
        <v>106</v>
      </c>
      <c r="K523" s="31"/>
      <c r="L523" s="31" t="s">
        <v>133</v>
      </c>
      <c r="M523" s="38" t="s">
        <v>133</v>
      </c>
      <c r="N523" s="193">
        <v>5</v>
      </c>
      <c r="O523" s="21">
        <v>150</v>
      </c>
      <c r="P523" s="21">
        <v>6</v>
      </c>
      <c r="Q523" s="21"/>
      <c r="R523" s="21">
        <v>0</v>
      </c>
      <c r="S523" s="21">
        <v>6</v>
      </c>
      <c r="T523" s="121">
        <v>128</v>
      </c>
      <c r="U523" s="50">
        <f t="shared" si="128"/>
        <v>0</v>
      </c>
      <c r="V523" s="29">
        <f t="shared" si="129"/>
        <v>0</v>
      </c>
      <c r="W523" s="29">
        <f t="shared" si="130"/>
        <v>6</v>
      </c>
      <c r="X523" s="57">
        <f t="shared" si="131"/>
        <v>0</v>
      </c>
      <c r="Y523" s="29">
        <f t="shared" si="132"/>
        <v>0</v>
      </c>
      <c r="Z523" s="20">
        <f t="shared" si="133"/>
        <v>0</v>
      </c>
      <c r="AA523" s="20">
        <f t="shared" si="126"/>
        <v>0</v>
      </c>
      <c r="AB523" s="20">
        <f t="shared" si="134"/>
        <v>2</v>
      </c>
      <c r="AC523" s="20">
        <f t="shared" si="135"/>
        <v>0</v>
      </c>
      <c r="AD523" s="20">
        <f t="shared" si="136"/>
        <v>0</v>
      </c>
      <c r="AE523" s="23">
        <f t="shared" si="137"/>
        <v>0</v>
      </c>
      <c r="AF523" s="25">
        <f t="shared" si="138"/>
        <v>0</v>
      </c>
      <c r="AG523" s="230">
        <f t="shared" si="141"/>
        <v>1.6</v>
      </c>
      <c r="AH523" s="25">
        <f t="shared" si="127"/>
        <v>0</v>
      </c>
      <c r="AI523" s="23"/>
      <c r="AJ523" s="49">
        <f t="shared" si="139"/>
        <v>9.6</v>
      </c>
      <c r="AK523" s="366" t="s">
        <v>233</v>
      </c>
      <c r="AL523" s="182">
        <f t="shared" si="140"/>
        <v>1.6E-2</v>
      </c>
      <c r="AM523" s="21" t="s">
        <v>366</v>
      </c>
      <c r="AN523" s="20" t="s">
        <v>148</v>
      </c>
      <c r="AO523" s="20" t="s">
        <v>148</v>
      </c>
      <c r="AP523" s="21"/>
      <c r="AQ523" s="122" t="s">
        <v>4</v>
      </c>
      <c r="AR523" s="185" t="str">
        <f>INDEX(Преподаватели!F$3:F$72,MATCH($AK523,Преподаватели!$E$3:$E$72,0),1)</f>
        <v>доц.</v>
      </c>
      <c r="AS523" s="101" t="str">
        <f>INDEX(Преподаватели!G$3:G$72,MATCH($AK523,Преподаватели!$E$3:$E$72,0),1)</f>
        <v>шт.</v>
      </c>
      <c r="AT523" s="101" t="str">
        <f>INDEX(Преподаватели!H$3:H$72,MATCH($AK523,Преподаватели!$E$3:$E$72,0),1)</f>
        <v>к.н.</v>
      </c>
      <c r="AU523" s="186" t="str">
        <f>INDEX(Преподаватели!I$3:I$72,MATCH($AK523,Преподаватели!$E$3:$E$72,0),1)</f>
        <v>б.з.</v>
      </c>
      <c r="AV523" s="157"/>
      <c r="AW523" s="163"/>
      <c r="AX523" s="163"/>
      <c r="AY523" s="164"/>
      <c r="AZ523" s="165"/>
      <c r="BA523" s="165"/>
    </row>
    <row r="524" spans="1:58" s="1" customFormat="1" ht="29.25" customHeight="1">
      <c r="A524" s="21" t="s">
        <v>407</v>
      </c>
      <c r="B524" s="145" t="s">
        <v>384</v>
      </c>
      <c r="C524" s="68" t="s">
        <v>364</v>
      </c>
      <c r="D524" s="21" t="s">
        <v>437</v>
      </c>
      <c r="E524" s="21" t="s">
        <v>252</v>
      </c>
      <c r="F524" s="21">
        <v>1</v>
      </c>
      <c r="G524" s="20" t="s">
        <v>656</v>
      </c>
      <c r="H524" s="21">
        <v>8</v>
      </c>
      <c r="I524" s="49">
        <v>1</v>
      </c>
      <c r="J524" s="37"/>
      <c r="K524" s="31"/>
      <c r="L524" s="31"/>
      <c r="M524" s="38"/>
      <c r="N524" s="193">
        <v>0</v>
      </c>
      <c r="O524" s="21"/>
      <c r="P524" s="21">
        <v>8</v>
      </c>
      <c r="Q524" s="21">
        <v>4</v>
      </c>
      <c r="R524" s="21">
        <v>0</v>
      </c>
      <c r="S524" s="21">
        <v>4</v>
      </c>
      <c r="T524" s="121"/>
      <c r="U524" s="50">
        <f t="shared" si="128"/>
        <v>4</v>
      </c>
      <c r="V524" s="29">
        <f t="shared" si="129"/>
        <v>0</v>
      </c>
      <c r="W524" s="29">
        <f t="shared" si="130"/>
        <v>4</v>
      </c>
      <c r="X524" s="57">
        <f t="shared" si="131"/>
        <v>0</v>
      </c>
      <c r="Y524" s="29">
        <f t="shared" si="132"/>
        <v>0</v>
      </c>
      <c r="Z524" s="20">
        <f t="shared" si="133"/>
        <v>0</v>
      </c>
      <c r="AA524" s="20">
        <f t="shared" si="126"/>
        <v>0</v>
      </c>
      <c r="AB524" s="20">
        <f t="shared" si="134"/>
        <v>0</v>
      </c>
      <c r="AC524" s="20">
        <f t="shared" si="135"/>
        <v>0</v>
      </c>
      <c r="AD524" s="20">
        <f t="shared" si="136"/>
        <v>0</v>
      </c>
      <c r="AE524" s="23">
        <f t="shared" si="137"/>
        <v>0</v>
      </c>
      <c r="AF524" s="25">
        <f t="shared" si="138"/>
        <v>0</v>
      </c>
      <c r="AG524" s="230">
        <f t="shared" si="141"/>
        <v>0</v>
      </c>
      <c r="AH524" s="25">
        <f t="shared" si="127"/>
        <v>0</v>
      </c>
      <c r="AI524" s="23"/>
      <c r="AJ524" s="49">
        <f t="shared" si="139"/>
        <v>8</v>
      </c>
      <c r="AK524" s="366" t="s">
        <v>233</v>
      </c>
      <c r="AL524" s="182">
        <f t="shared" si="140"/>
        <v>1.3333333333333334E-2</v>
      </c>
      <c r="AM524" s="21" t="s">
        <v>366</v>
      </c>
      <c r="AN524" s="20" t="s">
        <v>148</v>
      </c>
      <c r="AO524" s="20" t="s">
        <v>148</v>
      </c>
      <c r="AP524" s="21"/>
      <c r="AQ524" s="122" t="s">
        <v>4</v>
      </c>
      <c r="AR524" s="185" t="str">
        <f>INDEX(Преподаватели!F$3:F$72,MATCH($AK524,Преподаватели!$E$3:$E$72,0),1)</f>
        <v>доц.</v>
      </c>
      <c r="AS524" s="101" t="str">
        <f>INDEX(Преподаватели!G$3:G$72,MATCH($AK524,Преподаватели!$E$3:$E$72,0),1)</f>
        <v>шт.</v>
      </c>
      <c r="AT524" s="101" t="str">
        <f>INDEX(Преподаватели!H$3:H$72,MATCH($AK524,Преподаватели!$E$3:$E$72,0),1)</f>
        <v>к.н.</v>
      </c>
      <c r="AU524" s="186" t="str">
        <f>INDEX(Преподаватели!I$3:I$72,MATCH($AK524,Преподаватели!$E$3:$E$72,0),1)</f>
        <v>б.з.</v>
      </c>
      <c r="AV524" s="157"/>
      <c r="AW524" s="163"/>
      <c r="AX524" s="163"/>
      <c r="AY524" s="164"/>
      <c r="AZ524" s="165"/>
      <c r="BA524" s="165"/>
      <c r="BB524" s="4"/>
      <c r="BC524" s="4"/>
      <c r="BD524" s="4"/>
      <c r="BE524" s="4"/>
      <c r="BF524" s="4"/>
    </row>
    <row r="525" spans="1:58" s="1" customFormat="1" ht="29.25" customHeight="1">
      <c r="A525" s="21" t="s">
        <v>407</v>
      </c>
      <c r="B525" s="145" t="s">
        <v>384</v>
      </c>
      <c r="C525" s="68" t="s">
        <v>364</v>
      </c>
      <c r="D525" s="21" t="s">
        <v>437</v>
      </c>
      <c r="E525" s="21" t="s">
        <v>252</v>
      </c>
      <c r="F525" s="21">
        <v>2</v>
      </c>
      <c r="G525" s="20" t="s">
        <v>656</v>
      </c>
      <c r="H525" s="21">
        <v>8</v>
      </c>
      <c r="I525" s="49">
        <v>1</v>
      </c>
      <c r="J525" s="37"/>
      <c r="K525" s="31" t="s">
        <v>106</v>
      </c>
      <c r="L525" s="31"/>
      <c r="M525" s="38"/>
      <c r="N525" s="193">
        <v>5</v>
      </c>
      <c r="O525" s="21">
        <v>150</v>
      </c>
      <c r="P525" s="21">
        <v>6</v>
      </c>
      <c r="Q525" s="21"/>
      <c r="R525" s="21">
        <v>0</v>
      </c>
      <c r="S525" s="21">
        <v>6</v>
      </c>
      <c r="T525" s="121">
        <v>128</v>
      </c>
      <c r="U525" s="50">
        <f t="shared" si="128"/>
        <v>0</v>
      </c>
      <c r="V525" s="29">
        <f t="shared" si="129"/>
        <v>0</v>
      </c>
      <c r="W525" s="29">
        <f t="shared" si="130"/>
        <v>6</v>
      </c>
      <c r="X525" s="57">
        <f t="shared" si="131"/>
        <v>0</v>
      </c>
      <c r="Y525" s="29">
        <f t="shared" si="132"/>
        <v>0</v>
      </c>
      <c r="Z525" s="20">
        <f t="shared" si="133"/>
        <v>0</v>
      </c>
      <c r="AA525" s="20">
        <f t="shared" ref="AA525:AA588" si="142">IF(H525&lt;6,0,IF(AND(D525="Ден.",J525="+"),I525*2,IF(AND(D525="Ден.",J525="+п"),I525*2,0)))</f>
        <v>0</v>
      </c>
      <c r="AB525" s="20">
        <f t="shared" si="134"/>
        <v>0</v>
      </c>
      <c r="AC525" s="20">
        <f t="shared" si="135"/>
        <v>0</v>
      </c>
      <c r="AD525" s="20">
        <f t="shared" si="136"/>
        <v>0</v>
      </c>
      <c r="AE525" s="23">
        <f t="shared" si="137"/>
        <v>0</v>
      </c>
      <c r="AF525" s="25">
        <f t="shared" si="138"/>
        <v>0</v>
      </c>
      <c r="AG525" s="230">
        <f t="shared" si="141"/>
        <v>1.6</v>
      </c>
      <c r="AH525" s="25">
        <f t="shared" si="127"/>
        <v>0</v>
      </c>
      <c r="AI525" s="23"/>
      <c r="AJ525" s="49">
        <f t="shared" si="139"/>
        <v>7.6</v>
      </c>
      <c r="AK525" s="366" t="s">
        <v>233</v>
      </c>
      <c r="AL525" s="182">
        <f t="shared" si="140"/>
        <v>1.2666666666666666E-2</v>
      </c>
      <c r="AM525" s="21" t="s">
        <v>366</v>
      </c>
      <c r="AN525" s="20" t="s">
        <v>148</v>
      </c>
      <c r="AO525" s="20" t="s">
        <v>148</v>
      </c>
      <c r="AP525" s="21"/>
      <c r="AQ525" s="122" t="s">
        <v>4</v>
      </c>
      <c r="AR525" s="185" t="str">
        <f>INDEX(Преподаватели!F$3:F$72,MATCH($AK525,Преподаватели!$E$3:$E$72,0),1)</f>
        <v>доц.</v>
      </c>
      <c r="AS525" s="101" t="str">
        <f>INDEX(Преподаватели!G$3:G$72,MATCH($AK525,Преподаватели!$E$3:$E$72,0),1)</f>
        <v>шт.</v>
      </c>
      <c r="AT525" s="101" t="str">
        <f>INDEX(Преподаватели!H$3:H$72,MATCH($AK525,Преподаватели!$E$3:$E$72,0),1)</f>
        <v>к.н.</v>
      </c>
      <c r="AU525" s="186" t="str">
        <f>INDEX(Преподаватели!I$3:I$72,MATCH($AK525,Преподаватели!$E$3:$E$72,0),1)</f>
        <v>б.з.</v>
      </c>
      <c r="AV525" s="157"/>
      <c r="AW525" s="163"/>
      <c r="AX525" s="163"/>
      <c r="AY525" s="164"/>
      <c r="AZ525" s="165"/>
      <c r="BA525" s="165"/>
    </row>
    <row r="526" spans="1:58" ht="25.5">
      <c r="A526" s="22" t="s">
        <v>409</v>
      </c>
      <c r="B526" s="145" t="s">
        <v>408</v>
      </c>
      <c r="C526" s="68" t="s">
        <v>364</v>
      </c>
      <c r="D526" s="21" t="s">
        <v>437</v>
      </c>
      <c r="E526" s="21" t="s">
        <v>252</v>
      </c>
      <c r="F526" s="21">
        <v>2</v>
      </c>
      <c r="G526" s="20" t="s">
        <v>656</v>
      </c>
      <c r="H526" s="21">
        <v>8</v>
      </c>
      <c r="I526" s="49">
        <v>1</v>
      </c>
      <c r="J526" s="37"/>
      <c r="K526" s="31"/>
      <c r="L526" s="31"/>
      <c r="M526" s="38"/>
      <c r="N526" s="193">
        <v>0</v>
      </c>
      <c r="O526" s="21"/>
      <c r="P526" s="21">
        <v>4</v>
      </c>
      <c r="Q526" s="21">
        <v>4</v>
      </c>
      <c r="R526" s="21">
        <v>0</v>
      </c>
      <c r="S526" s="21"/>
      <c r="T526" s="121"/>
      <c r="U526" s="50">
        <f t="shared" si="128"/>
        <v>4</v>
      </c>
      <c r="V526" s="29">
        <f t="shared" si="129"/>
        <v>0</v>
      </c>
      <c r="W526" s="29">
        <f t="shared" si="130"/>
        <v>0</v>
      </c>
      <c r="X526" s="57">
        <f t="shared" si="131"/>
        <v>0</v>
      </c>
      <c r="Y526" s="29">
        <f t="shared" si="132"/>
        <v>0</v>
      </c>
      <c r="Z526" s="20">
        <f t="shared" si="133"/>
        <v>0</v>
      </c>
      <c r="AA526" s="20">
        <f t="shared" si="142"/>
        <v>0</v>
      </c>
      <c r="AB526" s="20">
        <f t="shared" si="134"/>
        <v>0</v>
      </c>
      <c r="AC526" s="20">
        <f t="shared" si="135"/>
        <v>0</v>
      </c>
      <c r="AD526" s="20">
        <f t="shared" si="136"/>
        <v>0</v>
      </c>
      <c r="AE526" s="23">
        <f t="shared" si="137"/>
        <v>0</v>
      </c>
      <c r="AF526" s="25">
        <f t="shared" si="138"/>
        <v>0</v>
      </c>
      <c r="AG526" s="230">
        <f t="shared" si="141"/>
        <v>0</v>
      </c>
      <c r="AH526" s="25">
        <f t="shared" si="127"/>
        <v>0</v>
      </c>
      <c r="AI526" s="23"/>
      <c r="AJ526" s="49">
        <f t="shared" si="139"/>
        <v>4</v>
      </c>
      <c r="AK526" s="366" t="s">
        <v>254</v>
      </c>
      <c r="AL526" s="182">
        <f t="shared" si="140"/>
        <v>6.6666666666666671E-3</v>
      </c>
      <c r="AM526" s="21" t="s">
        <v>366</v>
      </c>
      <c r="AN526" s="20" t="s">
        <v>148</v>
      </c>
      <c r="AO526" s="20" t="s">
        <v>148</v>
      </c>
      <c r="AP526" s="21"/>
      <c r="AQ526" s="122" t="s">
        <v>4</v>
      </c>
      <c r="AR526" s="185" t="str">
        <f>INDEX(Преподаватели!F$3:F$72,MATCH($AK526,Преподаватели!$E$3:$E$72,0),1)</f>
        <v>доц.</v>
      </c>
      <c r="AS526" s="101" t="str">
        <f>INDEX(Преподаватели!G$3:G$72,MATCH($AK526,Преподаватели!$E$3:$E$72,0),1)</f>
        <v>шт.сум.</v>
      </c>
      <c r="AT526" s="101" t="str">
        <f>INDEX(Преподаватели!H$3:H$72,MATCH($AK526,Преподаватели!$E$3:$E$72,0),1)</f>
        <v>к.н.</v>
      </c>
      <c r="AU526" s="186" t="str">
        <f>INDEX(Преподаватели!I$3:I$72,MATCH($AK526,Преподаватели!$E$3:$E$72,0),1)</f>
        <v>доц.</v>
      </c>
      <c r="AV526" s="157"/>
      <c r="AW526" s="163"/>
      <c r="AX526" s="163"/>
      <c r="AY526" s="164"/>
      <c r="AZ526" s="165"/>
      <c r="BA526" s="165"/>
      <c r="BB526" s="1"/>
      <c r="BC526" s="1"/>
      <c r="BD526" s="1"/>
      <c r="BE526" s="1"/>
      <c r="BF526" s="1"/>
    </row>
    <row r="527" spans="1:58" s="1" customFormat="1" ht="25.5">
      <c r="A527" s="21" t="s">
        <v>387</v>
      </c>
      <c r="B527" s="145" t="s">
        <v>386</v>
      </c>
      <c r="C527" s="68" t="s">
        <v>364</v>
      </c>
      <c r="D527" s="21" t="s">
        <v>437</v>
      </c>
      <c r="E527" s="21" t="s">
        <v>252</v>
      </c>
      <c r="F527" s="21">
        <v>1</v>
      </c>
      <c r="G527" s="20" t="s">
        <v>656</v>
      </c>
      <c r="H527" s="21">
        <v>8</v>
      </c>
      <c r="I527" s="49">
        <v>1</v>
      </c>
      <c r="J527" s="37" t="s">
        <v>106</v>
      </c>
      <c r="K527" s="31"/>
      <c r="L527" s="31"/>
      <c r="M527" s="38"/>
      <c r="N527" s="193">
        <v>4</v>
      </c>
      <c r="O527" s="21">
        <v>120</v>
      </c>
      <c r="P527" s="21">
        <v>4</v>
      </c>
      <c r="Q527" s="21"/>
      <c r="R527" s="21"/>
      <c r="S527" s="21">
        <v>4</v>
      </c>
      <c r="T527" s="121">
        <v>104</v>
      </c>
      <c r="U527" s="50">
        <f t="shared" si="128"/>
        <v>0</v>
      </c>
      <c r="V527" s="29">
        <f t="shared" si="129"/>
        <v>0</v>
      </c>
      <c r="W527" s="29">
        <f t="shared" si="130"/>
        <v>4</v>
      </c>
      <c r="X527" s="57">
        <f t="shared" si="131"/>
        <v>0</v>
      </c>
      <c r="Y527" s="29">
        <f t="shared" si="132"/>
        <v>0</v>
      </c>
      <c r="Z527" s="20">
        <f t="shared" si="133"/>
        <v>0</v>
      </c>
      <c r="AA527" s="20">
        <f t="shared" si="142"/>
        <v>0</v>
      </c>
      <c r="AB527" s="20">
        <f t="shared" si="134"/>
        <v>2</v>
      </c>
      <c r="AC527" s="20">
        <f t="shared" si="135"/>
        <v>0</v>
      </c>
      <c r="AD527" s="20">
        <f t="shared" si="136"/>
        <v>0</v>
      </c>
      <c r="AE527" s="23">
        <f t="shared" si="137"/>
        <v>0</v>
      </c>
      <c r="AF527" s="25">
        <f t="shared" si="138"/>
        <v>0</v>
      </c>
      <c r="AG527" s="230">
        <f t="shared" si="141"/>
        <v>1.28</v>
      </c>
      <c r="AH527" s="25">
        <f t="shared" si="127"/>
        <v>0</v>
      </c>
      <c r="AI527" s="23"/>
      <c r="AJ527" s="49">
        <f t="shared" si="139"/>
        <v>7.28</v>
      </c>
      <c r="AK527" s="366" t="s">
        <v>254</v>
      </c>
      <c r="AL527" s="182">
        <f t="shared" si="140"/>
        <v>1.2133333333333335E-2</v>
      </c>
      <c r="AM527" s="21" t="s">
        <v>366</v>
      </c>
      <c r="AN527" s="20" t="s">
        <v>148</v>
      </c>
      <c r="AO527" s="20" t="s">
        <v>148</v>
      </c>
      <c r="AP527" s="21"/>
      <c r="AQ527" s="122" t="s">
        <v>4</v>
      </c>
      <c r="AR527" s="185" t="str">
        <f>INDEX(Преподаватели!F$3:F$72,MATCH($AK527,Преподаватели!$E$3:$E$72,0),1)</f>
        <v>доц.</v>
      </c>
      <c r="AS527" s="101" t="str">
        <f>INDEX(Преподаватели!G$3:G$72,MATCH($AK527,Преподаватели!$E$3:$E$72,0),1)</f>
        <v>шт.сум.</v>
      </c>
      <c r="AT527" s="101" t="str">
        <f>INDEX(Преподаватели!H$3:H$72,MATCH($AK527,Преподаватели!$E$3:$E$72,0),1)</f>
        <v>к.н.</v>
      </c>
      <c r="AU527" s="186" t="str">
        <f>INDEX(Преподаватели!I$3:I$72,MATCH($AK527,Преподаватели!$E$3:$E$72,0),1)</f>
        <v>доц.</v>
      </c>
      <c r="AV527" s="157"/>
      <c r="AW527" s="163"/>
      <c r="AX527" s="163"/>
      <c r="AY527" s="164"/>
      <c r="AZ527" s="165"/>
      <c r="BA527" s="165"/>
      <c r="BB527" s="4"/>
      <c r="BC527" s="4"/>
      <c r="BD527" s="4"/>
      <c r="BE527" s="4"/>
      <c r="BF527" s="4"/>
    </row>
    <row r="528" spans="1:58" ht="25.5">
      <c r="A528" s="22" t="s">
        <v>606</v>
      </c>
      <c r="B528" s="145" t="s">
        <v>388</v>
      </c>
      <c r="C528" s="68" t="s">
        <v>364</v>
      </c>
      <c r="D528" s="21" t="s">
        <v>437</v>
      </c>
      <c r="E528" s="21" t="s">
        <v>252</v>
      </c>
      <c r="F528" s="21">
        <v>1</v>
      </c>
      <c r="G528" s="20" t="s">
        <v>656</v>
      </c>
      <c r="H528" s="21">
        <v>8</v>
      </c>
      <c r="I528" s="49">
        <v>1</v>
      </c>
      <c r="J528" s="37" t="s">
        <v>106</v>
      </c>
      <c r="K528" s="31"/>
      <c r="L528" s="31"/>
      <c r="M528" s="38"/>
      <c r="N528" s="193">
        <v>4</v>
      </c>
      <c r="O528" s="21">
        <v>120</v>
      </c>
      <c r="P528" s="21">
        <v>4</v>
      </c>
      <c r="Q528" s="21"/>
      <c r="R528" s="21"/>
      <c r="S528" s="21">
        <v>4</v>
      </c>
      <c r="T528" s="121">
        <v>104</v>
      </c>
      <c r="U528" s="50">
        <f t="shared" si="128"/>
        <v>0</v>
      </c>
      <c r="V528" s="29">
        <f t="shared" si="129"/>
        <v>0</v>
      </c>
      <c r="W528" s="29">
        <f t="shared" si="130"/>
        <v>4</v>
      </c>
      <c r="X528" s="57">
        <f t="shared" si="131"/>
        <v>0</v>
      </c>
      <c r="Y528" s="29">
        <f t="shared" si="132"/>
        <v>0</v>
      </c>
      <c r="Z528" s="20">
        <f t="shared" si="133"/>
        <v>0</v>
      </c>
      <c r="AA528" s="20">
        <f t="shared" si="142"/>
        <v>0</v>
      </c>
      <c r="AB528" s="20">
        <f t="shared" si="134"/>
        <v>2</v>
      </c>
      <c r="AC528" s="20">
        <f t="shared" si="135"/>
        <v>0</v>
      </c>
      <c r="AD528" s="20">
        <f t="shared" si="136"/>
        <v>0</v>
      </c>
      <c r="AE528" s="23">
        <f t="shared" si="137"/>
        <v>0</v>
      </c>
      <c r="AF528" s="25">
        <f t="shared" si="138"/>
        <v>0</v>
      </c>
      <c r="AG528" s="230">
        <f t="shared" si="141"/>
        <v>1.28</v>
      </c>
      <c r="AH528" s="25">
        <f t="shared" si="127"/>
        <v>0</v>
      </c>
      <c r="AI528" s="23"/>
      <c r="AJ528" s="49">
        <f t="shared" si="139"/>
        <v>7.28</v>
      </c>
      <c r="AK528" s="366" t="s">
        <v>238</v>
      </c>
      <c r="AL528" s="182">
        <f t="shared" si="140"/>
        <v>1.2133333333333335E-2</v>
      </c>
      <c r="AM528" s="21" t="s">
        <v>366</v>
      </c>
      <c r="AN528" s="20" t="s">
        <v>148</v>
      </c>
      <c r="AO528" s="20" t="s">
        <v>148</v>
      </c>
      <c r="AP528" s="21"/>
      <c r="AQ528" s="122" t="s">
        <v>4</v>
      </c>
      <c r="AR528" s="185" t="str">
        <f>INDEX(Преподаватели!F$3:F$72,MATCH($AK528,Преподаватели!$E$3:$E$72,0),1)</f>
        <v>доц.</v>
      </c>
      <c r="AS528" s="101" t="str">
        <f>INDEX(Преподаватели!G$3:G$72,MATCH($AK528,Преподаватели!$E$3:$E$72,0),1)</f>
        <v>шт.</v>
      </c>
      <c r="AT528" s="101" t="str">
        <f>INDEX(Преподаватели!H$3:H$72,MATCH($AK528,Преподаватели!$E$3:$E$72,0),1)</f>
        <v>к.н.</v>
      </c>
      <c r="AU528" s="186" t="str">
        <f>INDEX(Преподаватели!I$3:I$72,MATCH($AK528,Преподаватели!$E$3:$E$72,0),1)</f>
        <v>б.з.</v>
      </c>
      <c r="AV528" s="157"/>
      <c r="AW528" s="163"/>
      <c r="AX528" s="163"/>
      <c r="AY528" s="164"/>
      <c r="AZ528" s="165"/>
      <c r="BA528" s="165"/>
      <c r="BB528" s="1"/>
      <c r="BC528" s="1"/>
      <c r="BD528" s="1"/>
      <c r="BE528" s="1"/>
      <c r="BF528" s="1"/>
    </row>
    <row r="529" spans="1:58" s="1" customFormat="1" ht="25.5">
      <c r="A529" s="21" t="s">
        <v>100</v>
      </c>
      <c r="B529" s="145" t="s">
        <v>101</v>
      </c>
      <c r="C529" s="68" t="s">
        <v>113</v>
      </c>
      <c r="D529" s="21" t="s">
        <v>437</v>
      </c>
      <c r="E529" s="21" t="s">
        <v>657</v>
      </c>
      <c r="F529" s="21">
        <v>1</v>
      </c>
      <c r="G529" s="320" t="s">
        <v>658</v>
      </c>
      <c r="H529" s="21">
        <v>16</v>
      </c>
      <c r="I529" s="49">
        <v>1</v>
      </c>
      <c r="J529" s="37"/>
      <c r="K529" s="31" t="s">
        <v>106</v>
      </c>
      <c r="L529" s="31"/>
      <c r="M529" s="38"/>
      <c r="N529" s="193">
        <v>3</v>
      </c>
      <c r="O529" s="21">
        <v>90</v>
      </c>
      <c r="P529" s="21">
        <v>4</v>
      </c>
      <c r="Q529" s="21"/>
      <c r="R529" s="21">
        <v>0</v>
      </c>
      <c r="S529" s="21">
        <v>4</v>
      </c>
      <c r="T529" s="121">
        <v>76</v>
      </c>
      <c r="U529" s="50">
        <f t="shared" si="128"/>
        <v>0</v>
      </c>
      <c r="V529" s="29">
        <f t="shared" si="129"/>
        <v>0</v>
      </c>
      <c r="W529" s="29">
        <f t="shared" si="130"/>
        <v>4</v>
      </c>
      <c r="X529" s="57">
        <f t="shared" si="131"/>
        <v>0</v>
      </c>
      <c r="Y529" s="29">
        <f t="shared" si="132"/>
        <v>0</v>
      </c>
      <c r="Z529" s="20">
        <f t="shared" si="133"/>
        <v>0</v>
      </c>
      <c r="AA529" s="20">
        <f t="shared" si="142"/>
        <v>0</v>
      </c>
      <c r="AB529" s="20">
        <f t="shared" si="134"/>
        <v>0</v>
      </c>
      <c r="AC529" s="20">
        <f t="shared" si="135"/>
        <v>0</v>
      </c>
      <c r="AD529" s="20">
        <f t="shared" si="136"/>
        <v>0</v>
      </c>
      <c r="AE529" s="23">
        <f t="shared" si="137"/>
        <v>0</v>
      </c>
      <c r="AF529" s="25">
        <f t="shared" si="138"/>
        <v>0</v>
      </c>
      <c r="AG529" s="230">
        <f t="shared" ref="AG529:AG548" si="143">IF(OR(L529="+",A529="Пр",A529="ПедПр",A529="НПрКПУ"),0,IF(OR(D529="Ден.(д)",D529="Заоч.(д)"),N529*0.5*H529,IF((V529+W529)&gt;0,N529*H529*0.08,0)))</f>
        <v>3.84</v>
      </c>
      <c r="AH529" s="25">
        <f t="shared" si="127"/>
        <v>0</v>
      </c>
      <c r="AI529" s="23"/>
      <c r="AJ529" s="49">
        <f t="shared" si="139"/>
        <v>7.84</v>
      </c>
      <c r="AK529" s="181" t="s">
        <v>107</v>
      </c>
      <c r="AL529" s="182">
        <f t="shared" si="140"/>
        <v>1.3066666666666666E-2</v>
      </c>
      <c r="AM529" s="21" t="s">
        <v>108</v>
      </c>
      <c r="AN529" s="20" t="s">
        <v>109</v>
      </c>
      <c r="AO529" s="20" t="s">
        <v>110</v>
      </c>
      <c r="AP529" s="21"/>
      <c r="AQ529" s="122" t="s">
        <v>4</v>
      </c>
      <c r="AR529" s="185" t="str">
        <f>INDEX(Преподаватели!F$3:F$72,MATCH($AK529,Преподаватели!$E$3:$E$72,0),1)</f>
        <v>ст.викл.</v>
      </c>
      <c r="AS529" s="101" t="str">
        <f>INDEX(Преподаватели!G$3:G$72,MATCH($AK529,Преподаватели!$E$3:$E$72,0),1)</f>
        <v>шт.</v>
      </c>
      <c r="AT529" s="101" t="str">
        <f>INDEX(Преподаватели!H$3:H$72,MATCH($AK529,Преподаватели!$E$3:$E$72,0),1)</f>
        <v>б.с.</v>
      </c>
      <c r="AU529" s="186" t="str">
        <f>INDEX(Преподаватели!I$3:I$72,MATCH($AK529,Преподаватели!$E$3:$E$72,0),1)</f>
        <v>б.з.</v>
      </c>
      <c r="AV529" s="157"/>
      <c r="AW529" s="163"/>
      <c r="AX529" s="163"/>
      <c r="AY529" s="164"/>
      <c r="AZ529" s="165"/>
      <c r="BA529" s="165"/>
      <c r="BB529" s="4"/>
      <c r="BC529" s="4"/>
      <c r="BD529" s="4"/>
      <c r="BE529" s="4"/>
      <c r="BF529" s="4"/>
    </row>
    <row r="530" spans="1:58" s="1" customFormat="1">
      <c r="A530" s="21" t="s">
        <v>111</v>
      </c>
      <c r="B530" s="145" t="s">
        <v>112</v>
      </c>
      <c r="C530" s="68" t="s">
        <v>113</v>
      </c>
      <c r="D530" s="21" t="s">
        <v>437</v>
      </c>
      <c r="E530" s="21" t="s">
        <v>657</v>
      </c>
      <c r="F530" s="21">
        <v>1</v>
      </c>
      <c r="G530" s="320" t="s">
        <v>658</v>
      </c>
      <c r="H530" s="21">
        <v>16</v>
      </c>
      <c r="I530" s="49">
        <v>1</v>
      </c>
      <c r="J530" s="37"/>
      <c r="K530" s="31"/>
      <c r="L530" s="31"/>
      <c r="M530" s="38"/>
      <c r="N530" s="193">
        <v>0</v>
      </c>
      <c r="O530" s="21"/>
      <c r="P530" s="21">
        <v>8</v>
      </c>
      <c r="Q530" s="21">
        <v>4</v>
      </c>
      <c r="R530" s="21">
        <v>0</v>
      </c>
      <c r="S530" s="21">
        <v>4</v>
      </c>
      <c r="T530" s="121"/>
      <c r="U530" s="50">
        <f t="shared" si="128"/>
        <v>4</v>
      </c>
      <c r="V530" s="29">
        <f t="shared" si="129"/>
        <v>0</v>
      </c>
      <c r="W530" s="29">
        <f t="shared" si="130"/>
        <v>4</v>
      </c>
      <c r="X530" s="57">
        <f t="shared" si="131"/>
        <v>0</v>
      </c>
      <c r="Y530" s="29">
        <f t="shared" si="132"/>
        <v>0</v>
      </c>
      <c r="Z530" s="20">
        <f t="shared" si="133"/>
        <v>0</v>
      </c>
      <c r="AA530" s="20">
        <f t="shared" si="142"/>
        <v>0</v>
      </c>
      <c r="AB530" s="20">
        <f t="shared" si="134"/>
        <v>0</v>
      </c>
      <c r="AC530" s="20">
        <f t="shared" si="135"/>
        <v>0</v>
      </c>
      <c r="AD530" s="20">
        <f t="shared" si="136"/>
        <v>0</v>
      </c>
      <c r="AE530" s="23">
        <f t="shared" si="137"/>
        <v>0</v>
      </c>
      <c r="AF530" s="25">
        <f t="shared" si="138"/>
        <v>0</v>
      </c>
      <c r="AG530" s="230">
        <f t="shared" si="143"/>
        <v>0</v>
      </c>
      <c r="AH530" s="25">
        <f t="shared" si="127"/>
        <v>0</v>
      </c>
      <c r="AI530" s="23"/>
      <c r="AJ530" s="49">
        <f t="shared" si="139"/>
        <v>8</v>
      </c>
      <c r="AK530" s="181" t="s">
        <v>254</v>
      </c>
      <c r="AL530" s="182">
        <f t="shared" si="140"/>
        <v>1.3333333333333334E-2</v>
      </c>
      <c r="AM530" s="21" t="s">
        <v>116</v>
      </c>
      <c r="AN530" s="20" t="s">
        <v>110</v>
      </c>
      <c r="AO530" s="20" t="s">
        <v>110</v>
      </c>
      <c r="AP530" s="21"/>
      <c r="AQ530" s="122" t="s">
        <v>4</v>
      </c>
      <c r="AR530" s="185" t="str">
        <f>INDEX(Преподаватели!F$3:F$72,MATCH($AK530,Преподаватели!$E$3:$E$72,0),1)</f>
        <v>доц.</v>
      </c>
      <c r="AS530" s="101" t="str">
        <f>INDEX(Преподаватели!G$3:G$72,MATCH($AK530,Преподаватели!$E$3:$E$72,0),1)</f>
        <v>шт.сум.</v>
      </c>
      <c r="AT530" s="101" t="str">
        <f>INDEX(Преподаватели!H$3:H$72,MATCH($AK530,Преподаватели!$E$3:$E$72,0),1)</f>
        <v>к.н.</v>
      </c>
      <c r="AU530" s="186" t="str">
        <f>INDEX(Преподаватели!I$3:I$72,MATCH($AK530,Преподаватели!$E$3:$E$72,0),1)</f>
        <v>доц.</v>
      </c>
      <c r="AV530" s="157"/>
      <c r="AW530" s="163"/>
      <c r="AX530" s="163"/>
      <c r="AY530" s="164"/>
      <c r="AZ530" s="165"/>
      <c r="BA530" s="165"/>
    </row>
    <row r="531" spans="1:58">
      <c r="A531" s="22" t="s">
        <v>111</v>
      </c>
      <c r="B531" s="145" t="s">
        <v>112</v>
      </c>
      <c r="C531" s="68" t="s">
        <v>113</v>
      </c>
      <c r="D531" s="21" t="s">
        <v>437</v>
      </c>
      <c r="E531" s="21" t="s">
        <v>657</v>
      </c>
      <c r="F531" s="21">
        <v>2</v>
      </c>
      <c r="G531" s="320" t="s">
        <v>658</v>
      </c>
      <c r="H531" s="21">
        <v>16</v>
      </c>
      <c r="I531" s="49">
        <v>1</v>
      </c>
      <c r="J531" s="37" t="s">
        <v>106</v>
      </c>
      <c r="K531" s="31"/>
      <c r="L531" s="31"/>
      <c r="M531" s="38"/>
      <c r="N531" s="193">
        <v>5</v>
      </c>
      <c r="O531" s="21">
        <v>150</v>
      </c>
      <c r="P531" s="21">
        <v>8</v>
      </c>
      <c r="Q531" s="21">
        <v>4</v>
      </c>
      <c r="R531" s="21">
        <v>0</v>
      </c>
      <c r="S531" s="21">
        <v>4</v>
      </c>
      <c r="T531" s="121">
        <v>128</v>
      </c>
      <c r="U531" s="50">
        <f t="shared" si="128"/>
        <v>4</v>
      </c>
      <c r="V531" s="29">
        <f t="shared" si="129"/>
        <v>0</v>
      </c>
      <c r="W531" s="29">
        <f t="shared" si="130"/>
        <v>4</v>
      </c>
      <c r="X531" s="57">
        <f t="shared" si="131"/>
        <v>0</v>
      </c>
      <c r="Y531" s="29">
        <f t="shared" si="132"/>
        <v>0</v>
      </c>
      <c r="Z531" s="20">
        <f t="shared" si="133"/>
        <v>0</v>
      </c>
      <c r="AA531" s="20">
        <f t="shared" si="142"/>
        <v>0</v>
      </c>
      <c r="AB531" s="20">
        <f t="shared" si="134"/>
        <v>4</v>
      </c>
      <c r="AC531" s="20">
        <f t="shared" si="135"/>
        <v>0</v>
      </c>
      <c r="AD531" s="20">
        <f t="shared" si="136"/>
        <v>0</v>
      </c>
      <c r="AE531" s="23">
        <f t="shared" si="137"/>
        <v>0</v>
      </c>
      <c r="AF531" s="25">
        <f t="shared" si="138"/>
        <v>0</v>
      </c>
      <c r="AG531" s="230">
        <f t="shared" si="143"/>
        <v>6.4</v>
      </c>
      <c r="AH531" s="25">
        <f t="shared" si="127"/>
        <v>0</v>
      </c>
      <c r="AI531" s="23"/>
      <c r="AJ531" s="49">
        <f t="shared" si="139"/>
        <v>18.399999999999999</v>
      </c>
      <c r="AK531" s="181" t="s">
        <v>254</v>
      </c>
      <c r="AL531" s="182">
        <f t="shared" si="140"/>
        <v>3.0666666666666665E-2</v>
      </c>
      <c r="AM531" s="21" t="s">
        <v>116</v>
      </c>
      <c r="AN531" s="20" t="s">
        <v>110</v>
      </c>
      <c r="AO531" s="20" t="s">
        <v>110</v>
      </c>
      <c r="AP531" s="21"/>
      <c r="AQ531" s="122" t="s">
        <v>4</v>
      </c>
      <c r="AR531" s="185" t="str">
        <f>INDEX(Преподаватели!F$3:F$72,MATCH($AK531,Преподаватели!$E$3:$E$72,0),1)</f>
        <v>доц.</v>
      </c>
      <c r="AS531" s="101" t="str">
        <f>INDEX(Преподаватели!G$3:G$72,MATCH($AK531,Преподаватели!$E$3:$E$72,0),1)</f>
        <v>шт.сум.</v>
      </c>
      <c r="AT531" s="101" t="str">
        <f>INDEX(Преподаватели!H$3:H$72,MATCH($AK531,Преподаватели!$E$3:$E$72,0),1)</f>
        <v>к.н.</v>
      </c>
      <c r="AU531" s="186" t="str">
        <f>INDEX(Преподаватели!I$3:I$72,MATCH($AK531,Преподаватели!$E$3:$E$72,0),1)</f>
        <v>доц.</v>
      </c>
      <c r="AV531" s="157"/>
      <c r="AW531" s="163"/>
      <c r="AX531" s="163"/>
      <c r="AY531" s="164"/>
      <c r="AZ531" s="165"/>
      <c r="BA531" s="165"/>
    </row>
    <row r="532" spans="1:58" s="1" customFormat="1">
      <c r="A532" s="21" t="s">
        <v>117</v>
      </c>
      <c r="B532" s="145" t="s">
        <v>118</v>
      </c>
      <c r="C532" s="68" t="s">
        <v>113</v>
      </c>
      <c r="D532" s="21" t="s">
        <v>437</v>
      </c>
      <c r="E532" s="21" t="s">
        <v>657</v>
      </c>
      <c r="F532" s="21">
        <v>1</v>
      </c>
      <c r="G532" s="320" t="s">
        <v>658</v>
      </c>
      <c r="H532" s="21">
        <v>16</v>
      </c>
      <c r="I532" s="49">
        <v>1</v>
      </c>
      <c r="J532" s="37" t="s">
        <v>106</v>
      </c>
      <c r="K532" s="31"/>
      <c r="L532" s="31"/>
      <c r="M532" s="38"/>
      <c r="N532" s="193">
        <v>5</v>
      </c>
      <c r="O532" s="21">
        <v>150</v>
      </c>
      <c r="P532" s="21">
        <v>8</v>
      </c>
      <c r="Q532" s="21">
        <v>4</v>
      </c>
      <c r="R532" s="21">
        <v>0</v>
      </c>
      <c r="S532" s="21">
        <v>4</v>
      </c>
      <c r="T532" s="121">
        <v>128</v>
      </c>
      <c r="U532" s="50">
        <f t="shared" si="128"/>
        <v>4</v>
      </c>
      <c r="V532" s="29">
        <f t="shared" si="129"/>
        <v>0</v>
      </c>
      <c r="W532" s="29">
        <f t="shared" si="130"/>
        <v>4</v>
      </c>
      <c r="X532" s="57">
        <f t="shared" si="131"/>
        <v>0</v>
      </c>
      <c r="Y532" s="29">
        <f t="shared" si="132"/>
        <v>0</v>
      </c>
      <c r="Z532" s="20">
        <f t="shared" si="133"/>
        <v>0</v>
      </c>
      <c r="AA532" s="20">
        <f t="shared" si="142"/>
        <v>0</v>
      </c>
      <c r="AB532" s="20">
        <f t="shared" si="134"/>
        <v>4</v>
      </c>
      <c r="AC532" s="20">
        <f t="shared" si="135"/>
        <v>0</v>
      </c>
      <c r="AD532" s="20">
        <f t="shared" si="136"/>
        <v>0</v>
      </c>
      <c r="AE532" s="23">
        <f t="shared" si="137"/>
        <v>0</v>
      </c>
      <c r="AF532" s="25">
        <f t="shared" si="138"/>
        <v>0</v>
      </c>
      <c r="AG532" s="230">
        <f t="shared" si="143"/>
        <v>6.4</v>
      </c>
      <c r="AH532" s="25">
        <f t="shared" si="127"/>
        <v>0</v>
      </c>
      <c r="AI532" s="23"/>
      <c r="AJ532" s="49">
        <f t="shared" si="139"/>
        <v>18.399999999999999</v>
      </c>
      <c r="AK532" s="181" t="s">
        <v>233</v>
      </c>
      <c r="AL532" s="182">
        <f t="shared" si="140"/>
        <v>3.0666666666666665E-2</v>
      </c>
      <c r="AM532" s="21" t="s">
        <v>116</v>
      </c>
      <c r="AN532" s="20" t="s">
        <v>110</v>
      </c>
      <c r="AO532" s="20" t="s">
        <v>110</v>
      </c>
      <c r="AP532" s="21"/>
      <c r="AQ532" s="122" t="s">
        <v>4</v>
      </c>
      <c r="AR532" s="185" t="str">
        <f>INDEX(Преподаватели!F$3:F$72,MATCH($AK532,Преподаватели!$E$3:$E$72,0),1)</f>
        <v>доц.</v>
      </c>
      <c r="AS532" s="101" t="str">
        <f>INDEX(Преподаватели!G$3:G$72,MATCH($AK532,Преподаватели!$E$3:$E$72,0),1)</f>
        <v>шт.</v>
      </c>
      <c r="AT532" s="101" t="str">
        <f>INDEX(Преподаватели!H$3:H$72,MATCH($AK532,Преподаватели!$E$3:$E$72,0),1)</f>
        <v>к.н.</v>
      </c>
      <c r="AU532" s="186" t="str">
        <f>INDEX(Преподаватели!I$3:I$72,MATCH($AK532,Преподаватели!$E$3:$E$72,0),1)</f>
        <v>б.з.</v>
      </c>
      <c r="AV532" s="157"/>
      <c r="AW532" s="163"/>
      <c r="AX532" s="163"/>
      <c r="AY532" s="164"/>
      <c r="AZ532" s="165"/>
      <c r="BA532" s="165"/>
    </row>
    <row r="533" spans="1:58" s="1" customFormat="1">
      <c r="A533" s="21" t="s">
        <v>120</v>
      </c>
      <c r="B533" s="145" t="s">
        <v>121</v>
      </c>
      <c r="C533" s="68" t="s">
        <v>113</v>
      </c>
      <c r="D533" s="21" t="s">
        <v>437</v>
      </c>
      <c r="E533" s="21" t="s">
        <v>657</v>
      </c>
      <c r="F533" s="21">
        <v>1</v>
      </c>
      <c r="G533" s="320" t="s">
        <v>658</v>
      </c>
      <c r="H533" s="21">
        <v>16</v>
      </c>
      <c r="I533" s="49">
        <v>1</v>
      </c>
      <c r="J533" s="37" t="s">
        <v>106</v>
      </c>
      <c r="K533" s="31"/>
      <c r="L533" s="31"/>
      <c r="M533" s="38"/>
      <c r="N533" s="193">
        <v>4</v>
      </c>
      <c r="O533" s="21">
        <v>120</v>
      </c>
      <c r="P533" s="21">
        <v>8</v>
      </c>
      <c r="Q533" s="21"/>
      <c r="R533" s="21">
        <v>0</v>
      </c>
      <c r="S533" s="21">
        <v>8</v>
      </c>
      <c r="T533" s="121">
        <v>102</v>
      </c>
      <c r="U533" s="50">
        <f t="shared" si="128"/>
        <v>0</v>
      </c>
      <c r="V533" s="29">
        <f t="shared" si="129"/>
        <v>0</v>
      </c>
      <c r="W533" s="29">
        <f t="shared" si="130"/>
        <v>8</v>
      </c>
      <c r="X533" s="57">
        <f t="shared" si="131"/>
        <v>0</v>
      </c>
      <c r="Y533" s="29">
        <f t="shared" si="132"/>
        <v>0</v>
      </c>
      <c r="Z533" s="20">
        <f t="shared" si="133"/>
        <v>0</v>
      </c>
      <c r="AA533" s="20">
        <f t="shared" si="142"/>
        <v>0</v>
      </c>
      <c r="AB533" s="20">
        <f t="shared" si="134"/>
        <v>4</v>
      </c>
      <c r="AC533" s="20">
        <f t="shared" si="135"/>
        <v>0</v>
      </c>
      <c r="AD533" s="20">
        <f t="shared" si="136"/>
        <v>0</v>
      </c>
      <c r="AE533" s="23">
        <f t="shared" si="137"/>
        <v>0</v>
      </c>
      <c r="AF533" s="25">
        <f t="shared" si="138"/>
        <v>0</v>
      </c>
      <c r="AG533" s="230">
        <f t="shared" si="143"/>
        <v>5.12</v>
      </c>
      <c r="AH533" s="25">
        <f t="shared" si="127"/>
        <v>0</v>
      </c>
      <c r="AI533" s="23"/>
      <c r="AJ533" s="49">
        <f t="shared" si="139"/>
        <v>17.12</v>
      </c>
      <c r="AK533" s="181" t="s">
        <v>233</v>
      </c>
      <c r="AL533" s="182">
        <f t="shared" si="140"/>
        <v>2.8533333333333334E-2</v>
      </c>
      <c r="AM533" s="21" t="s">
        <v>116</v>
      </c>
      <c r="AN533" s="20" t="s">
        <v>110</v>
      </c>
      <c r="AO533" s="20" t="s">
        <v>110</v>
      </c>
      <c r="AP533" s="21"/>
      <c r="AQ533" s="122" t="s">
        <v>4</v>
      </c>
      <c r="AR533" s="185" t="str">
        <f>INDEX(Преподаватели!F$3:F$72,MATCH($AK533,Преподаватели!$E$3:$E$72,0),1)</f>
        <v>доц.</v>
      </c>
      <c r="AS533" s="101" t="str">
        <f>INDEX(Преподаватели!G$3:G$72,MATCH($AK533,Преподаватели!$E$3:$E$72,0),1)</f>
        <v>шт.</v>
      </c>
      <c r="AT533" s="101" t="str">
        <f>INDEX(Преподаватели!H$3:H$72,MATCH($AK533,Преподаватели!$E$3:$E$72,0),1)</f>
        <v>к.н.</v>
      </c>
      <c r="AU533" s="186" t="str">
        <f>INDEX(Преподаватели!I$3:I$72,MATCH($AK533,Преподаватели!$E$3:$E$72,0),1)</f>
        <v>б.з.</v>
      </c>
      <c r="AV533" s="157"/>
      <c r="AW533" s="163"/>
      <c r="AX533" s="163"/>
      <c r="AY533" s="164"/>
      <c r="AZ533" s="165"/>
      <c r="BA533" s="165"/>
      <c r="BB533" s="4"/>
      <c r="BC533" s="4"/>
      <c r="BD533" s="4"/>
      <c r="BE533" s="4"/>
      <c r="BF533" s="4"/>
    </row>
    <row r="534" spans="1:58">
      <c r="A534" s="22" t="s">
        <v>122</v>
      </c>
      <c r="B534" s="145" t="s">
        <v>123</v>
      </c>
      <c r="C534" s="68" t="s">
        <v>113</v>
      </c>
      <c r="D534" s="21" t="s">
        <v>437</v>
      </c>
      <c r="E534" s="21" t="s">
        <v>657</v>
      </c>
      <c r="F534" s="21">
        <v>1</v>
      </c>
      <c r="G534" s="320" t="s">
        <v>658</v>
      </c>
      <c r="H534" s="21">
        <v>16</v>
      </c>
      <c r="I534" s="49">
        <v>1</v>
      </c>
      <c r="J534" s="37"/>
      <c r="K534" s="31"/>
      <c r="L534" s="31"/>
      <c r="M534" s="38"/>
      <c r="N534" s="193">
        <v>0</v>
      </c>
      <c r="O534" s="21"/>
      <c r="P534" s="21">
        <v>8</v>
      </c>
      <c r="Q534" s="21">
        <v>4</v>
      </c>
      <c r="R534" s="21">
        <v>0</v>
      </c>
      <c r="S534" s="21">
        <v>4</v>
      </c>
      <c r="T534" s="121"/>
      <c r="U534" s="50">
        <f t="shared" si="128"/>
        <v>4</v>
      </c>
      <c r="V534" s="29">
        <f t="shared" si="129"/>
        <v>0</v>
      </c>
      <c r="W534" s="29">
        <f t="shared" si="130"/>
        <v>4</v>
      </c>
      <c r="X534" s="57">
        <f t="shared" si="131"/>
        <v>0</v>
      </c>
      <c r="Y534" s="29">
        <f t="shared" si="132"/>
        <v>0</v>
      </c>
      <c r="Z534" s="20">
        <f t="shared" si="133"/>
        <v>0</v>
      </c>
      <c r="AA534" s="20">
        <f t="shared" si="142"/>
        <v>0</v>
      </c>
      <c r="AB534" s="20">
        <f t="shared" si="134"/>
        <v>0</v>
      </c>
      <c r="AC534" s="20">
        <f t="shared" si="135"/>
        <v>0</v>
      </c>
      <c r="AD534" s="20">
        <f t="shared" si="136"/>
        <v>0</v>
      </c>
      <c r="AE534" s="23">
        <f t="shared" si="137"/>
        <v>0</v>
      </c>
      <c r="AF534" s="25">
        <f t="shared" si="138"/>
        <v>0</v>
      </c>
      <c r="AG534" s="230">
        <f t="shared" si="143"/>
        <v>0</v>
      </c>
      <c r="AH534" s="25">
        <f t="shared" si="127"/>
        <v>0</v>
      </c>
      <c r="AI534" s="23"/>
      <c r="AJ534" s="49">
        <f t="shared" si="139"/>
        <v>8</v>
      </c>
      <c r="AK534" s="181" t="s">
        <v>233</v>
      </c>
      <c r="AL534" s="182">
        <f t="shared" si="140"/>
        <v>1.3333333333333334E-2</v>
      </c>
      <c r="AM534" s="21" t="s">
        <v>116</v>
      </c>
      <c r="AN534" s="20" t="s">
        <v>110</v>
      </c>
      <c r="AO534" s="20" t="s">
        <v>110</v>
      </c>
      <c r="AP534" s="21"/>
      <c r="AQ534" s="122" t="s">
        <v>4</v>
      </c>
      <c r="AR534" s="185" t="str">
        <f>INDEX(Преподаватели!F$3:F$72,MATCH($AK534,Преподаватели!$E$3:$E$72,0),1)</f>
        <v>доц.</v>
      </c>
      <c r="AS534" s="101" t="str">
        <f>INDEX(Преподаватели!G$3:G$72,MATCH($AK534,Преподаватели!$E$3:$E$72,0),1)</f>
        <v>шт.</v>
      </c>
      <c r="AT534" s="101" t="str">
        <f>INDEX(Преподаватели!H$3:H$72,MATCH($AK534,Преподаватели!$E$3:$E$72,0),1)</f>
        <v>к.н.</v>
      </c>
      <c r="AU534" s="186" t="str">
        <f>INDEX(Преподаватели!I$3:I$72,MATCH($AK534,Преподаватели!$E$3:$E$72,0),1)</f>
        <v>б.з.</v>
      </c>
      <c r="AV534" s="157"/>
      <c r="AW534" s="163"/>
      <c r="AX534" s="163"/>
      <c r="AY534" s="164"/>
      <c r="AZ534" s="165"/>
      <c r="BA534" s="165"/>
      <c r="BB534" s="1"/>
      <c r="BC534" s="1"/>
      <c r="BD534" s="1"/>
      <c r="BE534" s="1"/>
      <c r="BF534" s="1"/>
    </row>
    <row r="535" spans="1:58" s="1" customFormat="1">
      <c r="A535" s="21" t="s">
        <v>122</v>
      </c>
      <c r="B535" s="145" t="s">
        <v>123</v>
      </c>
      <c r="C535" s="68" t="s">
        <v>113</v>
      </c>
      <c r="D535" s="21" t="s">
        <v>437</v>
      </c>
      <c r="E535" s="21" t="s">
        <v>657</v>
      </c>
      <c r="F535" s="21">
        <v>2</v>
      </c>
      <c r="G535" s="320" t="s">
        <v>658</v>
      </c>
      <c r="H535" s="21">
        <v>16</v>
      </c>
      <c r="I535" s="49">
        <v>1</v>
      </c>
      <c r="J535" s="37" t="s">
        <v>106</v>
      </c>
      <c r="K535" s="31"/>
      <c r="L535" s="31"/>
      <c r="M535" s="38"/>
      <c r="N535" s="193">
        <v>5</v>
      </c>
      <c r="O535" s="21">
        <v>150</v>
      </c>
      <c r="P535" s="21">
        <v>8</v>
      </c>
      <c r="Q535" s="21">
        <v>4</v>
      </c>
      <c r="R535" s="21">
        <v>0</v>
      </c>
      <c r="S535" s="21">
        <v>4</v>
      </c>
      <c r="T535" s="121">
        <v>128</v>
      </c>
      <c r="U535" s="50">
        <f t="shared" si="128"/>
        <v>4</v>
      </c>
      <c r="V535" s="29">
        <f t="shared" si="129"/>
        <v>0</v>
      </c>
      <c r="W535" s="29">
        <f t="shared" si="130"/>
        <v>4</v>
      </c>
      <c r="X535" s="57">
        <f t="shared" si="131"/>
        <v>0</v>
      </c>
      <c r="Y535" s="29">
        <f t="shared" si="132"/>
        <v>0</v>
      </c>
      <c r="Z535" s="20">
        <f t="shared" si="133"/>
        <v>0</v>
      </c>
      <c r="AA535" s="20">
        <f t="shared" si="142"/>
        <v>0</v>
      </c>
      <c r="AB535" s="20">
        <f t="shared" si="134"/>
        <v>4</v>
      </c>
      <c r="AC535" s="20">
        <f t="shared" si="135"/>
        <v>0</v>
      </c>
      <c r="AD535" s="20">
        <f t="shared" si="136"/>
        <v>0</v>
      </c>
      <c r="AE535" s="23">
        <f t="shared" si="137"/>
        <v>0</v>
      </c>
      <c r="AF535" s="25">
        <f t="shared" si="138"/>
        <v>0</v>
      </c>
      <c r="AG535" s="230">
        <f t="shared" si="143"/>
        <v>6.4</v>
      </c>
      <c r="AH535" s="25">
        <f t="shared" si="127"/>
        <v>0</v>
      </c>
      <c r="AI535" s="23"/>
      <c r="AJ535" s="49">
        <f t="shared" si="139"/>
        <v>18.399999999999999</v>
      </c>
      <c r="AK535" s="181" t="s">
        <v>233</v>
      </c>
      <c r="AL535" s="182">
        <f t="shared" si="140"/>
        <v>3.0666666666666665E-2</v>
      </c>
      <c r="AM535" s="21" t="s">
        <v>116</v>
      </c>
      <c r="AN535" s="20" t="s">
        <v>110</v>
      </c>
      <c r="AO535" s="20" t="s">
        <v>110</v>
      </c>
      <c r="AP535" s="21"/>
      <c r="AQ535" s="122" t="s">
        <v>4</v>
      </c>
      <c r="AR535" s="185" t="str">
        <f>INDEX(Преподаватели!F$3:F$72,MATCH($AK535,Преподаватели!$E$3:$E$72,0),1)</f>
        <v>доц.</v>
      </c>
      <c r="AS535" s="101" t="str">
        <f>INDEX(Преподаватели!G$3:G$72,MATCH($AK535,Преподаватели!$E$3:$E$72,0),1)</f>
        <v>шт.</v>
      </c>
      <c r="AT535" s="101" t="str">
        <f>INDEX(Преподаватели!H$3:H$72,MATCH($AK535,Преподаватели!$E$3:$E$72,0),1)</f>
        <v>к.н.</v>
      </c>
      <c r="AU535" s="186" t="str">
        <f>INDEX(Преподаватели!I$3:I$72,MATCH($AK535,Преподаватели!$E$3:$E$72,0),1)</f>
        <v>б.з.</v>
      </c>
      <c r="AV535" s="157"/>
      <c r="AW535" s="163"/>
      <c r="AX535" s="163"/>
      <c r="AY535" s="164"/>
      <c r="AZ535" s="165"/>
      <c r="BA535" s="165"/>
    </row>
    <row r="536" spans="1:58" s="1" customFormat="1">
      <c r="A536" s="21" t="s">
        <v>124</v>
      </c>
      <c r="B536" s="145" t="s">
        <v>125</v>
      </c>
      <c r="C536" s="68" t="s">
        <v>113</v>
      </c>
      <c r="D536" s="21" t="s">
        <v>437</v>
      </c>
      <c r="E536" s="21" t="s">
        <v>657</v>
      </c>
      <c r="F536" s="21">
        <v>1</v>
      </c>
      <c r="G536" s="320" t="s">
        <v>658</v>
      </c>
      <c r="H536" s="21">
        <v>16</v>
      </c>
      <c r="I536" s="49">
        <v>1</v>
      </c>
      <c r="J536" s="37" t="s">
        <v>106</v>
      </c>
      <c r="K536" s="31"/>
      <c r="L536" s="31"/>
      <c r="M536" s="38"/>
      <c r="N536" s="193">
        <v>4</v>
      </c>
      <c r="O536" s="21">
        <v>120</v>
      </c>
      <c r="P536" s="21">
        <v>6</v>
      </c>
      <c r="Q536" s="21"/>
      <c r="R536" s="21">
        <v>0</v>
      </c>
      <c r="S536" s="21">
        <v>6</v>
      </c>
      <c r="T536" s="121">
        <v>102</v>
      </c>
      <c r="U536" s="50">
        <f t="shared" si="128"/>
        <v>0</v>
      </c>
      <c r="V536" s="29">
        <f t="shared" si="129"/>
        <v>0</v>
      </c>
      <c r="W536" s="29">
        <f t="shared" si="130"/>
        <v>6</v>
      </c>
      <c r="X536" s="57">
        <f t="shared" si="131"/>
        <v>0</v>
      </c>
      <c r="Y536" s="29">
        <f t="shared" si="132"/>
        <v>0</v>
      </c>
      <c r="Z536" s="20">
        <f t="shared" si="133"/>
        <v>0</v>
      </c>
      <c r="AA536" s="20">
        <f t="shared" si="142"/>
        <v>0</v>
      </c>
      <c r="AB536" s="20">
        <f t="shared" si="134"/>
        <v>4</v>
      </c>
      <c r="AC536" s="20">
        <f t="shared" si="135"/>
        <v>0</v>
      </c>
      <c r="AD536" s="20">
        <f t="shared" si="136"/>
        <v>0</v>
      </c>
      <c r="AE536" s="23">
        <f t="shared" si="137"/>
        <v>0</v>
      </c>
      <c r="AF536" s="25">
        <f t="shared" si="138"/>
        <v>0</v>
      </c>
      <c r="AG536" s="230">
        <f t="shared" si="143"/>
        <v>5.12</v>
      </c>
      <c r="AH536" s="25">
        <f t="shared" si="127"/>
        <v>0</v>
      </c>
      <c r="AI536" s="23"/>
      <c r="AJ536" s="49">
        <f t="shared" si="139"/>
        <v>15.120000000000001</v>
      </c>
      <c r="AK536" s="181" t="s">
        <v>233</v>
      </c>
      <c r="AL536" s="182">
        <f t="shared" si="140"/>
        <v>2.52E-2</v>
      </c>
      <c r="AM536" s="21" t="s">
        <v>116</v>
      </c>
      <c r="AN536" s="20" t="s">
        <v>110</v>
      </c>
      <c r="AO536" s="20" t="s">
        <v>110</v>
      </c>
      <c r="AP536" s="21"/>
      <c r="AQ536" s="122" t="s">
        <v>4</v>
      </c>
      <c r="AR536" s="185" t="str">
        <f>INDEX(Преподаватели!F$3:F$72,MATCH($AK536,Преподаватели!$E$3:$E$72,0),1)</f>
        <v>доц.</v>
      </c>
      <c r="AS536" s="101" t="str">
        <f>INDEX(Преподаватели!G$3:G$72,MATCH($AK536,Преподаватели!$E$3:$E$72,0),1)</f>
        <v>шт.</v>
      </c>
      <c r="AT536" s="101" t="str">
        <f>INDEX(Преподаватели!H$3:H$72,MATCH($AK536,Преподаватели!$E$3:$E$72,0),1)</f>
        <v>к.н.</v>
      </c>
      <c r="AU536" s="186" t="str">
        <f>INDEX(Преподаватели!I$3:I$72,MATCH($AK536,Преподаватели!$E$3:$E$72,0),1)</f>
        <v>б.з.</v>
      </c>
      <c r="AV536" s="157"/>
      <c r="AW536" s="163"/>
      <c r="AX536" s="163"/>
      <c r="AY536" s="164"/>
      <c r="AZ536" s="165"/>
      <c r="BA536" s="165"/>
      <c r="BB536" s="4"/>
      <c r="BC536" s="4"/>
      <c r="BD536" s="4"/>
      <c r="BE536" s="4"/>
      <c r="BF536" s="4"/>
    </row>
    <row r="537" spans="1:58" s="1" customFormat="1">
      <c r="A537" s="21" t="s">
        <v>126</v>
      </c>
      <c r="B537" s="145" t="s">
        <v>127</v>
      </c>
      <c r="C537" s="68" t="s">
        <v>113</v>
      </c>
      <c r="D537" s="21" t="s">
        <v>437</v>
      </c>
      <c r="E537" s="21" t="s">
        <v>657</v>
      </c>
      <c r="F537" s="21">
        <v>1</v>
      </c>
      <c r="G537" s="320" t="s">
        <v>658</v>
      </c>
      <c r="H537" s="21">
        <v>16</v>
      </c>
      <c r="I537" s="49">
        <v>1</v>
      </c>
      <c r="J537" s="37"/>
      <c r="K537" s="31"/>
      <c r="L537" s="31"/>
      <c r="M537" s="38"/>
      <c r="N537" s="193">
        <v>0</v>
      </c>
      <c r="O537" s="21"/>
      <c r="P537" s="21">
        <v>6</v>
      </c>
      <c r="Q537" s="21">
        <v>4</v>
      </c>
      <c r="R537" s="21">
        <v>0</v>
      </c>
      <c r="S537" s="21">
        <v>2</v>
      </c>
      <c r="T537" s="121"/>
      <c r="U537" s="50">
        <f t="shared" si="128"/>
        <v>4</v>
      </c>
      <c r="V537" s="29">
        <f t="shared" si="129"/>
        <v>0</v>
      </c>
      <c r="W537" s="29">
        <f t="shared" si="130"/>
        <v>2</v>
      </c>
      <c r="X537" s="57">
        <f t="shared" si="131"/>
        <v>0</v>
      </c>
      <c r="Y537" s="29">
        <f t="shared" si="132"/>
        <v>0</v>
      </c>
      <c r="Z537" s="20">
        <f t="shared" si="133"/>
        <v>0</v>
      </c>
      <c r="AA537" s="20">
        <f t="shared" si="142"/>
        <v>0</v>
      </c>
      <c r="AB537" s="20">
        <f t="shared" si="134"/>
        <v>0</v>
      </c>
      <c r="AC537" s="20">
        <f t="shared" si="135"/>
        <v>0</v>
      </c>
      <c r="AD537" s="20">
        <f t="shared" si="136"/>
        <v>0</v>
      </c>
      <c r="AE537" s="23">
        <f t="shared" si="137"/>
        <v>0</v>
      </c>
      <c r="AF537" s="25">
        <f t="shared" si="138"/>
        <v>0</v>
      </c>
      <c r="AG537" s="230">
        <f t="shared" si="143"/>
        <v>0</v>
      </c>
      <c r="AH537" s="25">
        <f t="shared" si="127"/>
        <v>0</v>
      </c>
      <c r="AI537" s="23"/>
      <c r="AJ537" s="49">
        <f t="shared" si="139"/>
        <v>6</v>
      </c>
      <c r="AK537" s="181" t="s">
        <v>233</v>
      </c>
      <c r="AL537" s="182">
        <f t="shared" si="140"/>
        <v>0.01</v>
      </c>
      <c r="AM537" s="21" t="s">
        <v>116</v>
      </c>
      <c r="AN537" s="20" t="s">
        <v>110</v>
      </c>
      <c r="AO537" s="20" t="s">
        <v>110</v>
      </c>
      <c r="AP537" s="21"/>
      <c r="AQ537" s="122" t="s">
        <v>4</v>
      </c>
      <c r="AR537" s="185" t="str">
        <f>INDEX(Преподаватели!F$3:F$72,MATCH($AK537,Преподаватели!$E$3:$E$72,0),1)</f>
        <v>доц.</v>
      </c>
      <c r="AS537" s="101" t="str">
        <f>INDEX(Преподаватели!G$3:G$72,MATCH($AK537,Преподаватели!$E$3:$E$72,0),1)</f>
        <v>шт.</v>
      </c>
      <c r="AT537" s="101" t="str">
        <f>INDEX(Преподаватели!H$3:H$72,MATCH($AK537,Преподаватели!$E$3:$E$72,0),1)</f>
        <v>к.н.</v>
      </c>
      <c r="AU537" s="186" t="str">
        <f>INDEX(Преподаватели!I$3:I$72,MATCH($AK537,Преподаватели!$E$3:$E$72,0),1)</f>
        <v>б.з.</v>
      </c>
      <c r="AV537" s="157"/>
      <c r="AW537" s="163"/>
      <c r="AX537" s="163"/>
      <c r="AY537" s="164"/>
      <c r="AZ537" s="165"/>
      <c r="BA537" s="165"/>
    </row>
    <row r="538" spans="1:58">
      <c r="A538" s="22" t="s">
        <v>126</v>
      </c>
      <c r="B538" s="145" t="s">
        <v>127</v>
      </c>
      <c r="C538" s="68" t="s">
        <v>113</v>
      </c>
      <c r="D538" s="21" t="s">
        <v>437</v>
      </c>
      <c r="E538" s="21" t="s">
        <v>657</v>
      </c>
      <c r="F538" s="21">
        <v>2</v>
      </c>
      <c r="G538" s="320" t="s">
        <v>658</v>
      </c>
      <c r="H538" s="21">
        <v>16</v>
      </c>
      <c r="I538" s="49">
        <v>1</v>
      </c>
      <c r="J538" s="37" t="s">
        <v>106</v>
      </c>
      <c r="K538" s="31"/>
      <c r="L538" s="31"/>
      <c r="M538" s="38"/>
      <c r="N538" s="193">
        <v>5</v>
      </c>
      <c r="O538" s="21">
        <v>150</v>
      </c>
      <c r="P538" s="21">
        <v>8</v>
      </c>
      <c r="Q538" s="21">
        <v>4</v>
      </c>
      <c r="R538" s="21">
        <v>0</v>
      </c>
      <c r="S538" s="21">
        <v>4</v>
      </c>
      <c r="T538" s="121">
        <v>128</v>
      </c>
      <c r="U538" s="50">
        <f t="shared" si="128"/>
        <v>4</v>
      </c>
      <c r="V538" s="29">
        <f t="shared" si="129"/>
        <v>0</v>
      </c>
      <c r="W538" s="29">
        <f t="shared" si="130"/>
        <v>4</v>
      </c>
      <c r="X538" s="57">
        <f t="shared" si="131"/>
        <v>0</v>
      </c>
      <c r="Y538" s="29">
        <f t="shared" si="132"/>
        <v>0</v>
      </c>
      <c r="Z538" s="20">
        <f t="shared" si="133"/>
        <v>0</v>
      </c>
      <c r="AA538" s="20">
        <f t="shared" si="142"/>
        <v>0</v>
      </c>
      <c r="AB538" s="20">
        <f t="shared" si="134"/>
        <v>4</v>
      </c>
      <c r="AC538" s="20">
        <f t="shared" si="135"/>
        <v>0</v>
      </c>
      <c r="AD538" s="20">
        <f t="shared" si="136"/>
        <v>0</v>
      </c>
      <c r="AE538" s="23">
        <f t="shared" si="137"/>
        <v>0</v>
      </c>
      <c r="AF538" s="25">
        <f t="shared" si="138"/>
        <v>0</v>
      </c>
      <c r="AG538" s="230">
        <f t="shared" si="143"/>
        <v>6.4</v>
      </c>
      <c r="AH538" s="25">
        <f t="shared" si="127"/>
        <v>0</v>
      </c>
      <c r="AI538" s="23"/>
      <c r="AJ538" s="49">
        <f t="shared" si="139"/>
        <v>18.399999999999999</v>
      </c>
      <c r="AK538" s="181" t="s">
        <v>233</v>
      </c>
      <c r="AL538" s="182">
        <f t="shared" si="140"/>
        <v>3.0666666666666665E-2</v>
      </c>
      <c r="AM538" s="21" t="s">
        <v>116</v>
      </c>
      <c r="AN538" s="20" t="s">
        <v>110</v>
      </c>
      <c r="AO538" s="20" t="s">
        <v>110</v>
      </c>
      <c r="AP538" s="21"/>
      <c r="AQ538" s="122" t="s">
        <v>4</v>
      </c>
      <c r="AR538" s="185" t="str">
        <f>INDEX(Преподаватели!F$3:F$72,MATCH($AK538,Преподаватели!$E$3:$E$72,0),1)</f>
        <v>доц.</v>
      </c>
      <c r="AS538" s="101" t="str">
        <f>INDEX(Преподаватели!G$3:G$72,MATCH($AK538,Преподаватели!$E$3:$E$72,0),1)</f>
        <v>шт.</v>
      </c>
      <c r="AT538" s="101" t="str">
        <f>INDEX(Преподаватели!H$3:H$72,MATCH($AK538,Преподаватели!$E$3:$E$72,0),1)</f>
        <v>к.н.</v>
      </c>
      <c r="AU538" s="186" t="str">
        <f>INDEX(Преподаватели!I$3:I$72,MATCH($AK538,Преподаватели!$E$3:$E$72,0),1)</f>
        <v>б.з.</v>
      </c>
      <c r="AV538" s="157"/>
      <c r="AW538" s="163"/>
      <c r="AX538" s="163"/>
      <c r="AY538" s="164"/>
      <c r="AZ538" s="165"/>
      <c r="BA538" s="165"/>
    </row>
    <row r="539" spans="1:58" s="1" customFormat="1">
      <c r="A539" s="21" t="s">
        <v>128</v>
      </c>
      <c r="B539" s="145" t="s">
        <v>129</v>
      </c>
      <c r="C539" s="68" t="s">
        <v>113</v>
      </c>
      <c r="D539" s="21" t="s">
        <v>437</v>
      </c>
      <c r="E539" s="21" t="s">
        <v>657</v>
      </c>
      <c r="F539" s="21">
        <v>1</v>
      </c>
      <c r="G539" s="320" t="s">
        <v>658</v>
      </c>
      <c r="H539" s="21">
        <v>16</v>
      </c>
      <c r="I539" s="49">
        <v>1</v>
      </c>
      <c r="J539" s="37"/>
      <c r="K539" s="31"/>
      <c r="L539" s="31"/>
      <c r="M539" s="38"/>
      <c r="N539" s="193">
        <v>0</v>
      </c>
      <c r="O539" s="21"/>
      <c r="P539" s="21">
        <v>4</v>
      </c>
      <c r="Q539" s="21">
        <v>2</v>
      </c>
      <c r="R539" s="21">
        <v>0</v>
      </c>
      <c r="S539" s="21">
        <v>2</v>
      </c>
      <c r="T539" s="121"/>
      <c r="U539" s="50">
        <f t="shared" si="128"/>
        <v>2</v>
      </c>
      <c r="V539" s="29">
        <f t="shared" si="129"/>
        <v>0</v>
      </c>
      <c r="W539" s="29">
        <f t="shared" si="130"/>
        <v>2</v>
      </c>
      <c r="X539" s="57">
        <f t="shared" si="131"/>
        <v>0</v>
      </c>
      <c r="Y539" s="29">
        <f t="shared" si="132"/>
        <v>0</v>
      </c>
      <c r="Z539" s="20">
        <f t="shared" si="133"/>
        <v>0</v>
      </c>
      <c r="AA539" s="20">
        <f t="shared" si="142"/>
        <v>0</v>
      </c>
      <c r="AB539" s="20">
        <f t="shared" si="134"/>
        <v>0</v>
      </c>
      <c r="AC539" s="20">
        <f t="shared" si="135"/>
        <v>0</v>
      </c>
      <c r="AD539" s="20">
        <f t="shared" si="136"/>
        <v>0</v>
      </c>
      <c r="AE539" s="23">
        <f t="shared" si="137"/>
        <v>0</v>
      </c>
      <c r="AF539" s="25">
        <f t="shared" si="138"/>
        <v>0</v>
      </c>
      <c r="AG539" s="230">
        <f t="shared" si="143"/>
        <v>0</v>
      </c>
      <c r="AH539" s="25">
        <f t="shared" si="127"/>
        <v>0</v>
      </c>
      <c r="AI539" s="23"/>
      <c r="AJ539" s="49">
        <f t="shared" si="139"/>
        <v>4</v>
      </c>
      <c r="AK539" s="181" t="s">
        <v>238</v>
      </c>
      <c r="AL539" s="182">
        <f t="shared" si="140"/>
        <v>6.6666666666666671E-3</v>
      </c>
      <c r="AM539" s="21" t="s">
        <v>116</v>
      </c>
      <c r="AN539" s="20" t="s">
        <v>110</v>
      </c>
      <c r="AO539" s="20" t="s">
        <v>110</v>
      </c>
      <c r="AP539" s="21"/>
      <c r="AQ539" s="122" t="s">
        <v>4</v>
      </c>
      <c r="AR539" s="185" t="str">
        <f>INDEX(Преподаватели!F$3:F$72,MATCH($AK539,Преподаватели!$E$3:$E$72,0),1)</f>
        <v>доц.</v>
      </c>
      <c r="AS539" s="101" t="str">
        <f>INDEX(Преподаватели!G$3:G$72,MATCH($AK539,Преподаватели!$E$3:$E$72,0),1)</f>
        <v>шт.</v>
      </c>
      <c r="AT539" s="101" t="str">
        <f>INDEX(Преподаватели!H$3:H$72,MATCH($AK539,Преподаватели!$E$3:$E$72,0),1)</f>
        <v>к.н.</v>
      </c>
      <c r="AU539" s="186" t="str">
        <f>INDEX(Преподаватели!I$3:I$72,MATCH($AK539,Преподаватели!$E$3:$E$72,0),1)</f>
        <v>б.з.</v>
      </c>
      <c r="AV539" s="157"/>
      <c r="AW539" s="163"/>
      <c r="AX539" s="163"/>
      <c r="AY539" s="164"/>
      <c r="AZ539" s="165"/>
      <c r="BA539" s="165"/>
    </row>
    <row r="540" spans="1:58">
      <c r="A540" s="22" t="s">
        <v>128</v>
      </c>
      <c r="B540" s="145" t="s">
        <v>129</v>
      </c>
      <c r="C540" s="68" t="s">
        <v>113</v>
      </c>
      <c r="D540" s="21" t="s">
        <v>437</v>
      </c>
      <c r="E540" s="21" t="s">
        <v>657</v>
      </c>
      <c r="F540" s="21">
        <v>2</v>
      </c>
      <c r="G540" s="320" t="s">
        <v>658</v>
      </c>
      <c r="H540" s="21">
        <v>16</v>
      </c>
      <c r="I540" s="49">
        <v>1</v>
      </c>
      <c r="J540" s="37" t="s">
        <v>106</v>
      </c>
      <c r="K540" s="31"/>
      <c r="L540" s="31"/>
      <c r="M540" s="38"/>
      <c r="N540" s="193">
        <v>5</v>
      </c>
      <c r="O540" s="21">
        <v>150</v>
      </c>
      <c r="P540" s="21">
        <v>8</v>
      </c>
      <c r="Q540" s="21">
        <v>4</v>
      </c>
      <c r="R540" s="21">
        <v>0</v>
      </c>
      <c r="S540" s="21">
        <v>4</v>
      </c>
      <c r="T540" s="121">
        <v>128</v>
      </c>
      <c r="U540" s="50">
        <f t="shared" si="128"/>
        <v>4</v>
      </c>
      <c r="V540" s="29">
        <f t="shared" si="129"/>
        <v>0</v>
      </c>
      <c r="W540" s="29">
        <f t="shared" si="130"/>
        <v>4</v>
      </c>
      <c r="X540" s="57">
        <f t="shared" si="131"/>
        <v>0</v>
      </c>
      <c r="Y540" s="29">
        <f t="shared" si="132"/>
        <v>0</v>
      </c>
      <c r="Z540" s="20">
        <f t="shared" si="133"/>
        <v>0</v>
      </c>
      <c r="AA540" s="20">
        <f t="shared" si="142"/>
        <v>0</v>
      </c>
      <c r="AB540" s="20">
        <f t="shared" si="134"/>
        <v>4</v>
      </c>
      <c r="AC540" s="20">
        <f t="shared" si="135"/>
        <v>0</v>
      </c>
      <c r="AD540" s="20">
        <f t="shared" si="136"/>
        <v>0</v>
      </c>
      <c r="AE540" s="23">
        <f t="shared" si="137"/>
        <v>0</v>
      </c>
      <c r="AF540" s="25">
        <f t="shared" si="138"/>
        <v>0</v>
      </c>
      <c r="AG540" s="230">
        <f t="shared" si="143"/>
        <v>6.4</v>
      </c>
      <c r="AH540" s="25">
        <f t="shared" si="127"/>
        <v>0</v>
      </c>
      <c r="AI540" s="23"/>
      <c r="AJ540" s="49">
        <f t="shared" si="139"/>
        <v>18.399999999999999</v>
      </c>
      <c r="AK540" s="181" t="s">
        <v>238</v>
      </c>
      <c r="AL540" s="182">
        <f t="shared" si="140"/>
        <v>3.0666666666666665E-2</v>
      </c>
      <c r="AM540" s="21" t="s">
        <v>116</v>
      </c>
      <c r="AN540" s="20" t="s">
        <v>110</v>
      </c>
      <c r="AO540" s="20" t="s">
        <v>110</v>
      </c>
      <c r="AP540" s="21"/>
      <c r="AQ540" s="122" t="s">
        <v>4</v>
      </c>
      <c r="AR540" s="185" t="str">
        <f>INDEX(Преподаватели!F$3:F$72,MATCH($AK540,Преподаватели!$E$3:$E$72,0),1)</f>
        <v>доц.</v>
      </c>
      <c r="AS540" s="101" t="str">
        <f>INDEX(Преподаватели!G$3:G$72,MATCH($AK540,Преподаватели!$E$3:$E$72,0),1)</f>
        <v>шт.</v>
      </c>
      <c r="AT540" s="101" t="str">
        <f>INDEX(Преподаватели!H$3:H$72,MATCH($AK540,Преподаватели!$E$3:$E$72,0),1)</f>
        <v>к.н.</v>
      </c>
      <c r="AU540" s="186" t="str">
        <f>INDEX(Преподаватели!I$3:I$72,MATCH($AK540,Преподаватели!$E$3:$E$72,0),1)</f>
        <v>б.з.</v>
      </c>
      <c r="AV540" s="157"/>
      <c r="AW540" s="163"/>
      <c r="AX540" s="163"/>
      <c r="AY540" s="164"/>
      <c r="AZ540" s="165"/>
      <c r="BA540" s="165"/>
      <c r="BB540" s="1"/>
      <c r="BC540" s="1"/>
      <c r="BD540" s="1"/>
      <c r="BE540" s="1"/>
      <c r="BF540" s="1"/>
    </row>
    <row r="541" spans="1:58" s="1" customFormat="1">
      <c r="A541" s="22" t="s">
        <v>131</v>
      </c>
      <c r="B541" s="145" t="s">
        <v>132</v>
      </c>
      <c r="C541" s="68" t="s">
        <v>113</v>
      </c>
      <c r="D541" s="21" t="s">
        <v>437</v>
      </c>
      <c r="E541" s="21" t="s">
        <v>104</v>
      </c>
      <c r="F541" s="21">
        <v>1</v>
      </c>
      <c r="G541" s="20" t="s">
        <v>659</v>
      </c>
      <c r="H541" s="21">
        <v>12</v>
      </c>
      <c r="I541" s="49">
        <v>1</v>
      </c>
      <c r="J541" s="37"/>
      <c r="K541" s="31" t="s">
        <v>106</v>
      </c>
      <c r="L541" s="31" t="s">
        <v>133</v>
      </c>
      <c r="M541" s="38"/>
      <c r="N541" s="193">
        <v>4</v>
      </c>
      <c r="O541" s="21">
        <v>120</v>
      </c>
      <c r="P541" s="21">
        <v>4</v>
      </c>
      <c r="Q541" s="21"/>
      <c r="R541" s="21">
        <v>0</v>
      </c>
      <c r="S541" s="21">
        <v>4</v>
      </c>
      <c r="T541" s="121">
        <v>102</v>
      </c>
      <c r="U541" s="50">
        <f t="shared" si="128"/>
        <v>0</v>
      </c>
      <c r="V541" s="29">
        <f t="shared" si="129"/>
        <v>0</v>
      </c>
      <c r="W541" s="29">
        <f t="shared" si="130"/>
        <v>4</v>
      </c>
      <c r="X541" s="57">
        <f t="shared" si="131"/>
        <v>0</v>
      </c>
      <c r="Y541" s="29">
        <f t="shared" si="132"/>
        <v>0</v>
      </c>
      <c r="Z541" s="20">
        <f t="shared" si="133"/>
        <v>0</v>
      </c>
      <c r="AA541" s="20">
        <f t="shared" si="142"/>
        <v>0</v>
      </c>
      <c r="AB541" s="20">
        <f t="shared" si="134"/>
        <v>0</v>
      </c>
      <c r="AC541" s="20">
        <f t="shared" si="135"/>
        <v>0</v>
      </c>
      <c r="AD541" s="20">
        <f t="shared" si="136"/>
        <v>0</v>
      </c>
      <c r="AE541" s="23">
        <f t="shared" si="137"/>
        <v>0</v>
      </c>
      <c r="AF541" s="25">
        <f t="shared" si="138"/>
        <v>0</v>
      </c>
      <c r="AG541" s="230">
        <f t="shared" si="143"/>
        <v>3.84</v>
      </c>
      <c r="AH541" s="25">
        <f t="shared" si="127"/>
        <v>0</v>
      </c>
      <c r="AI541" s="23"/>
      <c r="AJ541" s="49">
        <f t="shared" si="139"/>
        <v>7.84</v>
      </c>
      <c r="AK541" s="181" t="s">
        <v>238</v>
      </c>
      <c r="AL541" s="182">
        <f t="shared" si="140"/>
        <v>1.3066666666666666E-2</v>
      </c>
      <c r="AM541" s="21" t="s">
        <v>116</v>
      </c>
      <c r="AN541" s="20" t="s">
        <v>110</v>
      </c>
      <c r="AO541" s="20" t="s">
        <v>110</v>
      </c>
      <c r="AP541" s="21"/>
      <c r="AQ541" s="122" t="s">
        <v>4</v>
      </c>
      <c r="AR541" s="185" t="str">
        <f>INDEX(Преподаватели!F$3:F$72,MATCH($AK541,Преподаватели!$E$3:$E$72,0),1)</f>
        <v>доц.</v>
      </c>
      <c r="AS541" s="101" t="str">
        <f>INDEX(Преподаватели!G$3:G$72,MATCH($AK541,Преподаватели!$E$3:$E$72,0),1)</f>
        <v>шт.</v>
      </c>
      <c r="AT541" s="101" t="str">
        <f>INDEX(Преподаватели!H$3:H$72,MATCH($AK541,Преподаватели!$E$3:$E$72,0),1)</f>
        <v>к.н.</v>
      </c>
      <c r="AU541" s="186" t="str">
        <f>INDEX(Преподаватели!I$3:I$72,MATCH($AK541,Преподаватели!$E$3:$E$72,0),1)</f>
        <v>б.з.</v>
      </c>
      <c r="AV541" s="157"/>
      <c r="AW541" s="163"/>
      <c r="AX541" s="163"/>
      <c r="AY541" s="164"/>
      <c r="AZ541" s="165"/>
      <c r="BA541" s="165"/>
    </row>
    <row r="542" spans="1:58" s="1" customFormat="1">
      <c r="A542" s="22" t="s">
        <v>134</v>
      </c>
      <c r="B542" s="145" t="s">
        <v>135</v>
      </c>
      <c r="C542" s="68" t="s">
        <v>113</v>
      </c>
      <c r="D542" s="21" t="s">
        <v>437</v>
      </c>
      <c r="E542" s="21" t="s">
        <v>657</v>
      </c>
      <c r="F542" s="21">
        <v>1</v>
      </c>
      <c r="G542" s="320" t="s">
        <v>658</v>
      </c>
      <c r="H542" s="21">
        <v>16</v>
      </c>
      <c r="I542" s="49">
        <v>1</v>
      </c>
      <c r="J542" s="37"/>
      <c r="K542" s="31" t="s">
        <v>106</v>
      </c>
      <c r="L542" s="31"/>
      <c r="M542" s="38"/>
      <c r="N542" s="193">
        <v>4</v>
      </c>
      <c r="O542" s="21">
        <v>120</v>
      </c>
      <c r="P542" s="21">
        <v>6</v>
      </c>
      <c r="Q542" s="21"/>
      <c r="R542" s="21">
        <v>0</v>
      </c>
      <c r="S542" s="21">
        <v>6</v>
      </c>
      <c r="T542" s="121">
        <v>102</v>
      </c>
      <c r="U542" s="50">
        <f t="shared" si="128"/>
        <v>0</v>
      </c>
      <c r="V542" s="29">
        <f t="shared" si="129"/>
        <v>0</v>
      </c>
      <c r="W542" s="29">
        <f t="shared" si="130"/>
        <v>6</v>
      </c>
      <c r="X542" s="57">
        <f t="shared" si="131"/>
        <v>0</v>
      </c>
      <c r="Y542" s="29">
        <f t="shared" si="132"/>
        <v>0</v>
      </c>
      <c r="Z542" s="20">
        <f t="shared" si="133"/>
        <v>0</v>
      </c>
      <c r="AA542" s="20">
        <f t="shared" si="142"/>
        <v>0</v>
      </c>
      <c r="AB542" s="20">
        <f t="shared" si="134"/>
        <v>0</v>
      </c>
      <c r="AC542" s="20">
        <f t="shared" si="135"/>
        <v>0</v>
      </c>
      <c r="AD542" s="20">
        <f t="shared" si="136"/>
        <v>0</v>
      </c>
      <c r="AE542" s="23">
        <f t="shared" si="137"/>
        <v>0</v>
      </c>
      <c r="AF542" s="25">
        <f t="shared" si="138"/>
        <v>0</v>
      </c>
      <c r="AG542" s="230">
        <f t="shared" si="143"/>
        <v>5.12</v>
      </c>
      <c r="AH542" s="25">
        <f t="shared" si="127"/>
        <v>0</v>
      </c>
      <c r="AI542" s="23"/>
      <c r="AJ542" s="49">
        <f t="shared" si="139"/>
        <v>11.120000000000001</v>
      </c>
      <c r="AK542" s="181" t="s">
        <v>233</v>
      </c>
      <c r="AL542" s="182">
        <f t="shared" si="140"/>
        <v>1.8533333333333336E-2</v>
      </c>
      <c r="AM542" s="21" t="s">
        <v>116</v>
      </c>
      <c r="AN542" s="20" t="s">
        <v>110</v>
      </c>
      <c r="AO542" s="20" t="s">
        <v>110</v>
      </c>
      <c r="AP542" s="21"/>
      <c r="AQ542" s="122" t="s">
        <v>4</v>
      </c>
      <c r="AR542" s="185" t="str">
        <f>INDEX(Преподаватели!F$3:F$72,MATCH($AK542,Преподаватели!$E$3:$E$72,0),1)</f>
        <v>доц.</v>
      </c>
      <c r="AS542" s="101" t="str">
        <f>INDEX(Преподаватели!G$3:G$72,MATCH($AK542,Преподаватели!$E$3:$E$72,0),1)</f>
        <v>шт.</v>
      </c>
      <c r="AT542" s="101" t="str">
        <f>INDEX(Преподаватели!H$3:H$72,MATCH($AK542,Преподаватели!$E$3:$E$72,0),1)</f>
        <v>к.н.</v>
      </c>
      <c r="AU542" s="186" t="str">
        <f>INDEX(Преподаватели!I$3:I$72,MATCH($AK542,Преподаватели!$E$3:$E$72,0),1)</f>
        <v>б.з.</v>
      </c>
      <c r="AV542" s="157"/>
      <c r="AW542" s="163"/>
      <c r="AX542" s="163"/>
      <c r="AY542" s="164"/>
      <c r="AZ542" s="165"/>
      <c r="BA542" s="165"/>
    </row>
    <row r="543" spans="1:58">
      <c r="A543" s="22" t="s">
        <v>136</v>
      </c>
      <c r="B543" s="145" t="s">
        <v>137</v>
      </c>
      <c r="C543" s="68" t="s">
        <v>113</v>
      </c>
      <c r="D543" s="21" t="s">
        <v>437</v>
      </c>
      <c r="E543" s="21" t="s">
        <v>104</v>
      </c>
      <c r="F543" s="21">
        <v>1</v>
      </c>
      <c r="G543" s="20" t="s">
        <v>659</v>
      </c>
      <c r="H543" s="21">
        <v>12</v>
      </c>
      <c r="I543" s="49">
        <v>1</v>
      </c>
      <c r="J543" s="37"/>
      <c r="K543" s="31" t="s">
        <v>106</v>
      </c>
      <c r="L543" s="31"/>
      <c r="M543" s="38"/>
      <c r="N543" s="193">
        <v>4</v>
      </c>
      <c r="O543" s="21">
        <v>120</v>
      </c>
      <c r="P543" s="21">
        <v>6</v>
      </c>
      <c r="Q543" s="21"/>
      <c r="R543" s="21">
        <v>0</v>
      </c>
      <c r="S543" s="21">
        <v>6</v>
      </c>
      <c r="T543" s="121">
        <v>102</v>
      </c>
      <c r="U543" s="50">
        <f t="shared" si="128"/>
        <v>0</v>
      </c>
      <c r="V543" s="29">
        <f t="shared" si="129"/>
        <v>0</v>
      </c>
      <c r="W543" s="29">
        <f t="shared" si="130"/>
        <v>6</v>
      </c>
      <c r="X543" s="57">
        <f t="shared" si="131"/>
        <v>0</v>
      </c>
      <c r="Y543" s="29">
        <f t="shared" si="132"/>
        <v>0</v>
      </c>
      <c r="Z543" s="20">
        <f t="shared" si="133"/>
        <v>0</v>
      </c>
      <c r="AA543" s="20">
        <f t="shared" si="142"/>
        <v>0</v>
      </c>
      <c r="AB543" s="20">
        <f t="shared" si="134"/>
        <v>0</v>
      </c>
      <c r="AC543" s="20">
        <f t="shared" si="135"/>
        <v>0</v>
      </c>
      <c r="AD543" s="20">
        <f t="shared" si="136"/>
        <v>0</v>
      </c>
      <c r="AE543" s="23">
        <f t="shared" si="137"/>
        <v>0</v>
      </c>
      <c r="AF543" s="25">
        <f t="shared" si="138"/>
        <v>0</v>
      </c>
      <c r="AG543" s="230">
        <f t="shared" si="143"/>
        <v>3.84</v>
      </c>
      <c r="AH543" s="25">
        <f t="shared" si="127"/>
        <v>0</v>
      </c>
      <c r="AI543" s="23"/>
      <c r="AJ543" s="49">
        <f t="shared" si="139"/>
        <v>9.84</v>
      </c>
      <c r="AK543" s="181" t="s">
        <v>107</v>
      </c>
      <c r="AL543" s="182">
        <f t="shared" si="140"/>
        <v>1.6400000000000001E-2</v>
      </c>
      <c r="AM543" s="21" t="s">
        <v>116</v>
      </c>
      <c r="AN543" s="20" t="s">
        <v>110</v>
      </c>
      <c r="AO543" s="20" t="s">
        <v>110</v>
      </c>
      <c r="AP543" s="21"/>
      <c r="AQ543" s="122" t="s">
        <v>4</v>
      </c>
      <c r="AR543" s="185" t="str">
        <f>INDEX(Преподаватели!F$3:F$72,MATCH($AK543,Преподаватели!$E$3:$E$72,0),1)</f>
        <v>ст.викл.</v>
      </c>
      <c r="AS543" s="101" t="str">
        <f>INDEX(Преподаватели!G$3:G$72,MATCH($AK543,Преподаватели!$E$3:$E$72,0),1)</f>
        <v>шт.</v>
      </c>
      <c r="AT543" s="101" t="str">
        <f>INDEX(Преподаватели!H$3:H$72,MATCH($AK543,Преподаватели!$E$3:$E$72,0),1)</f>
        <v>б.с.</v>
      </c>
      <c r="AU543" s="186" t="str">
        <f>INDEX(Преподаватели!I$3:I$72,MATCH($AK543,Преподаватели!$E$3:$E$72,0),1)</f>
        <v>б.з.</v>
      </c>
      <c r="AV543" s="157"/>
      <c r="AW543" s="163"/>
      <c r="AX543" s="163"/>
      <c r="AY543" s="164"/>
      <c r="AZ543" s="165"/>
      <c r="BA543" s="165"/>
    </row>
    <row r="544" spans="1:58" s="1" customFormat="1" ht="25.5">
      <c r="A544" s="21" t="s">
        <v>138</v>
      </c>
      <c r="B544" s="145" t="s">
        <v>139</v>
      </c>
      <c r="C544" s="68" t="s">
        <v>113</v>
      </c>
      <c r="D544" s="21" t="s">
        <v>437</v>
      </c>
      <c r="E544" s="21" t="s">
        <v>104</v>
      </c>
      <c r="F544" s="21">
        <v>1</v>
      </c>
      <c r="G544" s="20" t="s">
        <v>659</v>
      </c>
      <c r="H544" s="21">
        <v>12</v>
      </c>
      <c r="I544" s="49">
        <v>1</v>
      </c>
      <c r="J544" s="37"/>
      <c r="K544" s="31"/>
      <c r="L544" s="31"/>
      <c r="M544" s="38"/>
      <c r="N544" s="193">
        <v>0</v>
      </c>
      <c r="O544" s="21"/>
      <c r="P544" s="21">
        <v>4</v>
      </c>
      <c r="Q544" s="21">
        <v>4</v>
      </c>
      <c r="R544" s="21">
        <v>0</v>
      </c>
      <c r="S544" s="21"/>
      <c r="T544" s="121"/>
      <c r="U544" s="50">
        <f t="shared" si="128"/>
        <v>4</v>
      </c>
      <c r="V544" s="29">
        <f t="shared" si="129"/>
        <v>0</v>
      </c>
      <c r="W544" s="29">
        <f t="shared" si="130"/>
        <v>0</v>
      </c>
      <c r="X544" s="57">
        <f t="shared" si="131"/>
        <v>0</v>
      </c>
      <c r="Y544" s="29">
        <f t="shared" si="132"/>
        <v>0</v>
      </c>
      <c r="Z544" s="20">
        <f t="shared" si="133"/>
        <v>0</v>
      </c>
      <c r="AA544" s="20">
        <f t="shared" si="142"/>
        <v>0</v>
      </c>
      <c r="AB544" s="20">
        <f t="shared" si="134"/>
        <v>0</v>
      </c>
      <c r="AC544" s="20">
        <f t="shared" si="135"/>
        <v>0</v>
      </c>
      <c r="AD544" s="20">
        <f t="shared" si="136"/>
        <v>0</v>
      </c>
      <c r="AE544" s="23">
        <f t="shared" si="137"/>
        <v>0</v>
      </c>
      <c r="AF544" s="25">
        <f t="shared" si="138"/>
        <v>0</v>
      </c>
      <c r="AG544" s="230">
        <f t="shared" si="143"/>
        <v>0</v>
      </c>
      <c r="AH544" s="25">
        <f t="shared" si="127"/>
        <v>0</v>
      </c>
      <c r="AI544" s="23"/>
      <c r="AJ544" s="49">
        <f t="shared" si="139"/>
        <v>4</v>
      </c>
      <c r="AK544" s="181" t="s">
        <v>130</v>
      </c>
      <c r="AL544" s="182">
        <f t="shared" si="140"/>
        <v>6.6666666666666671E-3</v>
      </c>
      <c r="AM544" s="21" t="s">
        <v>140</v>
      </c>
      <c r="AN544" s="20" t="s">
        <v>110</v>
      </c>
      <c r="AO544" s="20" t="s">
        <v>110</v>
      </c>
      <c r="AP544" s="21"/>
      <c r="AQ544" s="122" t="s">
        <v>4</v>
      </c>
      <c r="AR544" s="185" t="str">
        <f>INDEX(Преподаватели!F$3:F$72,MATCH($AK544,Преподаватели!$E$3:$E$72,0),1)</f>
        <v>доц.</v>
      </c>
      <c r="AS544" s="101" t="str">
        <f>INDEX(Преподаватели!G$3:G$72,MATCH($AK544,Преподаватели!$E$3:$E$72,0),1)</f>
        <v>сум.</v>
      </c>
      <c r="AT544" s="101" t="str">
        <f>INDEX(Преподаватели!H$3:H$72,MATCH($AK544,Преподаватели!$E$3:$E$72,0),1)</f>
        <v>к.н.</v>
      </c>
      <c r="AU544" s="186" t="str">
        <f>INDEX(Преподаватели!I$3:I$72,MATCH($AK544,Преподаватели!$E$3:$E$72,0),1)</f>
        <v>доц.</v>
      </c>
      <c r="AV544" s="157"/>
      <c r="AW544" s="163"/>
      <c r="AX544" s="163"/>
      <c r="AY544" s="164"/>
      <c r="AZ544" s="165"/>
      <c r="BA544" s="165"/>
    </row>
    <row r="545" spans="1:58" s="1" customFormat="1" ht="25.5">
      <c r="A545" s="21" t="s">
        <v>138</v>
      </c>
      <c r="B545" s="145" t="s">
        <v>660</v>
      </c>
      <c r="C545" s="68" t="s">
        <v>113</v>
      </c>
      <c r="D545" s="21" t="s">
        <v>437</v>
      </c>
      <c r="E545" s="21" t="s">
        <v>104</v>
      </c>
      <c r="F545" s="21">
        <v>2</v>
      </c>
      <c r="G545" s="20" t="s">
        <v>659</v>
      </c>
      <c r="H545" s="21">
        <v>12</v>
      </c>
      <c r="I545" s="49">
        <v>1</v>
      </c>
      <c r="J545" s="37"/>
      <c r="K545" s="31" t="s">
        <v>106</v>
      </c>
      <c r="L545" s="31"/>
      <c r="M545" s="38"/>
      <c r="N545" s="193">
        <v>4</v>
      </c>
      <c r="O545" s="21">
        <v>120</v>
      </c>
      <c r="P545" s="21">
        <v>4</v>
      </c>
      <c r="Q545" s="21"/>
      <c r="R545" s="21">
        <v>0</v>
      </c>
      <c r="S545" s="21">
        <v>4</v>
      </c>
      <c r="T545" s="121">
        <v>102</v>
      </c>
      <c r="U545" s="50">
        <f t="shared" si="128"/>
        <v>0</v>
      </c>
      <c r="V545" s="29">
        <f t="shared" si="129"/>
        <v>0</v>
      </c>
      <c r="W545" s="29">
        <f t="shared" si="130"/>
        <v>4</v>
      </c>
      <c r="X545" s="57">
        <f t="shared" si="131"/>
        <v>0</v>
      </c>
      <c r="Y545" s="29">
        <f t="shared" si="132"/>
        <v>0</v>
      </c>
      <c r="Z545" s="20">
        <f t="shared" si="133"/>
        <v>0</v>
      </c>
      <c r="AA545" s="20">
        <f t="shared" si="142"/>
        <v>0</v>
      </c>
      <c r="AB545" s="20">
        <f t="shared" si="134"/>
        <v>0</v>
      </c>
      <c r="AC545" s="20">
        <f t="shared" si="135"/>
        <v>0</v>
      </c>
      <c r="AD545" s="20">
        <f t="shared" si="136"/>
        <v>0</v>
      </c>
      <c r="AE545" s="23">
        <f t="shared" si="137"/>
        <v>0</v>
      </c>
      <c r="AF545" s="25">
        <f t="shared" si="138"/>
        <v>0</v>
      </c>
      <c r="AG545" s="230"/>
      <c r="AH545" s="25">
        <f t="shared" si="127"/>
        <v>0</v>
      </c>
      <c r="AI545" s="23"/>
      <c r="AJ545" s="49">
        <f t="shared" si="139"/>
        <v>4</v>
      </c>
      <c r="AK545" s="181" t="s">
        <v>130</v>
      </c>
      <c r="AL545" s="182">
        <f t="shared" si="140"/>
        <v>6.6666666666666671E-3</v>
      </c>
      <c r="AM545" s="21" t="s">
        <v>140</v>
      </c>
      <c r="AN545" s="20" t="s">
        <v>110</v>
      </c>
      <c r="AO545" s="20" t="s">
        <v>110</v>
      </c>
      <c r="AP545" s="21"/>
      <c r="AQ545" s="122" t="s">
        <v>4</v>
      </c>
      <c r="AR545" s="185" t="str">
        <f>INDEX(Преподаватели!F$3:F$72,MATCH($AK545,Преподаватели!$E$3:$E$72,0),1)</f>
        <v>доц.</v>
      </c>
      <c r="AS545" s="101" t="str">
        <f>INDEX(Преподаватели!G$3:G$72,MATCH($AK545,Преподаватели!$E$3:$E$72,0),1)</f>
        <v>сум.</v>
      </c>
      <c r="AT545" s="101" t="str">
        <f>INDEX(Преподаватели!H$3:H$72,MATCH($AK545,Преподаватели!$E$3:$E$72,0),1)</f>
        <v>к.н.</v>
      </c>
      <c r="AU545" s="186" t="str">
        <f>INDEX(Преподаватели!I$3:I$72,MATCH($AK545,Преподаватели!$E$3:$E$72,0),1)</f>
        <v>доц.</v>
      </c>
      <c r="AV545" s="157"/>
      <c r="AW545" s="163"/>
      <c r="AX545" s="163"/>
      <c r="AY545" s="164"/>
      <c r="AZ545" s="165"/>
      <c r="BA545" s="165"/>
      <c r="BB545" s="4"/>
      <c r="BC545" s="4"/>
      <c r="BD545" s="4"/>
      <c r="BE545" s="4"/>
      <c r="BF545" s="4"/>
    </row>
    <row r="546" spans="1:58">
      <c r="A546" s="22" t="s">
        <v>661</v>
      </c>
      <c r="B546" s="145" t="s">
        <v>662</v>
      </c>
      <c r="C546" s="68" t="s">
        <v>113</v>
      </c>
      <c r="D546" s="21" t="s">
        <v>437</v>
      </c>
      <c r="E546" s="21" t="s">
        <v>663</v>
      </c>
      <c r="F546" s="21">
        <v>1</v>
      </c>
      <c r="G546" s="20" t="s">
        <v>664</v>
      </c>
      <c r="H546" s="21">
        <v>4</v>
      </c>
      <c r="I546" s="49">
        <v>1</v>
      </c>
      <c r="J546" s="37"/>
      <c r="K546" s="31" t="s">
        <v>106</v>
      </c>
      <c r="L546" s="31"/>
      <c r="M546" s="38"/>
      <c r="N546" s="193">
        <v>4</v>
      </c>
      <c r="O546" s="21">
        <v>120</v>
      </c>
      <c r="P546" s="21">
        <v>4</v>
      </c>
      <c r="Q546" s="21"/>
      <c r="R546" s="21"/>
      <c r="S546" s="21">
        <v>4</v>
      </c>
      <c r="T546" s="121">
        <v>104</v>
      </c>
      <c r="U546" s="50">
        <f t="shared" si="128"/>
        <v>0</v>
      </c>
      <c r="V546" s="29">
        <f t="shared" si="129"/>
        <v>0</v>
      </c>
      <c r="W546" s="29">
        <f t="shared" si="130"/>
        <v>4</v>
      </c>
      <c r="X546" s="57">
        <f t="shared" si="131"/>
        <v>0</v>
      </c>
      <c r="Y546" s="29">
        <f t="shared" si="132"/>
        <v>0</v>
      </c>
      <c r="Z546" s="20">
        <f t="shared" si="133"/>
        <v>0</v>
      </c>
      <c r="AA546" s="20">
        <f t="shared" si="142"/>
        <v>0</v>
      </c>
      <c r="AB546" s="20">
        <f t="shared" si="134"/>
        <v>0</v>
      </c>
      <c r="AC546" s="20">
        <f t="shared" si="135"/>
        <v>0</v>
      </c>
      <c r="AD546" s="20">
        <f t="shared" si="136"/>
        <v>0</v>
      </c>
      <c r="AE546" s="23">
        <f t="shared" si="137"/>
        <v>0</v>
      </c>
      <c r="AF546" s="25">
        <f t="shared" si="138"/>
        <v>0</v>
      </c>
      <c r="AG546" s="230">
        <f t="shared" si="143"/>
        <v>1.28</v>
      </c>
      <c r="AH546" s="25">
        <f t="shared" si="127"/>
        <v>0</v>
      </c>
      <c r="AI546" s="23"/>
      <c r="AJ546" s="49">
        <f t="shared" si="139"/>
        <v>5.28</v>
      </c>
      <c r="AK546" s="365" t="s">
        <v>233</v>
      </c>
      <c r="AL546" s="182">
        <f t="shared" si="140"/>
        <v>8.8000000000000005E-3</v>
      </c>
      <c r="AM546" s="21" t="s">
        <v>116</v>
      </c>
      <c r="AN546" s="20" t="s">
        <v>110</v>
      </c>
      <c r="AO546" s="20" t="s">
        <v>110</v>
      </c>
      <c r="AP546" s="21"/>
      <c r="AQ546" s="122" t="s">
        <v>4</v>
      </c>
      <c r="AR546" s="185" t="str">
        <f>INDEX(Преподаватели!F$3:F$72,MATCH($AK546,Преподаватели!$E$3:$E$72,0),1)</f>
        <v>доц.</v>
      </c>
      <c r="AS546" s="101" t="str">
        <f>INDEX(Преподаватели!G$3:G$72,MATCH($AK546,Преподаватели!$E$3:$E$72,0),1)</f>
        <v>шт.</v>
      </c>
      <c r="AT546" s="101" t="str">
        <f>INDEX(Преподаватели!H$3:H$72,MATCH($AK546,Преподаватели!$E$3:$E$72,0),1)</f>
        <v>к.н.</v>
      </c>
      <c r="AU546" s="186" t="str">
        <f>INDEX(Преподаватели!I$3:I$72,MATCH($AK546,Преподаватели!$E$3:$E$72,0),1)</f>
        <v>б.з.</v>
      </c>
      <c r="AV546" s="157"/>
      <c r="AW546" s="163"/>
      <c r="AX546" s="163"/>
      <c r="AY546" s="164"/>
      <c r="AZ546" s="165"/>
      <c r="BA546" s="165"/>
      <c r="BB546" s="1"/>
      <c r="BC546" s="1"/>
      <c r="BD546" s="1"/>
      <c r="BE546" s="1"/>
      <c r="BF546" s="1"/>
    </row>
    <row r="547" spans="1:58" s="1" customFormat="1" ht="25.5">
      <c r="A547" s="22" t="s">
        <v>665</v>
      </c>
      <c r="B547" s="145" t="s">
        <v>666</v>
      </c>
      <c r="C547" s="68" t="s">
        <v>113</v>
      </c>
      <c r="D547" s="21" t="s">
        <v>437</v>
      </c>
      <c r="E547" s="21" t="s">
        <v>663</v>
      </c>
      <c r="F547" s="21">
        <v>1</v>
      </c>
      <c r="G547" s="20" t="s">
        <v>664</v>
      </c>
      <c r="H547" s="21">
        <v>4</v>
      </c>
      <c r="I547" s="49">
        <v>1</v>
      </c>
      <c r="J547" s="37"/>
      <c r="K547" s="31"/>
      <c r="L547" s="31"/>
      <c r="M547" s="38"/>
      <c r="N547" s="193">
        <v>0</v>
      </c>
      <c r="O547" s="21"/>
      <c r="P547" s="21">
        <v>4</v>
      </c>
      <c r="Q547" s="21">
        <v>4</v>
      </c>
      <c r="R547" s="21"/>
      <c r="S547" s="21"/>
      <c r="T547" s="121"/>
      <c r="U547" s="50">
        <f t="shared" si="128"/>
        <v>4</v>
      </c>
      <c r="V547" s="29">
        <f t="shared" si="129"/>
        <v>0</v>
      </c>
      <c r="W547" s="29">
        <f t="shared" si="130"/>
        <v>0</v>
      </c>
      <c r="X547" s="57">
        <f t="shared" si="131"/>
        <v>0</v>
      </c>
      <c r="Y547" s="29">
        <f t="shared" si="132"/>
        <v>0</v>
      </c>
      <c r="Z547" s="20">
        <f t="shared" si="133"/>
        <v>0</v>
      </c>
      <c r="AA547" s="20">
        <f t="shared" si="142"/>
        <v>0</v>
      </c>
      <c r="AB547" s="20">
        <f t="shared" si="134"/>
        <v>0</v>
      </c>
      <c r="AC547" s="20">
        <f t="shared" si="135"/>
        <v>0</v>
      </c>
      <c r="AD547" s="20">
        <f t="shared" si="136"/>
        <v>0</v>
      </c>
      <c r="AE547" s="23">
        <f t="shared" si="137"/>
        <v>0</v>
      </c>
      <c r="AF547" s="25">
        <f t="shared" si="138"/>
        <v>0</v>
      </c>
      <c r="AG547" s="230">
        <f t="shared" si="143"/>
        <v>0</v>
      </c>
      <c r="AH547" s="25">
        <f t="shared" si="127"/>
        <v>0</v>
      </c>
      <c r="AI547" s="23"/>
      <c r="AJ547" s="49">
        <f t="shared" si="139"/>
        <v>4</v>
      </c>
      <c r="AK547" s="365" t="s">
        <v>238</v>
      </c>
      <c r="AL547" s="182">
        <f t="shared" si="140"/>
        <v>6.6666666666666671E-3</v>
      </c>
      <c r="AM547" s="21" t="s">
        <v>116</v>
      </c>
      <c r="AN547" s="20" t="s">
        <v>110</v>
      </c>
      <c r="AO547" s="20" t="s">
        <v>110</v>
      </c>
      <c r="AP547" s="21"/>
      <c r="AQ547" s="122" t="s">
        <v>4</v>
      </c>
      <c r="AR547" s="185" t="str">
        <f>INDEX(Преподаватели!F$3:F$72,MATCH($AK547,Преподаватели!$E$3:$E$72,0),1)</f>
        <v>доц.</v>
      </c>
      <c r="AS547" s="101" t="str">
        <f>INDEX(Преподаватели!G$3:G$72,MATCH($AK547,Преподаватели!$E$3:$E$72,0),1)</f>
        <v>шт.</v>
      </c>
      <c r="AT547" s="101" t="str">
        <f>INDEX(Преподаватели!H$3:H$72,MATCH($AK547,Преподаватели!$E$3:$E$72,0),1)</f>
        <v>к.н.</v>
      </c>
      <c r="AU547" s="186" t="str">
        <f>INDEX(Преподаватели!I$3:I$72,MATCH($AK547,Преподаватели!$E$3:$E$72,0),1)</f>
        <v>б.з.</v>
      </c>
      <c r="AV547" s="157"/>
      <c r="AW547" s="163"/>
      <c r="AX547" s="163"/>
      <c r="AY547" s="164"/>
      <c r="AZ547" s="165"/>
      <c r="BA547" s="165"/>
    </row>
    <row r="548" spans="1:58" s="1" customFormat="1" ht="25.5">
      <c r="A548" s="22" t="s">
        <v>665</v>
      </c>
      <c r="B548" s="145" t="s">
        <v>666</v>
      </c>
      <c r="C548" s="68" t="s">
        <v>113</v>
      </c>
      <c r="D548" s="21" t="s">
        <v>437</v>
      </c>
      <c r="E548" s="21" t="s">
        <v>663</v>
      </c>
      <c r="F548" s="21">
        <v>2</v>
      </c>
      <c r="G548" s="20" t="s">
        <v>664</v>
      </c>
      <c r="H548" s="21">
        <v>4</v>
      </c>
      <c r="I548" s="49">
        <v>1</v>
      </c>
      <c r="J548" s="37"/>
      <c r="K548" s="31" t="s">
        <v>106</v>
      </c>
      <c r="L548" s="31"/>
      <c r="M548" s="38"/>
      <c r="N548" s="193">
        <v>4</v>
      </c>
      <c r="O548" s="21">
        <v>120</v>
      </c>
      <c r="P548" s="21">
        <v>4</v>
      </c>
      <c r="Q548" s="21"/>
      <c r="R548" s="21"/>
      <c r="S548" s="21">
        <v>4</v>
      </c>
      <c r="T548" s="121">
        <v>104</v>
      </c>
      <c r="U548" s="50">
        <f t="shared" si="128"/>
        <v>0</v>
      </c>
      <c r="V548" s="29">
        <f t="shared" si="129"/>
        <v>0</v>
      </c>
      <c r="W548" s="29">
        <f t="shared" si="130"/>
        <v>4</v>
      </c>
      <c r="X548" s="57">
        <f t="shared" si="131"/>
        <v>0</v>
      </c>
      <c r="Y548" s="29">
        <f t="shared" si="132"/>
        <v>0</v>
      </c>
      <c r="Z548" s="20">
        <f t="shared" si="133"/>
        <v>0</v>
      </c>
      <c r="AA548" s="20">
        <f t="shared" si="142"/>
        <v>0</v>
      </c>
      <c r="AB548" s="20">
        <f t="shared" si="134"/>
        <v>0</v>
      </c>
      <c r="AC548" s="20">
        <f t="shared" si="135"/>
        <v>0</v>
      </c>
      <c r="AD548" s="20">
        <f t="shared" si="136"/>
        <v>0</v>
      </c>
      <c r="AE548" s="23">
        <f t="shared" si="137"/>
        <v>0</v>
      </c>
      <c r="AF548" s="25">
        <f t="shared" si="138"/>
        <v>0</v>
      </c>
      <c r="AG548" s="230">
        <f t="shared" si="143"/>
        <v>1.28</v>
      </c>
      <c r="AH548" s="25">
        <f t="shared" si="127"/>
        <v>0</v>
      </c>
      <c r="AI548" s="23"/>
      <c r="AJ548" s="49">
        <f t="shared" si="139"/>
        <v>5.28</v>
      </c>
      <c r="AK548" s="365" t="s">
        <v>238</v>
      </c>
      <c r="AL548" s="182">
        <f t="shared" si="140"/>
        <v>8.8000000000000005E-3</v>
      </c>
      <c r="AM548" s="21" t="s">
        <v>116</v>
      </c>
      <c r="AN548" s="20" t="s">
        <v>110</v>
      </c>
      <c r="AO548" s="20" t="s">
        <v>110</v>
      </c>
      <c r="AP548" s="21"/>
      <c r="AQ548" s="122" t="s">
        <v>4</v>
      </c>
      <c r="AR548" s="185" t="str">
        <f>INDEX(Преподаватели!F$3:F$72,MATCH($AK548,Преподаватели!$E$3:$E$72,0),1)</f>
        <v>доц.</v>
      </c>
      <c r="AS548" s="101" t="str">
        <f>INDEX(Преподаватели!G$3:G$72,MATCH($AK548,Преподаватели!$E$3:$E$72,0),1)</f>
        <v>шт.</v>
      </c>
      <c r="AT548" s="101" t="str">
        <f>INDEX(Преподаватели!H$3:H$72,MATCH($AK548,Преподаватели!$E$3:$E$72,0),1)</f>
        <v>к.н.</v>
      </c>
      <c r="AU548" s="186" t="str">
        <f>INDEX(Преподаватели!I$3:I$72,MATCH($AK548,Преподаватели!$E$3:$E$72,0),1)</f>
        <v>б.з.</v>
      </c>
      <c r="AV548" s="157"/>
      <c r="AW548" s="163"/>
      <c r="AX548" s="163"/>
      <c r="AY548" s="164"/>
      <c r="AZ548" s="165"/>
      <c r="BA548" s="165"/>
      <c r="BB548" s="4"/>
      <c r="BC548" s="4"/>
      <c r="BD548" s="4"/>
      <c r="BE548" s="4"/>
      <c r="BF548" s="4"/>
    </row>
    <row r="549" spans="1:58" s="1" customFormat="1" ht="51">
      <c r="A549" s="22" t="s">
        <v>177</v>
      </c>
      <c r="B549" s="145" t="s">
        <v>101</v>
      </c>
      <c r="C549" s="68" t="s">
        <v>667</v>
      </c>
      <c r="D549" s="21" t="s">
        <v>437</v>
      </c>
      <c r="E549" s="21" t="s">
        <v>657</v>
      </c>
      <c r="F549" s="21">
        <v>1</v>
      </c>
      <c r="G549" s="320" t="s">
        <v>668</v>
      </c>
      <c r="H549" s="21">
        <v>26</v>
      </c>
      <c r="I549" s="49">
        <v>1</v>
      </c>
      <c r="J549" s="37"/>
      <c r="K549" s="31" t="s">
        <v>106</v>
      </c>
      <c r="L549" s="31"/>
      <c r="M549" s="38"/>
      <c r="N549" s="193">
        <v>3</v>
      </c>
      <c r="O549" s="21">
        <v>90</v>
      </c>
      <c r="P549" s="21">
        <v>4</v>
      </c>
      <c r="Q549" s="21"/>
      <c r="R549" s="21">
        <v>0</v>
      </c>
      <c r="S549" s="21">
        <v>4</v>
      </c>
      <c r="T549" s="121">
        <v>76</v>
      </c>
      <c r="U549" s="50">
        <f t="shared" si="128"/>
        <v>0</v>
      </c>
      <c r="V549" s="29">
        <f t="shared" si="129"/>
        <v>0</v>
      </c>
      <c r="W549" s="29">
        <f t="shared" si="130"/>
        <v>4</v>
      </c>
      <c r="X549" s="57">
        <f t="shared" si="131"/>
        <v>0</v>
      </c>
      <c r="Y549" s="29">
        <f t="shared" si="132"/>
        <v>0</v>
      </c>
      <c r="Z549" s="20">
        <f t="shared" si="133"/>
        <v>0</v>
      </c>
      <c r="AA549" s="20">
        <f t="shared" si="142"/>
        <v>0</v>
      </c>
      <c r="AB549" s="20">
        <f t="shared" si="134"/>
        <v>0</v>
      </c>
      <c r="AC549" s="20">
        <f t="shared" si="135"/>
        <v>0</v>
      </c>
      <c r="AD549" s="20">
        <f t="shared" si="136"/>
        <v>0</v>
      </c>
      <c r="AE549" s="23">
        <f t="shared" si="137"/>
        <v>0</v>
      </c>
      <c r="AF549" s="25">
        <f t="shared" si="138"/>
        <v>0</v>
      </c>
      <c r="AG549" s="230"/>
      <c r="AH549" s="25">
        <f t="shared" si="127"/>
        <v>0</v>
      </c>
      <c r="AI549" s="23"/>
      <c r="AJ549" s="49">
        <f t="shared" si="139"/>
        <v>4</v>
      </c>
      <c r="AK549" s="181" t="s">
        <v>107</v>
      </c>
      <c r="AL549" s="182">
        <f t="shared" si="140"/>
        <v>6.6666666666666671E-3</v>
      </c>
      <c r="AM549" s="21" t="s">
        <v>108</v>
      </c>
      <c r="AN549" s="20" t="s">
        <v>109</v>
      </c>
      <c r="AO549" s="20" t="s">
        <v>109</v>
      </c>
      <c r="AP549" s="21"/>
      <c r="AQ549" s="122" t="s">
        <v>4</v>
      </c>
      <c r="AR549" s="185" t="str">
        <f>INDEX(Преподаватели!F$3:F$72,MATCH($AK549,Преподаватели!$E$3:$E$72,0),1)</f>
        <v>ст.викл.</v>
      </c>
      <c r="AS549" s="101" t="str">
        <f>INDEX(Преподаватели!G$3:G$72,MATCH($AK549,Преподаватели!$E$3:$E$72,0),1)</f>
        <v>шт.</v>
      </c>
      <c r="AT549" s="101" t="str">
        <f>INDEX(Преподаватели!H$3:H$72,MATCH($AK549,Преподаватели!$E$3:$E$72,0),1)</f>
        <v>б.с.</v>
      </c>
      <c r="AU549" s="186" t="str">
        <f>INDEX(Преподаватели!I$3:I$72,MATCH($AK549,Преподаватели!$E$3:$E$72,0),1)</f>
        <v>б.з.</v>
      </c>
      <c r="AV549" s="157"/>
      <c r="AW549" s="163"/>
      <c r="AX549" s="163"/>
      <c r="AY549" s="164"/>
      <c r="AZ549" s="165"/>
      <c r="BA549" s="165"/>
      <c r="BB549" s="4"/>
      <c r="BC549" s="4"/>
      <c r="BD549" s="4"/>
      <c r="BE549" s="4"/>
      <c r="BF549" s="4"/>
    </row>
    <row r="550" spans="1:58">
      <c r="A550" s="21" t="s">
        <v>355</v>
      </c>
      <c r="B550" s="145" t="s">
        <v>620</v>
      </c>
      <c r="C550" s="68" t="s">
        <v>483</v>
      </c>
      <c r="D550" s="21" t="s">
        <v>437</v>
      </c>
      <c r="E550" s="21" t="s">
        <v>104</v>
      </c>
      <c r="F550" s="21">
        <v>1</v>
      </c>
      <c r="G550" s="20" t="s">
        <v>669</v>
      </c>
      <c r="H550" s="21">
        <v>3</v>
      </c>
      <c r="I550" s="49">
        <v>1</v>
      </c>
      <c r="J550" s="37" t="s">
        <v>106</v>
      </c>
      <c r="K550" s="31"/>
      <c r="L550" s="31"/>
      <c r="M550" s="38"/>
      <c r="N550" s="193">
        <v>5</v>
      </c>
      <c r="O550" s="21">
        <v>150</v>
      </c>
      <c r="P550" s="21">
        <v>4</v>
      </c>
      <c r="Q550" s="21">
        <v>2</v>
      </c>
      <c r="R550" s="21">
        <v>0</v>
      </c>
      <c r="S550" s="21">
        <v>2</v>
      </c>
      <c r="T550" s="121">
        <v>130</v>
      </c>
      <c r="U550" s="50">
        <f t="shared" si="128"/>
        <v>2</v>
      </c>
      <c r="V550" s="29">
        <f t="shared" si="129"/>
        <v>0</v>
      </c>
      <c r="W550" s="29">
        <f t="shared" si="130"/>
        <v>2</v>
      </c>
      <c r="X550" s="57">
        <f t="shared" si="131"/>
        <v>0</v>
      </c>
      <c r="Y550" s="29">
        <f t="shared" si="132"/>
        <v>0</v>
      </c>
      <c r="Z550" s="20">
        <f t="shared" si="133"/>
        <v>0</v>
      </c>
      <c r="AA550" s="20">
        <f t="shared" si="142"/>
        <v>0</v>
      </c>
      <c r="AB550" s="20">
        <f t="shared" si="134"/>
        <v>0.75</v>
      </c>
      <c r="AC550" s="20">
        <f t="shared" si="135"/>
        <v>0</v>
      </c>
      <c r="AD550" s="20">
        <f t="shared" si="136"/>
        <v>0</v>
      </c>
      <c r="AE550" s="23">
        <f t="shared" si="137"/>
        <v>0</v>
      </c>
      <c r="AF550" s="25">
        <f t="shared" si="138"/>
        <v>0</v>
      </c>
      <c r="AG550" s="230"/>
      <c r="AH550" s="25">
        <f t="shared" si="127"/>
        <v>0</v>
      </c>
      <c r="AI550" s="23"/>
      <c r="AJ550" s="49">
        <f t="shared" si="139"/>
        <v>4.75</v>
      </c>
      <c r="AK550" s="181" t="s">
        <v>489</v>
      </c>
      <c r="AL550" s="182">
        <f t="shared" si="140"/>
        <v>7.9166666666666673E-3</v>
      </c>
      <c r="AM550" s="69" t="s">
        <v>468</v>
      </c>
      <c r="AN550" s="20" t="s">
        <v>180</v>
      </c>
      <c r="AO550" s="20" t="s">
        <v>180</v>
      </c>
      <c r="AP550" s="21"/>
      <c r="AQ550" s="122" t="s">
        <v>4</v>
      </c>
      <c r="AR550" s="185" t="str">
        <f>INDEX(Преподаватели!F$3:F$72,MATCH($AK550,Преподаватели!$E$3:$E$72,0),1)</f>
        <v>ст.викл.</v>
      </c>
      <c r="AS550" s="101" t="str">
        <f>INDEX(Преподаватели!G$3:G$72,MATCH($AK550,Преподаватели!$E$3:$E$72,0),1)</f>
        <v>шт.</v>
      </c>
      <c r="AT550" s="101" t="str">
        <f>INDEX(Преподаватели!H$3:H$72,MATCH($AK550,Преподаватели!$E$3:$E$72,0),1)</f>
        <v>б.с.</v>
      </c>
      <c r="AU550" s="186" t="str">
        <f>INDEX(Преподаватели!I$3:I$72,MATCH($AK550,Преподаватели!$E$3:$E$72,0),1)</f>
        <v>б.з.</v>
      </c>
      <c r="AV550" s="157"/>
      <c r="AW550" s="163"/>
      <c r="AX550" s="163"/>
      <c r="AY550" s="164"/>
      <c r="AZ550" s="165"/>
      <c r="BA550" s="165"/>
      <c r="BB550" s="1"/>
      <c r="BC550" s="1"/>
      <c r="BD550" s="1"/>
      <c r="BE550" s="1"/>
      <c r="BF550" s="1"/>
    </row>
    <row r="551" spans="1:58" s="1" customFormat="1" ht="25.5">
      <c r="A551" s="21" t="s">
        <v>325</v>
      </c>
      <c r="B551" s="145" t="s">
        <v>623</v>
      </c>
      <c r="C551" s="68" t="s">
        <v>483</v>
      </c>
      <c r="D551" s="21" t="s">
        <v>437</v>
      </c>
      <c r="E551" s="21" t="s">
        <v>104</v>
      </c>
      <c r="F551" s="21">
        <v>1</v>
      </c>
      <c r="G551" s="20" t="s">
        <v>669</v>
      </c>
      <c r="H551" s="21">
        <v>3</v>
      </c>
      <c r="I551" s="49">
        <v>1</v>
      </c>
      <c r="J551" s="37" t="s">
        <v>106</v>
      </c>
      <c r="K551" s="31"/>
      <c r="L551" s="31"/>
      <c r="M551" s="38"/>
      <c r="N551" s="193">
        <v>5</v>
      </c>
      <c r="O551" s="21">
        <v>150</v>
      </c>
      <c r="P551" s="21">
        <v>4</v>
      </c>
      <c r="Q551" s="21">
        <v>2</v>
      </c>
      <c r="R551" s="21">
        <v>0</v>
      </c>
      <c r="S551" s="21">
        <v>2</v>
      </c>
      <c r="T551" s="121">
        <v>130</v>
      </c>
      <c r="U551" s="50">
        <f t="shared" si="128"/>
        <v>2</v>
      </c>
      <c r="V551" s="29">
        <f t="shared" si="129"/>
        <v>0</v>
      </c>
      <c r="W551" s="29">
        <f t="shared" si="130"/>
        <v>2</v>
      </c>
      <c r="X551" s="57">
        <f t="shared" si="131"/>
        <v>0</v>
      </c>
      <c r="Y551" s="29">
        <f t="shared" si="132"/>
        <v>0</v>
      </c>
      <c r="Z551" s="20">
        <f t="shared" si="133"/>
        <v>0</v>
      </c>
      <c r="AA551" s="20">
        <f t="shared" si="142"/>
        <v>0</v>
      </c>
      <c r="AB551" s="20">
        <f t="shared" si="134"/>
        <v>0.75</v>
      </c>
      <c r="AC551" s="20">
        <f t="shared" si="135"/>
        <v>0</v>
      </c>
      <c r="AD551" s="20">
        <f t="shared" si="136"/>
        <v>0</v>
      </c>
      <c r="AE551" s="23">
        <f t="shared" si="137"/>
        <v>0</v>
      </c>
      <c r="AF551" s="25">
        <f t="shared" si="138"/>
        <v>0</v>
      </c>
      <c r="AG551" s="230"/>
      <c r="AH551" s="25">
        <f t="shared" si="127"/>
        <v>0</v>
      </c>
      <c r="AI551" s="23"/>
      <c r="AJ551" s="49">
        <f t="shared" si="139"/>
        <v>4.75</v>
      </c>
      <c r="AK551" s="181" t="s">
        <v>584</v>
      </c>
      <c r="AL551" s="182">
        <f t="shared" si="140"/>
        <v>7.9166666666666673E-3</v>
      </c>
      <c r="AM551" s="158" t="s">
        <v>468</v>
      </c>
      <c r="AN551" s="20" t="s">
        <v>180</v>
      </c>
      <c r="AO551" s="20" t="s">
        <v>180</v>
      </c>
      <c r="AP551" s="21"/>
      <c r="AQ551" s="122" t="s">
        <v>4</v>
      </c>
      <c r="AR551" s="185" t="str">
        <f>INDEX(Преподаватели!F$3:F$72,MATCH($AK551,Преподаватели!$E$3:$E$72,0),1)</f>
        <v>ст.викл.</v>
      </c>
      <c r="AS551" s="101" t="str">
        <f>INDEX(Преподаватели!G$3:G$72,MATCH($AK551,Преподаватели!$E$3:$E$72,0),1)</f>
        <v>сум.</v>
      </c>
      <c r="AT551" s="101" t="str">
        <f>INDEX(Преподаватели!H$3:H$72,MATCH($AK551,Преподаватели!$E$3:$E$72,0),1)</f>
        <v>б.с.</v>
      </c>
      <c r="AU551" s="186" t="str">
        <f>INDEX(Преподаватели!I$3:I$72,MATCH($AK551,Преподаватели!$E$3:$E$72,0),1)</f>
        <v>б.з.</v>
      </c>
      <c r="AV551" s="157"/>
      <c r="AW551" s="163"/>
      <c r="AX551" s="163"/>
      <c r="AY551" s="164"/>
      <c r="AZ551" s="165"/>
      <c r="BA551" s="165"/>
      <c r="BB551" s="4"/>
      <c r="BC551" s="4"/>
      <c r="BD551" s="4"/>
      <c r="BE551" s="4"/>
      <c r="BF551" s="4"/>
    </row>
    <row r="552" spans="1:58">
      <c r="A552" s="22" t="s">
        <v>117</v>
      </c>
      <c r="B552" s="145" t="s">
        <v>670</v>
      </c>
      <c r="C552" s="68" t="s">
        <v>483</v>
      </c>
      <c r="D552" s="21" t="s">
        <v>437</v>
      </c>
      <c r="E552" s="21" t="s">
        <v>104</v>
      </c>
      <c r="F552" s="21">
        <v>1</v>
      </c>
      <c r="G552" s="20" t="s">
        <v>669</v>
      </c>
      <c r="H552" s="21">
        <v>3</v>
      </c>
      <c r="I552" s="49">
        <v>1</v>
      </c>
      <c r="J552" s="37"/>
      <c r="K552" s="31"/>
      <c r="L552" s="31"/>
      <c r="M552" s="38"/>
      <c r="N552" s="193">
        <v>0</v>
      </c>
      <c r="O552" s="21"/>
      <c r="P552" s="21">
        <v>4</v>
      </c>
      <c r="Q552" s="21"/>
      <c r="R552" s="21">
        <v>0</v>
      </c>
      <c r="S552" s="21">
        <v>4</v>
      </c>
      <c r="T552" s="121"/>
      <c r="U552" s="50">
        <f t="shared" si="128"/>
        <v>0</v>
      </c>
      <c r="V552" s="29">
        <f t="shared" si="129"/>
        <v>0</v>
      </c>
      <c r="W552" s="29">
        <f t="shared" si="130"/>
        <v>4</v>
      </c>
      <c r="X552" s="57">
        <f t="shared" si="131"/>
        <v>0</v>
      </c>
      <c r="Y552" s="29">
        <f t="shared" si="132"/>
        <v>0</v>
      </c>
      <c r="Z552" s="20">
        <f t="shared" si="133"/>
        <v>0</v>
      </c>
      <c r="AA552" s="20">
        <f t="shared" si="142"/>
        <v>0</v>
      </c>
      <c r="AB552" s="20">
        <f t="shared" si="134"/>
        <v>0</v>
      </c>
      <c r="AC552" s="20">
        <f t="shared" si="135"/>
        <v>0</v>
      </c>
      <c r="AD552" s="20">
        <f t="shared" si="136"/>
        <v>0</v>
      </c>
      <c r="AE552" s="23">
        <f t="shared" si="137"/>
        <v>0</v>
      </c>
      <c r="AF552" s="25">
        <f t="shared" si="138"/>
        <v>0</v>
      </c>
      <c r="AG552" s="230"/>
      <c r="AH552" s="25">
        <f t="shared" si="127"/>
        <v>0</v>
      </c>
      <c r="AI552" s="23"/>
      <c r="AJ552" s="49">
        <f t="shared" si="139"/>
        <v>4</v>
      </c>
      <c r="AK552" s="181" t="s">
        <v>238</v>
      </c>
      <c r="AL552" s="182">
        <f t="shared" si="140"/>
        <v>6.6666666666666671E-3</v>
      </c>
      <c r="AM552" s="69" t="s">
        <v>468</v>
      </c>
      <c r="AN552" s="20" t="s">
        <v>180</v>
      </c>
      <c r="AO552" s="20" t="s">
        <v>180</v>
      </c>
      <c r="AP552" s="21"/>
      <c r="AQ552" s="122" t="s">
        <v>4</v>
      </c>
      <c r="AR552" s="185" t="str">
        <f>INDEX(Преподаватели!F$3:F$72,MATCH($AK552,Преподаватели!$E$3:$E$72,0),1)</f>
        <v>доц.</v>
      </c>
      <c r="AS552" s="101" t="str">
        <f>INDEX(Преподаватели!G$3:G$72,MATCH($AK552,Преподаватели!$E$3:$E$72,0),1)</f>
        <v>шт.</v>
      </c>
      <c r="AT552" s="101" t="str">
        <f>INDEX(Преподаватели!H$3:H$72,MATCH($AK552,Преподаватели!$E$3:$E$72,0),1)</f>
        <v>к.н.</v>
      </c>
      <c r="AU552" s="186" t="str">
        <f>INDEX(Преподаватели!I$3:I$72,MATCH($AK552,Преподаватели!$E$3:$E$72,0),1)</f>
        <v>б.з.</v>
      </c>
      <c r="AV552" s="157"/>
      <c r="AW552" s="163"/>
      <c r="AX552" s="163"/>
      <c r="AY552" s="164"/>
      <c r="AZ552" s="165"/>
      <c r="BA552" s="165"/>
      <c r="BB552" s="1"/>
      <c r="BC552" s="1"/>
      <c r="BD552" s="1"/>
      <c r="BE552" s="1"/>
      <c r="BF552" s="1"/>
    </row>
    <row r="553" spans="1:58" s="1" customFormat="1">
      <c r="A553" s="21" t="s">
        <v>117</v>
      </c>
      <c r="B553" s="145" t="s">
        <v>670</v>
      </c>
      <c r="C553" s="68" t="s">
        <v>483</v>
      </c>
      <c r="D553" s="21" t="s">
        <v>437</v>
      </c>
      <c r="E553" s="21" t="s">
        <v>104</v>
      </c>
      <c r="F553" s="21">
        <v>2</v>
      </c>
      <c r="G553" s="20" t="s">
        <v>669</v>
      </c>
      <c r="H553" s="21">
        <v>3</v>
      </c>
      <c r="I553" s="49">
        <v>1</v>
      </c>
      <c r="J553" s="37"/>
      <c r="K553" s="31" t="s">
        <v>106</v>
      </c>
      <c r="L553" s="31"/>
      <c r="M553" s="38"/>
      <c r="N553" s="193">
        <v>3</v>
      </c>
      <c r="O553" s="21">
        <v>90</v>
      </c>
      <c r="P553" s="21">
        <v>4</v>
      </c>
      <c r="Q553" s="21"/>
      <c r="R553" s="21">
        <v>0</v>
      </c>
      <c r="S553" s="21">
        <v>4</v>
      </c>
      <c r="T553" s="121">
        <v>78</v>
      </c>
      <c r="U553" s="50">
        <f t="shared" si="128"/>
        <v>0</v>
      </c>
      <c r="V553" s="29">
        <f t="shared" si="129"/>
        <v>0</v>
      </c>
      <c r="W553" s="29">
        <f t="shared" si="130"/>
        <v>4</v>
      </c>
      <c r="X553" s="57">
        <f t="shared" si="131"/>
        <v>0</v>
      </c>
      <c r="Y553" s="29">
        <f t="shared" si="132"/>
        <v>0</v>
      </c>
      <c r="Z553" s="20">
        <f t="shared" si="133"/>
        <v>0</v>
      </c>
      <c r="AA553" s="20">
        <f t="shared" si="142"/>
        <v>0</v>
      </c>
      <c r="AB553" s="20">
        <f t="shared" si="134"/>
        <v>0</v>
      </c>
      <c r="AC553" s="20">
        <f t="shared" si="135"/>
        <v>0</v>
      </c>
      <c r="AD553" s="20">
        <f t="shared" si="136"/>
        <v>0</v>
      </c>
      <c r="AE553" s="23">
        <f t="shared" si="137"/>
        <v>0</v>
      </c>
      <c r="AF553" s="25">
        <f t="shared" si="138"/>
        <v>0</v>
      </c>
      <c r="AG553" s="230"/>
      <c r="AH553" s="25">
        <f t="shared" si="127"/>
        <v>0</v>
      </c>
      <c r="AI553" s="23"/>
      <c r="AJ553" s="49">
        <f t="shared" si="139"/>
        <v>4</v>
      </c>
      <c r="AK553" s="181" t="s">
        <v>238</v>
      </c>
      <c r="AL553" s="182">
        <f t="shared" si="140"/>
        <v>6.6666666666666671E-3</v>
      </c>
      <c r="AM553" s="158" t="s">
        <v>468</v>
      </c>
      <c r="AN553" s="20" t="s">
        <v>180</v>
      </c>
      <c r="AO553" s="20" t="s">
        <v>180</v>
      </c>
      <c r="AP553" s="21"/>
      <c r="AQ553" s="122" t="s">
        <v>4</v>
      </c>
      <c r="AR553" s="185" t="str">
        <f>INDEX(Преподаватели!F$3:F$72,MATCH($AK553,Преподаватели!$E$3:$E$72,0),1)</f>
        <v>доц.</v>
      </c>
      <c r="AS553" s="101" t="str">
        <f>INDEX(Преподаватели!G$3:G$72,MATCH($AK553,Преподаватели!$E$3:$E$72,0),1)</f>
        <v>шт.</v>
      </c>
      <c r="AT553" s="101" t="str">
        <f>INDEX(Преподаватели!H$3:H$72,MATCH($AK553,Преподаватели!$E$3:$E$72,0),1)</f>
        <v>к.н.</v>
      </c>
      <c r="AU553" s="186" t="str">
        <f>INDEX(Преподаватели!I$3:I$72,MATCH($AK553,Преподаватели!$E$3:$E$72,0),1)</f>
        <v>б.з.</v>
      </c>
      <c r="AV553" s="157"/>
      <c r="AW553" s="163"/>
      <c r="AX553" s="163"/>
      <c r="AY553" s="164"/>
      <c r="AZ553" s="165"/>
      <c r="BA553" s="165"/>
      <c r="BB553" s="4"/>
      <c r="BC553" s="4"/>
      <c r="BD553" s="4"/>
      <c r="BE553" s="4"/>
      <c r="BF553" s="4"/>
    </row>
    <row r="554" spans="1:58" s="1" customFormat="1" ht="30" customHeight="1">
      <c r="A554" s="21" t="s">
        <v>120</v>
      </c>
      <c r="B554" s="145" t="s">
        <v>671</v>
      </c>
      <c r="C554" s="68" t="s">
        <v>483</v>
      </c>
      <c r="D554" s="21" t="s">
        <v>437</v>
      </c>
      <c r="E554" s="21" t="s">
        <v>104</v>
      </c>
      <c r="F554" s="21">
        <v>1</v>
      </c>
      <c r="G554" s="20" t="s">
        <v>669</v>
      </c>
      <c r="H554" s="21">
        <v>3</v>
      </c>
      <c r="I554" s="49">
        <v>1</v>
      </c>
      <c r="J554" s="37"/>
      <c r="K554" s="31"/>
      <c r="L554" s="31"/>
      <c r="M554" s="38"/>
      <c r="N554" s="193">
        <v>0</v>
      </c>
      <c r="O554" s="21"/>
      <c r="P554" s="21">
        <v>4</v>
      </c>
      <c r="Q554" s="21">
        <v>4</v>
      </c>
      <c r="R554" s="21"/>
      <c r="S554" s="21"/>
      <c r="T554" s="121"/>
      <c r="U554" s="50">
        <f t="shared" si="128"/>
        <v>4</v>
      </c>
      <c r="V554" s="29">
        <f t="shared" si="129"/>
        <v>0</v>
      </c>
      <c r="W554" s="29">
        <f t="shared" si="130"/>
        <v>0</v>
      </c>
      <c r="X554" s="57">
        <f t="shared" si="131"/>
        <v>0</v>
      </c>
      <c r="Y554" s="29">
        <f t="shared" si="132"/>
        <v>0</v>
      </c>
      <c r="Z554" s="20">
        <f t="shared" si="133"/>
        <v>0</v>
      </c>
      <c r="AA554" s="20">
        <f t="shared" si="142"/>
        <v>0</v>
      </c>
      <c r="AB554" s="20">
        <f t="shared" si="134"/>
        <v>0</v>
      </c>
      <c r="AC554" s="20">
        <f t="shared" si="135"/>
        <v>0</v>
      </c>
      <c r="AD554" s="20">
        <f t="shared" si="136"/>
        <v>0</v>
      </c>
      <c r="AE554" s="23">
        <f t="shared" si="137"/>
        <v>0</v>
      </c>
      <c r="AF554" s="25">
        <f t="shared" si="138"/>
        <v>0</v>
      </c>
      <c r="AG554" s="230"/>
      <c r="AH554" s="25">
        <f t="shared" si="127"/>
        <v>0</v>
      </c>
      <c r="AI554" s="23"/>
      <c r="AJ554" s="49">
        <f t="shared" si="139"/>
        <v>4</v>
      </c>
      <c r="AK554" s="181" t="s">
        <v>584</v>
      </c>
      <c r="AL554" s="182">
        <f t="shared" si="140"/>
        <v>6.6666666666666671E-3</v>
      </c>
      <c r="AM554" s="158" t="s">
        <v>468</v>
      </c>
      <c r="AN554" s="20" t="s">
        <v>180</v>
      </c>
      <c r="AO554" s="20" t="s">
        <v>180</v>
      </c>
      <c r="AP554" s="21"/>
      <c r="AQ554" s="122" t="s">
        <v>4</v>
      </c>
      <c r="AR554" s="185" t="str">
        <f>INDEX(Преподаватели!F$3:F$72,MATCH($AK554,Преподаватели!$E$3:$E$72,0),1)</f>
        <v>ст.викл.</v>
      </c>
      <c r="AS554" s="101" t="str">
        <f>INDEX(Преподаватели!G$3:G$72,MATCH($AK554,Преподаватели!$E$3:$E$72,0),1)</f>
        <v>сум.</v>
      </c>
      <c r="AT554" s="101" t="str">
        <f>INDEX(Преподаватели!H$3:H$72,MATCH($AK554,Преподаватели!$E$3:$E$72,0),1)</f>
        <v>б.с.</v>
      </c>
      <c r="AU554" s="186" t="str">
        <f>INDEX(Преподаватели!I$3:I$72,MATCH($AK554,Преподаватели!$E$3:$E$72,0),1)</f>
        <v>б.з.</v>
      </c>
      <c r="AV554" s="157"/>
      <c r="AW554" s="163"/>
      <c r="AX554" s="163"/>
      <c r="AY554" s="164"/>
      <c r="AZ554" s="165"/>
      <c r="BA554" s="165"/>
    </row>
    <row r="555" spans="1:58" ht="30" customHeight="1">
      <c r="A555" s="22" t="s">
        <v>120</v>
      </c>
      <c r="B555" s="145" t="s">
        <v>671</v>
      </c>
      <c r="C555" s="68" t="s">
        <v>483</v>
      </c>
      <c r="D555" s="21" t="s">
        <v>437</v>
      </c>
      <c r="E555" s="21" t="s">
        <v>104</v>
      </c>
      <c r="F555" s="21">
        <v>2</v>
      </c>
      <c r="G555" s="20" t="s">
        <v>669</v>
      </c>
      <c r="H555" s="21">
        <v>3</v>
      </c>
      <c r="I555" s="49">
        <v>1</v>
      </c>
      <c r="J555" s="37"/>
      <c r="K555" s="31" t="s">
        <v>106</v>
      </c>
      <c r="L555" s="31"/>
      <c r="M555" s="38"/>
      <c r="N555" s="193">
        <v>4</v>
      </c>
      <c r="O555" s="21">
        <v>120</v>
      </c>
      <c r="P555" s="21">
        <v>4</v>
      </c>
      <c r="Q555" s="21"/>
      <c r="R555" s="21"/>
      <c r="S555" s="21">
        <v>4</v>
      </c>
      <c r="T555" s="121">
        <v>106</v>
      </c>
      <c r="U555" s="50">
        <f t="shared" si="128"/>
        <v>0</v>
      </c>
      <c r="V555" s="29">
        <f t="shared" si="129"/>
        <v>0</v>
      </c>
      <c r="W555" s="29">
        <f t="shared" si="130"/>
        <v>4</v>
      </c>
      <c r="X555" s="57">
        <f t="shared" si="131"/>
        <v>0</v>
      </c>
      <c r="Y555" s="29">
        <f t="shared" si="132"/>
        <v>0</v>
      </c>
      <c r="Z555" s="20">
        <f t="shared" si="133"/>
        <v>0</v>
      </c>
      <c r="AA555" s="20">
        <f t="shared" si="142"/>
        <v>0</v>
      </c>
      <c r="AB555" s="20">
        <f t="shared" si="134"/>
        <v>0</v>
      </c>
      <c r="AC555" s="20">
        <f t="shared" si="135"/>
        <v>0</v>
      </c>
      <c r="AD555" s="20">
        <f t="shared" si="136"/>
        <v>0</v>
      </c>
      <c r="AE555" s="23">
        <f t="shared" si="137"/>
        <v>0</v>
      </c>
      <c r="AF555" s="25">
        <f t="shared" si="138"/>
        <v>0</v>
      </c>
      <c r="AG555" s="230"/>
      <c r="AH555" s="25">
        <f t="shared" si="127"/>
        <v>0</v>
      </c>
      <c r="AI555" s="23"/>
      <c r="AJ555" s="49">
        <f t="shared" si="139"/>
        <v>4</v>
      </c>
      <c r="AK555" s="181" t="s">
        <v>584</v>
      </c>
      <c r="AL555" s="182">
        <f t="shared" si="140"/>
        <v>6.6666666666666671E-3</v>
      </c>
      <c r="AM555" s="69" t="s">
        <v>468</v>
      </c>
      <c r="AN555" s="20" t="s">
        <v>180</v>
      </c>
      <c r="AO555" s="20" t="s">
        <v>180</v>
      </c>
      <c r="AP555" s="21"/>
      <c r="AQ555" s="122" t="s">
        <v>4</v>
      </c>
      <c r="AR555" s="185" t="str">
        <f>INDEX(Преподаватели!F$3:F$72,MATCH($AK555,Преподаватели!$E$3:$E$72,0),1)</f>
        <v>ст.викл.</v>
      </c>
      <c r="AS555" s="101" t="str">
        <f>INDEX(Преподаватели!G$3:G$72,MATCH($AK555,Преподаватели!$E$3:$E$72,0),1)</f>
        <v>сум.</v>
      </c>
      <c r="AT555" s="101" t="str">
        <f>INDEX(Преподаватели!H$3:H$72,MATCH($AK555,Преподаватели!$E$3:$E$72,0),1)</f>
        <v>б.с.</v>
      </c>
      <c r="AU555" s="186" t="str">
        <f>INDEX(Преподаватели!I$3:I$72,MATCH($AK555,Преподаватели!$E$3:$E$72,0),1)</f>
        <v>б.з.</v>
      </c>
      <c r="AV555" s="157"/>
      <c r="AW555" s="163"/>
      <c r="AX555" s="163"/>
      <c r="AY555" s="164"/>
      <c r="AZ555" s="165"/>
      <c r="BA555" s="165"/>
      <c r="BB555" s="1"/>
      <c r="BC555" s="1"/>
      <c r="BD555" s="1"/>
      <c r="BE555" s="1"/>
      <c r="BF555" s="1"/>
    </row>
    <row r="556" spans="1:58" s="1" customFormat="1">
      <c r="A556" s="21" t="s">
        <v>377</v>
      </c>
      <c r="B556" s="145" t="s">
        <v>672</v>
      </c>
      <c r="C556" s="68" t="s">
        <v>483</v>
      </c>
      <c r="D556" s="21" t="s">
        <v>437</v>
      </c>
      <c r="E556" s="21" t="s">
        <v>104</v>
      </c>
      <c r="F556" s="21">
        <v>1</v>
      </c>
      <c r="G556" s="20" t="s">
        <v>669</v>
      </c>
      <c r="H556" s="21">
        <v>3</v>
      </c>
      <c r="I556" s="49">
        <v>1</v>
      </c>
      <c r="J556" s="37"/>
      <c r="K556" s="31"/>
      <c r="L556" s="31"/>
      <c r="M556" s="38"/>
      <c r="N556" s="193">
        <v>0</v>
      </c>
      <c r="O556" s="21"/>
      <c r="P556" s="21">
        <v>4</v>
      </c>
      <c r="Q556" s="21">
        <v>4</v>
      </c>
      <c r="R556" s="21">
        <v>0</v>
      </c>
      <c r="S556" s="21"/>
      <c r="T556" s="121"/>
      <c r="U556" s="50">
        <f t="shared" si="128"/>
        <v>4</v>
      </c>
      <c r="V556" s="29">
        <f t="shared" si="129"/>
        <v>0</v>
      </c>
      <c r="W556" s="29">
        <f t="shared" si="130"/>
        <v>0</v>
      </c>
      <c r="X556" s="57">
        <f t="shared" si="131"/>
        <v>0</v>
      </c>
      <c r="Y556" s="29">
        <f t="shared" si="132"/>
        <v>0</v>
      </c>
      <c r="Z556" s="20">
        <f t="shared" si="133"/>
        <v>0</v>
      </c>
      <c r="AA556" s="20">
        <f t="shared" si="142"/>
        <v>0</v>
      </c>
      <c r="AB556" s="20">
        <f t="shared" si="134"/>
        <v>0</v>
      </c>
      <c r="AC556" s="20">
        <f t="shared" si="135"/>
        <v>0</v>
      </c>
      <c r="AD556" s="20">
        <f t="shared" si="136"/>
        <v>0</v>
      </c>
      <c r="AE556" s="23">
        <f t="shared" si="137"/>
        <v>0</v>
      </c>
      <c r="AF556" s="25">
        <f t="shared" si="138"/>
        <v>0</v>
      </c>
      <c r="AG556" s="230"/>
      <c r="AH556" s="25">
        <f t="shared" si="127"/>
        <v>0</v>
      </c>
      <c r="AI556" s="23"/>
      <c r="AJ556" s="49">
        <f t="shared" si="139"/>
        <v>4</v>
      </c>
      <c r="AK556" s="181" t="s">
        <v>238</v>
      </c>
      <c r="AL556" s="182">
        <f t="shared" si="140"/>
        <v>6.6666666666666671E-3</v>
      </c>
      <c r="AM556" s="158" t="s">
        <v>468</v>
      </c>
      <c r="AN556" s="20" t="s">
        <v>180</v>
      </c>
      <c r="AO556" s="20" t="s">
        <v>180</v>
      </c>
      <c r="AP556" s="21"/>
      <c r="AQ556" s="122" t="s">
        <v>4</v>
      </c>
      <c r="AR556" s="185" t="str">
        <f>INDEX(Преподаватели!F$3:F$72,MATCH($AK556,Преподаватели!$E$3:$E$72,0),1)</f>
        <v>доц.</v>
      </c>
      <c r="AS556" s="101" t="str">
        <f>INDEX(Преподаватели!G$3:G$72,MATCH($AK556,Преподаватели!$E$3:$E$72,0),1)</f>
        <v>шт.</v>
      </c>
      <c r="AT556" s="101" t="str">
        <f>INDEX(Преподаватели!H$3:H$72,MATCH($AK556,Преподаватели!$E$3:$E$72,0),1)</f>
        <v>к.н.</v>
      </c>
      <c r="AU556" s="186" t="str">
        <f>INDEX(Преподаватели!I$3:I$72,MATCH($AK556,Преподаватели!$E$3:$E$72,0),1)</f>
        <v>б.з.</v>
      </c>
      <c r="AV556" s="157"/>
      <c r="AW556" s="163"/>
      <c r="AX556" s="163"/>
      <c r="AY556" s="164"/>
      <c r="AZ556" s="165"/>
      <c r="BA556" s="165"/>
      <c r="BB556" s="4"/>
      <c r="BC556" s="4"/>
      <c r="BD556" s="4"/>
      <c r="BE556" s="4"/>
      <c r="BF556" s="4"/>
    </row>
    <row r="557" spans="1:58" s="1" customFormat="1">
      <c r="A557" s="21" t="s">
        <v>377</v>
      </c>
      <c r="B557" s="145" t="s">
        <v>672</v>
      </c>
      <c r="C557" s="68" t="s">
        <v>483</v>
      </c>
      <c r="D557" s="21" t="s">
        <v>437</v>
      </c>
      <c r="E557" s="21" t="s">
        <v>104</v>
      </c>
      <c r="F557" s="21">
        <v>2</v>
      </c>
      <c r="G557" s="20" t="s">
        <v>669</v>
      </c>
      <c r="H557" s="21">
        <v>3</v>
      </c>
      <c r="I557" s="49">
        <v>1</v>
      </c>
      <c r="J557" s="37" t="s">
        <v>106</v>
      </c>
      <c r="K557" s="31"/>
      <c r="L557" s="31"/>
      <c r="M557" s="38"/>
      <c r="N557" s="193">
        <v>3</v>
      </c>
      <c r="O557" s="21">
        <v>90</v>
      </c>
      <c r="P557" s="21">
        <v>4</v>
      </c>
      <c r="Q557" s="21"/>
      <c r="R557" s="21">
        <v>0</v>
      </c>
      <c r="S557" s="21">
        <v>4</v>
      </c>
      <c r="T557" s="121">
        <v>78</v>
      </c>
      <c r="U557" s="50">
        <f t="shared" si="128"/>
        <v>0</v>
      </c>
      <c r="V557" s="29">
        <f t="shared" si="129"/>
        <v>0</v>
      </c>
      <c r="W557" s="29">
        <f t="shared" si="130"/>
        <v>4</v>
      </c>
      <c r="X557" s="57">
        <f t="shared" si="131"/>
        <v>0</v>
      </c>
      <c r="Y557" s="29">
        <f t="shared" si="132"/>
        <v>0</v>
      </c>
      <c r="Z557" s="20">
        <f t="shared" si="133"/>
        <v>0</v>
      </c>
      <c r="AA557" s="20">
        <f t="shared" si="142"/>
        <v>0</v>
      </c>
      <c r="AB557" s="20">
        <f t="shared" si="134"/>
        <v>0.75</v>
      </c>
      <c r="AC557" s="20">
        <f t="shared" si="135"/>
        <v>0</v>
      </c>
      <c r="AD557" s="20">
        <f t="shared" si="136"/>
        <v>0</v>
      </c>
      <c r="AE557" s="23">
        <f t="shared" si="137"/>
        <v>0</v>
      </c>
      <c r="AF557" s="25">
        <f t="shared" si="138"/>
        <v>0</v>
      </c>
      <c r="AG557" s="230"/>
      <c r="AH557" s="25">
        <f t="shared" si="127"/>
        <v>0</v>
      </c>
      <c r="AI557" s="23"/>
      <c r="AJ557" s="49">
        <f t="shared" si="139"/>
        <v>4.75</v>
      </c>
      <c r="AK557" s="181" t="s">
        <v>238</v>
      </c>
      <c r="AL557" s="182">
        <f t="shared" si="140"/>
        <v>7.9166666666666673E-3</v>
      </c>
      <c r="AM557" s="158" t="s">
        <v>468</v>
      </c>
      <c r="AN557" s="20" t="s">
        <v>180</v>
      </c>
      <c r="AO557" s="20" t="s">
        <v>180</v>
      </c>
      <c r="AP557" s="21"/>
      <c r="AQ557" s="122" t="s">
        <v>4</v>
      </c>
      <c r="AR557" s="185" t="str">
        <f>INDEX(Преподаватели!F$3:F$72,MATCH($AK557,Преподаватели!$E$3:$E$72,0),1)</f>
        <v>доц.</v>
      </c>
      <c r="AS557" s="101" t="str">
        <f>INDEX(Преподаватели!G$3:G$72,MATCH($AK557,Преподаватели!$E$3:$E$72,0),1)</f>
        <v>шт.</v>
      </c>
      <c r="AT557" s="101" t="str">
        <f>INDEX(Преподаватели!H$3:H$72,MATCH($AK557,Преподаватели!$E$3:$E$72,0),1)</f>
        <v>к.н.</v>
      </c>
      <c r="AU557" s="186" t="str">
        <f>INDEX(Преподаватели!I$3:I$72,MATCH($AK557,Преподаватели!$E$3:$E$72,0),1)</f>
        <v>б.з.</v>
      </c>
      <c r="AV557" s="157"/>
      <c r="AW557" s="163"/>
      <c r="AX557" s="163"/>
      <c r="AY557" s="164"/>
      <c r="AZ557" s="165"/>
      <c r="BA557" s="165"/>
    </row>
    <row r="558" spans="1:58">
      <c r="A558" s="22" t="s">
        <v>514</v>
      </c>
      <c r="B558" s="145" t="s">
        <v>631</v>
      </c>
      <c r="C558" s="68" t="s">
        <v>483</v>
      </c>
      <c r="D558" s="21" t="s">
        <v>437</v>
      </c>
      <c r="E558" s="21" t="s">
        <v>104</v>
      </c>
      <c r="F558" s="21">
        <v>1</v>
      </c>
      <c r="G558" s="20" t="s">
        <v>669</v>
      </c>
      <c r="H558" s="21">
        <v>3</v>
      </c>
      <c r="I558" s="49">
        <v>1</v>
      </c>
      <c r="J558" s="37"/>
      <c r="K558" s="31" t="s">
        <v>106</v>
      </c>
      <c r="L558" s="31"/>
      <c r="M558" s="38"/>
      <c r="N558" s="193">
        <v>3</v>
      </c>
      <c r="O558" s="21">
        <v>90</v>
      </c>
      <c r="P558" s="21">
        <v>4</v>
      </c>
      <c r="Q558" s="21"/>
      <c r="R558" s="21">
        <v>0</v>
      </c>
      <c r="S558" s="21">
        <v>4</v>
      </c>
      <c r="T558" s="121">
        <v>78</v>
      </c>
      <c r="U558" s="50">
        <f t="shared" si="128"/>
        <v>0</v>
      </c>
      <c r="V558" s="29">
        <f t="shared" si="129"/>
        <v>0</v>
      </c>
      <c r="W558" s="29">
        <f t="shared" si="130"/>
        <v>4</v>
      </c>
      <c r="X558" s="57">
        <f t="shared" si="131"/>
        <v>0</v>
      </c>
      <c r="Y558" s="29">
        <f t="shared" si="132"/>
        <v>0</v>
      </c>
      <c r="Z558" s="20">
        <f t="shared" si="133"/>
        <v>0</v>
      </c>
      <c r="AA558" s="20">
        <f t="shared" si="142"/>
        <v>0</v>
      </c>
      <c r="AB558" s="20">
        <f t="shared" si="134"/>
        <v>0</v>
      </c>
      <c r="AC558" s="20">
        <f t="shared" si="135"/>
        <v>0</v>
      </c>
      <c r="AD558" s="20">
        <f t="shared" si="136"/>
        <v>0</v>
      </c>
      <c r="AE558" s="23">
        <f t="shared" si="137"/>
        <v>0</v>
      </c>
      <c r="AF558" s="25">
        <f t="shared" si="138"/>
        <v>0</v>
      </c>
      <c r="AG558" s="230"/>
      <c r="AH558" s="25">
        <f t="shared" si="127"/>
        <v>0</v>
      </c>
      <c r="AI558" s="23"/>
      <c r="AJ558" s="49">
        <f t="shared" si="139"/>
        <v>4</v>
      </c>
      <c r="AK558" s="181" t="s">
        <v>489</v>
      </c>
      <c r="AL558" s="182">
        <f t="shared" si="140"/>
        <v>6.6666666666666671E-3</v>
      </c>
      <c r="AM558" s="69" t="s">
        <v>468</v>
      </c>
      <c r="AN558" s="20" t="s">
        <v>180</v>
      </c>
      <c r="AO558" s="20" t="s">
        <v>180</v>
      </c>
      <c r="AP558" s="21"/>
      <c r="AQ558" s="122" t="s">
        <v>4</v>
      </c>
      <c r="AR558" s="185" t="str">
        <f>INDEX(Преподаватели!F$3:F$72,MATCH($AK558,Преподаватели!$E$3:$E$72,0),1)</f>
        <v>ст.викл.</v>
      </c>
      <c r="AS558" s="101" t="str">
        <f>INDEX(Преподаватели!G$3:G$72,MATCH($AK558,Преподаватели!$E$3:$E$72,0),1)</f>
        <v>шт.</v>
      </c>
      <c r="AT558" s="101" t="str">
        <f>INDEX(Преподаватели!H$3:H$72,MATCH($AK558,Преподаватели!$E$3:$E$72,0),1)</f>
        <v>б.с.</v>
      </c>
      <c r="AU558" s="186" t="str">
        <f>INDEX(Преподаватели!I$3:I$72,MATCH($AK558,Преподаватели!$E$3:$E$72,0),1)</f>
        <v>б.з.</v>
      </c>
      <c r="AV558" s="157"/>
      <c r="AW558" s="163"/>
      <c r="AX558" s="163"/>
      <c r="AY558" s="164"/>
      <c r="AZ558" s="165"/>
      <c r="BA558" s="165"/>
      <c r="BB558" s="1"/>
      <c r="BC558" s="1"/>
      <c r="BD558" s="1"/>
      <c r="BE558" s="1"/>
      <c r="BF558" s="1"/>
    </row>
    <row r="559" spans="1:58" s="1" customFormat="1">
      <c r="A559" s="21" t="s">
        <v>222</v>
      </c>
      <c r="B559" s="145" t="s">
        <v>673</v>
      </c>
      <c r="C559" s="68" t="s">
        <v>483</v>
      </c>
      <c r="D559" s="21" t="s">
        <v>437</v>
      </c>
      <c r="E559" s="21" t="s">
        <v>104</v>
      </c>
      <c r="F559" s="21">
        <v>1</v>
      </c>
      <c r="G559" s="20" t="s">
        <v>669</v>
      </c>
      <c r="H559" s="21">
        <v>3</v>
      </c>
      <c r="I559" s="49">
        <v>1</v>
      </c>
      <c r="J559" s="37"/>
      <c r="K559" s="31"/>
      <c r="L559" s="31"/>
      <c r="M559" s="38"/>
      <c r="N559" s="193">
        <v>0</v>
      </c>
      <c r="O559" s="21"/>
      <c r="P559" s="21">
        <v>4</v>
      </c>
      <c r="Q559" s="21">
        <v>4</v>
      </c>
      <c r="R559" s="21">
        <v>0</v>
      </c>
      <c r="S559" s="21"/>
      <c r="T559" s="121"/>
      <c r="U559" s="50">
        <f t="shared" si="128"/>
        <v>4</v>
      </c>
      <c r="V559" s="29">
        <f t="shared" si="129"/>
        <v>0</v>
      </c>
      <c r="W559" s="29">
        <f t="shared" si="130"/>
        <v>0</v>
      </c>
      <c r="X559" s="57">
        <f t="shared" si="131"/>
        <v>0</v>
      </c>
      <c r="Y559" s="29">
        <f t="shared" si="132"/>
        <v>0</v>
      </c>
      <c r="Z559" s="20">
        <f t="shared" si="133"/>
        <v>0</v>
      </c>
      <c r="AA559" s="20">
        <f t="shared" si="142"/>
        <v>0</v>
      </c>
      <c r="AB559" s="20">
        <f t="shared" si="134"/>
        <v>0</v>
      </c>
      <c r="AC559" s="20">
        <f t="shared" si="135"/>
        <v>0</v>
      </c>
      <c r="AD559" s="20">
        <f t="shared" si="136"/>
        <v>0</v>
      </c>
      <c r="AE559" s="23">
        <f t="shared" si="137"/>
        <v>0</v>
      </c>
      <c r="AF559" s="25">
        <f t="shared" si="138"/>
        <v>0</v>
      </c>
      <c r="AG559" s="230"/>
      <c r="AH559" s="25">
        <f t="shared" si="127"/>
        <v>0</v>
      </c>
      <c r="AI559" s="23"/>
      <c r="AJ559" s="49">
        <f t="shared" si="139"/>
        <v>4</v>
      </c>
      <c r="AK559" s="181" t="s">
        <v>200</v>
      </c>
      <c r="AL559" s="182">
        <f t="shared" si="140"/>
        <v>6.6666666666666671E-3</v>
      </c>
      <c r="AM559" s="158" t="s">
        <v>468</v>
      </c>
      <c r="AN559" s="20" t="s">
        <v>180</v>
      </c>
      <c r="AO559" s="20" t="s">
        <v>180</v>
      </c>
      <c r="AP559" s="21"/>
      <c r="AQ559" s="122" t="s">
        <v>4</v>
      </c>
      <c r="AR559" s="185" t="str">
        <f>INDEX(Преподаватели!F$3:F$72,MATCH($AK559,Преподаватели!$E$3:$E$72,0),1)</f>
        <v>проф.</v>
      </c>
      <c r="AS559" s="101" t="str">
        <f>INDEX(Преподаватели!G$3:G$72,MATCH($AK559,Преподаватели!$E$3:$E$72,0),1)</f>
        <v>сум.</v>
      </c>
      <c r="AT559" s="101" t="str">
        <f>INDEX(Преподаватели!H$3:H$72,MATCH($AK559,Преподаватели!$E$3:$E$72,0),1)</f>
        <v>д.н.</v>
      </c>
      <c r="AU559" s="186" t="str">
        <f>INDEX(Преподаватели!I$3:I$72,MATCH($AK559,Преподаватели!$E$3:$E$72,0),1)</f>
        <v>проф.</v>
      </c>
      <c r="AV559" s="157"/>
      <c r="AW559" s="163"/>
      <c r="AX559" s="163"/>
      <c r="AY559" s="164"/>
      <c r="AZ559" s="165"/>
      <c r="BA559" s="165"/>
      <c r="BB559" s="4"/>
      <c r="BC559" s="4"/>
      <c r="BD559" s="4"/>
      <c r="BE559" s="4"/>
      <c r="BF559" s="4"/>
    </row>
    <row r="560" spans="1:58" s="1" customFormat="1">
      <c r="A560" s="21" t="s">
        <v>222</v>
      </c>
      <c r="B560" s="145" t="s">
        <v>673</v>
      </c>
      <c r="C560" s="68" t="s">
        <v>483</v>
      </c>
      <c r="D560" s="21" t="s">
        <v>437</v>
      </c>
      <c r="E560" s="21" t="s">
        <v>104</v>
      </c>
      <c r="F560" s="21">
        <v>2</v>
      </c>
      <c r="G560" s="20" t="s">
        <v>669</v>
      </c>
      <c r="H560" s="21">
        <v>3</v>
      </c>
      <c r="I560" s="49">
        <v>1</v>
      </c>
      <c r="J560" s="37" t="s">
        <v>106</v>
      </c>
      <c r="K560" s="31"/>
      <c r="L560" s="31"/>
      <c r="M560" s="38"/>
      <c r="N560" s="193">
        <v>3</v>
      </c>
      <c r="O560" s="21">
        <v>90</v>
      </c>
      <c r="P560" s="21">
        <v>4</v>
      </c>
      <c r="Q560" s="21"/>
      <c r="R560" s="21">
        <v>0</v>
      </c>
      <c r="S560" s="21">
        <v>4</v>
      </c>
      <c r="T560" s="121">
        <v>78</v>
      </c>
      <c r="U560" s="50">
        <f t="shared" si="128"/>
        <v>0</v>
      </c>
      <c r="V560" s="29">
        <f t="shared" si="129"/>
        <v>0</v>
      </c>
      <c r="W560" s="29">
        <f t="shared" si="130"/>
        <v>4</v>
      </c>
      <c r="X560" s="57">
        <f t="shared" si="131"/>
        <v>0</v>
      </c>
      <c r="Y560" s="29">
        <f t="shared" si="132"/>
        <v>0</v>
      </c>
      <c r="Z560" s="20">
        <f t="shared" si="133"/>
        <v>0</v>
      </c>
      <c r="AA560" s="20">
        <f t="shared" si="142"/>
        <v>0</v>
      </c>
      <c r="AB560" s="20">
        <f t="shared" si="134"/>
        <v>0.75</v>
      </c>
      <c r="AC560" s="20">
        <f t="shared" si="135"/>
        <v>0</v>
      </c>
      <c r="AD560" s="20">
        <f t="shared" si="136"/>
        <v>0</v>
      </c>
      <c r="AE560" s="23">
        <f t="shared" si="137"/>
        <v>0</v>
      </c>
      <c r="AF560" s="25">
        <f t="shared" si="138"/>
        <v>0</v>
      </c>
      <c r="AG560" s="230"/>
      <c r="AH560" s="25">
        <f t="shared" ref="AH560:AH618" si="144">IF(AF560&gt;0,0,IF(D560="Заоч.",0,IF(OR(D560="Ден.(д)",D560="Заоч.(д)"),0,IF(Q560&gt;0,N560*H560*0.02,0))))</f>
        <v>0</v>
      </c>
      <c r="AI560" s="23"/>
      <c r="AJ560" s="49">
        <f t="shared" si="139"/>
        <v>4.75</v>
      </c>
      <c r="AK560" s="181" t="s">
        <v>200</v>
      </c>
      <c r="AL560" s="182">
        <f t="shared" si="140"/>
        <v>7.9166666666666673E-3</v>
      </c>
      <c r="AM560" s="158" t="s">
        <v>468</v>
      </c>
      <c r="AN560" s="20" t="s">
        <v>180</v>
      </c>
      <c r="AO560" s="20" t="s">
        <v>180</v>
      </c>
      <c r="AP560" s="21"/>
      <c r="AQ560" s="122" t="s">
        <v>4</v>
      </c>
      <c r="AR560" s="185" t="str">
        <f>INDEX(Преподаватели!F$3:F$72,MATCH($AK560,Преподаватели!$E$3:$E$72,0),1)</f>
        <v>проф.</v>
      </c>
      <c r="AS560" s="101" t="str">
        <f>INDEX(Преподаватели!G$3:G$72,MATCH($AK560,Преподаватели!$E$3:$E$72,0),1)</f>
        <v>сум.</v>
      </c>
      <c r="AT560" s="101" t="str">
        <f>INDEX(Преподаватели!H$3:H$72,MATCH($AK560,Преподаватели!$E$3:$E$72,0),1)</f>
        <v>д.н.</v>
      </c>
      <c r="AU560" s="186" t="str">
        <f>INDEX(Преподаватели!I$3:I$72,MATCH($AK560,Преподаватели!$E$3:$E$72,0),1)</f>
        <v>проф.</v>
      </c>
      <c r="AV560" s="157"/>
      <c r="AW560" s="163"/>
      <c r="AX560" s="163"/>
      <c r="AY560" s="164"/>
      <c r="AZ560" s="165"/>
      <c r="BA560" s="165"/>
    </row>
    <row r="561" spans="1:58" ht="25.5">
      <c r="A561" s="22" t="s">
        <v>554</v>
      </c>
      <c r="B561" s="145" t="s">
        <v>633</v>
      </c>
      <c r="C561" s="68" t="s">
        <v>483</v>
      </c>
      <c r="D561" s="21" t="s">
        <v>437</v>
      </c>
      <c r="E561" s="21" t="s">
        <v>104</v>
      </c>
      <c r="F561" s="21">
        <v>1</v>
      </c>
      <c r="G561" s="20" t="s">
        <v>669</v>
      </c>
      <c r="H561" s="21">
        <v>3</v>
      </c>
      <c r="I561" s="49">
        <v>1</v>
      </c>
      <c r="J561" s="37"/>
      <c r="K561" s="31" t="s">
        <v>106</v>
      </c>
      <c r="L561" s="31"/>
      <c r="M561" s="38"/>
      <c r="N561" s="193">
        <v>4</v>
      </c>
      <c r="O561" s="21">
        <v>120</v>
      </c>
      <c r="P561" s="21">
        <v>4</v>
      </c>
      <c r="Q561" s="21"/>
      <c r="R561" s="21"/>
      <c r="S561" s="21">
        <v>4</v>
      </c>
      <c r="T561" s="121">
        <v>104</v>
      </c>
      <c r="U561" s="50">
        <f t="shared" si="128"/>
        <v>0</v>
      </c>
      <c r="V561" s="29">
        <f t="shared" si="129"/>
        <v>0</v>
      </c>
      <c r="W561" s="29">
        <f t="shared" si="130"/>
        <v>4</v>
      </c>
      <c r="X561" s="57">
        <f t="shared" si="131"/>
        <v>0</v>
      </c>
      <c r="Y561" s="29">
        <f t="shared" si="132"/>
        <v>0</v>
      </c>
      <c r="Z561" s="20">
        <f t="shared" si="133"/>
        <v>0</v>
      </c>
      <c r="AA561" s="20">
        <f t="shared" si="142"/>
        <v>0</v>
      </c>
      <c r="AB561" s="20">
        <f t="shared" si="134"/>
        <v>0</v>
      </c>
      <c r="AC561" s="20">
        <f t="shared" si="135"/>
        <v>0</v>
      </c>
      <c r="AD561" s="20">
        <f t="shared" si="136"/>
        <v>0</v>
      </c>
      <c r="AE561" s="23">
        <f t="shared" si="137"/>
        <v>0</v>
      </c>
      <c r="AF561" s="25">
        <f t="shared" si="138"/>
        <v>0</v>
      </c>
      <c r="AG561" s="230"/>
      <c r="AH561" s="25">
        <f t="shared" si="144"/>
        <v>0</v>
      </c>
      <c r="AI561" s="23"/>
      <c r="AJ561" s="49">
        <f t="shared" si="139"/>
        <v>4</v>
      </c>
      <c r="AK561" s="181" t="s">
        <v>584</v>
      </c>
      <c r="AL561" s="182">
        <f t="shared" si="140"/>
        <v>6.6666666666666671E-3</v>
      </c>
      <c r="AM561" s="69" t="s">
        <v>468</v>
      </c>
      <c r="AN561" s="20" t="s">
        <v>180</v>
      </c>
      <c r="AO561" s="20" t="s">
        <v>180</v>
      </c>
      <c r="AP561" s="21"/>
      <c r="AQ561" s="122" t="s">
        <v>4</v>
      </c>
      <c r="AR561" s="185" t="str">
        <f>INDEX(Преподаватели!F$3:F$72,MATCH($AK561,Преподаватели!$E$3:$E$72,0),1)</f>
        <v>ст.викл.</v>
      </c>
      <c r="AS561" s="101" t="str">
        <f>INDEX(Преподаватели!G$3:G$72,MATCH($AK561,Преподаватели!$E$3:$E$72,0),1)</f>
        <v>сум.</v>
      </c>
      <c r="AT561" s="101" t="str">
        <f>INDEX(Преподаватели!H$3:H$72,MATCH($AK561,Преподаватели!$E$3:$E$72,0),1)</f>
        <v>б.с.</v>
      </c>
      <c r="AU561" s="186" t="str">
        <f>INDEX(Преподаватели!I$3:I$72,MATCH($AK561,Преподаватели!$E$3:$E$72,0),1)</f>
        <v>б.з.</v>
      </c>
      <c r="AV561" s="157"/>
      <c r="AW561" s="163"/>
      <c r="AX561" s="163"/>
      <c r="AY561" s="164"/>
      <c r="AZ561" s="165"/>
      <c r="BA561" s="165"/>
    </row>
    <row r="562" spans="1:58" s="1" customFormat="1">
      <c r="A562" s="21" t="s">
        <v>344</v>
      </c>
      <c r="B562" s="145" t="s">
        <v>632</v>
      </c>
      <c r="C562" s="68" t="s">
        <v>483</v>
      </c>
      <c r="D562" s="21" t="s">
        <v>437</v>
      </c>
      <c r="E562" s="21" t="s">
        <v>104</v>
      </c>
      <c r="F562" s="21">
        <v>1</v>
      </c>
      <c r="G562" s="20" t="s">
        <v>669</v>
      </c>
      <c r="H562" s="21">
        <v>3</v>
      </c>
      <c r="I562" s="49">
        <v>1</v>
      </c>
      <c r="J562" s="37"/>
      <c r="K562" s="31" t="s">
        <v>106</v>
      </c>
      <c r="L562" s="31"/>
      <c r="M562" s="38"/>
      <c r="N562" s="193">
        <v>3</v>
      </c>
      <c r="O562" s="21">
        <v>90</v>
      </c>
      <c r="P562" s="21">
        <v>4</v>
      </c>
      <c r="Q562" s="21"/>
      <c r="R562" s="21">
        <v>0</v>
      </c>
      <c r="S562" s="21">
        <v>4</v>
      </c>
      <c r="T562" s="121">
        <v>78</v>
      </c>
      <c r="U562" s="50">
        <f t="shared" ref="U562:U620" si="145">Q562</f>
        <v>0</v>
      </c>
      <c r="V562" s="29">
        <f t="shared" ref="V562:V620" si="146">R562*I562</f>
        <v>0</v>
      </c>
      <c r="W562" s="29">
        <f t="shared" ref="W562:W620" si="147">S562*I562</f>
        <v>4</v>
      </c>
      <c r="X562" s="57">
        <f t="shared" ref="X562:X620" si="148">IF(AF562&gt;0,0,IF(AND(D562="Заоч.(д)",M562="+"),N562*2*0.25*H562,IF(OR(M562="+",M562="+у"),H562*0.25,IF(OR(M562="к",M562="к/кмс"),H562*0.25,IF(OR(M562="кк",M562="кк/кмс"),H562*0.25*2,IF(OR(M562="рр",M562="рр/кмс"),H562*0.5,IF(OR(M562="кр",M562="кр/кмс"),H562*1,0)))))))</f>
        <v>0</v>
      </c>
      <c r="Y562" s="29">
        <f t="shared" ref="Y562:Y620" si="149">IF(L562="+",H562*3,IF(L562="+в",H562*3,0))</f>
        <v>0</v>
      </c>
      <c r="Z562" s="20">
        <f t="shared" ref="Z562:Z620" si="150">IF(AND(D562="Заоч.(д)",K562="+"),H562*0.1,IF(AF562&gt;0,0,IF(AND(K562="+",R562="",S562="",O562=Q562+T562),H562*0.1,0)))</f>
        <v>0</v>
      </c>
      <c r="AA562" s="20">
        <f t="shared" si="142"/>
        <v>0</v>
      </c>
      <c r="AB562" s="20">
        <f t="shared" ref="AB562:AB620" si="151">IF(AND(J562="+",D562="Заоч.(д)"),H562*0.1,IF(J562="+",H562*0.25,0))</f>
        <v>0</v>
      </c>
      <c r="AC562" s="20">
        <f t="shared" ref="AC562:AC620" si="152">IF(B562="Керівництво бакалаврськими роботами",H562*10,IF(B562="Керівництво магістерськими роботами",H562*20,IF(B562="Рецензування бакалаврських робіт",H562*1,IF(B562="Рецензування магістерських робіт",H562*2,IF(B562="Нормоконтроль",H562*0.33,0)))))</f>
        <v>0</v>
      </c>
      <c r="AD562" s="20">
        <f t="shared" ref="AD562:AD620" si="153">IF(B562="Голова ЕК (екзамен)",H562*0.5,IF(B562="Голова ЕК (захист)",H562*0.5,IF(B562="Участь у ЕК (екзамен)",H562*0.33,IF(B562="Участь у ЕК (захист)",H562*0.33,0))))</f>
        <v>0</v>
      </c>
      <c r="AE562" s="23">
        <f t="shared" ref="AE562:AE620" si="154">IF(B562="Керівництво аспірантами (очна)",H562*25,IF(B562="Керівництво аспірантами (заочна)",H562*25,IF(B562="Рецензування рефератів (асп.)",H562*2,IF(B562="Кандидатські іспити",H562*0.5,IF(B562="Вступні іспити (асп.)",H562*0.5,IF(B562="Наукове консультування докторантів",H562*50,0))))))</f>
        <v>0</v>
      </c>
      <c r="AF562" s="25">
        <f t="shared" ref="AF562:AF620" si="155">IF(AND(A562="ПедПр",D562="Ден."),H562*N562/1.5,IF(AND(A562="ПедПр",D562="Заоч."),H562*0.5*N562/1.5,IF(AND(A562="ПедПр",D562="Заоч.(д)"),H562*0.5*N562/1.5,IF(AND(A562="Пр",D562="Ден."),H562*0.5,IF(AND(A562="Пр",D562="Заоч."),H562*0.1,IF(AND(A562="Пр",D562="Заоч.(д)"),H562*0.1,IF(AND(A562="НПрКПУ",D562="Ден.",H562&gt;=5),ROUND(H562/6,1)*N562/3*2*2,0)))))))</f>
        <v>0</v>
      </c>
      <c r="AG562" s="230"/>
      <c r="AH562" s="25">
        <f t="shared" si="144"/>
        <v>0</v>
      </c>
      <c r="AI562" s="23"/>
      <c r="AJ562" s="49">
        <f t="shared" ref="AJ562:AJ620" si="156">SUM(U562:AI562)</f>
        <v>4</v>
      </c>
      <c r="AK562" s="181" t="s">
        <v>238</v>
      </c>
      <c r="AL562" s="182">
        <f t="shared" ref="AL562:AL620" si="157">IF(OR(AU562="проф.",AT562="д.н."),AJ562/600,AJ562/600)</f>
        <v>6.6666666666666671E-3</v>
      </c>
      <c r="AM562" s="158" t="s">
        <v>468</v>
      </c>
      <c r="AN562" s="20" t="s">
        <v>180</v>
      </c>
      <c r="AO562" s="20" t="s">
        <v>180</v>
      </c>
      <c r="AP562" s="21"/>
      <c r="AQ562" s="122" t="s">
        <v>4</v>
      </c>
      <c r="AR562" s="185" t="str">
        <f>INDEX(Преподаватели!F$3:F$72,MATCH($AK562,Преподаватели!$E$3:$E$72,0),1)</f>
        <v>доц.</v>
      </c>
      <c r="AS562" s="101" t="str">
        <f>INDEX(Преподаватели!G$3:G$72,MATCH($AK562,Преподаватели!$E$3:$E$72,0),1)</f>
        <v>шт.</v>
      </c>
      <c r="AT562" s="101" t="str">
        <f>INDEX(Преподаватели!H$3:H$72,MATCH($AK562,Преподаватели!$E$3:$E$72,0),1)</f>
        <v>к.н.</v>
      </c>
      <c r="AU562" s="186" t="str">
        <f>INDEX(Преподаватели!I$3:I$72,MATCH($AK562,Преподаватели!$E$3:$E$72,0),1)</f>
        <v>б.з.</v>
      </c>
      <c r="AV562" s="157"/>
      <c r="AW562" s="163"/>
      <c r="AX562" s="163"/>
      <c r="AY562" s="164"/>
      <c r="AZ562" s="165"/>
      <c r="BA562" s="165"/>
    </row>
    <row r="563" spans="1:58" s="1" customFormat="1">
      <c r="A563" s="21" t="s">
        <v>674</v>
      </c>
      <c r="B563" s="145" t="s">
        <v>635</v>
      </c>
      <c r="C563" s="68" t="s">
        <v>483</v>
      </c>
      <c r="D563" s="21" t="s">
        <v>437</v>
      </c>
      <c r="E563" s="21" t="s">
        <v>104</v>
      </c>
      <c r="F563" s="21">
        <v>1</v>
      </c>
      <c r="G563" s="20" t="s">
        <v>669</v>
      </c>
      <c r="H563" s="21">
        <v>3</v>
      </c>
      <c r="I563" s="49">
        <v>1</v>
      </c>
      <c r="J563" s="37" t="s">
        <v>106</v>
      </c>
      <c r="K563" s="31"/>
      <c r="L563" s="31"/>
      <c r="M563" s="38"/>
      <c r="N563" s="193">
        <v>3</v>
      </c>
      <c r="O563" s="21">
        <v>90</v>
      </c>
      <c r="P563" s="21">
        <v>4</v>
      </c>
      <c r="Q563" s="21"/>
      <c r="R563" s="21">
        <v>0</v>
      </c>
      <c r="S563" s="21">
        <v>4</v>
      </c>
      <c r="T563" s="121">
        <v>78</v>
      </c>
      <c r="U563" s="50">
        <f t="shared" si="145"/>
        <v>0</v>
      </c>
      <c r="V563" s="29">
        <f t="shared" si="146"/>
        <v>0</v>
      </c>
      <c r="W563" s="29">
        <f t="shared" si="147"/>
        <v>4</v>
      </c>
      <c r="X563" s="57">
        <f t="shared" si="148"/>
        <v>0</v>
      </c>
      <c r="Y563" s="29">
        <f t="shared" si="149"/>
        <v>0</v>
      </c>
      <c r="Z563" s="20">
        <f t="shared" si="150"/>
        <v>0</v>
      </c>
      <c r="AA563" s="20">
        <f t="shared" si="142"/>
        <v>0</v>
      </c>
      <c r="AB563" s="20">
        <f t="shared" si="151"/>
        <v>0.75</v>
      </c>
      <c r="AC563" s="20">
        <f t="shared" si="152"/>
        <v>0</v>
      </c>
      <c r="AD563" s="20">
        <f t="shared" si="153"/>
        <v>0</v>
      </c>
      <c r="AE563" s="23">
        <f t="shared" si="154"/>
        <v>0</v>
      </c>
      <c r="AF563" s="25">
        <f t="shared" si="155"/>
        <v>0</v>
      </c>
      <c r="AG563" s="230"/>
      <c r="AH563" s="25">
        <f t="shared" si="144"/>
        <v>0</v>
      </c>
      <c r="AI563" s="23"/>
      <c r="AJ563" s="49">
        <f t="shared" si="156"/>
        <v>4.75</v>
      </c>
      <c r="AK563" s="181" t="s">
        <v>238</v>
      </c>
      <c r="AL563" s="182">
        <f t="shared" si="157"/>
        <v>7.9166666666666673E-3</v>
      </c>
      <c r="AM563" s="158" t="s">
        <v>468</v>
      </c>
      <c r="AN563" s="20" t="s">
        <v>180</v>
      </c>
      <c r="AO563" s="20" t="s">
        <v>180</v>
      </c>
      <c r="AP563" s="21"/>
      <c r="AQ563" s="122" t="s">
        <v>4</v>
      </c>
      <c r="AR563" s="185" t="str">
        <f>INDEX(Преподаватели!F$3:F$72,MATCH($AK563,Преподаватели!$E$3:$E$72,0),1)</f>
        <v>доц.</v>
      </c>
      <c r="AS563" s="101" t="str">
        <f>INDEX(Преподаватели!G$3:G$72,MATCH($AK563,Преподаватели!$E$3:$E$72,0),1)</f>
        <v>шт.</v>
      </c>
      <c r="AT563" s="101" t="str">
        <f>INDEX(Преподаватели!H$3:H$72,MATCH($AK563,Преподаватели!$E$3:$E$72,0),1)</f>
        <v>к.н.</v>
      </c>
      <c r="AU563" s="186" t="str">
        <f>INDEX(Преподаватели!I$3:I$72,MATCH($AK563,Преподаватели!$E$3:$E$72,0),1)</f>
        <v>б.з.</v>
      </c>
      <c r="AV563" s="157"/>
      <c r="AW563" s="163"/>
      <c r="AX563" s="163"/>
      <c r="AY563" s="164"/>
      <c r="AZ563" s="165"/>
      <c r="BA563" s="165"/>
    </row>
    <row r="564" spans="1:58" s="1" customFormat="1">
      <c r="A564" s="21" t="s">
        <v>299</v>
      </c>
      <c r="B564" s="145" t="s">
        <v>675</v>
      </c>
      <c r="C564" s="68" t="s">
        <v>483</v>
      </c>
      <c r="D564" s="21" t="s">
        <v>437</v>
      </c>
      <c r="E564" s="21" t="s">
        <v>104</v>
      </c>
      <c r="F564" s="21">
        <v>1</v>
      </c>
      <c r="G564" s="20" t="s">
        <v>669</v>
      </c>
      <c r="H564" s="21">
        <v>3</v>
      </c>
      <c r="I564" s="49">
        <v>1</v>
      </c>
      <c r="J564" s="37"/>
      <c r="K564" s="31"/>
      <c r="L564" s="31"/>
      <c r="M564" s="38"/>
      <c r="N564" s="193">
        <v>0</v>
      </c>
      <c r="O564" s="21"/>
      <c r="P564" s="21">
        <v>4</v>
      </c>
      <c r="Q564" s="21">
        <v>4</v>
      </c>
      <c r="R564" s="21">
        <v>0</v>
      </c>
      <c r="S564" s="21"/>
      <c r="T564" s="121"/>
      <c r="U564" s="50">
        <f t="shared" si="145"/>
        <v>4</v>
      </c>
      <c r="V564" s="29">
        <f t="shared" si="146"/>
        <v>0</v>
      </c>
      <c r="W564" s="29">
        <f t="shared" si="147"/>
        <v>0</v>
      </c>
      <c r="X564" s="57">
        <f t="shared" si="148"/>
        <v>0</v>
      </c>
      <c r="Y564" s="29">
        <f t="shared" si="149"/>
        <v>0</v>
      </c>
      <c r="Z564" s="20">
        <f t="shared" si="150"/>
        <v>0</v>
      </c>
      <c r="AA564" s="20">
        <f t="shared" si="142"/>
        <v>0</v>
      </c>
      <c r="AB564" s="20">
        <f t="shared" si="151"/>
        <v>0</v>
      </c>
      <c r="AC564" s="20">
        <f t="shared" si="152"/>
        <v>0</v>
      </c>
      <c r="AD564" s="20">
        <f t="shared" si="153"/>
        <v>0</v>
      </c>
      <c r="AE564" s="23">
        <f t="shared" si="154"/>
        <v>0</v>
      </c>
      <c r="AF564" s="25">
        <f t="shared" si="155"/>
        <v>0</v>
      </c>
      <c r="AG564" s="230"/>
      <c r="AH564" s="25">
        <f t="shared" si="144"/>
        <v>0</v>
      </c>
      <c r="AI564" s="23"/>
      <c r="AJ564" s="49">
        <f t="shared" si="156"/>
        <v>4</v>
      </c>
      <c r="AK564" s="181" t="s">
        <v>200</v>
      </c>
      <c r="AL564" s="182">
        <f t="shared" si="157"/>
        <v>6.6666666666666671E-3</v>
      </c>
      <c r="AM564" s="158" t="s">
        <v>468</v>
      </c>
      <c r="AN564" s="20" t="s">
        <v>180</v>
      </c>
      <c r="AO564" s="20" t="s">
        <v>180</v>
      </c>
      <c r="AP564" s="21"/>
      <c r="AQ564" s="122" t="s">
        <v>4</v>
      </c>
      <c r="AR564" s="185" t="str">
        <f>INDEX(Преподаватели!F$3:F$72,MATCH($AK564,Преподаватели!$E$3:$E$72,0),1)</f>
        <v>проф.</v>
      </c>
      <c r="AS564" s="101" t="str">
        <f>INDEX(Преподаватели!G$3:G$72,MATCH($AK564,Преподаватели!$E$3:$E$72,0),1)</f>
        <v>сум.</v>
      </c>
      <c r="AT564" s="101" t="str">
        <f>INDEX(Преподаватели!H$3:H$72,MATCH($AK564,Преподаватели!$E$3:$E$72,0),1)</f>
        <v>д.н.</v>
      </c>
      <c r="AU564" s="186" t="str">
        <f>INDEX(Преподаватели!I$3:I$72,MATCH($AK564,Преподаватели!$E$3:$E$72,0),1)</f>
        <v>проф.</v>
      </c>
      <c r="AV564" s="157"/>
      <c r="AW564" s="163"/>
      <c r="AX564" s="163"/>
      <c r="AY564" s="164"/>
      <c r="AZ564" s="165"/>
      <c r="BA564" s="165"/>
      <c r="BB564" s="4"/>
      <c r="BC564" s="4"/>
      <c r="BD564" s="4"/>
      <c r="BE564" s="4"/>
      <c r="BF564" s="4"/>
    </row>
    <row r="565" spans="1:58">
      <c r="A565" s="22" t="s">
        <v>299</v>
      </c>
      <c r="B565" s="145" t="s">
        <v>675</v>
      </c>
      <c r="C565" s="68" t="s">
        <v>483</v>
      </c>
      <c r="D565" s="21" t="s">
        <v>437</v>
      </c>
      <c r="E565" s="21" t="s">
        <v>104</v>
      </c>
      <c r="F565" s="21">
        <v>2</v>
      </c>
      <c r="G565" s="20" t="s">
        <v>669</v>
      </c>
      <c r="H565" s="21">
        <v>3</v>
      </c>
      <c r="I565" s="49">
        <v>1</v>
      </c>
      <c r="J565" s="37"/>
      <c r="K565" s="31" t="s">
        <v>106</v>
      </c>
      <c r="L565" s="31"/>
      <c r="M565" s="38"/>
      <c r="N565" s="193">
        <v>3</v>
      </c>
      <c r="O565" s="21">
        <v>90</v>
      </c>
      <c r="P565" s="21">
        <v>4</v>
      </c>
      <c r="Q565" s="21"/>
      <c r="R565" s="21">
        <v>0</v>
      </c>
      <c r="S565" s="21">
        <v>4</v>
      </c>
      <c r="T565" s="121">
        <v>78</v>
      </c>
      <c r="U565" s="50">
        <f t="shared" si="145"/>
        <v>0</v>
      </c>
      <c r="V565" s="29">
        <f t="shared" si="146"/>
        <v>0</v>
      </c>
      <c r="W565" s="29">
        <f t="shared" si="147"/>
        <v>4</v>
      </c>
      <c r="X565" s="57">
        <f t="shared" si="148"/>
        <v>0</v>
      </c>
      <c r="Y565" s="29">
        <f t="shared" si="149"/>
        <v>0</v>
      </c>
      <c r="Z565" s="20">
        <f t="shared" si="150"/>
        <v>0</v>
      </c>
      <c r="AA565" s="20">
        <f t="shared" si="142"/>
        <v>0</v>
      </c>
      <c r="AB565" s="20">
        <f t="shared" si="151"/>
        <v>0</v>
      </c>
      <c r="AC565" s="20">
        <f t="shared" si="152"/>
        <v>0</v>
      </c>
      <c r="AD565" s="20">
        <f t="shared" si="153"/>
        <v>0</v>
      </c>
      <c r="AE565" s="23">
        <f t="shared" si="154"/>
        <v>0</v>
      </c>
      <c r="AF565" s="25">
        <f t="shared" si="155"/>
        <v>0</v>
      </c>
      <c r="AG565" s="230"/>
      <c r="AH565" s="25">
        <f t="shared" si="144"/>
        <v>0</v>
      </c>
      <c r="AI565" s="23"/>
      <c r="AJ565" s="49">
        <f t="shared" si="156"/>
        <v>4</v>
      </c>
      <c r="AK565" s="181" t="s">
        <v>200</v>
      </c>
      <c r="AL565" s="182">
        <f t="shared" si="157"/>
        <v>6.6666666666666671E-3</v>
      </c>
      <c r="AM565" s="69" t="s">
        <v>468</v>
      </c>
      <c r="AN565" s="20" t="s">
        <v>180</v>
      </c>
      <c r="AO565" s="20" t="s">
        <v>180</v>
      </c>
      <c r="AP565" s="21"/>
      <c r="AQ565" s="122" t="s">
        <v>4</v>
      </c>
      <c r="AR565" s="185" t="str">
        <f>INDEX(Преподаватели!F$3:F$72,MATCH($AK565,Преподаватели!$E$3:$E$72,0),1)</f>
        <v>проф.</v>
      </c>
      <c r="AS565" s="101" t="str">
        <f>INDEX(Преподаватели!G$3:G$72,MATCH($AK565,Преподаватели!$E$3:$E$72,0),1)</f>
        <v>сум.</v>
      </c>
      <c r="AT565" s="101" t="str">
        <f>INDEX(Преподаватели!H$3:H$72,MATCH($AK565,Преподаватели!$E$3:$E$72,0),1)</f>
        <v>д.н.</v>
      </c>
      <c r="AU565" s="186" t="str">
        <f>INDEX(Преподаватели!I$3:I$72,MATCH($AK565,Преподаватели!$E$3:$E$72,0),1)</f>
        <v>проф.</v>
      </c>
      <c r="AV565" s="157"/>
      <c r="AW565" s="163"/>
      <c r="AX565" s="163"/>
      <c r="AY565" s="164"/>
      <c r="AZ565" s="165"/>
      <c r="BA565" s="165"/>
      <c r="BB565" s="1"/>
      <c r="BC565" s="1"/>
      <c r="BD565" s="1"/>
      <c r="BE565" s="1"/>
      <c r="BF565" s="1"/>
    </row>
    <row r="566" spans="1:58" s="1" customFormat="1">
      <c r="A566" s="21" t="s">
        <v>286</v>
      </c>
      <c r="B566" s="145" t="s">
        <v>676</v>
      </c>
      <c r="C566" s="68" t="s">
        <v>483</v>
      </c>
      <c r="D566" s="21" t="s">
        <v>437</v>
      </c>
      <c r="E566" s="21" t="s">
        <v>104</v>
      </c>
      <c r="F566" s="21">
        <v>1</v>
      </c>
      <c r="G566" s="20" t="s">
        <v>669</v>
      </c>
      <c r="H566" s="21">
        <v>3</v>
      </c>
      <c r="I566" s="49">
        <v>1</v>
      </c>
      <c r="J566" s="37"/>
      <c r="K566" s="31"/>
      <c r="L566" s="31"/>
      <c r="M566" s="38"/>
      <c r="N566" s="193">
        <v>0</v>
      </c>
      <c r="O566" s="21"/>
      <c r="P566" s="21">
        <v>4</v>
      </c>
      <c r="Q566" s="21">
        <v>4</v>
      </c>
      <c r="R566" s="21"/>
      <c r="S566" s="21"/>
      <c r="T566" s="121"/>
      <c r="U566" s="50">
        <f t="shared" si="145"/>
        <v>4</v>
      </c>
      <c r="V566" s="29">
        <f t="shared" si="146"/>
        <v>0</v>
      </c>
      <c r="W566" s="29">
        <f t="shared" si="147"/>
        <v>0</v>
      </c>
      <c r="X566" s="57">
        <f t="shared" si="148"/>
        <v>0</v>
      </c>
      <c r="Y566" s="29">
        <f t="shared" si="149"/>
        <v>0</v>
      </c>
      <c r="Z566" s="20">
        <f t="shared" si="150"/>
        <v>0</v>
      </c>
      <c r="AA566" s="20">
        <f t="shared" si="142"/>
        <v>0</v>
      </c>
      <c r="AB566" s="20">
        <f t="shared" si="151"/>
        <v>0</v>
      </c>
      <c r="AC566" s="20">
        <f t="shared" si="152"/>
        <v>0</v>
      </c>
      <c r="AD566" s="20">
        <f t="shared" si="153"/>
        <v>0</v>
      </c>
      <c r="AE566" s="23">
        <f t="shared" si="154"/>
        <v>0</v>
      </c>
      <c r="AF566" s="25">
        <f t="shared" si="155"/>
        <v>0</v>
      </c>
      <c r="AG566" s="230"/>
      <c r="AH566" s="25">
        <f t="shared" si="144"/>
        <v>0</v>
      </c>
      <c r="AI566" s="23"/>
      <c r="AJ566" s="49">
        <f t="shared" si="156"/>
        <v>4</v>
      </c>
      <c r="AK566" s="181" t="s">
        <v>238</v>
      </c>
      <c r="AL566" s="182">
        <f t="shared" si="157"/>
        <v>6.6666666666666671E-3</v>
      </c>
      <c r="AM566" s="158" t="s">
        <v>468</v>
      </c>
      <c r="AN566" s="20" t="s">
        <v>180</v>
      </c>
      <c r="AO566" s="20" t="s">
        <v>180</v>
      </c>
      <c r="AP566" s="21"/>
      <c r="AQ566" s="122" t="s">
        <v>4</v>
      </c>
      <c r="AR566" s="185" t="str">
        <f>INDEX(Преподаватели!F$3:F$72,MATCH($AK566,Преподаватели!$E$3:$E$72,0),1)</f>
        <v>доц.</v>
      </c>
      <c r="AS566" s="101" t="str">
        <f>INDEX(Преподаватели!G$3:G$72,MATCH($AK566,Преподаватели!$E$3:$E$72,0),1)</f>
        <v>шт.</v>
      </c>
      <c r="AT566" s="101" t="str">
        <f>INDEX(Преподаватели!H$3:H$72,MATCH($AK566,Преподаватели!$E$3:$E$72,0),1)</f>
        <v>к.н.</v>
      </c>
      <c r="AU566" s="186" t="str">
        <f>INDEX(Преподаватели!I$3:I$72,MATCH($AK566,Преподаватели!$E$3:$E$72,0),1)</f>
        <v>б.з.</v>
      </c>
      <c r="AV566" s="157"/>
      <c r="AW566" s="163"/>
      <c r="AX566" s="163"/>
      <c r="AY566" s="164"/>
      <c r="AZ566" s="165"/>
      <c r="BA566" s="165"/>
    </row>
    <row r="567" spans="1:58">
      <c r="A567" s="22" t="s">
        <v>286</v>
      </c>
      <c r="B567" s="145" t="s">
        <v>676</v>
      </c>
      <c r="C567" s="68" t="s">
        <v>483</v>
      </c>
      <c r="D567" s="21" t="s">
        <v>437</v>
      </c>
      <c r="E567" s="21" t="s">
        <v>104</v>
      </c>
      <c r="F567" s="21">
        <v>2</v>
      </c>
      <c r="G567" s="20" t="s">
        <v>669</v>
      </c>
      <c r="H567" s="21">
        <v>3</v>
      </c>
      <c r="I567" s="49">
        <v>1</v>
      </c>
      <c r="J567" s="37"/>
      <c r="K567" s="31" t="s">
        <v>106</v>
      </c>
      <c r="L567" s="31"/>
      <c r="M567" s="38"/>
      <c r="N567" s="193">
        <v>4</v>
      </c>
      <c r="O567" s="21">
        <v>120</v>
      </c>
      <c r="P567" s="21">
        <v>4</v>
      </c>
      <c r="Q567" s="21"/>
      <c r="R567" s="21"/>
      <c r="S567" s="21">
        <v>4</v>
      </c>
      <c r="T567" s="121">
        <v>106</v>
      </c>
      <c r="U567" s="50">
        <f t="shared" si="145"/>
        <v>0</v>
      </c>
      <c r="V567" s="29">
        <f t="shared" si="146"/>
        <v>0</v>
      </c>
      <c r="W567" s="29">
        <f t="shared" si="147"/>
        <v>4</v>
      </c>
      <c r="X567" s="57">
        <f t="shared" si="148"/>
        <v>0</v>
      </c>
      <c r="Y567" s="29">
        <f t="shared" si="149"/>
        <v>0</v>
      </c>
      <c r="Z567" s="20">
        <f t="shared" si="150"/>
        <v>0</v>
      </c>
      <c r="AA567" s="20">
        <f t="shared" si="142"/>
        <v>0</v>
      </c>
      <c r="AB567" s="20">
        <f t="shared" si="151"/>
        <v>0</v>
      </c>
      <c r="AC567" s="20">
        <f t="shared" si="152"/>
        <v>0</v>
      </c>
      <c r="AD567" s="20">
        <f t="shared" si="153"/>
        <v>0</v>
      </c>
      <c r="AE567" s="23">
        <f t="shared" si="154"/>
        <v>0</v>
      </c>
      <c r="AF567" s="25">
        <f t="shared" si="155"/>
        <v>0</v>
      </c>
      <c r="AG567" s="230"/>
      <c r="AH567" s="25">
        <f t="shared" si="144"/>
        <v>0</v>
      </c>
      <c r="AI567" s="23"/>
      <c r="AJ567" s="49">
        <f t="shared" si="156"/>
        <v>4</v>
      </c>
      <c r="AK567" s="181" t="s">
        <v>238</v>
      </c>
      <c r="AL567" s="182">
        <f t="shared" si="157"/>
        <v>6.6666666666666671E-3</v>
      </c>
      <c r="AM567" s="69" t="s">
        <v>468</v>
      </c>
      <c r="AN567" s="20" t="s">
        <v>180</v>
      </c>
      <c r="AO567" s="20" t="s">
        <v>180</v>
      </c>
      <c r="AP567" s="21"/>
      <c r="AQ567" s="122" t="s">
        <v>4</v>
      </c>
      <c r="AR567" s="185" t="str">
        <f>INDEX(Преподаватели!F$3:F$72,MATCH($AK567,Преподаватели!$E$3:$E$72,0),1)</f>
        <v>доц.</v>
      </c>
      <c r="AS567" s="101" t="str">
        <f>INDEX(Преподаватели!G$3:G$72,MATCH($AK567,Преподаватели!$E$3:$E$72,0),1)</f>
        <v>шт.</v>
      </c>
      <c r="AT567" s="101" t="str">
        <f>INDEX(Преподаватели!H$3:H$72,MATCH($AK567,Преподаватели!$E$3:$E$72,0),1)</f>
        <v>к.н.</v>
      </c>
      <c r="AU567" s="186" t="str">
        <f>INDEX(Преподаватели!I$3:I$72,MATCH($AK567,Преподаватели!$E$3:$E$72,0),1)</f>
        <v>б.з.</v>
      </c>
      <c r="AV567" s="157"/>
      <c r="AW567" s="163"/>
      <c r="AX567" s="163"/>
      <c r="AY567" s="164"/>
      <c r="AZ567" s="165"/>
      <c r="BA567" s="165"/>
    </row>
    <row r="568" spans="1:58" s="1" customFormat="1">
      <c r="A568" s="21" t="s">
        <v>629</v>
      </c>
      <c r="B568" s="145" t="s">
        <v>677</v>
      </c>
      <c r="C568" s="68" t="s">
        <v>483</v>
      </c>
      <c r="D568" s="21" t="s">
        <v>437</v>
      </c>
      <c r="E568" s="21" t="s">
        <v>104</v>
      </c>
      <c r="F568" s="21">
        <v>1</v>
      </c>
      <c r="G568" s="20" t="s">
        <v>669</v>
      </c>
      <c r="H568" s="21">
        <v>3</v>
      </c>
      <c r="I568" s="49">
        <v>1</v>
      </c>
      <c r="J568" s="37"/>
      <c r="K568" s="31"/>
      <c r="L568" s="31"/>
      <c r="M568" s="38"/>
      <c r="N568" s="193">
        <v>0</v>
      </c>
      <c r="O568" s="21"/>
      <c r="P568" s="21">
        <v>4</v>
      </c>
      <c r="Q568" s="21">
        <v>4</v>
      </c>
      <c r="R568" s="21">
        <v>0</v>
      </c>
      <c r="S568" s="21"/>
      <c r="T568" s="121"/>
      <c r="U568" s="50">
        <f t="shared" si="145"/>
        <v>4</v>
      </c>
      <c r="V568" s="29">
        <f t="shared" si="146"/>
        <v>0</v>
      </c>
      <c r="W568" s="29">
        <f t="shared" si="147"/>
        <v>0</v>
      </c>
      <c r="X568" s="57">
        <f t="shared" si="148"/>
        <v>0</v>
      </c>
      <c r="Y568" s="29">
        <f t="shared" si="149"/>
        <v>0</v>
      </c>
      <c r="Z568" s="20">
        <f t="shared" si="150"/>
        <v>0</v>
      </c>
      <c r="AA568" s="20">
        <f t="shared" si="142"/>
        <v>0</v>
      </c>
      <c r="AB568" s="20">
        <f t="shared" si="151"/>
        <v>0</v>
      </c>
      <c r="AC568" s="20">
        <f t="shared" si="152"/>
        <v>0</v>
      </c>
      <c r="AD568" s="20">
        <f t="shared" si="153"/>
        <v>0</v>
      </c>
      <c r="AE568" s="23">
        <f t="shared" si="154"/>
        <v>0</v>
      </c>
      <c r="AF568" s="25">
        <f t="shared" si="155"/>
        <v>0</v>
      </c>
      <c r="AG568" s="230"/>
      <c r="AH568" s="25">
        <f t="shared" si="144"/>
        <v>0</v>
      </c>
      <c r="AI568" s="23"/>
      <c r="AJ568" s="49">
        <f t="shared" si="156"/>
        <v>4</v>
      </c>
      <c r="AK568" s="181" t="s">
        <v>584</v>
      </c>
      <c r="AL568" s="182">
        <f t="shared" si="157"/>
        <v>6.6666666666666671E-3</v>
      </c>
      <c r="AM568" s="158" t="s">
        <v>468</v>
      </c>
      <c r="AN568" s="20" t="s">
        <v>180</v>
      </c>
      <c r="AO568" s="20" t="s">
        <v>180</v>
      </c>
      <c r="AP568" s="21"/>
      <c r="AQ568" s="122" t="s">
        <v>4</v>
      </c>
      <c r="AR568" s="185" t="str">
        <f>INDEX(Преподаватели!F$3:F$72,MATCH($AK568,Преподаватели!$E$3:$E$72,0),1)</f>
        <v>ст.викл.</v>
      </c>
      <c r="AS568" s="101" t="str">
        <f>INDEX(Преподаватели!G$3:G$72,MATCH($AK568,Преподаватели!$E$3:$E$72,0),1)</f>
        <v>сум.</v>
      </c>
      <c r="AT568" s="101" t="str">
        <f>INDEX(Преподаватели!H$3:H$72,MATCH($AK568,Преподаватели!$E$3:$E$72,0),1)</f>
        <v>б.с.</v>
      </c>
      <c r="AU568" s="186" t="str">
        <f>INDEX(Преподаватели!I$3:I$72,MATCH($AK568,Преподаватели!$E$3:$E$72,0),1)</f>
        <v>б.з.</v>
      </c>
      <c r="AV568" s="157"/>
      <c r="AW568" s="163"/>
      <c r="AX568" s="163"/>
      <c r="AY568" s="164"/>
      <c r="AZ568" s="165"/>
      <c r="BA568" s="165"/>
    </row>
    <row r="569" spans="1:58" s="1" customFormat="1">
      <c r="A569" s="21" t="s">
        <v>629</v>
      </c>
      <c r="B569" s="145" t="s">
        <v>677</v>
      </c>
      <c r="C569" s="68" t="s">
        <v>483</v>
      </c>
      <c r="D569" s="21" t="s">
        <v>437</v>
      </c>
      <c r="E569" s="21" t="s">
        <v>104</v>
      </c>
      <c r="F569" s="21">
        <v>2</v>
      </c>
      <c r="G569" s="20" t="s">
        <v>669</v>
      </c>
      <c r="H569" s="21">
        <v>3</v>
      </c>
      <c r="I569" s="49">
        <v>1</v>
      </c>
      <c r="J569" s="37" t="s">
        <v>106</v>
      </c>
      <c r="K569" s="31"/>
      <c r="L569" s="31"/>
      <c r="M569" s="38"/>
      <c r="N569" s="193">
        <v>3</v>
      </c>
      <c r="O569" s="21">
        <v>90</v>
      </c>
      <c r="P569" s="21">
        <v>4</v>
      </c>
      <c r="Q569" s="21"/>
      <c r="R569" s="21">
        <v>0</v>
      </c>
      <c r="S569" s="21">
        <v>4</v>
      </c>
      <c r="T569" s="121">
        <v>78</v>
      </c>
      <c r="U569" s="50">
        <f t="shared" si="145"/>
        <v>0</v>
      </c>
      <c r="V569" s="29">
        <f t="shared" si="146"/>
        <v>0</v>
      </c>
      <c r="W569" s="29">
        <f t="shared" si="147"/>
        <v>4</v>
      </c>
      <c r="X569" s="57">
        <f t="shared" si="148"/>
        <v>0</v>
      </c>
      <c r="Y569" s="29">
        <f t="shared" si="149"/>
        <v>0</v>
      </c>
      <c r="Z569" s="20">
        <f t="shared" si="150"/>
        <v>0</v>
      </c>
      <c r="AA569" s="20">
        <f t="shared" si="142"/>
        <v>0</v>
      </c>
      <c r="AB569" s="20">
        <f t="shared" si="151"/>
        <v>0.75</v>
      </c>
      <c r="AC569" s="20">
        <f t="shared" si="152"/>
        <v>0</v>
      </c>
      <c r="AD569" s="20">
        <f t="shared" si="153"/>
        <v>0</v>
      </c>
      <c r="AE569" s="23">
        <f t="shared" si="154"/>
        <v>0</v>
      </c>
      <c r="AF569" s="25">
        <f t="shared" si="155"/>
        <v>0</v>
      </c>
      <c r="AG569" s="230"/>
      <c r="AH569" s="25">
        <f t="shared" si="144"/>
        <v>0</v>
      </c>
      <c r="AI569" s="23"/>
      <c r="AJ569" s="49">
        <f t="shared" si="156"/>
        <v>4.75</v>
      </c>
      <c r="AK569" s="181" t="s">
        <v>584</v>
      </c>
      <c r="AL569" s="182">
        <f t="shared" si="157"/>
        <v>7.9166666666666673E-3</v>
      </c>
      <c r="AM569" s="158" t="s">
        <v>468</v>
      </c>
      <c r="AN569" s="20" t="s">
        <v>180</v>
      </c>
      <c r="AO569" s="20" t="s">
        <v>180</v>
      </c>
      <c r="AP569" s="21"/>
      <c r="AQ569" s="122" t="s">
        <v>4</v>
      </c>
      <c r="AR569" s="185" t="str">
        <f>INDEX(Преподаватели!F$3:F$72,MATCH($AK569,Преподаватели!$E$3:$E$72,0),1)</f>
        <v>ст.викл.</v>
      </c>
      <c r="AS569" s="101" t="str">
        <f>INDEX(Преподаватели!G$3:G$72,MATCH($AK569,Преподаватели!$E$3:$E$72,0),1)</f>
        <v>сум.</v>
      </c>
      <c r="AT569" s="101" t="str">
        <f>INDEX(Преподаватели!H$3:H$72,MATCH($AK569,Преподаватели!$E$3:$E$72,0),1)</f>
        <v>б.с.</v>
      </c>
      <c r="AU569" s="186" t="str">
        <f>INDEX(Преподаватели!I$3:I$72,MATCH($AK569,Преподаватели!$E$3:$E$72,0),1)</f>
        <v>б.з.</v>
      </c>
      <c r="AV569" s="157"/>
      <c r="AW569" s="163"/>
      <c r="AX569" s="163"/>
      <c r="AY569" s="164"/>
      <c r="AZ569" s="165"/>
      <c r="BA569" s="165"/>
      <c r="BB569" s="4"/>
      <c r="BC569" s="4"/>
      <c r="BD569" s="4"/>
      <c r="BE569" s="4"/>
      <c r="BF569" s="4"/>
    </row>
    <row r="570" spans="1:58">
      <c r="A570" s="22" t="s">
        <v>613</v>
      </c>
      <c r="B570" s="145" t="s">
        <v>630</v>
      </c>
      <c r="C570" s="68" t="s">
        <v>483</v>
      </c>
      <c r="D570" s="21" t="s">
        <v>437</v>
      </c>
      <c r="E570" s="21" t="s">
        <v>104</v>
      </c>
      <c r="F570" s="21">
        <v>1</v>
      </c>
      <c r="G570" s="20" t="s">
        <v>669</v>
      </c>
      <c r="H570" s="21">
        <v>3</v>
      </c>
      <c r="I570" s="49">
        <v>1</v>
      </c>
      <c r="J570" s="37"/>
      <c r="K570" s="31" t="s">
        <v>106</v>
      </c>
      <c r="L570" s="31"/>
      <c r="M570" s="38"/>
      <c r="N570" s="193">
        <v>3</v>
      </c>
      <c r="O570" s="21">
        <v>90</v>
      </c>
      <c r="P570" s="21">
        <v>4</v>
      </c>
      <c r="Q570" s="21"/>
      <c r="R570" s="21">
        <v>0</v>
      </c>
      <c r="S570" s="21">
        <v>4</v>
      </c>
      <c r="T570" s="121">
        <v>78</v>
      </c>
      <c r="U570" s="50">
        <f t="shared" si="145"/>
        <v>0</v>
      </c>
      <c r="V570" s="29">
        <f t="shared" si="146"/>
        <v>0</v>
      </c>
      <c r="W570" s="29">
        <f t="shared" si="147"/>
        <v>4</v>
      </c>
      <c r="X570" s="57">
        <f t="shared" si="148"/>
        <v>0</v>
      </c>
      <c r="Y570" s="29">
        <f t="shared" si="149"/>
        <v>0</v>
      </c>
      <c r="Z570" s="20">
        <f t="shared" si="150"/>
        <v>0</v>
      </c>
      <c r="AA570" s="20">
        <f t="shared" si="142"/>
        <v>0</v>
      </c>
      <c r="AB570" s="20">
        <f t="shared" si="151"/>
        <v>0</v>
      </c>
      <c r="AC570" s="20">
        <f t="shared" si="152"/>
        <v>0</v>
      </c>
      <c r="AD570" s="20">
        <f t="shared" si="153"/>
        <v>0</v>
      </c>
      <c r="AE570" s="23">
        <f t="shared" si="154"/>
        <v>0</v>
      </c>
      <c r="AF570" s="25">
        <f t="shared" si="155"/>
        <v>0</v>
      </c>
      <c r="AG570" s="230"/>
      <c r="AH570" s="25">
        <f t="shared" si="144"/>
        <v>0</v>
      </c>
      <c r="AI570" s="23"/>
      <c r="AJ570" s="49">
        <f t="shared" si="156"/>
        <v>4</v>
      </c>
      <c r="AK570" s="181" t="s">
        <v>584</v>
      </c>
      <c r="AL570" s="182">
        <f t="shared" si="157"/>
        <v>6.6666666666666671E-3</v>
      </c>
      <c r="AM570" s="69" t="s">
        <v>468</v>
      </c>
      <c r="AN570" s="20" t="s">
        <v>180</v>
      </c>
      <c r="AO570" s="20" t="s">
        <v>180</v>
      </c>
      <c r="AP570" s="21"/>
      <c r="AQ570" s="122" t="s">
        <v>4</v>
      </c>
      <c r="AR570" s="185" t="str">
        <f>INDEX(Преподаватели!F$3:F$72,MATCH($AK570,Преподаватели!$E$3:$E$72,0),1)</f>
        <v>ст.викл.</v>
      </c>
      <c r="AS570" s="101" t="str">
        <f>INDEX(Преподаватели!G$3:G$72,MATCH($AK570,Преподаватели!$E$3:$E$72,0),1)</f>
        <v>сум.</v>
      </c>
      <c r="AT570" s="101" t="str">
        <f>INDEX(Преподаватели!H$3:H$72,MATCH($AK570,Преподаватели!$E$3:$E$72,0),1)</f>
        <v>б.с.</v>
      </c>
      <c r="AU570" s="186" t="str">
        <f>INDEX(Преподаватели!I$3:I$72,MATCH($AK570,Преподаватели!$E$3:$E$72,0),1)</f>
        <v>б.з.</v>
      </c>
      <c r="AV570" s="157"/>
      <c r="AW570" s="163"/>
      <c r="AX570" s="163"/>
      <c r="AY570" s="164"/>
      <c r="AZ570" s="165"/>
      <c r="BA570" s="165"/>
      <c r="BB570" s="1"/>
      <c r="BC570" s="1"/>
      <c r="BD570" s="1"/>
      <c r="BE570" s="1"/>
      <c r="BF570" s="1"/>
    </row>
    <row r="571" spans="1:58" s="1" customFormat="1">
      <c r="A571" s="21" t="s">
        <v>371</v>
      </c>
      <c r="B571" s="145" t="s">
        <v>678</v>
      </c>
      <c r="C571" s="68" t="s">
        <v>679</v>
      </c>
      <c r="D571" s="21" t="s">
        <v>437</v>
      </c>
      <c r="E571" s="21" t="s">
        <v>663</v>
      </c>
      <c r="F571" s="21">
        <v>1</v>
      </c>
      <c r="G571" s="20" t="s">
        <v>680</v>
      </c>
      <c r="H571" s="21">
        <v>2</v>
      </c>
      <c r="I571" s="49">
        <v>1</v>
      </c>
      <c r="J571" s="37"/>
      <c r="K571" s="31"/>
      <c r="L571" s="31"/>
      <c r="M571" s="38"/>
      <c r="N571" s="193">
        <v>0</v>
      </c>
      <c r="O571" s="21"/>
      <c r="P571" s="21">
        <v>2</v>
      </c>
      <c r="Q571" s="21">
        <v>2</v>
      </c>
      <c r="R571" s="21">
        <v>0</v>
      </c>
      <c r="S571" s="21"/>
      <c r="T571" s="121"/>
      <c r="U571" s="50">
        <f t="shared" si="145"/>
        <v>2</v>
      </c>
      <c r="V571" s="29">
        <f t="shared" si="146"/>
        <v>0</v>
      </c>
      <c r="W571" s="29">
        <f t="shared" si="147"/>
        <v>0</v>
      </c>
      <c r="X571" s="57">
        <f t="shared" si="148"/>
        <v>0</v>
      </c>
      <c r="Y571" s="29">
        <f t="shared" si="149"/>
        <v>0</v>
      </c>
      <c r="Z571" s="20">
        <f t="shared" si="150"/>
        <v>0</v>
      </c>
      <c r="AA571" s="20">
        <f t="shared" si="142"/>
        <v>0</v>
      </c>
      <c r="AB571" s="20">
        <f t="shared" si="151"/>
        <v>0</v>
      </c>
      <c r="AC571" s="20">
        <f t="shared" si="152"/>
        <v>0</v>
      </c>
      <c r="AD571" s="20">
        <f t="shared" si="153"/>
        <v>0</v>
      </c>
      <c r="AE571" s="23">
        <f t="shared" si="154"/>
        <v>0</v>
      </c>
      <c r="AF571" s="25">
        <f t="shared" si="155"/>
        <v>0</v>
      </c>
      <c r="AG571" s="230">
        <f t="shared" ref="AG571:AG588" si="158">IF(OR(L571="+",A571="Пр",A571="ПедПр",A571="НПрКПУ"),0,IF(OR(D571="Ден.(д)",D571="Заоч.(д)"),N571*0.5*H571,IF((V571+W571)&gt;0,N571*H571*0.08,0)))</f>
        <v>0</v>
      </c>
      <c r="AH571" s="25">
        <f t="shared" si="144"/>
        <v>0</v>
      </c>
      <c r="AI571" s="23"/>
      <c r="AJ571" s="49">
        <f t="shared" si="156"/>
        <v>2</v>
      </c>
      <c r="AK571" s="365" t="s">
        <v>200</v>
      </c>
      <c r="AL571" s="182">
        <f t="shared" si="157"/>
        <v>3.3333333333333335E-3</v>
      </c>
      <c r="AM571" s="158" t="s">
        <v>179</v>
      </c>
      <c r="AN571" s="20" t="s">
        <v>180</v>
      </c>
      <c r="AO571" s="20" t="s">
        <v>180</v>
      </c>
      <c r="AP571" s="21"/>
      <c r="AQ571" s="122" t="s">
        <v>4</v>
      </c>
      <c r="AR571" s="185" t="str">
        <f>INDEX(Преподаватели!F$3:F$72,MATCH($AK571,Преподаватели!$E$3:$E$72,0),1)</f>
        <v>проф.</v>
      </c>
      <c r="AS571" s="101" t="str">
        <f>INDEX(Преподаватели!G$3:G$72,MATCH($AK571,Преподаватели!$E$3:$E$72,0),1)</f>
        <v>сум.</v>
      </c>
      <c r="AT571" s="101" t="str">
        <f>INDEX(Преподаватели!H$3:H$72,MATCH($AK571,Преподаватели!$E$3:$E$72,0),1)</f>
        <v>д.н.</v>
      </c>
      <c r="AU571" s="186" t="str">
        <f>INDEX(Преподаватели!I$3:I$72,MATCH($AK571,Преподаватели!$E$3:$E$72,0),1)</f>
        <v>проф.</v>
      </c>
      <c r="AV571" s="157"/>
      <c r="AW571" s="163"/>
      <c r="AX571" s="163"/>
      <c r="AY571" s="164"/>
      <c r="AZ571" s="165"/>
      <c r="BA571" s="165"/>
      <c r="BB571" s="4"/>
      <c r="BC571" s="4"/>
      <c r="BD571" s="4"/>
      <c r="BE571" s="4"/>
      <c r="BF571" s="4"/>
    </row>
    <row r="572" spans="1:58">
      <c r="A572" s="22" t="s">
        <v>371</v>
      </c>
      <c r="B572" s="145" t="s">
        <v>678</v>
      </c>
      <c r="C572" s="68" t="s">
        <v>679</v>
      </c>
      <c r="D572" s="21" t="s">
        <v>437</v>
      </c>
      <c r="E572" s="21" t="s">
        <v>663</v>
      </c>
      <c r="F572" s="21">
        <v>2</v>
      </c>
      <c r="G572" s="20" t="s">
        <v>680</v>
      </c>
      <c r="H572" s="21">
        <v>2</v>
      </c>
      <c r="I572" s="49">
        <v>1</v>
      </c>
      <c r="J572" s="37" t="s">
        <v>106</v>
      </c>
      <c r="K572" s="31"/>
      <c r="L572" s="31"/>
      <c r="M572" s="38"/>
      <c r="N572" s="193">
        <v>4</v>
      </c>
      <c r="O572" s="21">
        <v>120</v>
      </c>
      <c r="P572" s="21">
        <v>2</v>
      </c>
      <c r="Q572" s="21"/>
      <c r="R572" s="21">
        <v>0</v>
      </c>
      <c r="S572" s="21">
        <v>2</v>
      </c>
      <c r="T572" s="121">
        <v>110</v>
      </c>
      <c r="U572" s="50">
        <f t="shared" si="145"/>
        <v>0</v>
      </c>
      <c r="V572" s="29">
        <f t="shared" si="146"/>
        <v>0</v>
      </c>
      <c r="W572" s="29">
        <f t="shared" si="147"/>
        <v>2</v>
      </c>
      <c r="X572" s="57">
        <f t="shared" si="148"/>
        <v>0</v>
      </c>
      <c r="Y572" s="29">
        <f t="shared" si="149"/>
        <v>0</v>
      </c>
      <c r="Z572" s="20">
        <f t="shared" si="150"/>
        <v>0</v>
      </c>
      <c r="AA572" s="20">
        <f t="shared" si="142"/>
        <v>0</v>
      </c>
      <c r="AB572" s="20">
        <f t="shared" si="151"/>
        <v>0.5</v>
      </c>
      <c r="AC572" s="20">
        <f t="shared" si="152"/>
        <v>0</v>
      </c>
      <c r="AD572" s="20">
        <f t="shared" si="153"/>
        <v>0</v>
      </c>
      <c r="AE572" s="23">
        <f t="shared" si="154"/>
        <v>0</v>
      </c>
      <c r="AF572" s="25">
        <f t="shared" si="155"/>
        <v>0</v>
      </c>
      <c r="AG572" s="230"/>
      <c r="AH572" s="25">
        <f t="shared" si="144"/>
        <v>0</v>
      </c>
      <c r="AI572" s="23"/>
      <c r="AJ572" s="49">
        <f t="shared" si="156"/>
        <v>2.5</v>
      </c>
      <c r="AK572" s="365" t="s">
        <v>200</v>
      </c>
      <c r="AL572" s="182">
        <f t="shared" si="157"/>
        <v>4.1666666666666666E-3</v>
      </c>
      <c r="AM572" s="69" t="s">
        <v>179</v>
      </c>
      <c r="AN572" s="20" t="s">
        <v>180</v>
      </c>
      <c r="AO572" s="20" t="s">
        <v>180</v>
      </c>
      <c r="AP572" s="21"/>
      <c r="AQ572" s="122" t="s">
        <v>4</v>
      </c>
      <c r="AR572" s="185" t="str">
        <f>INDEX(Преподаватели!F$3:F$72,MATCH($AK572,Преподаватели!$E$3:$E$72,0),1)</f>
        <v>проф.</v>
      </c>
      <c r="AS572" s="101" t="str">
        <f>INDEX(Преподаватели!G$3:G$72,MATCH($AK572,Преподаватели!$E$3:$E$72,0),1)</f>
        <v>сум.</v>
      </c>
      <c r="AT572" s="101" t="str">
        <f>INDEX(Преподаватели!H$3:H$72,MATCH($AK572,Преподаватели!$E$3:$E$72,0),1)</f>
        <v>д.н.</v>
      </c>
      <c r="AU572" s="186" t="str">
        <f>INDEX(Преподаватели!I$3:I$72,MATCH($AK572,Преподаватели!$E$3:$E$72,0),1)</f>
        <v>проф.</v>
      </c>
      <c r="AV572" s="157"/>
      <c r="AW572" s="163"/>
      <c r="AX572" s="163"/>
      <c r="AY572" s="164"/>
      <c r="AZ572" s="165"/>
      <c r="BA572" s="165"/>
      <c r="BB572" s="1"/>
      <c r="BC572" s="1"/>
      <c r="BD572" s="1"/>
      <c r="BE572" s="1"/>
      <c r="BF572" s="1"/>
    </row>
    <row r="573" spans="1:58" s="1" customFormat="1">
      <c r="A573" s="21" t="s">
        <v>218</v>
      </c>
      <c r="B573" s="145" t="s">
        <v>681</v>
      </c>
      <c r="C573" s="68" t="s">
        <v>679</v>
      </c>
      <c r="D573" s="21" t="s">
        <v>437</v>
      </c>
      <c r="E573" s="21" t="s">
        <v>663</v>
      </c>
      <c r="F573" s="21">
        <v>1</v>
      </c>
      <c r="G573" s="20" t="s">
        <v>680</v>
      </c>
      <c r="H573" s="21">
        <v>2</v>
      </c>
      <c r="I573" s="49">
        <v>1</v>
      </c>
      <c r="J573" s="37" t="s">
        <v>106</v>
      </c>
      <c r="K573" s="31"/>
      <c r="L573" s="31"/>
      <c r="M573" s="38"/>
      <c r="N573" s="193">
        <v>6</v>
      </c>
      <c r="O573" s="21">
        <v>180</v>
      </c>
      <c r="P573" s="21">
        <v>2</v>
      </c>
      <c r="Q573" s="21"/>
      <c r="R573" s="21">
        <v>0</v>
      </c>
      <c r="S573" s="21">
        <v>2</v>
      </c>
      <c r="T573" s="121">
        <v>162</v>
      </c>
      <c r="U573" s="50">
        <f t="shared" si="145"/>
        <v>0</v>
      </c>
      <c r="V573" s="29">
        <f t="shared" si="146"/>
        <v>0</v>
      </c>
      <c r="W573" s="29">
        <f t="shared" si="147"/>
        <v>2</v>
      </c>
      <c r="X573" s="57">
        <f t="shared" si="148"/>
        <v>0</v>
      </c>
      <c r="Y573" s="29">
        <f t="shared" si="149"/>
        <v>0</v>
      </c>
      <c r="Z573" s="20">
        <f t="shared" si="150"/>
        <v>0</v>
      </c>
      <c r="AA573" s="20">
        <f t="shared" si="142"/>
        <v>0</v>
      </c>
      <c r="AB573" s="20">
        <f t="shared" si="151"/>
        <v>0.5</v>
      </c>
      <c r="AC573" s="20">
        <f t="shared" si="152"/>
        <v>0</v>
      </c>
      <c r="AD573" s="20">
        <f t="shared" si="153"/>
        <v>0</v>
      </c>
      <c r="AE573" s="23">
        <f t="shared" si="154"/>
        <v>0</v>
      </c>
      <c r="AF573" s="25">
        <f t="shared" si="155"/>
        <v>0</v>
      </c>
      <c r="AG573" s="230"/>
      <c r="AH573" s="25">
        <f t="shared" si="144"/>
        <v>0</v>
      </c>
      <c r="AI573" s="23"/>
      <c r="AJ573" s="49">
        <f t="shared" si="156"/>
        <v>2.5</v>
      </c>
      <c r="AK573" s="365" t="s">
        <v>152</v>
      </c>
      <c r="AL573" s="182">
        <f t="shared" si="157"/>
        <v>4.1666666666666666E-3</v>
      </c>
      <c r="AM573" s="158" t="s">
        <v>179</v>
      </c>
      <c r="AN573" s="20" t="s">
        <v>180</v>
      </c>
      <c r="AO573" s="20" t="s">
        <v>180</v>
      </c>
      <c r="AP573" s="21"/>
      <c r="AQ573" s="122" t="s">
        <v>4</v>
      </c>
      <c r="AR573" s="185" t="str">
        <f>INDEX(Преподаватели!F$3:F$72,MATCH($AK573,Преподаватели!$E$3:$E$72,0),1)</f>
        <v>ст.викл.</v>
      </c>
      <c r="AS573" s="101" t="str">
        <f>INDEX(Преподаватели!G$3:G$72,MATCH($AK573,Преподаватели!$E$3:$E$72,0),1)</f>
        <v>сум.</v>
      </c>
      <c r="AT573" s="101" t="str">
        <f>INDEX(Преподаватели!H$3:H$72,MATCH($AK573,Преподаватели!$E$3:$E$72,0),1)</f>
        <v>б.с.</v>
      </c>
      <c r="AU573" s="186" t="str">
        <f>INDEX(Преподаватели!I$3:I$72,MATCH($AK573,Преподаватели!$E$3:$E$72,0),1)</f>
        <v>б.з.</v>
      </c>
      <c r="AV573" s="157"/>
      <c r="AW573" s="163"/>
      <c r="AX573" s="163"/>
      <c r="AY573" s="164"/>
      <c r="AZ573" s="165"/>
      <c r="BA573" s="165"/>
    </row>
    <row r="574" spans="1:58" s="1" customFormat="1">
      <c r="A574" s="21" t="s">
        <v>274</v>
      </c>
      <c r="B574" s="145" t="s">
        <v>682</v>
      </c>
      <c r="C574" s="68" t="s">
        <v>679</v>
      </c>
      <c r="D574" s="21" t="s">
        <v>437</v>
      </c>
      <c r="E574" s="21" t="s">
        <v>663</v>
      </c>
      <c r="F574" s="21">
        <v>1</v>
      </c>
      <c r="G574" s="20" t="s">
        <v>680</v>
      </c>
      <c r="H574" s="21">
        <v>2</v>
      </c>
      <c r="I574" s="49">
        <v>1</v>
      </c>
      <c r="J574" s="37" t="s">
        <v>106</v>
      </c>
      <c r="K574" s="31"/>
      <c r="L574" s="31"/>
      <c r="M574" s="38"/>
      <c r="N574" s="193">
        <v>3</v>
      </c>
      <c r="O574" s="21">
        <v>90</v>
      </c>
      <c r="P574" s="21">
        <v>2</v>
      </c>
      <c r="Q574" s="21"/>
      <c r="R574" s="21">
        <v>0</v>
      </c>
      <c r="S574" s="21">
        <v>2</v>
      </c>
      <c r="T574" s="121">
        <v>78</v>
      </c>
      <c r="U574" s="50">
        <f t="shared" si="145"/>
        <v>0</v>
      </c>
      <c r="V574" s="29">
        <f t="shared" si="146"/>
        <v>0</v>
      </c>
      <c r="W574" s="29">
        <f t="shared" si="147"/>
        <v>2</v>
      </c>
      <c r="X574" s="57">
        <f t="shared" si="148"/>
        <v>0</v>
      </c>
      <c r="Y574" s="29">
        <f t="shared" si="149"/>
        <v>0</v>
      </c>
      <c r="Z574" s="20">
        <f t="shared" si="150"/>
        <v>0</v>
      </c>
      <c r="AA574" s="20">
        <f t="shared" si="142"/>
        <v>0</v>
      </c>
      <c r="AB574" s="20">
        <f t="shared" si="151"/>
        <v>0.5</v>
      </c>
      <c r="AC574" s="20">
        <f t="shared" si="152"/>
        <v>0</v>
      </c>
      <c r="AD574" s="20">
        <f t="shared" si="153"/>
        <v>0</v>
      </c>
      <c r="AE574" s="23">
        <f t="shared" si="154"/>
        <v>0</v>
      </c>
      <c r="AF574" s="25">
        <f t="shared" si="155"/>
        <v>0</v>
      </c>
      <c r="AG574" s="230">
        <f t="shared" si="158"/>
        <v>0.48</v>
      </c>
      <c r="AH574" s="25">
        <f t="shared" si="144"/>
        <v>0</v>
      </c>
      <c r="AI574" s="23"/>
      <c r="AJ574" s="49">
        <f t="shared" si="156"/>
        <v>2.98</v>
      </c>
      <c r="AK574" s="365" t="s">
        <v>254</v>
      </c>
      <c r="AL574" s="182">
        <f t="shared" si="157"/>
        <v>4.966666666666667E-3</v>
      </c>
      <c r="AM574" s="158" t="s">
        <v>179</v>
      </c>
      <c r="AN574" s="20" t="s">
        <v>180</v>
      </c>
      <c r="AO574" s="20" t="s">
        <v>180</v>
      </c>
      <c r="AP574" s="21"/>
      <c r="AQ574" s="122" t="s">
        <v>4</v>
      </c>
      <c r="AR574" s="185" t="str">
        <f>INDEX(Преподаватели!F$3:F$72,MATCH($AK574,Преподаватели!$E$3:$E$72,0),1)</f>
        <v>доц.</v>
      </c>
      <c r="AS574" s="101" t="str">
        <f>INDEX(Преподаватели!G$3:G$72,MATCH($AK574,Преподаватели!$E$3:$E$72,0),1)</f>
        <v>шт.сум.</v>
      </c>
      <c r="AT574" s="101" t="str">
        <f>INDEX(Преподаватели!H$3:H$72,MATCH($AK574,Преподаватели!$E$3:$E$72,0),1)</f>
        <v>к.н.</v>
      </c>
      <c r="AU574" s="186" t="str">
        <f>INDEX(Преподаватели!I$3:I$72,MATCH($AK574,Преподаватели!$E$3:$E$72,0),1)</f>
        <v>доц.</v>
      </c>
      <c r="AV574" s="157"/>
      <c r="AW574" s="163"/>
      <c r="AX574" s="163"/>
      <c r="AY574" s="164"/>
      <c r="AZ574" s="165"/>
      <c r="BA574" s="165"/>
      <c r="BB574" s="4"/>
      <c r="BC574" s="4"/>
      <c r="BD574" s="4"/>
      <c r="BE574" s="4"/>
      <c r="BF574" s="4"/>
    </row>
    <row r="575" spans="1:58">
      <c r="A575" s="21" t="s">
        <v>325</v>
      </c>
      <c r="B575" s="145" t="s">
        <v>683</v>
      </c>
      <c r="C575" s="68" t="s">
        <v>679</v>
      </c>
      <c r="D575" s="21" t="s">
        <v>437</v>
      </c>
      <c r="E575" s="21" t="s">
        <v>663</v>
      </c>
      <c r="F575" s="21">
        <v>1</v>
      </c>
      <c r="G575" s="20" t="s">
        <v>680</v>
      </c>
      <c r="H575" s="21">
        <v>2</v>
      </c>
      <c r="I575" s="49">
        <v>1</v>
      </c>
      <c r="J575" s="37" t="s">
        <v>106</v>
      </c>
      <c r="K575" s="31"/>
      <c r="L575" s="31"/>
      <c r="M575" s="38"/>
      <c r="N575" s="193">
        <v>4</v>
      </c>
      <c r="O575" s="21">
        <v>120</v>
      </c>
      <c r="P575" s="21">
        <v>2</v>
      </c>
      <c r="Q575" s="21"/>
      <c r="R575" s="21">
        <v>0</v>
      </c>
      <c r="S575" s="21">
        <v>2</v>
      </c>
      <c r="T575" s="121">
        <v>106</v>
      </c>
      <c r="U575" s="50">
        <f t="shared" si="145"/>
        <v>0</v>
      </c>
      <c r="V575" s="29">
        <f t="shared" si="146"/>
        <v>0</v>
      </c>
      <c r="W575" s="29">
        <f t="shared" si="147"/>
        <v>2</v>
      </c>
      <c r="X575" s="57">
        <f t="shared" si="148"/>
        <v>0</v>
      </c>
      <c r="Y575" s="29">
        <f t="shared" si="149"/>
        <v>0</v>
      </c>
      <c r="Z575" s="20">
        <f t="shared" si="150"/>
        <v>0</v>
      </c>
      <c r="AA575" s="20">
        <f t="shared" si="142"/>
        <v>0</v>
      </c>
      <c r="AB575" s="20">
        <f t="shared" si="151"/>
        <v>0.5</v>
      </c>
      <c r="AC575" s="20">
        <f t="shared" si="152"/>
        <v>0</v>
      </c>
      <c r="AD575" s="20">
        <f t="shared" si="153"/>
        <v>0</v>
      </c>
      <c r="AE575" s="23">
        <f t="shared" si="154"/>
        <v>0</v>
      </c>
      <c r="AF575" s="25">
        <f t="shared" si="155"/>
        <v>0</v>
      </c>
      <c r="AG575" s="230"/>
      <c r="AH575" s="25">
        <f t="shared" si="144"/>
        <v>0</v>
      </c>
      <c r="AI575" s="23"/>
      <c r="AJ575" s="49">
        <f t="shared" si="156"/>
        <v>2.5</v>
      </c>
      <c r="AK575" s="365" t="s">
        <v>194</v>
      </c>
      <c r="AL575" s="182">
        <f t="shared" si="157"/>
        <v>4.1666666666666666E-3</v>
      </c>
      <c r="AM575" s="69" t="s">
        <v>179</v>
      </c>
      <c r="AN575" s="20" t="s">
        <v>180</v>
      </c>
      <c r="AO575" s="20" t="s">
        <v>180</v>
      </c>
      <c r="AP575" s="21"/>
      <c r="AQ575" s="122" t="s">
        <v>4</v>
      </c>
      <c r="AR575" s="185" t="str">
        <f>INDEX(Преподаватели!F$3:F$72,MATCH($AK575,Преподаватели!$E$3:$E$72,0),1)</f>
        <v>доц.</v>
      </c>
      <c r="AS575" s="101" t="str">
        <f>INDEX(Преподаватели!G$3:G$72,MATCH($AK575,Преподаватели!$E$3:$E$72,0),1)</f>
        <v>сум.</v>
      </c>
      <c r="AT575" s="101" t="str">
        <f>INDEX(Преподаватели!H$3:H$72,MATCH($AK575,Преподаватели!$E$3:$E$72,0),1)</f>
        <v>к.н.</v>
      </c>
      <c r="AU575" s="186" t="str">
        <f>INDEX(Преподаватели!I$3:I$72,MATCH($AK575,Преподаватели!$E$3:$E$72,0),1)</f>
        <v>доц.</v>
      </c>
      <c r="AV575" s="157"/>
      <c r="AW575" s="163"/>
      <c r="AX575" s="163"/>
      <c r="AY575" s="164"/>
      <c r="AZ575" s="165"/>
      <c r="BA575" s="165"/>
      <c r="BB575" s="1"/>
      <c r="BC575" s="1"/>
      <c r="BD575" s="1"/>
      <c r="BE575" s="1"/>
      <c r="BF575" s="1"/>
    </row>
    <row r="576" spans="1:58" s="1" customFormat="1" ht="25.5">
      <c r="A576" s="21" t="s">
        <v>111</v>
      </c>
      <c r="B576" s="145" t="s">
        <v>684</v>
      </c>
      <c r="C576" s="68" t="s">
        <v>679</v>
      </c>
      <c r="D576" s="21" t="s">
        <v>437</v>
      </c>
      <c r="E576" s="21" t="s">
        <v>663</v>
      </c>
      <c r="F576" s="21">
        <v>1</v>
      </c>
      <c r="G576" s="20" t="s">
        <v>680</v>
      </c>
      <c r="H576" s="21">
        <v>2</v>
      </c>
      <c r="I576" s="49">
        <v>1</v>
      </c>
      <c r="J576" s="37" t="s">
        <v>106</v>
      </c>
      <c r="K576" s="31"/>
      <c r="L576" s="31"/>
      <c r="M576" s="38"/>
      <c r="N576" s="193">
        <v>4</v>
      </c>
      <c r="O576" s="21">
        <v>120</v>
      </c>
      <c r="P576" s="21">
        <v>4</v>
      </c>
      <c r="Q576" s="21"/>
      <c r="R576" s="21">
        <v>0</v>
      </c>
      <c r="S576" s="21">
        <v>4</v>
      </c>
      <c r="T576" s="121">
        <v>106</v>
      </c>
      <c r="U576" s="50">
        <f t="shared" si="145"/>
        <v>0</v>
      </c>
      <c r="V576" s="29">
        <f t="shared" si="146"/>
        <v>0</v>
      </c>
      <c r="W576" s="29">
        <f t="shared" si="147"/>
        <v>4</v>
      </c>
      <c r="X576" s="57">
        <f t="shared" si="148"/>
        <v>0</v>
      </c>
      <c r="Y576" s="29">
        <f t="shared" si="149"/>
        <v>0</v>
      </c>
      <c r="Z576" s="20">
        <f t="shared" si="150"/>
        <v>0</v>
      </c>
      <c r="AA576" s="20">
        <f t="shared" si="142"/>
        <v>0</v>
      </c>
      <c r="AB576" s="20">
        <f t="shared" si="151"/>
        <v>0.5</v>
      </c>
      <c r="AC576" s="20">
        <f t="shared" si="152"/>
        <v>0</v>
      </c>
      <c r="AD576" s="20">
        <f t="shared" si="153"/>
        <v>0</v>
      </c>
      <c r="AE576" s="23">
        <f t="shared" si="154"/>
        <v>0</v>
      </c>
      <c r="AF576" s="25">
        <f t="shared" si="155"/>
        <v>0</v>
      </c>
      <c r="AG576" s="230"/>
      <c r="AH576" s="25">
        <f t="shared" si="144"/>
        <v>0</v>
      </c>
      <c r="AI576" s="23"/>
      <c r="AJ576" s="49">
        <f t="shared" si="156"/>
        <v>4.5</v>
      </c>
      <c r="AK576" s="365" t="s">
        <v>152</v>
      </c>
      <c r="AL576" s="182">
        <f t="shared" si="157"/>
        <v>7.4999999999999997E-3</v>
      </c>
      <c r="AM576" s="158" t="s">
        <v>179</v>
      </c>
      <c r="AN576" s="20" t="s">
        <v>180</v>
      </c>
      <c r="AO576" s="20" t="s">
        <v>180</v>
      </c>
      <c r="AP576" s="21"/>
      <c r="AQ576" s="122" t="s">
        <v>4</v>
      </c>
      <c r="AR576" s="185" t="str">
        <f>INDEX(Преподаватели!F$3:F$72,MATCH($AK576,Преподаватели!$E$3:$E$72,0),1)</f>
        <v>ст.викл.</v>
      </c>
      <c r="AS576" s="101" t="str">
        <f>INDEX(Преподаватели!G$3:G$72,MATCH($AK576,Преподаватели!$E$3:$E$72,0),1)</f>
        <v>сум.</v>
      </c>
      <c r="AT576" s="101" t="str">
        <f>INDEX(Преподаватели!H$3:H$72,MATCH($AK576,Преподаватели!$E$3:$E$72,0),1)</f>
        <v>б.с.</v>
      </c>
      <c r="AU576" s="186" t="str">
        <f>INDEX(Преподаватели!I$3:I$72,MATCH($AK576,Преподаватели!$E$3:$E$72,0),1)</f>
        <v>б.з.</v>
      </c>
      <c r="AV576" s="157"/>
      <c r="AW576" s="163"/>
      <c r="AX576" s="163"/>
      <c r="AY576" s="164"/>
      <c r="AZ576" s="165"/>
      <c r="BA576" s="165"/>
    </row>
    <row r="577" spans="1:58" s="1" customFormat="1">
      <c r="A577" s="21" t="s">
        <v>122</v>
      </c>
      <c r="B577" s="145" t="s">
        <v>685</v>
      </c>
      <c r="C577" s="68" t="s">
        <v>679</v>
      </c>
      <c r="D577" s="21" t="s">
        <v>437</v>
      </c>
      <c r="E577" s="21" t="s">
        <v>663</v>
      </c>
      <c r="F577" s="21">
        <v>1</v>
      </c>
      <c r="G577" s="20" t="s">
        <v>680</v>
      </c>
      <c r="H577" s="21">
        <v>2</v>
      </c>
      <c r="I577" s="49">
        <v>1</v>
      </c>
      <c r="J577" s="37"/>
      <c r="K577" s="31"/>
      <c r="L577" s="31"/>
      <c r="M577" s="38"/>
      <c r="N577" s="193">
        <v>0</v>
      </c>
      <c r="O577" s="21"/>
      <c r="P577" s="21">
        <v>2</v>
      </c>
      <c r="Q577" s="21">
        <v>2</v>
      </c>
      <c r="R577" s="21">
        <v>0</v>
      </c>
      <c r="S577" s="21"/>
      <c r="T577" s="121"/>
      <c r="U577" s="50">
        <f t="shared" si="145"/>
        <v>2</v>
      </c>
      <c r="V577" s="29">
        <f t="shared" si="146"/>
        <v>0</v>
      </c>
      <c r="W577" s="29">
        <f t="shared" si="147"/>
        <v>0</v>
      </c>
      <c r="X577" s="57">
        <f t="shared" si="148"/>
        <v>0</v>
      </c>
      <c r="Y577" s="29">
        <f t="shared" si="149"/>
        <v>0</v>
      </c>
      <c r="Z577" s="20">
        <f t="shared" si="150"/>
        <v>0</v>
      </c>
      <c r="AA577" s="20">
        <f t="shared" si="142"/>
        <v>0</v>
      </c>
      <c r="AB577" s="20">
        <f t="shared" si="151"/>
        <v>0</v>
      </c>
      <c r="AC577" s="20">
        <f t="shared" si="152"/>
        <v>0</v>
      </c>
      <c r="AD577" s="20">
        <f t="shared" si="153"/>
        <v>0</v>
      </c>
      <c r="AE577" s="23">
        <f t="shared" si="154"/>
        <v>0</v>
      </c>
      <c r="AF577" s="25">
        <f t="shared" si="155"/>
        <v>0</v>
      </c>
      <c r="AG577" s="230">
        <f t="shared" si="158"/>
        <v>0</v>
      </c>
      <c r="AH577" s="25">
        <f t="shared" si="144"/>
        <v>0</v>
      </c>
      <c r="AI577" s="23"/>
      <c r="AJ577" s="49">
        <f t="shared" si="156"/>
        <v>2</v>
      </c>
      <c r="AK577" s="365" t="s">
        <v>584</v>
      </c>
      <c r="AL577" s="182">
        <f t="shared" si="157"/>
        <v>3.3333333333333335E-3</v>
      </c>
      <c r="AM577" s="158" t="s">
        <v>179</v>
      </c>
      <c r="AN577" s="20" t="s">
        <v>180</v>
      </c>
      <c r="AO577" s="20" t="s">
        <v>180</v>
      </c>
      <c r="AP577" s="21"/>
      <c r="AQ577" s="122" t="s">
        <v>4</v>
      </c>
      <c r="AR577" s="185" t="str">
        <f>INDEX(Преподаватели!F$3:F$72,MATCH($AK577,Преподаватели!$E$3:$E$72,0),1)</f>
        <v>ст.викл.</v>
      </c>
      <c r="AS577" s="101" t="str">
        <f>INDEX(Преподаватели!G$3:G$72,MATCH($AK577,Преподаватели!$E$3:$E$72,0),1)</f>
        <v>сум.</v>
      </c>
      <c r="AT577" s="101" t="str">
        <f>INDEX(Преподаватели!H$3:H$72,MATCH($AK577,Преподаватели!$E$3:$E$72,0),1)</f>
        <v>б.с.</v>
      </c>
      <c r="AU577" s="186" t="str">
        <f>INDEX(Преподаватели!I$3:I$72,MATCH($AK577,Преподаватели!$E$3:$E$72,0),1)</f>
        <v>б.з.</v>
      </c>
      <c r="AV577" s="157"/>
      <c r="AW577" s="163"/>
      <c r="AX577" s="163"/>
      <c r="AY577" s="164"/>
      <c r="AZ577" s="165"/>
      <c r="BA577" s="165"/>
      <c r="BB577" s="4"/>
      <c r="BC577" s="4"/>
      <c r="BD577" s="4"/>
      <c r="BE577" s="4"/>
      <c r="BF577" s="4"/>
    </row>
    <row r="578" spans="1:58">
      <c r="A578" s="22" t="s">
        <v>122</v>
      </c>
      <c r="B578" s="145" t="s">
        <v>685</v>
      </c>
      <c r="C578" s="68" t="s">
        <v>679</v>
      </c>
      <c r="D578" s="21" t="s">
        <v>437</v>
      </c>
      <c r="E578" s="21" t="s">
        <v>663</v>
      </c>
      <c r="F578" s="21">
        <v>2</v>
      </c>
      <c r="G578" s="20" t="s">
        <v>680</v>
      </c>
      <c r="H578" s="21">
        <v>2</v>
      </c>
      <c r="I578" s="49">
        <v>1</v>
      </c>
      <c r="J578" s="37" t="s">
        <v>106</v>
      </c>
      <c r="K578" s="31"/>
      <c r="L578" s="31"/>
      <c r="M578" s="38"/>
      <c r="N578" s="193">
        <v>4</v>
      </c>
      <c r="O578" s="21">
        <v>120</v>
      </c>
      <c r="P578" s="21">
        <v>4</v>
      </c>
      <c r="Q578" s="21"/>
      <c r="R578" s="21">
        <v>0</v>
      </c>
      <c r="S578" s="21">
        <v>4</v>
      </c>
      <c r="T578" s="121">
        <v>110</v>
      </c>
      <c r="U578" s="50">
        <f t="shared" si="145"/>
        <v>0</v>
      </c>
      <c r="V578" s="29">
        <f t="shared" si="146"/>
        <v>0</v>
      </c>
      <c r="W578" s="29">
        <f t="shared" si="147"/>
        <v>4</v>
      </c>
      <c r="X578" s="57">
        <f t="shared" si="148"/>
        <v>0</v>
      </c>
      <c r="Y578" s="29">
        <f t="shared" si="149"/>
        <v>0</v>
      </c>
      <c r="Z578" s="20">
        <f t="shared" si="150"/>
        <v>0</v>
      </c>
      <c r="AA578" s="20">
        <f t="shared" si="142"/>
        <v>0</v>
      </c>
      <c r="AB578" s="20">
        <f t="shared" si="151"/>
        <v>0.5</v>
      </c>
      <c r="AC578" s="20">
        <f t="shared" si="152"/>
        <v>0</v>
      </c>
      <c r="AD578" s="20">
        <f t="shared" si="153"/>
        <v>0</v>
      </c>
      <c r="AE578" s="23">
        <f t="shared" si="154"/>
        <v>0</v>
      </c>
      <c r="AF578" s="25">
        <f t="shared" si="155"/>
        <v>0</v>
      </c>
      <c r="AG578" s="230"/>
      <c r="AH578" s="25">
        <f t="shared" si="144"/>
        <v>0</v>
      </c>
      <c r="AI578" s="23"/>
      <c r="AJ578" s="49">
        <f t="shared" si="156"/>
        <v>4.5</v>
      </c>
      <c r="AK578" s="365" t="s">
        <v>584</v>
      </c>
      <c r="AL578" s="182">
        <f t="shared" si="157"/>
        <v>7.4999999999999997E-3</v>
      </c>
      <c r="AM578" s="69" t="s">
        <v>179</v>
      </c>
      <c r="AN578" s="20" t="s">
        <v>180</v>
      </c>
      <c r="AO578" s="20" t="s">
        <v>180</v>
      </c>
      <c r="AP578" s="21"/>
      <c r="AQ578" s="122" t="s">
        <v>4</v>
      </c>
      <c r="AR578" s="185" t="str">
        <f>INDEX(Преподаватели!F$3:F$72,MATCH($AK578,Преподаватели!$E$3:$E$72,0),1)</f>
        <v>ст.викл.</v>
      </c>
      <c r="AS578" s="101" t="str">
        <f>INDEX(Преподаватели!G$3:G$72,MATCH($AK578,Преподаватели!$E$3:$E$72,0),1)</f>
        <v>сум.</v>
      </c>
      <c r="AT578" s="101" t="str">
        <f>INDEX(Преподаватели!H$3:H$72,MATCH($AK578,Преподаватели!$E$3:$E$72,0),1)</f>
        <v>б.с.</v>
      </c>
      <c r="AU578" s="186" t="str">
        <f>INDEX(Преподаватели!I$3:I$72,MATCH($AK578,Преподаватели!$E$3:$E$72,0),1)</f>
        <v>б.з.</v>
      </c>
      <c r="AV578" s="157"/>
      <c r="AW578" s="163"/>
      <c r="AX578" s="163"/>
      <c r="AY578" s="164"/>
      <c r="AZ578" s="165"/>
      <c r="BA578" s="165"/>
      <c r="BB578" s="1"/>
      <c r="BC578" s="1"/>
      <c r="BD578" s="1"/>
      <c r="BE578" s="1"/>
      <c r="BF578" s="1"/>
    </row>
    <row r="579" spans="1:58" s="1" customFormat="1">
      <c r="A579" s="21" t="s">
        <v>124</v>
      </c>
      <c r="B579" s="145" t="s">
        <v>686</v>
      </c>
      <c r="C579" s="68" t="s">
        <v>679</v>
      </c>
      <c r="D579" s="21" t="s">
        <v>437</v>
      </c>
      <c r="E579" s="21" t="s">
        <v>663</v>
      </c>
      <c r="F579" s="21">
        <v>1</v>
      </c>
      <c r="G579" s="20" t="s">
        <v>680</v>
      </c>
      <c r="H579" s="21">
        <v>2</v>
      </c>
      <c r="I579" s="49">
        <v>1</v>
      </c>
      <c r="J579" s="37"/>
      <c r="K579" s="31" t="s">
        <v>106</v>
      </c>
      <c r="L579" s="31"/>
      <c r="M579" s="38"/>
      <c r="N579" s="193">
        <v>4</v>
      </c>
      <c r="O579" s="21">
        <v>120</v>
      </c>
      <c r="P579" s="21">
        <v>4</v>
      </c>
      <c r="Q579" s="21">
        <v>0</v>
      </c>
      <c r="R579" s="21">
        <v>0</v>
      </c>
      <c r="S579" s="21">
        <v>4</v>
      </c>
      <c r="T579" s="121">
        <v>106</v>
      </c>
      <c r="U579" s="50">
        <f t="shared" si="145"/>
        <v>0</v>
      </c>
      <c r="V579" s="29">
        <f t="shared" si="146"/>
        <v>0</v>
      </c>
      <c r="W579" s="29">
        <f t="shared" si="147"/>
        <v>4</v>
      </c>
      <c r="X579" s="57">
        <f t="shared" si="148"/>
        <v>0</v>
      </c>
      <c r="Y579" s="29">
        <f t="shared" si="149"/>
        <v>0</v>
      </c>
      <c r="Z579" s="20">
        <f t="shared" si="150"/>
        <v>0</v>
      </c>
      <c r="AA579" s="20">
        <f t="shared" si="142"/>
        <v>0</v>
      </c>
      <c r="AB579" s="20">
        <f t="shared" si="151"/>
        <v>0</v>
      </c>
      <c r="AC579" s="20">
        <f t="shared" si="152"/>
        <v>0</v>
      </c>
      <c r="AD579" s="20">
        <f t="shared" si="153"/>
        <v>0</v>
      </c>
      <c r="AE579" s="23">
        <f t="shared" si="154"/>
        <v>0</v>
      </c>
      <c r="AF579" s="25">
        <f t="shared" si="155"/>
        <v>0</v>
      </c>
      <c r="AG579" s="230"/>
      <c r="AH579" s="25">
        <f t="shared" si="144"/>
        <v>0</v>
      </c>
      <c r="AI579" s="23"/>
      <c r="AJ579" s="49">
        <f t="shared" si="156"/>
        <v>4</v>
      </c>
      <c r="AK579" s="365" t="s">
        <v>584</v>
      </c>
      <c r="AL579" s="182">
        <f t="shared" si="157"/>
        <v>6.6666666666666671E-3</v>
      </c>
      <c r="AM579" s="158" t="s">
        <v>179</v>
      </c>
      <c r="AN579" s="20" t="s">
        <v>180</v>
      </c>
      <c r="AO579" s="20" t="s">
        <v>180</v>
      </c>
      <c r="AP579" s="21"/>
      <c r="AQ579" s="122" t="s">
        <v>4</v>
      </c>
      <c r="AR579" s="185" t="str">
        <f>INDEX(Преподаватели!F$3:F$72,MATCH($AK579,Преподаватели!$E$3:$E$72,0),1)</f>
        <v>ст.викл.</v>
      </c>
      <c r="AS579" s="101" t="str">
        <f>INDEX(Преподаватели!G$3:G$72,MATCH($AK579,Преподаватели!$E$3:$E$72,0),1)</f>
        <v>сум.</v>
      </c>
      <c r="AT579" s="101" t="str">
        <f>INDEX(Преподаватели!H$3:H$72,MATCH($AK579,Преподаватели!$E$3:$E$72,0),1)</f>
        <v>б.с.</v>
      </c>
      <c r="AU579" s="186" t="str">
        <f>INDEX(Преподаватели!I$3:I$72,MATCH($AK579,Преподаватели!$E$3:$E$72,0),1)</f>
        <v>б.з.</v>
      </c>
      <c r="AV579" s="157"/>
      <c r="AW579" s="163"/>
      <c r="AX579" s="163"/>
      <c r="AY579" s="164"/>
      <c r="AZ579" s="165"/>
      <c r="BA579" s="165"/>
      <c r="BB579" s="4"/>
      <c r="BC579" s="4"/>
      <c r="BD579" s="4"/>
      <c r="BE579" s="4"/>
      <c r="BF579" s="4"/>
    </row>
    <row r="580" spans="1:58" s="1" customFormat="1">
      <c r="A580" s="21" t="s">
        <v>377</v>
      </c>
      <c r="B580" s="145" t="s">
        <v>359</v>
      </c>
      <c r="C580" s="68" t="s">
        <v>679</v>
      </c>
      <c r="D580" s="21" t="s">
        <v>437</v>
      </c>
      <c r="E580" s="21" t="s">
        <v>663</v>
      </c>
      <c r="F580" s="21">
        <v>1</v>
      </c>
      <c r="G580" s="20" t="s">
        <v>680</v>
      </c>
      <c r="H580" s="21">
        <v>2</v>
      </c>
      <c r="I580" s="49">
        <v>1</v>
      </c>
      <c r="J580" s="37"/>
      <c r="K580" s="31" t="s">
        <v>106</v>
      </c>
      <c r="L580" s="31"/>
      <c r="M580" s="38"/>
      <c r="N580" s="193">
        <v>3</v>
      </c>
      <c r="O580" s="21">
        <v>90</v>
      </c>
      <c r="P580" s="21">
        <v>2</v>
      </c>
      <c r="Q580" s="21"/>
      <c r="R580" s="21">
        <v>0</v>
      </c>
      <c r="S580" s="21">
        <v>2</v>
      </c>
      <c r="T580" s="121">
        <v>78</v>
      </c>
      <c r="U580" s="50">
        <f t="shared" si="145"/>
        <v>0</v>
      </c>
      <c r="V580" s="29">
        <f t="shared" si="146"/>
        <v>0</v>
      </c>
      <c r="W580" s="29">
        <f t="shared" si="147"/>
        <v>2</v>
      </c>
      <c r="X580" s="57">
        <f t="shared" si="148"/>
        <v>0</v>
      </c>
      <c r="Y580" s="29">
        <f t="shared" si="149"/>
        <v>0</v>
      </c>
      <c r="Z580" s="20">
        <f t="shared" si="150"/>
        <v>0</v>
      </c>
      <c r="AA580" s="20">
        <f t="shared" si="142"/>
        <v>0</v>
      </c>
      <c r="AB580" s="20">
        <f t="shared" si="151"/>
        <v>0</v>
      </c>
      <c r="AC580" s="20">
        <f t="shared" si="152"/>
        <v>0</v>
      </c>
      <c r="AD580" s="20">
        <f t="shared" si="153"/>
        <v>0</v>
      </c>
      <c r="AE580" s="23">
        <f t="shared" si="154"/>
        <v>0</v>
      </c>
      <c r="AF580" s="25">
        <f t="shared" si="155"/>
        <v>0</v>
      </c>
      <c r="AG580" s="230">
        <f t="shared" si="158"/>
        <v>0.48</v>
      </c>
      <c r="AH580" s="25">
        <f t="shared" si="144"/>
        <v>0</v>
      </c>
      <c r="AI580" s="23"/>
      <c r="AJ580" s="49">
        <f t="shared" si="156"/>
        <v>2.48</v>
      </c>
      <c r="AK580" s="365" t="s">
        <v>254</v>
      </c>
      <c r="AL580" s="182">
        <f t="shared" si="157"/>
        <v>4.1333333333333335E-3</v>
      </c>
      <c r="AM580" s="158" t="s">
        <v>354</v>
      </c>
      <c r="AN580" s="20" t="s">
        <v>109</v>
      </c>
      <c r="AO580" s="20" t="s">
        <v>180</v>
      </c>
      <c r="AP580" s="21"/>
      <c r="AQ580" s="122" t="s">
        <v>4</v>
      </c>
      <c r="AR580" s="185" t="str">
        <f>INDEX(Преподаватели!F$3:F$72,MATCH($AK580,Преподаватели!$E$3:$E$72,0),1)</f>
        <v>доц.</v>
      </c>
      <c r="AS580" s="101" t="str">
        <f>INDEX(Преподаватели!G$3:G$72,MATCH($AK580,Преподаватели!$E$3:$E$72,0),1)</f>
        <v>шт.сум.</v>
      </c>
      <c r="AT580" s="101" t="str">
        <f>INDEX(Преподаватели!H$3:H$72,MATCH($AK580,Преподаватели!$E$3:$E$72,0),1)</f>
        <v>к.н.</v>
      </c>
      <c r="AU580" s="186" t="str">
        <f>INDEX(Преподаватели!I$3:I$72,MATCH($AK580,Преподаватели!$E$3:$E$72,0),1)</f>
        <v>доц.</v>
      </c>
      <c r="AV580" s="157"/>
      <c r="AW580" s="163"/>
      <c r="AX580" s="163"/>
      <c r="AY580" s="164"/>
      <c r="AZ580" s="165"/>
      <c r="BA580" s="165"/>
    </row>
    <row r="581" spans="1:58">
      <c r="A581" s="22" t="s">
        <v>687</v>
      </c>
      <c r="B581" s="145" t="s">
        <v>688</v>
      </c>
      <c r="C581" s="68" t="s">
        <v>679</v>
      </c>
      <c r="D581" s="21" t="s">
        <v>437</v>
      </c>
      <c r="E581" s="21" t="s">
        <v>663</v>
      </c>
      <c r="F581" s="21">
        <v>1</v>
      </c>
      <c r="G581" s="20" t="s">
        <v>680</v>
      </c>
      <c r="H581" s="21">
        <v>2</v>
      </c>
      <c r="I581" s="49">
        <v>1</v>
      </c>
      <c r="J581" s="37"/>
      <c r="K581" s="31"/>
      <c r="L581" s="31" t="s">
        <v>439</v>
      </c>
      <c r="M581" s="38"/>
      <c r="N581" s="193">
        <v>0</v>
      </c>
      <c r="O581" s="21"/>
      <c r="P581" s="21">
        <v>4</v>
      </c>
      <c r="Q581" s="21">
        <v>4</v>
      </c>
      <c r="R581" s="21">
        <v>0</v>
      </c>
      <c r="S581" s="21"/>
      <c r="T581" s="121"/>
      <c r="U581" s="50">
        <f t="shared" si="145"/>
        <v>4</v>
      </c>
      <c r="V581" s="29">
        <f t="shared" si="146"/>
        <v>0</v>
      </c>
      <c r="W581" s="29">
        <f t="shared" si="147"/>
        <v>0</v>
      </c>
      <c r="X581" s="57">
        <f t="shared" si="148"/>
        <v>0</v>
      </c>
      <c r="Y581" s="29">
        <f t="shared" si="149"/>
        <v>0</v>
      </c>
      <c r="Z581" s="20">
        <f t="shared" si="150"/>
        <v>0</v>
      </c>
      <c r="AA581" s="20">
        <f t="shared" si="142"/>
        <v>0</v>
      </c>
      <c r="AB581" s="20">
        <f t="shared" si="151"/>
        <v>0</v>
      </c>
      <c r="AC581" s="20">
        <f t="shared" si="152"/>
        <v>0</v>
      </c>
      <c r="AD581" s="20">
        <f t="shared" si="153"/>
        <v>0</v>
      </c>
      <c r="AE581" s="23">
        <f t="shared" si="154"/>
        <v>0</v>
      </c>
      <c r="AF581" s="25">
        <f t="shared" si="155"/>
        <v>0</v>
      </c>
      <c r="AG581" s="230">
        <f t="shared" si="158"/>
        <v>0</v>
      </c>
      <c r="AH581" s="25">
        <f t="shared" si="144"/>
        <v>0</v>
      </c>
      <c r="AI581" s="23"/>
      <c r="AJ581" s="49">
        <f t="shared" si="156"/>
        <v>4</v>
      </c>
      <c r="AK581" s="365" t="s">
        <v>152</v>
      </c>
      <c r="AL581" s="182">
        <f t="shared" si="157"/>
        <v>6.6666666666666671E-3</v>
      </c>
      <c r="AM581" s="69" t="s">
        <v>179</v>
      </c>
      <c r="AN581" s="20" t="s">
        <v>180</v>
      </c>
      <c r="AO581" s="20" t="s">
        <v>180</v>
      </c>
      <c r="AP581" s="21"/>
      <c r="AQ581" s="122" t="s">
        <v>4</v>
      </c>
      <c r="AR581" s="185" t="str">
        <f>INDEX(Преподаватели!F$3:F$72,MATCH($AK581,Преподаватели!$E$3:$E$72,0),1)</f>
        <v>ст.викл.</v>
      </c>
      <c r="AS581" s="101" t="str">
        <f>INDEX(Преподаватели!G$3:G$72,MATCH($AK581,Преподаватели!$E$3:$E$72,0),1)</f>
        <v>сум.</v>
      </c>
      <c r="AT581" s="101" t="str">
        <f>INDEX(Преподаватели!H$3:H$72,MATCH($AK581,Преподаватели!$E$3:$E$72,0),1)</f>
        <v>б.с.</v>
      </c>
      <c r="AU581" s="186" t="str">
        <f>INDEX(Преподаватели!I$3:I$72,MATCH($AK581,Преподаватели!$E$3:$E$72,0),1)</f>
        <v>б.з.</v>
      </c>
      <c r="AV581" s="157"/>
      <c r="AW581" s="163"/>
      <c r="AX581" s="163"/>
      <c r="AY581" s="164"/>
      <c r="AZ581" s="165"/>
      <c r="BA581" s="165"/>
      <c r="BB581" s="1"/>
      <c r="BC581" s="1"/>
      <c r="BD581" s="1"/>
      <c r="BE581" s="1"/>
      <c r="BF581" s="1"/>
    </row>
    <row r="582" spans="1:58" s="1" customFormat="1">
      <c r="A582" s="21" t="s">
        <v>687</v>
      </c>
      <c r="B582" s="145" t="s">
        <v>688</v>
      </c>
      <c r="C582" s="68" t="s">
        <v>679</v>
      </c>
      <c r="D582" s="21" t="s">
        <v>437</v>
      </c>
      <c r="E582" s="21" t="s">
        <v>663</v>
      </c>
      <c r="F582" s="21">
        <v>2</v>
      </c>
      <c r="G582" s="20" t="s">
        <v>680</v>
      </c>
      <c r="H582" s="21">
        <v>2</v>
      </c>
      <c r="I582" s="49">
        <v>1</v>
      </c>
      <c r="J582" s="37" t="s">
        <v>106</v>
      </c>
      <c r="K582" s="31"/>
      <c r="L582" s="31"/>
      <c r="M582" s="38"/>
      <c r="N582" s="193">
        <v>4.5</v>
      </c>
      <c r="O582" s="21">
        <v>135</v>
      </c>
      <c r="P582" s="21">
        <v>4</v>
      </c>
      <c r="Q582" s="21"/>
      <c r="R582" s="21">
        <v>0</v>
      </c>
      <c r="S582" s="21">
        <v>4</v>
      </c>
      <c r="T582" s="121">
        <v>123</v>
      </c>
      <c r="U582" s="50">
        <f t="shared" si="145"/>
        <v>0</v>
      </c>
      <c r="V582" s="29">
        <f t="shared" si="146"/>
        <v>0</v>
      </c>
      <c r="W582" s="29">
        <f t="shared" si="147"/>
        <v>4</v>
      </c>
      <c r="X582" s="57">
        <f t="shared" si="148"/>
        <v>0</v>
      </c>
      <c r="Y582" s="29">
        <f t="shared" si="149"/>
        <v>0</v>
      </c>
      <c r="Z582" s="20">
        <f t="shared" si="150"/>
        <v>0</v>
      </c>
      <c r="AA582" s="20">
        <f t="shared" si="142"/>
        <v>0</v>
      </c>
      <c r="AB582" s="20">
        <f t="shared" si="151"/>
        <v>0.5</v>
      </c>
      <c r="AC582" s="20">
        <f t="shared" si="152"/>
        <v>0</v>
      </c>
      <c r="AD582" s="20">
        <f t="shared" si="153"/>
        <v>0</v>
      </c>
      <c r="AE582" s="23">
        <f t="shared" si="154"/>
        <v>0</v>
      </c>
      <c r="AF582" s="25">
        <f t="shared" si="155"/>
        <v>0</v>
      </c>
      <c r="AG582" s="230"/>
      <c r="AH582" s="25">
        <f t="shared" si="144"/>
        <v>0</v>
      </c>
      <c r="AI582" s="23"/>
      <c r="AJ582" s="49">
        <f t="shared" si="156"/>
        <v>4.5</v>
      </c>
      <c r="AK582" s="365" t="s">
        <v>152</v>
      </c>
      <c r="AL582" s="182">
        <f t="shared" si="157"/>
        <v>7.4999999999999997E-3</v>
      </c>
      <c r="AM582" s="158" t="s">
        <v>179</v>
      </c>
      <c r="AN582" s="20" t="s">
        <v>180</v>
      </c>
      <c r="AO582" s="20" t="s">
        <v>180</v>
      </c>
      <c r="AP582" s="21"/>
      <c r="AQ582" s="122" t="s">
        <v>4</v>
      </c>
      <c r="AR582" s="185" t="str">
        <f>INDEX(Преподаватели!F$3:F$72,MATCH($AK582,Преподаватели!$E$3:$E$72,0),1)</f>
        <v>ст.викл.</v>
      </c>
      <c r="AS582" s="101" t="str">
        <f>INDEX(Преподаватели!G$3:G$72,MATCH($AK582,Преподаватели!$E$3:$E$72,0),1)</f>
        <v>сум.</v>
      </c>
      <c r="AT582" s="101" t="str">
        <f>INDEX(Преподаватели!H$3:H$72,MATCH($AK582,Преподаватели!$E$3:$E$72,0),1)</f>
        <v>б.с.</v>
      </c>
      <c r="AU582" s="186" t="str">
        <f>INDEX(Преподаватели!I$3:I$72,MATCH($AK582,Преподаватели!$E$3:$E$72,0),1)</f>
        <v>б.з.</v>
      </c>
      <c r="AV582" s="157"/>
      <c r="AW582" s="163"/>
      <c r="AX582" s="163"/>
      <c r="AY582" s="164"/>
      <c r="AZ582" s="165"/>
      <c r="BA582" s="165"/>
      <c r="BB582" s="4"/>
      <c r="BC582" s="4"/>
      <c r="BD582" s="4"/>
      <c r="BE582" s="4"/>
      <c r="BF582" s="4"/>
    </row>
    <row r="583" spans="1:58" s="1" customFormat="1" ht="30" customHeight="1">
      <c r="A583" s="21" t="s">
        <v>224</v>
      </c>
      <c r="B583" s="145" t="s">
        <v>689</v>
      </c>
      <c r="C583" s="68" t="s">
        <v>679</v>
      </c>
      <c r="D583" s="21" t="s">
        <v>437</v>
      </c>
      <c r="E583" s="21" t="s">
        <v>663</v>
      </c>
      <c r="F583" s="21">
        <v>1</v>
      </c>
      <c r="G583" s="20" t="s">
        <v>680</v>
      </c>
      <c r="H583" s="21">
        <v>2</v>
      </c>
      <c r="I583" s="49">
        <v>1</v>
      </c>
      <c r="J583" s="37"/>
      <c r="K583" s="31"/>
      <c r="L583" s="31"/>
      <c r="M583" s="38"/>
      <c r="N583" s="193">
        <v>0</v>
      </c>
      <c r="O583" s="21"/>
      <c r="P583" s="21">
        <v>2</v>
      </c>
      <c r="Q583" s="21">
        <v>2</v>
      </c>
      <c r="R583" s="21">
        <v>0</v>
      </c>
      <c r="S583" s="21"/>
      <c r="T583" s="121"/>
      <c r="U583" s="50">
        <f t="shared" si="145"/>
        <v>2</v>
      </c>
      <c r="V583" s="29">
        <f t="shared" si="146"/>
        <v>0</v>
      </c>
      <c r="W583" s="29">
        <f t="shared" si="147"/>
        <v>0</v>
      </c>
      <c r="X583" s="57">
        <f t="shared" si="148"/>
        <v>0</v>
      </c>
      <c r="Y583" s="29">
        <f t="shared" si="149"/>
        <v>0</v>
      </c>
      <c r="Z583" s="20">
        <f t="shared" si="150"/>
        <v>0</v>
      </c>
      <c r="AA583" s="20">
        <f t="shared" si="142"/>
        <v>0</v>
      </c>
      <c r="AB583" s="20">
        <f t="shared" si="151"/>
        <v>0</v>
      </c>
      <c r="AC583" s="20">
        <f t="shared" si="152"/>
        <v>0</v>
      </c>
      <c r="AD583" s="20">
        <f t="shared" si="153"/>
        <v>0</v>
      </c>
      <c r="AE583" s="23">
        <f t="shared" si="154"/>
        <v>0</v>
      </c>
      <c r="AF583" s="25">
        <f t="shared" si="155"/>
        <v>0</v>
      </c>
      <c r="AG583" s="230">
        <f t="shared" si="158"/>
        <v>0</v>
      </c>
      <c r="AH583" s="25">
        <f t="shared" si="144"/>
        <v>0</v>
      </c>
      <c r="AI583" s="23"/>
      <c r="AJ583" s="49">
        <f t="shared" si="156"/>
        <v>2</v>
      </c>
      <c r="AK583" s="365" t="s">
        <v>233</v>
      </c>
      <c r="AL583" s="182">
        <f t="shared" si="157"/>
        <v>3.3333333333333335E-3</v>
      </c>
      <c r="AM583" s="158" t="s">
        <v>179</v>
      </c>
      <c r="AN583" s="20" t="s">
        <v>180</v>
      </c>
      <c r="AO583" s="20" t="s">
        <v>180</v>
      </c>
      <c r="AP583" s="21"/>
      <c r="AQ583" s="122" t="s">
        <v>4</v>
      </c>
      <c r="AR583" s="185" t="str">
        <f>INDEX(Преподаватели!F$3:F$72,MATCH($AK583,Преподаватели!$E$3:$E$72,0),1)</f>
        <v>доц.</v>
      </c>
      <c r="AS583" s="101" t="str">
        <f>INDEX(Преподаватели!G$3:G$72,MATCH($AK583,Преподаватели!$E$3:$E$72,0),1)</f>
        <v>шт.</v>
      </c>
      <c r="AT583" s="101" t="str">
        <f>INDEX(Преподаватели!H$3:H$72,MATCH($AK583,Преподаватели!$E$3:$E$72,0),1)</f>
        <v>к.н.</v>
      </c>
      <c r="AU583" s="186" t="str">
        <f>INDEX(Преподаватели!I$3:I$72,MATCH($AK583,Преподаватели!$E$3:$E$72,0),1)</f>
        <v>б.з.</v>
      </c>
      <c r="AV583" s="157"/>
      <c r="AW583" s="163"/>
      <c r="AX583" s="163"/>
      <c r="AY583" s="164"/>
      <c r="AZ583" s="165"/>
      <c r="BA583" s="165"/>
    </row>
    <row r="584" spans="1:58" s="1" customFormat="1" ht="30" customHeight="1">
      <c r="A584" s="21" t="s">
        <v>224</v>
      </c>
      <c r="B584" s="145" t="s">
        <v>689</v>
      </c>
      <c r="C584" s="68" t="s">
        <v>679</v>
      </c>
      <c r="D584" s="21" t="s">
        <v>437</v>
      </c>
      <c r="E584" s="21" t="s">
        <v>663</v>
      </c>
      <c r="F584" s="21">
        <v>2</v>
      </c>
      <c r="G584" s="20" t="s">
        <v>680</v>
      </c>
      <c r="H584" s="21">
        <v>2</v>
      </c>
      <c r="I584" s="49">
        <v>1</v>
      </c>
      <c r="J584" s="37"/>
      <c r="K584" s="31" t="s">
        <v>106</v>
      </c>
      <c r="L584" s="31"/>
      <c r="M584" s="38"/>
      <c r="N584" s="193">
        <v>3</v>
      </c>
      <c r="O584" s="21">
        <v>90</v>
      </c>
      <c r="P584" s="21">
        <v>4</v>
      </c>
      <c r="Q584" s="21"/>
      <c r="R584" s="21">
        <v>0</v>
      </c>
      <c r="S584" s="21">
        <v>4</v>
      </c>
      <c r="T584" s="121">
        <v>80</v>
      </c>
      <c r="U584" s="50">
        <f t="shared" si="145"/>
        <v>0</v>
      </c>
      <c r="V584" s="29">
        <f t="shared" si="146"/>
        <v>0</v>
      </c>
      <c r="W584" s="29">
        <f t="shared" si="147"/>
        <v>4</v>
      </c>
      <c r="X584" s="57">
        <f t="shared" si="148"/>
        <v>0</v>
      </c>
      <c r="Y584" s="29">
        <f t="shared" si="149"/>
        <v>0</v>
      </c>
      <c r="Z584" s="20">
        <f t="shared" si="150"/>
        <v>0</v>
      </c>
      <c r="AA584" s="20">
        <f t="shared" si="142"/>
        <v>0</v>
      </c>
      <c r="AB584" s="20">
        <f t="shared" si="151"/>
        <v>0</v>
      </c>
      <c r="AC584" s="20">
        <f t="shared" si="152"/>
        <v>0</v>
      </c>
      <c r="AD584" s="20">
        <f t="shared" si="153"/>
        <v>0</v>
      </c>
      <c r="AE584" s="23">
        <f t="shared" si="154"/>
        <v>0</v>
      </c>
      <c r="AF584" s="25">
        <f t="shared" si="155"/>
        <v>0</v>
      </c>
      <c r="AG584" s="230">
        <f t="shared" si="158"/>
        <v>0.48</v>
      </c>
      <c r="AH584" s="25">
        <f t="shared" si="144"/>
        <v>0</v>
      </c>
      <c r="AI584" s="23"/>
      <c r="AJ584" s="49">
        <f t="shared" si="156"/>
        <v>4.4800000000000004</v>
      </c>
      <c r="AK584" s="365" t="s">
        <v>233</v>
      </c>
      <c r="AL584" s="182">
        <f t="shared" si="157"/>
        <v>7.4666666666666675E-3</v>
      </c>
      <c r="AM584" s="158" t="s">
        <v>179</v>
      </c>
      <c r="AN584" s="20" t="s">
        <v>180</v>
      </c>
      <c r="AO584" s="20" t="s">
        <v>180</v>
      </c>
      <c r="AP584" s="21"/>
      <c r="AQ584" s="122" t="s">
        <v>4</v>
      </c>
      <c r="AR584" s="185" t="str">
        <f>INDEX(Преподаватели!F$3:F$72,MATCH($AK584,Преподаватели!$E$3:$E$72,0),1)</f>
        <v>доц.</v>
      </c>
      <c r="AS584" s="101" t="str">
        <f>INDEX(Преподаватели!G$3:G$72,MATCH($AK584,Преподаватели!$E$3:$E$72,0),1)</f>
        <v>шт.</v>
      </c>
      <c r="AT584" s="101" t="str">
        <f>INDEX(Преподаватели!H$3:H$72,MATCH($AK584,Преподаватели!$E$3:$E$72,0),1)</f>
        <v>к.н.</v>
      </c>
      <c r="AU584" s="186" t="str">
        <f>INDEX(Преподаватели!I$3:I$72,MATCH($AK584,Преподаватели!$E$3:$E$72,0),1)</f>
        <v>б.з.</v>
      </c>
      <c r="AV584" s="157"/>
      <c r="AW584" s="163"/>
      <c r="AX584" s="163"/>
      <c r="AY584" s="164"/>
      <c r="AZ584" s="165"/>
      <c r="BA584" s="165"/>
      <c r="BB584" s="4"/>
      <c r="BC584" s="4"/>
      <c r="BD584" s="4"/>
      <c r="BE584" s="4"/>
      <c r="BF584" s="4"/>
    </row>
    <row r="585" spans="1:58">
      <c r="A585" s="22" t="s">
        <v>286</v>
      </c>
      <c r="B585" s="145" t="s">
        <v>690</v>
      </c>
      <c r="C585" s="68" t="s">
        <v>679</v>
      </c>
      <c r="D585" s="21" t="s">
        <v>437</v>
      </c>
      <c r="E585" s="21" t="s">
        <v>663</v>
      </c>
      <c r="F585" s="21">
        <v>1</v>
      </c>
      <c r="G585" s="20" t="s">
        <v>680</v>
      </c>
      <c r="H585" s="21">
        <v>2</v>
      </c>
      <c r="I585" s="49">
        <v>1</v>
      </c>
      <c r="J585" s="37"/>
      <c r="K585" s="31" t="s">
        <v>106</v>
      </c>
      <c r="L585" s="31"/>
      <c r="M585" s="38"/>
      <c r="N585" s="193">
        <v>3</v>
      </c>
      <c r="O585" s="21">
        <v>90</v>
      </c>
      <c r="P585" s="21">
        <v>4</v>
      </c>
      <c r="Q585" s="21"/>
      <c r="R585" s="21">
        <v>0</v>
      </c>
      <c r="S585" s="21">
        <v>4</v>
      </c>
      <c r="T585" s="121">
        <v>78</v>
      </c>
      <c r="U585" s="50">
        <f t="shared" si="145"/>
        <v>0</v>
      </c>
      <c r="V585" s="29">
        <f t="shared" si="146"/>
        <v>0</v>
      </c>
      <c r="W585" s="29">
        <f t="shared" si="147"/>
        <v>4</v>
      </c>
      <c r="X585" s="57">
        <f t="shared" si="148"/>
        <v>0</v>
      </c>
      <c r="Y585" s="29">
        <f t="shared" si="149"/>
        <v>0</v>
      </c>
      <c r="Z585" s="20">
        <f t="shared" si="150"/>
        <v>0</v>
      </c>
      <c r="AA585" s="20">
        <f t="shared" si="142"/>
        <v>0</v>
      </c>
      <c r="AB585" s="20">
        <f t="shared" si="151"/>
        <v>0</v>
      </c>
      <c r="AC585" s="20">
        <f t="shared" si="152"/>
        <v>0</v>
      </c>
      <c r="AD585" s="20">
        <f t="shared" si="153"/>
        <v>0</v>
      </c>
      <c r="AE585" s="23">
        <f t="shared" si="154"/>
        <v>0</v>
      </c>
      <c r="AF585" s="25">
        <f t="shared" si="155"/>
        <v>0</v>
      </c>
      <c r="AG585" s="230"/>
      <c r="AH585" s="25">
        <f t="shared" si="144"/>
        <v>0</v>
      </c>
      <c r="AI585" s="23"/>
      <c r="AJ585" s="49">
        <f t="shared" si="156"/>
        <v>4</v>
      </c>
      <c r="AK585" s="365" t="s">
        <v>152</v>
      </c>
      <c r="AL585" s="182">
        <f t="shared" si="157"/>
        <v>6.6666666666666671E-3</v>
      </c>
      <c r="AM585" s="69" t="s">
        <v>179</v>
      </c>
      <c r="AN585" s="20" t="s">
        <v>180</v>
      </c>
      <c r="AO585" s="20" t="s">
        <v>180</v>
      </c>
      <c r="AP585" s="21"/>
      <c r="AQ585" s="122" t="s">
        <v>4</v>
      </c>
      <c r="AR585" s="185" t="str">
        <f>INDEX(Преподаватели!F$3:F$72,MATCH($AK585,Преподаватели!$E$3:$E$72,0),1)</f>
        <v>ст.викл.</v>
      </c>
      <c r="AS585" s="101" t="str">
        <f>INDEX(Преподаватели!G$3:G$72,MATCH($AK585,Преподаватели!$E$3:$E$72,0),1)</f>
        <v>сум.</v>
      </c>
      <c r="AT585" s="101" t="str">
        <f>INDEX(Преподаватели!H$3:H$72,MATCH($AK585,Преподаватели!$E$3:$E$72,0),1)</f>
        <v>б.с.</v>
      </c>
      <c r="AU585" s="186" t="str">
        <f>INDEX(Преподаватели!I$3:I$72,MATCH($AK585,Преподаватели!$E$3:$E$72,0),1)</f>
        <v>б.з.</v>
      </c>
      <c r="AV585" s="157"/>
      <c r="AW585" s="163"/>
      <c r="AX585" s="163"/>
      <c r="AY585" s="164"/>
      <c r="AZ585" s="165"/>
      <c r="BA585" s="165"/>
      <c r="BB585" s="1"/>
      <c r="BC585" s="1"/>
      <c r="BD585" s="1"/>
      <c r="BE585" s="1"/>
      <c r="BF585" s="1"/>
    </row>
    <row r="586" spans="1:58" s="1" customFormat="1" ht="25.5">
      <c r="A586" s="21" t="s">
        <v>650</v>
      </c>
      <c r="B586" s="145" t="s">
        <v>691</v>
      </c>
      <c r="C586" s="68" t="s">
        <v>679</v>
      </c>
      <c r="D586" s="21" t="s">
        <v>437</v>
      </c>
      <c r="E586" s="21" t="s">
        <v>663</v>
      </c>
      <c r="F586" s="21">
        <v>1</v>
      </c>
      <c r="G586" s="20" t="s">
        <v>680</v>
      </c>
      <c r="H586" s="21">
        <v>2</v>
      </c>
      <c r="I586" s="49">
        <v>1</v>
      </c>
      <c r="J586" s="37"/>
      <c r="K586" s="31"/>
      <c r="L586" s="31"/>
      <c r="M586" s="38"/>
      <c r="N586" s="193">
        <v>0</v>
      </c>
      <c r="O586" s="21"/>
      <c r="P586" s="21">
        <v>2</v>
      </c>
      <c r="Q586" s="21">
        <v>2</v>
      </c>
      <c r="R586" s="21">
        <v>0</v>
      </c>
      <c r="S586" s="21"/>
      <c r="T586" s="121"/>
      <c r="U586" s="50">
        <f t="shared" si="145"/>
        <v>2</v>
      </c>
      <c r="V586" s="29">
        <f t="shared" si="146"/>
        <v>0</v>
      </c>
      <c r="W586" s="29">
        <f t="shared" si="147"/>
        <v>0</v>
      </c>
      <c r="X586" s="57">
        <f t="shared" si="148"/>
        <v>0</v>
      </c>
      <c r="Y586" s="29">
        <f t="shared" si="149"/>
        <v>0</v>
      </c>
      <c r="Z586" s="20">
        <f t="shared" si="150"/>
        <v>0</v>
      </c>
      <c r="AA586" s="20">
        <f t="shared" si="142"/>
        <v>0</v>
      </c>
      <c r="AB586" s="20">
        <f t="shared" si="151"/>
        <v>0</v>
      </c>
      <c r="AC586" s="20">
        <f t="shared" si="152"/>
        <v>0</v>
      </c>
      <c r="AD586" s="20">
        <f t="shared" si="153"/>
        <v>0</v>
      </c>
      <c r="AE586" s="23">
        <f t="shared" si="154"/>
        <v>0</v>
      </c>
      <c r="AF586" s="25">
        <f t="shared" si="155"/>
        <v>0</v>
      </c>
      <c r="AG586" s="230">
        <f t="shared" si="158"/>
        <v>0</v>
      </c>
      <c r="AH586" s="25">
        <f t="shared" si="144"/>
        <v>0</v>
      </c>
      <c r="AI586" s="23"/>
      <c r="AJ586" s="49">
        <f t="shared" si="156"/>
        <v>2</v>
      </c>
      <c r="AK586" s="365" t="s">
        <v>584</v>
      </c>
      <c r="AL586" s="182">
        <f t="shared" si="157"/>
        <v>3.3333333333333335E-3</v>
      </c>
      <c r="AM586" s="158" t="s">
        <v>179</v>
      </c>
      <c r="AN586" s="20" t="s">
        <v>180</v>
      </c>
      <c r="AO586" s="20" t="s">
        <v>180</v>
      </c>
      <c r="AP586" s="21"/>
      <c r="AQ586" s="122" t="s">
        <v>4</v>
      </c>
      <c r="AR586" s="185" t="str">
        <f>INDEX(Преподаватели!F$3:F$72,MATCH($AK586,Преподаватели!$E$3:$E$72,0),1)</f>
        <v>ст.викл.</v>
      </c>
      <c r="AS586" s="101" t="str">
        <f>INDEX(Преподаватели!G$3:G$72,MATCH($AK586,Преподаватели!$E$3:$E$72,0),1)</f>
        <v>сум.</v>
      </c>
      <c r="AT586" s="101" t="str">
        <f>INDEX(Преподаватели!H$3:H$72,MATCH($AK586,Преподаватели!$E$3:$E$72,0),1)</f>
        <v>б.с.</v>
      </c>
      <c r="AU586" s="186" t="str">
        <f>INDEX(Преподаватели!I$3:I$72,MATCH($AK586,Преподаватели!$E$3:$E$72,0),1)</f>
        <v>б.з.</v>
      </c>
      <c r="AV586" s="157"/>
      <c r="AW586" s="163"/>
      <c r="AX586" s="163"/>
      <c r="AY586" s="164"/>
      <c r="AZ586" s="165"/>
      <c r="BA586" s="165"/>
      <c r="BB586" s="4"/>
      <c r="BC586" s="4"/>
      <c r="BD586" s="4"/>
      <c r="BE586" s="4"/>
      <c r="BF586" s="4"/>
    </row>
    <row r="587" spans="1:58" ht="25.5">
      <c r="A587" s="21" t="s">
        <v>650</v>
      </c>
      <c r="B587" s="145" t="s">
        <v>691</v>
      </c>
      <c r="C587" s="68" t="s">
        <v>679</v>
      </c>
      <c r="D587" s="21" t="s">
        <v>437</v>
      </c>
      <c r="E587" s="21" t="s">
        <v>663</v>
      </c>
      <c r="F587" s="21">
        <v>2</v>
      </c>
      <c r="G587" s="20" t="s">
        <v>680</v>
      </c>
      <c r="H587" s="21">
        <v>2</v>
      </c>
      <c r="I587" s="49">
        <v>1</v>
      </c>
      <c r="J587" s="37"/>
      <c r="K587" s="31" t="s">
        <v>106</v>
      </c>
      <c r="L587" s="31"/>
      <c r="M587" s="38"/>
      <c r="N587" s="193">
        <v>3</v>
      </c>
      <c r="O587" s="21">
        <v>90</v>
      </c>
      <c r="P587" s="21">
        <v>2</v>
      </c>
      <c r="Q587" s="21"/>
      <c r="R587" s="21">
        <v>0</v>
      </c>
      <c r="S587" s="21">
        <v>2</v>
      </c>
      <c r="T587" s="121">
        <v>80</v>
      </c>
      <c r="U587" s="50">
        <f t="shared" si="145"/>
        <v>0</v>
      </c>
      <c r="V587" s="29">
        <f t="shared" si="146"/>
        <v>0</v>
      </c>
      <c r="W587" s="29">
        <f t="shared" si="147"/>
        <v>2</v>
      </c>
      <c r="X587" s="57">
        <f t="shared" si="148"/>
        <v>0</v>
      </c>
      <c r="Y587" s="29">
        <f t="shared" si="149"/>
        <v>0</v>
      </c>
      <c r="Z587" s="20">
        <f t="shared" si="150"/>
        <v>0</v>
      </c>
      <c r="AA587" s="20">
        <f t="shared" si="142"/>
        <v>0</v>
      </c>
      <c r="AB587" s="20">
        <f t="shared" si="151"/>
        <v>0</v>
      </c>
      <c r="AC587" s="20">
        <f t="shared" si="152"/>
        <v>0</v>
      </c>
      <c r="AD587" s="20">
        <f t="shared" si="153"/>
        <v>0</v>
      </c>
      <c r="AE587" s="23">
        <f t="shared" si="154"/>
        <v>0</v>
      </c>
      <c r="AF587" s="25">
        <f t="shared" si="155"/>
        <v>0</v>
      </c>
      <c r="AG587" s="230"/>
      <c r="AH587" s="25">
        <f t="shared" si="144"/>
        <v>0</v>
      </c>
      <c r="AI587" s="23"/>
      <c r="AJ587" s="49">
        <f t="shared" si="156"/>
        <v>2</v>
      </c>
      <c r="AK587" s="365" t="s">
        <v>584</v>
      </c>
      <c r="AL587" s="182">
        <f t="shared" si="157"/>
        <v>3.3333333333333335E-3</v>
      </c>
      <c r="AM587" s="69" t="s">
        <v>179</v>
      </c>
      <c r="AN587" s="20" t="s">
        <v>180</v>
      </c>
      <c r="AO587" s="20" t="s">
        <v>180</v>
      </c>
      <c r="AP587" s="21"/>
      <c r="AQ587" s="122" t="s">
        <v>4</v>
      </c>
      <c r="AR587" s="185" t="str">
        <f>INDEX(Преподаватели!F$3:F$72,MATCH($AK587,Преподаватели!$E$3:$E$72,0),1)</f>
        <v>ст.викл.</v>
      </c>
      <c r="AS587" s="101" t="str">
        <f>INDEX(Преподаватели!G$3:G$72,MATCH($AK587,Преподаватели!$E$3:$E$72,0),1)</f>
        <v>сум.</v>
      </c>
      <c r="AT587" s="101" t="str">
        <f>INDEX(Преподаватели!H$3:H$72,MATCH($AK587,Преподаватели!$E$3:$E$72,0),1)</f>
        <v>б.с.</v>
      </c>
      <c r="AU587" s="186" t="str">
        <f>INDEX(Преподаватели!I$3:I$72,MATCH($AK587,Преподаватели!$E$3:$E$72,0),1)</f>
        <v>б.з.</v>
      </c>
      <c r="AV587" s="157"/>
      <c r="AW587" s="163"/>
      <c r="AX587" s="163"/>
      <c r="AY587" s="164"/>
      <c r="AZ587" s="165"/>
      <c r="BA587" s="165"/>
      <c r="BB587" s="1"/>
      <c r="BC587" s="1"/>
      <c r="BD587" s="1"/>
      <c r="BE587" s="1"/>
      <c r="BF587" s="1"/>
    </row>
    <row r="588" spans="1:58" s="1" customFormat="1" ht="38.25">
      <c r="A588" s="21" t="s">
        <v>216</v>
      </c>
      <c r="B588" s="145" t="s">
        <v>692</v>
      </c>
      <c r="C588" s="68" t="s">
        <v>143</v>
      </c>
      <c r="D588" s="21" t="s">
        <v>437</v>
      </c>
      <c r="E588" s="21" t="s">
        <v>663</v>
      </c>
      <c r="F588" s="21">
        <v>1</v>
      </c>
      <c r="G588" s="20" t="s">
        <v>693</v>
      </c>
      <c r="H588" s="21">
        <v>7</v>
      </c>
      <c r="I588" s="49">
        <v>1</v>
      </c>
      <c r="J588" s="37"/>
      <c r="K588" s="31"/>
      <c r="L588" s="31"/>
      <c r="M588" s="38"/>
      <c r="N588" s="193">
        <v>0</v>
      </c>
      <c r="O588" s="21"/>
      <c r="P588" s="21">
        <v>4</v>
      </c>
      <c r="Q588" s="21">
        <v>4</v>
      </c>
      <c r="R588" s="21"/>
      <c r="S588" s="21"/>
      <c r="T588" s="121"/>
      <c r="U588" s="50">
        <f t="shared" si="145"/>
        <v>4</v>
      </c>
      <c r="V588" s="29">
        <f t="shared" si="146"/>
        <v>0</v>
      </c>
      <c r="W588" s="29">
        <f t="shared" si="147"/>
        <v>0</v>
      </c>
      <c r="X588" s="57">
        <f t="shared" si="148"/>
        <v>0</v>
      </c>
      <c r="Y588" s="29">
        <f t="shared" si="149"/>
        <v>0</v>
      </c>
      <c r="Z588" s="20">
        <f t="shared" si="150"/>
        <v>0</v>
      </c>
      <c r="AA588" s="20">
        <f t="shared" si="142"/>
        <v>0</v>
      </c>
      <c r="AB588" s="20">
        <f t="shared" si="151"/>
        <v>0</v>
      </c>
      <c r="AC588" s="20">
        <f t="shared" si="152"/>
        <v>0</v>
      </c>
      <c r="AD588" s="20">
        <f t="shared" si="153"/>
        <v>0</v>
      </c>
      <c r="AE588" s="23">
        <f t="shared" si="154"/>
        <v>0</v>
      </c>
      <c r="AF588" s="25">
        <f t="shared" si="155"/>
        <v>0</v>
      </c>
      <c r="AG588" s="230">
        <f t="shared" si="158"/>
        <v>0</v>
      </c>
      <c r="AH588" s="25">
        <f t="shared" si="144"/>
        <v>0</v>
      </c>
      <c r="AI588" s="23"/>
      <c r="AJ588" s="49">
        <f t="shared" si="156"/>
        <v>4</v>
      </c>
      <c r="AK588" s="365" t="s">
        <v>254</v>
      </c>
      <c r="AL588" s="182">
        <f t="shared" si="157"/>
        <v>6.6666666666666671E-3</v>
      </c>
      <c r="AM588" s="158" t="s">
        <v>161</v>
      </c>
      <c r="AN588" s="20" t="s">
        <v>149</v>
      </c>
      <c r="AO588" s="20" t="s">
        <v>149</v>
      </c>
      <c r="AP588" s="21"/>
      <c r="AQ588" s="122" t="s">
        <v>4</v>
      </c>
      <c r="AR588" s="185" t="str">
        <f>INDEX(Преподаватели!F$3:F$72,MATCH($AK588,Преподаватели!$E$3:$E$72,0),1)</f>
        <v>доц.</v>
      </c>
      <c r="AS588" s="101" t="str">
        <f>INDEX(Преподаватели!G$3:G$72,MATCH($AK588,Преподаватели!$E$3:$E$72,0),1)</f>
        <v>шт.сум.</v>
      </c>
      <c r="AT588" s="101" t="str">
        <f>INDEX(Преподаватели!H$3:H$72,MATCH($AK588,Преподаватели!$E$3:$E$72,0),1)</f>
        <v>к.н.</v>
      </c>
      <c r="AU588" s="186" t="str">
        <f>INDEX(Преподаватели!I$3:I$72,MATCH($AK588,Преподаватели!$E$3:$E$72,0),1)</f>
        <v>доц.</v>
      </c>
      <c r="AV588" s="157"/>
      <c r="AW588" s="163"/>
      <c r="AX588" s="163"/>
      <c r="AY588" s="164"/>
      <c r="AZ588" s="165"/>
      <c r="BA588" s="165"/>
    </row>
    <row r="589" spans="1:58" s="1" customFormat="1" ht="38.25">
      <c r="A589" s="21" t="s">
        <v>216</v>
      </c>
      <c r="B589" s="145" t="s">
        <v>692</v>
      </c>
      <c r="C589" s="68" t="s">
        <v>143</v>
      </c>
      <c r="D589" s="21" t="s">
        <v>437</v>
      </c>
      <c r="E589" s="21" t="s">
        <v>663</v>
      </c>
      <c r="F589" s="21">
        <v>2</v>
      </c>
      <c r="G589" s="20" t="s">
        <v>693</v>
      </c>
      <c r="H589" s="21">
        <v>7</v>
      </c>
      <c r="I589" s="49">
        <v>1</v>
      </c>
      <c r="J589" s="37"/>
      <c r="K589" s="31" t="s">
        <v>106</v>
      </c>
      <c r="L589" s="31"/>
      <c r="M589" s="38"/>
      <c r="N589" s="193">
        <v>3</v>
      </c>
      <c r="O589" s="21">
        <v>90</v>
      </c>
      <c r="P589" s="21">
        <v>4</v>
      </c>
      <c r="Q589" s="21"/>
      <c r="R589" s="21"/>
      <c r="S589" s="21">
        <v>4</v>
      </c>
      <c r="T589" s="121">
        <v>80</v>
      </c>
      <c r="U589" s="50">
        <f t="shared" si="145"/>
        <v>0</v>
      </c>
      <c r="V589" s="29">
        <f t="shared" si="146"/>
        <v>0</v>
      </c>
      <c r="W589" s="29">
        <f t="shared" si="147"/>
        <v>4</v>
      </c>
      <c r="X589" s="57">
        <f t="shared" si="148"/>
        <v>0</v>
      </c>
      <c r="Y589" s="29">
        <f t="shared" si="149"/>
        <v>0</v>
      </c>
      <c r="Z589" s="20">
        <f t="shared" si="150"/>
        <v>0</v>
      </c>
      <c r="AA589" s="20">
        <f t="shared" ref="AA589:AA647" si="159">IF(H589&lt;6,0,IF(AND(D589="Ден.",J589="+"),I589*2,IF(AND(D589="Ден.",J589="+п"),I589*2,0)))</f>
        <v>0</v>
      </c>
      <c r="AB589" s="20">
        <f t="shared" si="151"/>
        <v>0</v>
      </c>
      <c r="AC589" s="20">
        <f t="shared" si="152"/>
        <v>0</v>
      </c>
      <c r="AD589" s="20">
        <f t="shared" si="153"/>
        <v>0</v>
      </c>
      <c r="AE589" s="23">
        <f t="shared" si="154"/>
        <v>0</v>
      </c>
      <c r="AF589" s="25">
        <f t="shared" si="155"/>
        <v>0</v>
      </c>
      <c r="AG589" s="230"/>
      <c r="AH589" s="25">
        <f t="shared" si="144"/>
        <v>0</v>
      </c>
      <c r="AI589" s="23"/>
      <c r="AJ589" s="49">
        <f t="shared" si="156"/>
        <v>4</v>
      </c>
      <c r="AK589" s="365" t="s">
        <v>254</v>
      </c>
      <c r="AL589" s="182">
        <f t="shared" si="157"/>
        <v>6.6666666666666671E-3</v>
      </c>
      <c r="AM589" s="158" t="s">
        <v>161</v>
      </c>
      <c r="AN589" s="20" t="s">
        <v>149</v>
      </c>
      <c r="AO589" s="20" t="s">
        <v>149</v>
      </c>
      <c r="AP589" s="21"/>
      <c r="AQ589" s="122" t="s">
        <v>4</v>
      </c>
      <c r="AR589" s="185" t="str">
        <f>INDEX(Преподаватели!F$3:F$72,MATCH($AK589,Преподаватели!$E$3:$E$72,0),1)</f>
        <v>доц.</v>
      </c>
      <c r="AS589" s="101" t="str">
        <f>INDEX(Преподаватели!G$3:G$72,MATCH($AK589,Преподаватели!$E$3:$E$72,0),1)</f>
        <v>шт.сум.</v>
      </c>
      <c r="AT589" s="101" t="str">
        <f>INDEX(Преподаватели!H$3:H$72,MATCH($AK589,Преподаватели!$E$3:$E$72,0),1)</f>
        <v>к.н.</v>
      </c>
      <c r="AU589" s="186" t="str">
        <f>INDEX(Преподаватели!I$3:I$72,MATCH($AK589,Преподаватели!$E$3:$E$72,0),1)</f>
        <v>доц.</v>
      </c>
      <c r="AV589" s="157"/>
      <c r="AW589" s="163"/>
      <c r="AX589" s="163"/>
      <c r="AY589" s="164"/>
      <c r="AZ589" s="165"/>
      <c r="BA589" s="165"/>
      <c r="BB589" s="4"/>
      <c r="BC589" s="4"/>
      <c r="BD589" s="4"/>
      <c r="BE589" s="4"/>
      <c r="BF589" s="4"/>
    </row>
    <row r="590" spans="1:58" ht="38.25">
      <c r="A590" s="22" t="s">
        <v>344</v>
      </c>
      <c r="B590" s="145" t="s">
        <v>694</v>
      </c>
      <c r="C590" s="68" t="s">
        <v>143</v>
      </c>
      <c r="D590" s="21" t="s">
        <v>437</v>
      </c>
      <c r="E590" s="21" t="s">
        <v>663</v>
      </c>
      <c r="F590" s="21">
        <v>1</v>
      </c>
      <c r="G590" s="20" t="s">
        <v>693</v>
      </c>
      <c r="H590" s="21">
        <v>7</v>
      </c>
      <c r="I590" s="49">
        <v>1</v>
      </c>
      <c r="J590" s="37"/>
      <c r="K590" s="31"/>
      <c r="L590" s="31"/>
      <c r="M590" s="38"/>
      <c r="N590" s="193">
        <v>0</v>
      </c>
      <c r="O590" s="21"/>
      <c r="P590" s="21">
        <v>4</v>
      </c>
      <c r="Q590" s="21">
        <v>4</v>
      </c>
      <c r="R590" s="21"/>
      <c r="S590" s="21"/>
      <c r="T590" s="121"/>
      <c r="U590" s="50">
        <f t="shared" si="145"/>
        <v>4</v>
      </c>
      <c r="V590" s="29">
        <f t="shared" si="146"/>
        <v>0</v>
      </c>
      <c r="W590" s="29">
        <f t="shared" si="147"/>
        <v>0</v>
      </c>
      <c r="X590" s="57">
        <f t="shared" si="148"/>
        <v>0</v>
      </c>
      <c r="Y590" s="29">
        <f t="shared" si="149"/>
        <v>0</v>
      </c>
      <c r="Z590" s="20">
        <f t="shared" si="150"/>
        <v>0</v>
      </c>
      <c r="AA590" s="20">
        <f t="shared" si="159"/>
        <v>0</v>
      </c>
      <c r="AB590" s="20">
        <f t="shared" si="151"/>
        <v>0</v>
      </c>
      <c r="AC590" s="20">
        <f t="shared" si="152"/>
        <v>0</v>
      </c>
      <c r="AD590" s="20">
        <f t="shared" si="153"/>
        <v>0</v>
      </c>
      <c r="AE590" s="23">
        <f t="shared" si="154"/>
        <v>0</v>
      </c>
      <c r="AF590" s="25">
        <f t="shared" si="155"/>
        <v>0</v>
      </c>
      <c r="AG590" s="230"/>
      <c r="AH590" s="25">
        <f t="shared" si="144"/>
        <v>0</v>
      </c>
      <c r="AI590" s="23"/>
      <c r="AJ590" s="49">
        <f t="shared" si="156"/>
        <v>4</v>
      </c>
      <c r="AK590" s="365" t="s">
        <v>332</v>
      </c>
      <c r="AL590" s="182">
        <f t="shared" si="157"/>
        <v>6.6666666666666671E-3</v>
      </c>
      <c r="AM590" s="69" t="s">
        <v>173</v>
      </c>
      <c r="AN590" s="20" t="s">
        <v>149</v>
      </c>
      <c r="AO590" s="20" t="s">
        <v>149</v>
      </c>
      <c r="AP590" s="21"/>
      <c r="AQ590" s="122" t="s">
        <v>4</v>
      </c>
      <c r="AR590" s="185" t="str">
        <f>INDEX(Преподаватели!F$3:F$72,MATCH($AK590,Преподаватели!$E$3:$E$72,0),1)</f>
        <v>ст.викл.</v>
      </c>
      <c r="AS590" s="101" t="str">
        <f>INDEX(Преподаватели!G$3:G$72,MATCH($AK590,Преподаватели!$E$3:$E$72,0),1)</f>
        <v>сум.</v>
      </c>
      <c r="AT590" s="101" t="str">
        <f>INDEX(Преподаватели!H$3:H$72,MATCH($AK590,Преподаватели!$E$3:$E$72,0),1)</f>
        <v>б.с.</v>
      </c>
      <c r="AU590" s="186" t="str">
        <f>INDEX(Преподаватели!I$3:I$72,MATCH($AK590,Преподаватели!$E$3:$E$72,0),1)</f>
        <v>б.з.</v>
      </c>
      <c r="AV590" s="157"/>
      <c r="AW590" s="163"/>
      <c r="AX590" s="163"/>
      <c r="AY590" s="164"/>
      <c r="AZ590" s="165"/>
      <c r="BA590" s="165"/>
    </row>
    <row r="591" spans="1:58" s="1" customFormat="1" ht="38.25">
      <c r="A591" s="21" t="s">
        <v>344</v>
      </c>
      <c r="B591" s="145" t="s">
        <v>694</v>
      </c>
      <c r="C591" s="68" t="s">
        <v>143</v>
      </c>
      <c r="D591" s="21" t="s">
        <v>437</v>
      </c>
      <c r="E591" s="21" t="s">
        <v>663</v>
      </c>
      <c r="F591" s="21">
        <v>2</v>
      </c>
      <c r="G591" s="20" t="s">
        <v>693</v>
      </c>
      <c r="H591" s="21">
        <v>7</v>
      </c>
      <c r="I591" s="49">
        <v>1</v>
      </c>
      <c r="J591" s="37" t="s">
        <v>106</v>
      </c>
      <c r="K591" s="31"/>
      <c r="L591" s="31"/>
      <c r="M591" s="38"/>
      <c r="N591" s="193">
        <v>3</v>
      </c>
      <c r="O591" s="21">
        <v>90</v>
      </c>
      <c r="P591" s="21">
        <v>6</v>
      </c>
      <c r="Q591" s="21"/>
      <c r="R591" s="21"/>
      <c r="S591" s="21">
        <v>6</v>
      </c>
      <c r="T591" s="121">
        <v>80</v>
      </c>
      <c r="U591" s="50">
        <f t="shared" si="145"/>
        <v>0</v>
      </c>
      <c r="V591" s="29">
        <f t="shared" si="146"/>
        <v>0</v>
      </c>
      <c r="W591" s="29">
        <f t="shared" si="147"/>
        <v>6</v>
      </c>
      <c r="X591" s="57">
        <f t="shared" si="148"/>
        <v>0</v>
      </c>
      <c r="Y591" s="29">
        <f t="shared" si="149"/>
        <v>0</v>
      </c>
      <c r="Z591" s="20">
        <f t="shared" si="150"/>
        <v>0</v>
      </c>
      <c r="AA591" s="20">
        <f t="shared" si="159"/>
        <v>0</v>
      </c>
      <c r="AB591" s="20">
        <f t="shared" si="151"/>
        <v>1.75</v>
      </c>
      <c r="AC591" s="20">
        <f t="shared" si="152"/>
        <v>0</v>
      </c>
      <c r="AD591" s="20">
        <f t="shared" si="153"/>
        <v>0</v>
      </c>
      <c r="AE591" s="23">
        <f t="shared" si="154"/>
        <v>0</v>
      </c>
      <c r="AF591" s="25">
        <f t="shared" si="155"/>
        <v>0</v>
      </c>
      <c r="AG591" s="230"/>
      <c r="AH591" s="25">
        <f t="shared" si="144"/>
        <v>0</v>
      </c>
      <c r="AI591" s="23"/>
      <c r="AJ591" s="49">
        <f t="shared" si="156"/>
        <v>7.75</v>
      </c>
      <c r="AK591" s="365" t="s">
        <v>332</v>
      </c>
      <c r="AL591" s="182">
        <f t="shared" si="157"/>
        <v>1.2916666666666667E-2</v>
      </c>
      <c r="AM591" s="158" t="s">
        <v>173</v>
      </c>
      <c r="AN591" s="20" t="s">
        <v>149</v>
      </c>
      <c r="AO591" s="20" t="s">
        <v>149</v>
      </c>
      <c r="AP591" s="21"/>
      <c r="AQ591" s="122" t="s">
        <v>4</v>
      </c>
      <c r="AR591" s="185" t="str">
        <f>INDEX(Преподаватели!F$3:F$72,MATCH($AK591,Преподаватели!$E$3:$E$72,0),1)</f>
        <v>ст.викл.</v>
      </c>
      <c r="AS591" s="101" t="str">
        <f>INDEX(Преподаватели!G$3:G$72,MATCH($AK591,Преподаватели!$E$3:$E$72,0),1)</f>
        <v>сум.</v>
      </c>
      <c r="AT591" s="101" t="str">
        <f>INDEX(Преподаватели!H$3:H$72,MATCH($AK591,Преподаватели!$E$3:$E$72,0),1)</f>
        <v>б.с.</v>
      </c>
      <c r="AU591" s="186" t="str">
        <f>INDEX(Преподаватели!I$3:I$72,MATCH($AK591,Преподаватели!$E$3:$E$72,0),1)</f>
        <v>б.з.</v>
      </c>
      <c r="AV591" s="157"/>
      <c r="AW591" s="163"/>
      <c r="AX591" s="163"/>
      <c r="AY591" s="164"/>
      <c r="AZ591" s="165"/>
      <c r="BA591" s="165"/>
    </row>
    <row r="592" spans="1:58">
      <c r="A592" s="21" t="s">
        <v>284</v>
      </c>
      <c r="B592" s="145" t="s">
        <v>695</v>
      </c>
      <c r="C592" s="68" t="s">
        <v>143</v>
      </c>
      <c r="D592" s="21" t="s">
        <v>437</v>
      </c>
      <c r="E592" s="21" t="s">
        <v>663</v>
      </c>
      <c r="F592" s="21">
        <v>1</v>
      </c>
      <c r="G592" s="20" t="s">
        <v>693</v>
      </c>
      <c r="H592" s="21">
        <v>7</v>
      </c>
      <c r="I592" s="49">
        <v>1</v>
      </c>
      <c r="J592" s="37"/>
      <c r="K592" s="31"/>
      <c r="L592" s="31"/>
      <c r="M592" s="38"/>
      <c r="N592" s="193">
        <v>0</v>
      </c>
      <c r="O592" s="21"/>
      <c r="P592" s="21">
        <v>2</v>
      </c>
      <c r="Q592" s="21">
        <v>2</v>
      </c>
      <c r="R592" s="21">
        <v>0</v>
      </c>
      <c r="S592" s="21"/>
      <c r="T592" s="121"/>
      <c r="U592" s="50">
        <f t="shared" si="145"/>
        <v>2</v>
      </c>
      <c r="V592" s="29">
        <f t="shared" si="146"/>
        <v>0</v>
      </c>
      <c r="W592" s="29">
        <f t="shared" si="147"/>
        <v>0</v>
      </c>
      <c r="X592" s="57">
        <f t="shared" si="148"/>
        <v>0</v>
      </c>
      <c r="Y592" s="29">
        <f t="shared" si="149"/>
        <v>0</v>
      </c>
      <c r="Z592" s="20">
        <f t="shared" si="150"/>
        <v>0</v>
      </c>
      <c r="AA592" s="20">
        <f t="shared" si="159"/>
        <v>0</v>
      </c>
      <c r="AB592" s="20">
        <f t="shared" si="151"/>
        <v>0</v>
      </c>
      <c r="AC592" s="20">
        <f t="shared" si="152"/>
        <v>0</v>
      </c>
      <c r="AD592" s="20">
        <f t="shared" si="153"/>
        <v>0</v>
      </c>
      <c r="AE592" s="23">
        <f t="shared" si="154"/>
        <v>0</v>
      </c>
      <c r="AF592" s="25">
        <f t="shared" si="155"/>
        <v>0</v>
      </c>
      <c r="AG592" s="230"/>
      <c r="AH592" s="25">
        <f t="shared" si="144"/>
        <v>0</v>
      </c>
      <c r="AI592" s="23"/>
      <c r="AJ592" s="49">
        <f t="shared" si="156"/>
        <v>2</v>
      </c>
      <c r="AK592" s="365" t="s">
        <v>169</v>
      </c>
      <c r="AL592" s="182">
        <f t="shared" si="157"/>
        <v>3.3333333333333335E-3</v>
      </c>
      <c r="AM592" s="69" t="s">
        <v>173</v>
      </c>
      <c r="AN592" s="20" t="s">
        <v>149</v>
      </c>
      <c r="AO592" s="20" t="s">
        <v>149</v>
      </c>
      <c r="AP592" s="21"/>
      <c r="AQ592" s="122" t="s">
        <v>4</v>
      </c>
      <c r="AR592" s="185" t="str">
        <f>INDEX(Преподаватели!F$3:F$72,MATCH($AK592,Преподаватели!$E$3:$E$72,0),1)</f>
        <v>ст.викл.</v>
      </c>
      <c r="AS592" s="101" t="str">
        <f>INDEX(Преподаватели!G$3:G$72,MATCH($AK592,Преподаватели!$E$3:$E$72,0),1)</f>
        <v>сум.</v>
      </c>
      <c r="AT592" s="101" t="str">
        <f>INDEX(Преподаватели!H$3:H$72,MATCH($AK592,Преподаватели!$E$3:$E$72,0),1)</f>
        <v>б.с.</v>
      </c>
      <c r="AU592" s="186" t="str">
        <f>INDEX(Преподаватели!I$3:I$72,MATCH($AK592,Преподаватели!$E$3:$E$72,0),1)</f>
        <v>б.з.</v>
      </c>
      <c r="AV592" s="157"/>
      <c r="AW592" s="163"/>
      <c r="AX592" s="163"/>
      <c r="AY592" s="164"/>
      <c r="AZ592" s="165"/>
      <c r="BA592" s="165"/>
      <c r="BB592" s="1"/>
      <c r="BC592" s="1"/>
      <c r="BD592" s="1"/>
      <c r="BE592" s="1"/>
      <c r="BF592" s="1"/>
    </row>
    <row r="593" spans="1:58" s="1" customFormat="1">
      <c r="A593" s="21" t="s">
        <v>284</v>
      </c>
      <c r="B593" s="145" t="s">
        <v>695</v>
      </c>
      <c r="C593" s="68" t="s">
        <v>143</v>
      </c>
      <c r="D593" s="21" t="s">
        <v>437</v>
      </c>
      <c r="E593" s="21" t="s">
        <v>663</v>
      </c>
      <c r="F593" s="21">
        <v>2</v>
      </c>
      <c r="G593" s="20" t="s">
        <v>693</v>
      </c>
      <c r="H593" s="21">
        <v>7</v>
      </c>
      <c r="I593" s="49">
        <v>1</v>
      </c>
      <c r="J593" s="37"/>
      <c r="K593" s="31" t="s">
        <v>106</v>
      </c>
      <c r="L593" s="31"/>
      <c r="M593" s="38"/>
      <c r="N593" s="193">
        <v>3</v>
      </c>
      <c r="O593" s="21">
        <v>90</v>
      </c>
      <c r="P593" s="21">
        <v>2</v>
      </c>
      <c r="Q593" s="21"/>
      <c r="R593" s="21">
        <v>0</v>
      </c>
      <c r="S593" s="21">
        <v>2</v>
      </c>
      <c r="T593" s="121">
        <v>80</v>
      </c>
      <c r="U593" s="50">
        <f t="shared" si="145"/>
        <v>0</v>
      </c>
      <c r="V593" s="29">
        <f t="shared" si="146"/>
        <v>0</v>
      </c>
      <c r="W593" s="29">
        <f t="shared" si="147"/>
        <v>2</v>
      </c>
      <c r="X593" s="57">
        <f t="shared" si="148"/>
        <v>0</v>
      </c>
      <c r="Y593" s="29">
        <f t="shared" si="149"/>
        <v>0</v>
      </c>
      <c r="Z593" s="20">
        <f t="shared" si="150"/>
        <v>0</v>
      </c>
      <c r="AA593" s="20">
        <f t="shared" si="159"/>
        <v>0</v>
      </c>
      <c r="AB593" s="20">
        <f t="shared" si="151"/>
        <v>0</v>
      </c>
      <c r="AC593" s="20">
        <f t="shared" si="152"/>
        <v>0</v>
      </c>
      <c r="AD593" s="20">
        <f t="shared" si="153"/>
        <v>0</v>
      </c>
      <c r="AE593" s="23">
        <f t="shared" si="154"/>
        <v>0</v>
      </c>
      <c r="AF593" s="25">
        <f t="shared" si="155"/>
        <v>0</v>
      </c>
      <c r="AG593" s="230"/>
      <c r="AH593" s="25">
        <f t="shared" si="144"/>
        <v>0</v>
      </c>
      <c r="AI593" s="23"/>
      <c r="AJ593" s="49">
        <f t="shared" si="156"/>
        <v>2</v>
      </c>
      <c r="AK593" s="365" t="s">
        <v>169</v>
      </c>
      <c r="AL593" s="182">
        <f t="shared" si="157"/>
        <v>3.3333333333333335E-3</v>
      </c>
      <c r="AM593" s="158" t="s">
        <v>173</v>
      </c>
      <c r="AN593" s="20" t="s">
        <v>149</v>
      </c>
      <c r="AO593" s="20" t="s">
        <v>149</v>
      </c>
      <c r="AP593" s="21"/>
      <c r="AQ593" s="122" t="s">
        <v>4</v>
      </c>
      <c r="AR593" s="185" t="str">
        <f>INDEX(Преподаватели!F$3:F$72,MATCH($AK593,Преподаватели!$E$3:$E$72,0),1)</f>
        <v>ст.викл.</v>
      </c>
      <c r="AS593" s="101" t="str">
        <f>INDEX(Преподаватели!G$3:G$72,MATCH($AK593,Преподаватели!$E$3:$E$72,0),1)</f>
        <v>сум.</v>
      </c>
      <c r="AT593" s="101" t="str">
        <f>INDEX(Преподаватели!H$3:H$72,MATCH($AK593,Преподаватели!$E$3:$E$72,0),1)</f>
        <v>б.с.</v>
      </c>
      <c r="AU593" s="186" t="str">
        <f>INDEX(Преподаватели!I$3:I$72,MATCH($AK593,Преподаватели!$E$3:$E$72,0),1)</f>
        <v>б.з.</v>
      </c>
      <c r="AV593" s="157"/>
      <c r="AW593" s="163"/>
      <c r="AX593" s="163"/>
      <c r="AY593" s="164"/>
      <c r="AZ593" s="165"/>
      <c r="BA593" s="165"/>
      <c r="BB593" s="4"/>
      <c r="BC593" s="4"/>
      <c r="BD593" s="4"/>
      <c r="BE593" s="4"/>
      <c r="BF593" s="4"/>
    </row>
    <row r="594" spans="1:58" s="1" customFormat="1">
      <c r="A594" s="21" t="s">
        <v>629</v>
      </c>
      <c r="B594" s="145" t="s">
        <v>343</v>
      </c>
      <c r="C594" s="68" t="s">
        <v>143</v>
      </c>
      <c r="D594" s="21" t="s">
        <v>437</v>
      </c>
      <c r="E594" s="21" t="s">
        <v>663</v>
      </c>
      <c r="F594" s="21">
        <v>1</v>
      </c>
      <c r="G594" s="20" t="s">
        <v>693</v>
      </c>
      <c r="H594" s="21">
        <v>7</v>
      </c>
      <c r="I594" s="49">
        <v>1</v>
      </c>
      <c r="J594" s="37"/>
      <c r="K594" s="31" t="s">
        <v>106</v>
      </c>
      <c r="L594" s="31"/>
      <c r="M594" s="38"/>
      <c r="N594" s="193">
        <v>3</v>
      </c>
      <c r="O594" s="21">
        <v>90</v>
      </c>
      <c r="P594" s="21">
        <v>6</v>
      </c>
      <c r="Q594" s="21"/>
      <c r="R594" s="21">
        <v>0</v>
      </c>
      <c r="S594" s="21">
        <v>6</v>
      </c>
      <c r="T594" s="121">
        <v>78</v>
      </c>
      <c r="U594" s="50">
        <f t="shared" si="145"/>
        <v>0</v>
      </c>
      <c r="V594" s="29">
        <f t="shared" si="146"/>
        <v>0</v>
      </c>
      <c r="W594" s="29">
        <f t="shared" si="147"/>
        <v>6</v>
      </c>
      <c r="X594" s="57">
        <f t="shared" si="148"/>
        <v>0</v>
      </c>
      <c r="Y594" s="29">
        <f t="shared" si="149"/>
        <v>0</v>
      </c>
      <c r="Z594" s="20">
        <f t="shared" si="150"/>
        <v>0</v>
      </c>
      <c r="AA594" s="20">
        <f t="shared" si="159"/>
        <v>0</v>
      </c>
      <c r="AB594" s="20">
        <f t="shared" si="151"/>
        <v>0</v>
      </c>
      <c r="AC594" s="20">
        <f t="shared" si="152"/>
        <v>0</v>
      </c>
      <c r="AD594" s="20">
        <f t="shared" si="153"/>
        <v>0</v>
      </c>
      <c r="AE594" s="23">
        <f t="shared" si="154"/>
        <v>0</v>
      </c>
      <c r="AF594" s="25">
        <f t="shared" si="155"/>
        <v>0</v>
      </c>
      <c r="AG594" s="230"/>
      <c r="AH594" s="25">
        <f t="shared" si="144"/>
        <v>0</v>
      </c>
      <c r="AI594" s="23"/>
      <c r="AJ594" s="49">
        <f t="shared" si="156"/>
        <v>6</v>
      </c>
      <c r="AK594" s="365" t="s">
        <v>278</v>
      </c>
      <c r="AL594" s="182">
        <f t="shared" si="157"/>
        <v>0.01</v>
      </c>
      <c r="AM594" s="158" t="s">
        <v>173</v>
      </c>
      <c r="AN594" s="20" t="s">
        <v>149</v>
      </c>
      <c r="AO594" s="20" t="s">
        <v>149</v>
      </c>
      <c r="AP594" s="21"/>
      <c r="AQ594" s="122" t="s">
        <v>4</v>
      </c>
      <c r="AR594" s="185" t="str">
        <f>INDEX(Преподаватели!F$3:F$72,MATCH($AK594,Преподаватели!$E$3:$E$72,0),1)</f>
        <v>викл.</v>
      </c>
      <c r="AS594" s="101" t="str">
        <f>INDEX(Преподаватели!G$3:G$72,MATCH($AK594,Преподаватели!$E$3:$E$72,0),1)</f>
        <v>сум.</v>
      </c>
      <c r="AT594" s="101" t="str">
        <f>INDEX(Преподаватели!H$3:H$72,MATCH($AK594,Преподаватели!$E$3:$E$72,0),1)</f>
        <v>б.с.</v>
      </c>
      <c r="AU594" s="186" t="str">
        <f>INDEX(Преподаватели!I$3:I$72,MATCH($AK594,Преподаватели!$E$3:$E$72,0),1)</f>
        <v>б.з.</v>
      </c>
      <c r="AV594" s="157"/>
      <c r="AW594" s="163"/>
      <c r="AX594" s="163"/>
      <c r="AY594" s="164"/>
      <c r="AZ594" s="165"/>
      <c r="BA594" s="165"/>
    </row>
    <row r="595" spans="1:58" s="1" customFormat="1" ht="38.25">
      <c r="A595" s="21" t="s">
        <v>309</v>
      </c>
      <c r="B595" s="145" t="s">
        <v>696</v>
      </c>
      <c r="C595" s="68" t="s">
        <v>143</v>
      </c>
      <c r="D595" s="21" t="s">
        <v>437</v>
      </c>
      <c r="E595" s="21" t="s">
        <v>663</v>
      </c>
      <c r="F595" s="21">
        <v>1</v>
      </c>
      <c r="G595" s="20" t="s">
        <v>693</v>
      </c>
      <c r="H595" s="21">
        <v>7</v>
      </c>
      <c r="I595" s="49">
        <v>1</v>
      </c>
      <c r="J595" s="37"/>
      <c r="K595" s="31"/>
      <c r="L595" s="31"/>
      <c r="M595" s="38"/>
      <c r="N595" s="193">
        <v>0</v>
      </c>
      <c r="O595" s="21"/>
      <c r="P595" s="21">
        <v>2</v>
      </c>
      <c r="Q595" s="21">
        <v>2</v>
      </c>
      <c r="R595" s="21">
        <v>0</v>
      </c>
      <c r="S595" s="21"/>
      <c r="T595" s="121"/>
      <c r="U595" s="50">
        <f t="shared" si="145"/>
        <v>2</v>
      </c>
      <c r="V595" s="29">
        <f t="shared" si="146"/>
        <v>0</v>
      </c>
      <c r="W595" s="29">
        <f t="shared" si="147"/>
        <v>0</v>
      </c>
      <c r="X595" s="57">
        <f t="shared" si="148"/>
        <v>0</v>
      </c>
      <c r="Y595" s="29">
        <f t="shared" si="149"/>
        <v>0</v>
      </c>
      <c r="Z595" s="20">
        <f t="shared" si="150"/>
        <v>0</v>
      </c>
      <c r="AA595" s="20">
        <f t="shared" si="159"/>
        <v>0</v>
      </c>
      <c r="AB595" s="20">
        <f t="shared" si="151"/>
        <v>0</v>
      </c>
      <c r="AC595" s="20">
        <f t="shared" si="152"/>
        <v>0</v>
      </c>
      <c r="AD595" s="20">
        <f t="shared" si="153"/>
        <v>0</v>
      </c>
      <c r="AE595" s="23">
        <f t="shared" si="154"/>
        <v>0</v>
      </c>
      <c r="AF595" s="25">
        <f t="shared" si="155"/>
        <v>0</v>
      </c>
      <c r="AG595" s="230">
        <f>IF(OR(L595="+",A595="Пр",A595="ПедПр",A595="НПрКПУ"),0,IF(OR(D595="Ден.(д)",D595="Заоч.(д)"),N595*0.5*H595,IF((V595+W595)&gt;0,N595*H595*0.08,0)))</f>
        <v>0</v>
      </c>
      <c r="AH595" s="25">
        <f t="shared" si="144"/>
        <v>0</v>
      </c>
      <c r="AI595" s="23"/>
      <c r="AJ595" s="49">
        <f t="shared" si="156"/>
        <v>2</v>
      </c>
      <c r="AK595" s="365" t="s">
        <v>164</v>
      </c>
      <c r="AL595" s="182">
        <f t="shared" si="157"/>
        <v>3.3333333333333335E-3</v>
      </c>
      <c r="AM595" s="158" t="s">
        <v>161</v>
      </c>
      <c r="AN595" s="20" t="s">
        <v>149</v>
      </c>
      <c r="AO595" s="20" t="s">
        <v>149</v>
      </c>
      <c r="AP595" s="21"/>
      <c r="AQ595" s="122" t="s">
        <v>4</v>
      </c>
      <c r="AR595" s="185" t="str">
        <f>INDEX(Преподаватели!F$3:F$72,MATCH($AK595,Преподаватели!$E$3:$E$72,0),1)</f>
        <v>ст.викл.</v>
      </c>
      <c r="AS595" s="101" t="str">
        <f>INDEX(Преподаватели!G$3:G$72,MATCH($AK595,Преподаватели!$E$3:$E$72,0),1)</f>
        <v>сум.</v>
      </c>
      <c r="AT595" s="101" t="str">
        <f>INDEX(Преподаватели!H$3:H$72,MATCH($AK595,Преподаватели!$E$3:$E$72,0),1)</f>
        <v>б.с.</v>
      </c>
      <c r="AU595" s="186" t="str">
        <f>INDEX(Преподаватели!I$3:I$72,MATCH($AK595,Преподаватели!$E$3:$E$72,0),1)</f>
        <v>б.з.</v>
      </c>
      <c r="AV595" s="157"/>
      <c r="AW595" s="163"/>
      <c r="AX595" s="163"/>
      <c r="AY595" s="164"/>
      <c r="AZ595" s="165"/>
      <c r="BA595" s="165"/>
    </row>
    <row r="596" spans="1:58" ht="38.25">
      <c r="A596" s="22" t="s">
        <v>309</v>
      </c>
      <c r="B596" s="145" t="s">
        <v>696</v>
      </c>
      <c r="C596" s="68" t="s">
        <v>143</v>
      </c>
      <c r="D596" s="21" t="s">
        <v>437</v>
      </c>
      <c r="E596" s="21" t="s">
        <v>663</v>
      </c>
      <c r="F596" s="21">
        <v>2</v>
      </c>
      <c r="G596" s="20" t="s">
        <v>693</v>
      </c>
      <c r="H596" s="21">
        <v>7</v>
      </c>
      <c r="I596" s="49">
        <v>1</v>
      </c>
      <c r="J596" s="37" t="s">
        <v>106</v>
      </c>
      <c r="K596" s="31"/>
      <c r="L596" s="31"/>
      <c r="M596" s="38"/>
      <c r="N596" s="193">
        <v>4</v>
      </c>
      <c r="O596" s="21">
        <v>120</v>
      </c>
      <c r="P596" s="21">
        <v>2</v>
      </c>
      <c r="Q596" s="21"/>
      <c r="R596" s="21">
        <v>2</v>
      </c>
      <c r="S596" s="21"/>
      <c r="T596" s="121">
        <v>110</v>
      </c>
      <c r="U596" s="50">
        <f t="shared" si="145"/>
        <v>0</v>
      </c>
      <c r="V596" s="29">
        <f t="shared" si="146"/>
        <v>2</v>
      </c>
      <c r="W596" s="29">
        <f t="shared" si="147"/>
        <v>0</v>
      </c>
      <c r="X596" s="57">
        <f t="shared" si="148"/>
        <v>0</v>
      </c>
      <c r="Y596" s="29">
        <f t="shared" si="149"/>
        <v>0</v>
      </c>
      <c r="Z596" s="20">
        <f t="shared" si="150"/>
        <v>0</v>
      </c>
      <c r="AA596" s="20">
        <f t="shared" si="159"/>
        <v>0</v>
      </c>
      <c r="AB596" s="20">
        <f t="shared" si="151"/>
        <v>1.75</v>
      </c>
      <c r="AC596" s="20">
        <f t="shared" si="152"/>
        <v>0</v>
      </c>
      <c r="AD596" s="20">
        <f t="shared" si="153"/>
        <v>0</v>
      </c>
      <c r="AE596" s="23">
        <f t="shared" si="154"/>
        <v>0</v>
      </c>
      <c r="AF596" s="25">
        <f t="shared" si="155"/>
        <v>0</v>
      </c>
      <c r="AG596" s="230"/>
      <c r="AH596" s="25">
        <f t="shared" si="144"/>
        <v>0</v>
      </c>
      <c r="AI596" s="23"/>
      <c r="AJ596" s="49">
        <f t="shared" si="156"/>
        <v>3.75</v>
      </c>
      <c r="AK596" s="365" t="s">
        <v>164</v>
      </c>
      <c r="AL596" s="182">
        <f t="shared" si="157"/>
        <v>6.2500000000000003E-3</v>
      </c>
      <c r="AM596" s="69" t="s">
        <v>161</v>
      </c>
      <c r="AN596" s="20" t="s">
        <v>149</v>
      </c>
      <c r="AO596" s="20" t="s">
        <v>149</v>
      </c>
      <c r="AP596" s="21"/>
      <c r="AQ596" s="122" t="s">
        <v>4</v>
      </c>
      <c r="AR596" s="185" t="str">
        <f>INDEX(Преподаватели!F$3:F$72,MATCH($AK596,Преподаватели!$E$3:$E$72,0),1)</f>
        <v>ст.викл.</v>
      </c>
      <c r="AS596" s="101" t="str">
        <f>INDEX(Преподаватели!G$3:G$72,MATCH($AK596,Преподаватели!$E$3:$E$72,0),1)</f>
        <v>сум.</v>
      </c>
      <c r="AT596" s="101" t="str">
        <f>INDEX(Преподаватели!H$3:H$72,MATCH($AK596,Преподаватели!$E$3:$E$72,0),1)</f>
        <v>б.с.</v>
      </c>
      <c r="AU596" s="186" t="str">
        <f>INDEX(Преподаватели!I$3:I$72,MATCH($AK596,Преподаватели!$E$3:$E$72,0),1)</f>
        <v>б.з.</v>
      </c>
      <c r="AV596" s="157"/>
      <c r="AW596" s="163"/>
      <c r="AX596" s="163"/>
      <c r="AY596" s="164"/>
      <c r="AZ596" s="165"/>
      <c r="BA596" s="165"/>
    </row>
    <row r="597" spans="1:58" s="1" customFormat="1">
      <c r="A597" s="21" t="s">
        <v>371</v>
      </c>
      <c r="B597" s="145" t="s">
        <v>697</v>
      </c>
      <c r="C597" s="68" t="s">
        <v>143</v>
      </c>
      <c r="D597" s="21" t="s">
        <v>437</v>
      </c>
      <c r="E597" s="21" t="s">
        <v>663</v>
      </c>
      <c r="F597" s="21">
        <v>1</v>
      </c>
      <c r="G597" s="20" t="s">
        <v>693</v>
      </c>
      <c r="H597" s="21">
        <v>7</v>
      </c>
      <c r="I597" s="49">
        <v>1</v>
      </c>
      <c r="J597" s="37"/>
      <c r="K597" s="31" t="s">
        <v>106</v>
      </c>
      <c r="L597" s="31"/>
      <c r="M597" s="38"/>
      <c r="N597" s="193">
        <v>3</v>
      </c>
      <c r="O597" s="21">
        <v>90</v>
      </c>
      <c r="P597" s="21">
        <v>4</v>
      </c>
      <c r="Q597" s="21"/>
      <c r="R597" s="21"/>
      <c r="S597" s="21">
        <v>4</v>
      </c>
      <c r="T597" s="121">
        <v>76</v>
      </c>
      <c r="U597" s="50">
        <f t="shared" si="145"/>
        <v>0</v>
      </c>
      <c r="V597" s="29">
        <f t="shared" si="146"/>
        <v>0</v>
      </c>
      <c r="W597" s="29">
        <f t="shared" si="147"/>
        <v>4</v>
      </c>
      <c r="X597" s="57">
        <f t="shared" si="148"/>
        <v>0</v>
      </c>
      <c r="Y597" s="29">
        <f t="shared" si="149"/>
        <v>0</v>
      </c>
      <c r="Z597" s="20">
        <f t="shared" si="150"/>
        <v>0</v>
      </c>
      <c r="AA597" s="20">
        <f t="shared" si="159"/>
        <v>0</v>
      </c>
      <c r="AB597" s="20">
        <f t="shared" si="151"/>
        <v>0</v>
      </c>
      <c r="AC597" s="20">
        <f t="shared" si="152"/>
        <v>0</v>
      </c>
      <c r="AD597" s="20">
        <f t="shared" si="153"/>
        <v>0</v>
      </c>
      <c r="AE597" s="23">
        <f t="shared" si="154"/>
        <v>0</v>
      </c>
      <c r="AF597" s="25">
        <f t="shared" si="155"/>
        <v>0</v>
      </c>
      <c r="AG597" s="230"/>
      <c r="AH597" s="25">
        <f t="shared" si="144"/>
        <v>0</v>
      </c>
      <c r="AI597" s="23"/>
      <c r="AJ597" s="49">
        <f t="shared" si="156"/>
        <v>4</v>
      </c>
      <c r="AK597" s="365" t="s">
        <v>185</v>
      </c>
      <c r="AL597" s="182">
        <f t="shared" si="157"/>
        <v>6.6666666666666671E-3</v>
      </c>
      <c r="AM597" s="158" t="s">
        <v>161</v>
      </c>
      <c r="AN597" s="20" t="s">
        <v>149</v>
      </c>
      <c r="AO597" s="20" t="s">
        <v>149</v>
      </c>
      <c r="AP597" s="21"/>
      <c r="AQ597" s="122" t="s">
        <v>4</v>
      </c>
      <c r="AR597" s="185" t="str">
        <f>INDEX(Преподаватели!F$3:F$72,MATCH($AK597,Преподаватели!$E$3:$E$72,0),1)</f>
        <v>ст.викл.</v>
      </c>
      <c r="AS597" s="101" t="str">
        <f>INDEX(Преподаватели!G$3:G$72,MATCH($AK597,Преподаватели!$E$3:$E$72,0),1)</f>
        <v>шт.</v>
      </c>
      <c r="AT597" s="101" t="str">
        <f>INDEX(Преподаватели!H$3:H$72,MATCH($AK597,Преподаватели!$E$3:$E$72,0),1)</f>
        <v>б.с.</v>
      </c>
      <c r="AU597" s="186" t="str">
        <f>INDEX(Преподаватели!I$3:I$72,MATCH($AK597,Преподаватели!$E$3:$E$72,0),1)</f>
        <v>б.з.</v>
      </c>
      <c r="AV597" s="157"/>
      <c r="AW597" s="163"/>
      <c r="AX597" s="163"/>
      <c r="AY597" s="164"/>
      <c r="AZ597" s="165"/>
      <c r="BA597" s="165"/>
    </row>
    <row r="598" spans="1:58" s="1" customFormat="1">
      <c r="A598" s="21" t="s">
        <v>245</v>
      </c>
      <c r="B598" s="145" t="s">
        <v>698</v>
      </c>
      <c r="C598" s="68" t="s">
        <v>143</v>
      </c>
      <c r="D598" s="21" t="s">
        <v>437</v>
      </c>
      <c r="E598" s="21" t="s">
        <v>663</v>
      </c>
      <c r="F598" s="21">
        <v>1</v>
      </c>
      <c r="G598" s="20" t="s">
        <v>693</v>
      </c>
      <c r="H598" s="21">
        <v>7</v>
      </c>
      <c r="I598" s="49">
        <v>1</v>
      </c>
      <c r="J598" s="37" t="s">
        <v>106</v>
      </c>
      <c r="K598" s="31"/>
      <c r="L598" s="31"/>
      <c r="M598" s="38"/>
      <c r="N598" s="193">
        <v>3</v>
      </c>
      <c r="O598" s="21">
        <v>90</v>
      </c>
      <c r="P598" s="21">
        <v>2</v>
      </c>
      <c r="Q598" s="21"/>
      <c r="R598" s="21"/>
      <c r="S598" s="21">
        <v>2</v>
      </c>
      <c r="T598" s="121">
        <v>78</v>
      </c>
      <c r="U598" s="50">
        <f t="shared" si="145"/>
        <v>0</v>
      </c>
      <c r="V598" s="29">
        <f t="shared" si="146"/>
        <v>0</v>
      </c>
      <c r="W598" s="29">
        <f t="shared" si="147"/>
        <v>2</v>
      </c>
      <c r="X598" s="57">
        <f t="shared" si="148"/>
        <v>0</v>
      </c>
      <c r="Y598" s="29">
        <f t="shared" si="149"/>
        <v>0</v>
      </c>
      <c r="Z598" s="20">
        <f t="shared" si="150"/>
        <v>0</v>
      </c>
      <c r="AA598" s="20">
        <f t="shared" si="159"/>
        <v>0</v>
      </c>
      <c r="AB598" s="20">
        <f t="shared" si="151"/>
        <v>1.75</v>
      </c>
      <c r="AC598" s="20">
        <f t="shared" si="152"/>
        <v>0</v>
      </c>
      <c r="AD598" s="20">
        <f t="shared" si="153"/>
        <v>0</v>
      </c>
      <c r="AE598" s="23">
        <f t="shared" si="154"/>
        <v>0</v>
      </c>
      <c r="AF598" s="25">
        <f t="shared" si="155"/>
        <v>0</v>
      </c>
      <c r="AG598" s="230"/>
      <c r="AH598" s="25">
        <f t="shared" si="144"/>
        <v>0</v>
      </c>
      <c r="AI598" s="23"/>
      <c r="AJ598" s="49">
        <f t="shared" si="156"/>
        <v>3.75</v>
      </c>
      <c r="AK598" s="365" t="s">
        <v>185</v>
      </c>
      <c r="AL598" s="182">
        <f t="shared" si="157"/>
        <v>6.2500000000000003E-3</v>
      </c>
      <c r="AM598" s="158" t="s">
        <v>161</v>
      </c>
      <c r="AN598" s="20" t="s">
        <v>149</v>
      </c>
      <c r="AO598" s="20" t="s">
        <v>149</v>
      </c>
      <c r="AP598" s="21"/>
      <c r="AQ598" s="122" t="s">
        <v>4</v>
      </c>
      <c r="AR598" s="185" t="str">
        <f>INDEX(Преподаватели!F$3:F$72,MATCH($AK598,Преподаватели!$E$3:$E$72,0),1)</f>
        <v>ст.викл.</v>
      </c>
      <c r="AS598" s="101" t="str">
        <f>INDEX(Преподаватели!G$3:G$72,MATCH($AK598,Преподаватели!$E$3:$E$72,0),1)</f>
        <v>шт.</v>
      </c>
      <c r="AT598" s="101" t="str">
        <f>INDEX(Преподаватели!H$3:H$72,MATCH($AK598,Преподаватели!$E$3:$E$72,0),1)</f>
        <v>б.с.</v>
      </c>
      <c r="AU598" s="186" t="str">
        <f>INDEX(Преподаватели!I$3:I$72,MATCH($AK598,Преподаватели!$E$3:$E$72,0),1)</f>
        <v>б.з.</v>
      </c>
      <c r="AV598" s="157"/>
      <c r="AW598" s="163"/>
      <c r="AX598" s="163"/>
      <c r="AY598" s="164"/>
      <c r="AZ598" s="165"/>
      <c r="BA598" s="165"/>
      <c r="BB598" s="4"/>
      <c r="BC598" s="4"/>
      <c r="BD598" s="4"/>
      <c r="BE598" s="4"/>
      <c r="BF598" s="4"/>
    </row>
    <row r="599" spans="1:58" s="1" customFormat="1" ht="25.5">
      <c r="A599" s="21" t="s">
        <v>325</v>
      </c>
      <c r="B599" s="145" t="s">
        <v>699</v>
      </c>
      <c r="C599" s="68" t="s">
        <v>143</v>
      </c>
      <c r="D599" s="21" t="s">
        <v>437</v>
      </c>
      <c r="E599" s="21" t="s">
        <v>663</v>
      </c>
      <c r="F599" s="21">
        <v>1</v>
      </c>
      <c r="G599" s="20" t="s">
        <v>693</v>
      </c>
      <c r="H599" s="21">
        <v>7</v>
      </c>
      <c r="I599" s="49">
        <v>1</v>
      </c>
      <c r="J599" s="37"/>
      <c r="K599" s="31" t="s">
        <v>106</v>
      </c>
      <c r="L599" s="31"/>
      <c r="M599" s="38"/>
      <c r="N599" s="193">
        <v>3</v>
      </c>
      <c r="O599" s="21">
        <v>90</v>
      </c>
      <c r="P599" s="21">
        <v>4</v>
      </c>
      <c r="Q599" s="21"/>
      <c r="R599" s="21">
        <v>4</v>
      </c>
      <c r="S599" s="21"/>
      <c r="T599" s="121">
        <v>78</v>
      </c>
      <c r="U599" s="50">
        <f t="shared" si="145"/>
        <v>0</v>
      </c>
      <c r="V599" s="29">
        <f t="shared" si="146"/>
        <v>4</v>
      </c>
      <c r="W599" s="29">
        <f t="shared" si="147"/>
        <v>0</v>
      </c>
      <c r="X599" s="57">
        <f t="shared" si="148"/>
        <v>0</v>
      </c>
      <c r="Y599" s="29">
        <f t="shared" si="149"/>
        <v>0</v>
      </c>
      <c r="Z599" s="20">
        <f t="shared" si="150"/>
        <v>0</v>
      </c>
      <c r="AA599" s="20">
        <f t="shared" si="159"/>
        <v>0</v>
      </c>
      <c r="AB599" s="20">
        <f t="shared" si="151"/>
        <v>0</v>
      </c>
      <c r="AC599" s="20">
        <f t="shared" si="152"/>
        <v>0</v>
      </c>
      <c r="AD599" s="20">
        <f t="shared" si="153"/>
        <v>0</v>
      </c>
      <c r="AE599" s="23">
        <f t="shared" si="154"/>
        <v>0</v>
      </c>
      <c r="AF599" s="25">
        <f t="shared" si="155"/>
        <v>0</v>
      </c>
      <c r="AG599" s="230"/>
      <c r="AH599" s="25">
        <f t="shared" si="144"/>
        <v>0</v>
      </c>
      <c r="AI599" s="23"/>
      <c r="AJ599" s="49">
        <f t="shared" si="156"/>
        <v>4</v>
      </c>
      <c r="AK599" s="365" t="s">
        <v>164</v>
      </c>
      <c r="AL599" s="182">
        <f t="shared" si="157"/>
        <v>6.6666666666666671E-3</v>
      </c>
      <c r="AM599" s="158" t="s">
        <v>161</v>
      </c>
      <c r="AN599" s="20" t="s">
        <v>149</v>
      </c>
      <c r="AO599" s="20" t="s">
        <v>149</v>
      </c>
      <c r="AP599" s="21"/>
      <c r="AQ599" s="122" t="s">
        <v>4</v>
      </c>
      <c r="AR599" s="185" t="str">
        <f>INDEX(Преподаватели!F$3:F$72,MATCH($AK599,Преподаватели!$E$3:$E$72,0),1)</f>
        <v>ст.викл.</v>
      </c>
      <c r="AS599" s="101" t="str">
        <f>INDEX(Преподаватели!G$3:G$72,MATCH($AK599,Преподаватели!$E$3:$E$72,0),1)</f>
        <v>сум.</v>
      </c>
      <c r="AT599" s="101" t="str">
        <f>INDEX(Преподаватели!H$3:H$72,MATCH($AK599,Преподаватели!$E$3:$E$72,0),1)</f>
        <v>б.с.</v>
      </c>
      <c r="AU599" s="186" t="str">
        <f>INDEX(Преподаватели!I$3:I$72,MATCH($AK599,Преподаватели!$E$3:$E$72,0),1)</f>
        <v>б.з.</v>
      </c>
      <c r="AV599" s="157"/>
      <c r="AW599" s="163"/>
      <c r="AX599" s="163"/>
      <c r="AY599" s="164"/>
      <c r="AZ599" s="165"/>
      <c r="BA599" s="165"/>
    </row>
    <row r="600" spans="1:58" ht="25.5">
      <c r="A600" s="22" t="s">
        <v>111</v>
      </c>
      <c r="B600" s="145" t="s">
        <v>700</v>
      </c>
      <c r="C600" s="68" t="s">
        <v>143</v>
      </c>
      <c r="D600" s="21" t="s">
        <v>437</v>
      </c>
      <c r="E600" s="21" t="s">
        <v>663</v>
      </c>
      <c r="F600" s="21">
        <v>1</v>
      </c>
      <c r="G600" s="20" t="s">
        <v>693</v>
      </c>
      <c r="H600" s="21">
        <v>7</v>
      </c>
      <c r="I600" s="49">
        <v>1</v>
      </c>
      <c r="J600" s="37"/>
      <c r="K600" s="31"/>
      <c r="L600" s="31"/>
      <c r="M600" s="38"/>
      <c r="N600" s="193">
        <v>0</v>
      </c>
      <c r="O600" s="21"/>
      <c r="P600" s="21">
        <v>4</v>
      </c>
      <c r="Q600" s="21">
        <v>4</v>
      </c>
      <c r="R600" s="21"/>
      <c r="S600" s="21"/>
      <c r="T600" s="121"/>
      <c r="U600" s="50">
        <f t="shared" si="145"/>
        <v>4</v>
      </c>
      <c r="V600" s="29">
        <f t="shared" si="146"/>
        <v>0</v>
      </c>
      <c r="W600" s="29">
        <f t="shared" si="147"/>
        <v>0</v>
      </c>
      <c r="X600" s="57">
        <f t="shared" si="148"/>
        <v>0</v>
      </c>
      <c r="Y600" s="29">
        <f t="shared" si="149"/>
        <v>0</v>
      </c>
      <c r="Z600" s="20">
        <f t="shared" si="150"/>
        <v>0</v>
      </c>
      <c r="AA600" s="20">
        <f t="shared" si="159"/>
        <v>0</v>
      </c>
      <c r="AB600" s="20">
        <f t="shared" si="151"/>
        <v>0</v>
      </c>
      <c r="AC600" s="20">
        <f t="shared" si="152"/>
        <v>0</v>
      </c>
      <c r="AD600" s="20">
        <f t="shared" si="153"/>
        <v>0</v>
      </c>
      <c r="AE600" s="23">
        <f t="shared" si="154"/>
        <v>0</v>
      </c>
      <c r="AF600" s="25">
        <f t="shared" si="155"/>
        <v>0</v>
      </c>
      <c r="AG600" s="230"/>
      <c r="AH600" s="25">
        <f t="shared" si="144"/>
        <v>0</v>
      </c>
      <c r="AI600" s="23"/>
      <c r="AJ600" s="49">
        <f t="shared" si="156"/>
        <v>4</v>
      </c>
      <c r="AK600" s="365" t="s">
        <v>164</v>
      </c>
      <c r="AL600" s="182">
        <f t="shared" si="157"/>
        <v>6.6666666666666671E-3</v>
      </c>
      <c r="AM600" s="69" t="s">
        <v>161</v>
      </c>
      <c r="AN600" s="20" t="s">
        <v>149</v>
      </c>
      <c r="AO600" s="20" t="s">
        <v>149</v>
      </c>
      <c r="AP600" s="21"/>
      <c r="AQ600" s="122" t="s">
        <v>4</v>
      </c>
      <c r="AR600" s="185" t="str">
        <f>INDEX(Преподаватели!F$3:F$72,MATCH($AK600,Преподаватели!$E$3:$E$72,0),1)</f>
        <v>ст.викл.</v>
      </c>
      <c r="AS600" s="101" t="str">
        <f>INDEX(Преподаватели!G$3:G$72,MATCH($AK600,Преподаватели!$E$3:$E$72,0),1)</f>
        <v>сум.</v>
      </c>
      <c r="AT600" s="101" t="str">
        <f>INDEX(Преподаватели!H$3:H$72,MATCH($AK600,Преподаватели!$E$3:$E$72,0),1)</f>
        <v>б.с.</v>
      </c>
      <c r="AU600" s="186" t="str">
        <f>INDEX(Преподаватели!I$3:I$72,MATCH($AK600,Преподаватели!$E$3:$E$72,0),1)</f>
        <v>б.з.</v>
      </c>
      <c r="AV600" s="157"/>
      <c r="AW600" s="163"/>
      <c r="AX600" s="163"/>
      <c r="AY600" s="164"/>
      <c r="AZ600" s="165"/>
      <c r="BA600" s="165"/>
    </row>
    <row r="601" spans="1:58" s="1" customFormat="1" ht="25.5">
      <c r="A601" s="21" t="s">
        <v>111</v>
      </c>
      <c r="B601" s="145" t="s">
        <v>700</v>
      </c>
      <c r="C601" s="68" t="s">
        <v>143</v>
      </c>
      <c r="D601" s="21" t="s">
        <v>437</v>
      </c>
      <c r="E601" s="21" t="s">
        <v>663</v>
      </c>
      <c r="F601" s="21">
        <v>2</v>
      </c>
      <c r="G601" s="20" t="s">
        <v>693</v>
      </c>
      <c r="H601" s="21">
        <v>7</v>
      </c>
      <c r="I601" s="49">
        <v>1</v>
      </c>
      <c r="J601" s="37" t="s">
        <v>106</v>
      </c>
      <c r="K601" s="31"/>
      <c r="L601" s="31"/>
      <c r="M601" s="38"/>
      <c r="N601" s="193">
        <v>6</v>
      </c>
      <c r="O601" s="21">
        <v>180</v>
      </c>
      <c r="P601" s="21">
        <v>8</v>
      </c>
      <c r="Q601" s="21"/>
      <c r="R601" s="21"/>
      <c r="S601" s="21">
        <v>8</v>
      </c>
      <c r="T601" s="121">
        <v>166</v>
      </c>
      <c r="U601" s="50">
        <f t="shared" si="145"/>
        <v>0</v>
      </c>
      <c r="V601" s="29">
        <f t="shared" si="146"/>
        <v>0</v>
      </c>
      <c r="W601" s="29">
        <f t="shared" si="147"/>
        <v>8</v>
      </c>
      <c r="X601" s="57">
        <f t="shared" si="148"/>
        <v>0</v>
      </c>
      <c r="Y601" s="29">
        <f t="shared" si="149"/>
        <v>0</v>
      </c>
      <c r="Z601" s="20">
        <f t="shared" si="150"/>
        <v>0</v>
      </c>
      <c r="AA601" s="20">
        <f t="shared" si="159"/>
        <v>0</v>
      </c>
      <c r="AB601" s="20">
        <f t="shared" si="151"/>
        <v>1.75</v>
      </c>
      <c r="AC601" s="20">
        <f t="shared" si="152"/>
        <v>0</v>
      </c>
      <c r="AD601" s="20">
        <f t="shared" si="153"/>
        <v>0</v>
      </c>
      <c r="AE601" s="23">
        <f t="shared" si="154"/>
        <v>0</v>
      </c>
      <c r="AF601" s="25">
        <f t="shared" si="155"/>
        <v>0</v>
      </c>
      <c r="AG601" s="230"/>
      <c r="AH601" s="25">
        <f t="shared" si="144"/>
        <v>0</v>
      </c>
      <c r="AI601" s="23"/>
      <c r="AJ601" s="49">
        <f t="shared" si="156"/>
        <v>9.75</v>
      </c>
      <c r="AK601" s="365" t="s">
        <v>332</v>
      </c>
      <c r="AL601" s="182">
        <f t="shared" si="157"/>
        <v>1.6250000000000001E-2</v>
      </c>
      <c r="AM601" s="158" t="s">
        <v>161</v>
      </c>
      <c r="AN601" s="20" t="s">
        <v>149</v>
      </c>
      <c r="AO601" s="20" t="s">
        <v>149</v>
      </c>
      <c r="AP601" s="21"/>
      <c r="AQ601" s="122" t="s">
        <v>4</v>
      </c>
      <c r="AR601" s="185" t="str">
        <f>INDEX(Преподаватели!F$3:F$72,MATCH($AK601,Преподаватели!$E$3:$E$72,0),1)</f>
        <v>ст.викл.</v>
      </c>
      <c r="AS601" s="101" t="str">
        <f>INDEX(Преподаватели!G$3:G$72,MATCH($AK601,Преподаватели!$E$3:$E$72,0),1)</f>
        <v>сум.</v>
      </c>
      <c r="AT601" s="101" t="str">
        <f>INDEX(Преподаватели!H$3:H$72,MATCH($AK601,Преподаватели!$E$3:$E$72,0),1)</f>
        <v>б.с.</v>
      </c>
      <c r="AU601" s="186" t="str">
        <f>INDEX(Преподаватели!I$3:I$72,MATCH($AK601,Преподаватели!$E$3:$E$72,0),1)</f>
        <v>б.з.</v>
      </c>
      <c r="AV601" s="157"/>
      <c r="AW601" s="163"/>
      <c r="AX601" s="163"/>
      <c r="AY601" s="164"/>
      <c r="AZ601" s="165"/>
      <c r="BA601" s="165"/>
    </row>
    <row r="602" spans="1:58">
      <c r="A602" s="22" t="s">
        <v>377</v>
      </c>
      <c r="B602" s="145" t="s">
        <v>701</v>
      </c>
      <c r="C602" s="68" t="s">
        <v>143</v>
      </c>
      <c r="D602" s="21" t="s">
        <v>437</v>
      </c>
      <c r="E602" s="21" t="s">
        <v>663</v>
      </c>
      <c r="F602" s="21">
        <v>1</v>
      </c>
      <c r="G602" s="20" t="s">
        <v>693</v>
      </c>
      <c r="H602" s="21">
        <v>7</v>
      </c>
      <c r="I602" s="49">
        <v>1</v>
      </c>
      <c r="J602" s="37"/>
      <c r="K602" s="31"/>
      <c r="L602" s="31"/>
      <c r="M602" s="38"/>
      <c r="N602" s="193">
        <v>0</v>
      </c>
      <c r="O602" s="21"/>
      <c r="P602" s="21">
        <v>2</v>
      </c>
      <c r="Q602" s="21">
        <v>2</v>
      </c>
      <c r="R602" s="21"/>
      <c r="S602" s="21"/>
      <c r="T602" s="121"/>
      <c r="U602" s="50">
        <f t="shared" si="145"/>
        <v>2</v>
      </c>
      <c r="V602" s="29">
        <f t="shared" si="146"/>
        <v>0</v>
      </c>
      <c r="W602" s="29">
        <f t="shared" si="147"/>
        <v>0</v>
      </c>
      <c r="X602" s="57">
        <f t="shared" si="148"/>
        <v>0</v>
      </c>
      <c r="Y602" s="29">
        <f t="shared" si="149"/>
        <v>0</v>
      </c>
      <c r="Z602" s="20">
        <f t="shared" si="150"/>
        <v>0</v>
      </c>
      <c r="AA602" s="20">
        <f t="shared" si="159"/>
        <v>0</v>
      </c>
      <c r="AB602" s="20">
        <f t="shared" si="151"/>
        <v>0</v>
      </c>
      <c r="AC602" s="20">
        <f t="shared" si="152"/>
        <v>0</v>
      </c>
      <c r="AD602" s="20">
        <f t="shared" si="153"/>
        <v>0</v>
      </c>
      <c r="AE602" s="23">
        <f t="shared" si="154"/>
        <v>0</v>
      </c>
      <c r="AF602" s="25">
        <f t="shared" si="155"/>
        <v>0</v>
      </c>
      <c r="AG602" s="230"/>
      <c r="AH602" s="25">
        <f t="shared" si="144"/>
        <v>0</v>
      </c>
      <c r="AI602" s="23"/>
      <c r="AJ602" s="49">
        <f t="shared" si="156"/>
        <v>2</v>
      </c>
      <c r="AK602" s="365" t="s">
        <v>169</v>
      </c>
      <c r="AL602" s="182">
        <f t="shared" si="157"/>
        <v>3.3333333333333335E-3</v>
      </c>
      <c r="AM602" s="69" t="s">
        <v>161</v>
      </c>
      <c r="AN602" s="20" t="s">
        <v>149</v>
      </c>
      <c r="AO602" s="20" t="s">
        <v>149</v>
      </c>
      <c r="AP602" s="21"/>
      <c r="AQ602" s="122" t="s">
        <v>4</v>
      </c>
      <c r="AR602" s="185" t="str">
        <f>INDEX(Преподаватели!F$3:F$72,MATCH($AK602,Преподаватели!$E$3:$E$72,0),1)</f>
        <v>ст.викл.</v>
      </c>
      <c r="AS602" s="101" t="str">
        <f>INDEX(Преподаватели!G$3:G$72,MATCH($AK602,Преподаватели!$E$3:$E$72,0),1)</f>
        <v>сум.</v>
      </c>
      <c r="AT602" s="101" t="str">
        <f>INDEX(Преподаватели!H$3:H$72,MATCH($AK602,Преподаватели!$E$3:$E$72,0),1)</f>
        <v>б.с.</v>
      </c>
      <c r="AU602" s="186" t="str">
        <f>INDEX(Преподаватели!I$3:I$72,MATCH($AK602,Преподаватели!$E$3:$E$72,0),1)</f>
        <v>б.з.</v>
      </c>
      <c r="AV602" s="157"/>
      <c r="AW602" s="163"/>
      <c r="AX602" s="163"/>
      <c r="AY602" s="164"/>
      <c r="AZ602" s="165"/>
      <c r="BA602" s="165"/>
      <c r="BB602" s="1"/>
      <c r="BC602" s="1"/>
      <c r="BD602" s="1"/>
      <c r="BE602" s="1"/>
      <c r="BF602" s="1"/>
    </row>
    <row r="603" spans="1:58" s="1" customFormat="1">
      <c r="A603" s="21" t="s">
        <v>377</v>
      </c>
      <c r="B603" s="145" t="s">
        <v>701</v>
      </c>
      <c r="C603" s="68" t="s">
        <v>143</v>
      </c>
      <c r="D603" s="21" t="s">
        <v>437</v>
      </c>
      <c r="E603" s="21" t="s">
        <v>663</v>
      </c>
      <c r="F603" s="21">
        <v>2</v>
      </c>
      <c r="G603" s="20" t="s">
        <v>693</v>
      </c>
      <c r="H603" s="21">
        <v>7</v>
      </c>
      <c r="I603" s="49">
        <v>1</v>
      </c>
      <c r="J603" s="37"/>
      <c r="K603" s="31" t="s">
        <v>106</v>
      </c>
      <c r="L603" s="31"/>
      <c r="M603" s="38"/>
      <c r="N603" s="193">
        <v>3</v>
      </c>
      <c r="O603" s="21">
        <v>90</v>
      </c>
      <c r="P603" s="21">
        <v>2</v>
      </c>
      <c r="Q603" s="21"/>
      <c r="R603" s="21">
        <v>2</v>
      </c>
      <c r="S603" s="21"/>
      <c r="T603" s="121">
        <v>80</v>
      </c>
      <c r="U603" s="50">
        <f t="shared" si="145"/>
        <v>0</v>
      </c>
      <c r="V603" s="29">
        <f t="shared" si="146"/>
        <v>2</v>
      </c>
      <c r="W603" s="29">
        <f t="shared" si="147"/>
        <v>0</v>
      </c>
      <c r="X603" s="57">
        <f t="shared" si="148"/>
        <v>0</v>
      </c>
      <c r="Y603" s="29">
        <f t="shared" si="149"/>
        <v>0</v>
      </c>
      <c r="Z603" s="20">
        <f t="shared" si="150"/>
        <v>0</v>
      </c>
      <c r="AA603" s="20">
        <f t="shared" si="159"/>
        <v>0</v>
      </c>
      <c r="AB603" s="20">
        <f t="shared" si="151"/>
        <v>0</v>
      </c>
      <c r="AC603" s="20">
        <f t="shared" si="152"/>
        <v>0</v>
      </c>
      <c r="AD603" s="20">
        <f t="shared" si="153"/>
        <v>0</v>
      </c>
      <c r="AE603" s="23">
        <f t="shared" si="154"/>
        <v>0</v>
      </c>
      <c r="AF603" s="25">
        <f t="shared" si="155"/>
        <v>0</v>
      </c>
      <c r="AG603" s="230"/>
      <c r="AH603" s="25">
        <f t="shared" si="144"/>
        <v>0</v>
      </c>
      <c r="AI603" s="23"/>
      <c r="AJ603" s="49">
        <f t="shared" si="156"/>
        <v>2</v>
      </c>
      <c r="AK603" s="365" t="s">
        <v>169</v>
      </c>
      <c r="AL603" s="182">
        <f t="shared" si="157"/>
        <v>3.3333333333333335E-3</v>
      </c>
      <c r="AM603" s="158" t="s">
        <v>161</v>
      </c>
      <c r="AN603" s="20" t="s">
        <v>149</v>
      </c>
      <c r="AO603" s="20" t="s">
        <v>149</v>
      </c>
      <c r="AP603" s="21"/>
      <c r="AQ603" s="122" t="s">
        <v>4</v>
      </c>
      <c r="AR603" s="185" t="str">
        <f>INDEX(Преподаватели!F$3:F$72,MATCH($AK603,Преподаватели!$E$3:$E$72,0),1)</f>
        <v>ст.викл.</v>
      </c>
      <c r="AS603" s="101" t="str">
        <f>INDEX(Преподаватели!G$3:G$72,MATCH($AK603,Преподаватели!$E$3:$E$72,0),1)</f>
        <v>сум.</v>
      </c>
      <c r="AT603" s="101" t="str">
        <f>INDEX(Преподаватели!H$3:H$72,MATCH($AK603,Преподаватели!$E$3:$E$72,0),1)</f>
        <v>б.с.</v>
      </c>
      <c r="AU603" s="186" t="str">
        <f>INDEX(Преподаватели!I$3:I$72,MATCH($AK603,Преподаватели!$E$3:$E$72,0),1)</f>
        <v>б.з.</v>
      </c>
      <c r="AV603" s="157"/>
      <c r="AW603" s="163"/>
      <c r="AX603" s="163"/>
      <c r="AY603" s="164"/>
      <c r="AZ603" s="165"/>
      <c r="BA603" s="165"/>
      <c r="BB603" s="4"/>
      <c r="BC603" s="4"/>
      <c r="BD603" s="4"/>
      <c r="BE603" s="4"/>
      <c r="BF603" s="4"/>
    </row>
    <row r="604" spans="1:58" s="1" customFormat="1">
      <c r="A604" s="21" t="s">
        <v>222</v>
      </c>
      <c r="B604" s="145" t="s">
        <v>702</v>
      </c>
      <c r="C604" s="68" t="s">
        <v>143</v>
      </c>
      <c r="D604" s="21" t="s">
        <v>437</v>
      </c>
      <c r="E604" s="21" t="s">
        <v>663</v>
      </c>
      <c r="F604" s="21">
        <v>1</v>
      </c>
      <c r="G604" s="20" t="s">
        <v>693</v>
      </c>
      <c r="H604" s="21">
        <v>7</v>
      </c>
      <c r="I604" s="49">
        <v>1</v>
      </c>
      <c r="J604" s="37" t="s">
        <v>106</v>
      </c>
      <c r="K604" s="31"/>
      <c r="L604" s="31"/>
      <c r="M604" s="38"/>
      <c r="N604" s="193">
        <v>3</v>
      </c>
      <c r="O604" s="21">
        <v>90</v>
      </c>
      <c r="P604" s="21">
        <v>4</v>
      </c>
      <c r="Q604" s="21"/>
      <c r="R604" s="21"/>
      <c r="S604" s="21">
        <v>4</v>
      </c>
      <c r="T604" s="121">
        <v>78</v>
      </c>
      <c r="U604" s="50">
        <f t="shared" si="145"/>
        <v>0</v>
      </c>
      <c r="V604" s="29">
        <f t="shared" si="146"/>
        <v>0</v>
      </c>
      <c r="W604" s="29">
        <f t="shared" si="147"/>
        <v>4</v>
      </c>
      <c r="X604" s="57">
        <f t="shared" si="148"/>
        <v>0</v>
      </c>
      <c r="Y604" s="29">
        <f t="shared" si="149"/>
        <v>0</v>
      </c>
      <c r="Z604" s="20">
        <f t="shared" si="150"/>
        <v>0</v>
      </c>
      <c r="AA604" s="20">
        <f t="shared" si="159"/>
        <v>0</v>
      </c>
      <c r="AB604" s="20">
        <f t="shared" si="151"/>
        <v>1.75</v>
      </c>
      <c r="AC604" s="20">
        <f t="shared" si="152"/>
        <v>0</v>
      </c>
      <c r="AD604" s="20">
        <f t="shared" si="153"/>
        <v>0</v>
      </c>
      <c r="AE604" s="23">
        <f t="shared" si="154"/>
        <v>0</v>
      </c>
      <c r="AF604" s="25">
        <f t="shared" si="155"/>
        <v>0</v>
      </c>
      <c r="AG604" s="230"/>
      <c r="AH604" s="25">
        <f t="shared" si="144"/>
        <v>0</v>
      </c>
      <c r="AI604" s="23"/>
      <c r="AJ604" s="49">
        <f t="shared" si="156"/>
        <v>5.75</v>
      </c>
      <c r="AK604" s="365" t="s">
        <v>169</v>
      </c>
      <c r="AL604" s="182">
        <f t="shared" si="157"/>
        <v>9.5833333333333326E-3</v>
      </c>
      <c r="AM604" s="158" t="s">
        <v>161</v>
      </c>
      <c r="AN604" s="20" t="s">
        <v>149</v>
      </c>
      <c r="AO604" s="20" t="s">
        <v>149</v>
      </c>
      <c r="AP604" s="21"/>
      <c r="AQ604" s="122" t="s">
        <v>4</v>
      </c>
      <c r="AR604" s="185" t="str">
        <f>INDEX(Преподаватели!F$3:F$72,MATCH($AK604,Преподаватели!$E$3:$E$72,0),1)</f>
        <v>ст.викл.</v>
      </c>
      <c r="AS604" s="101" t="str">
        <f>INDEX(Преподаватели!G$3:G$72,MATCH($AK604,Преподаватели!$E$3:$E$72,0),1)</f>
        <v>сум.</v>
      </c>
      <c r="AT604" s="101" t="str">
        <f>INDEX(Преподаватели!H$3:H$72,MATCH($AK604,Преподаватели!$E$3:$E$72,0),1)</f>
        <v>б.с.</v>
      </c>
      <c r="AU604" s="186" t="str">
        <f>INDEX(Преподаватели!I$3:I$72,MATCH($AK604,Преподаватели!$E$3:$E$72,0),1)</f>
        <v>б.з.</v>
      </c>
      <c r="AV604" s="157"/>
      <c r="AW604" s="163"/>
      <c r="AX604" s="163"/>
      <c r="AY604" s="164"/>
      <c r="AZ604" s="165"/>
      <c r="BA604" s="165"/>
    </row>
    <row r="605" spans="1:58" ht="25.5">
      <c r="A605" s="22" t="s">
        <v>674</v>
      </c>
      <c r="B605" s="145" t="s">
        <v>703</v>
      </c>
      <c r="C605" s="68" t="s">
        <v>143</v>
      </c>
      <c r="D605" s="21" t="s">
        <v>437</v>
      </c>
      <c r="E605" s="21" t="s">
        <v>663</v>
      </c>
      <c r="F605" s="21">
        <v>1</v>
      </c>
      <c r="G605" s="20" t="s">
        <v>693</v>
      </c>
      <c r="H605" s="21">
        <v>7</v>
      </c>
      <c r="I605" s="49">
        <v>1</v>
      </c>
      <c r="J605" s="37"/>
      <c r="K605" s="31"/>
      <c r="L605" s="31"/>
      <c r="M605" s="38"/>
      <c r="N605" s="193">
        <v>0</v>
      </c>
      <c r="O605" s="21"/>
      <c r="P605" s="21">
        <v>4</v>
      </c>
      <c r="Q605" s="21">
        <v>4</v>
      </c>
      <c r="R605" s="21"/>
      <c r="S605" s="21"/>
      <c r="T605" s="121"/>
      <c r="U605" s="50">
        <f t="shared" si="145"/>
        <v>4</v>
      </c>
      <c r="V605" s="29">
        <f t="shared" si="146"/>
        <v>0</v>
      </c>
      <c r="W605" s="29">
        <f t="shared" si="147"/>
        <v>0</v>
      </c>
      <c r="X605" s="57">
        <f t="shared" si="148"/>
        <v>0</v>
      </c>
      <c r="Y605" s="29">
        <f t="shared" si="149"/>
        <v>0</v>
      </c>
      <c r="Z605" s="20">
        <f t="shared" si="150"/>
        <v>0</v>
      </c>
      <c r="AA605" s="20">
        <f t="shared" si="159"/>
        <v>0</v>
      </c>
      <c r="AB605" s="20">
        <f t="shared" si="151"/>
        <v>0</v>
      </c>
      <c r="AC605" s="20">
        <f t="shared" si="152"/>
        <v>0</v>
      </c>
      <c r="AD605" s="20">
        <f t="shared" si="153"/>
        <v>0</v>
      </c>
      <c r="AE605" s="23">
        <f t="shared" si="154"/>
        <v>0</v>
      </c>
      <c r="AF605" s="25">
        <f t="shared" si="155"/>
        <v>0</v>
      </c>
      <c r="AG605" s="230"/>
      <c r="AH605" s="25">
        <f t="shared" si="144"/>
        <v>0</v>
      </c>
      <c r="AI605" s="23"/>
      <c r="AJ605" s="49">
        <f t="shared" si="156"/>
        <v>4</v>
      </c>
      <c r="AK605" s="365" t="s">
        <v>489</v>
      </c>
      <c r="AL605" s="182">
        <f t="shared" si="157"/>
        <v>6.6666666666666671E-3</v>
      </c>
      <c r="AM605" s="69" t="s">
        <v>161</v>
      </c>
      <c r="AN605" s="20" t="s">
        <v>149</v>
      </c>
      <c r="AO605" s="20" t="s">
        <v>149</v>
      </c>
      <c r="AP605" s="21"/>
      <c r="AQ605" s="122" t="s">
        <v>4</v>
      </c>
      <c r="AR605" s="185" t="str">
        <f>INDEX(Преподаватели!F$3:F$72,MATCH($AK605,Преподаватели!$E$3:$E$72,0),1)</f>
        <v>ст.викл.</v>
      </c>
      <c r="AS605" s="101" t="str">
        <f>INDEX(Преподаватели!G$3:G$72,MATCH($AK605,Преподаватели!$E$3:$E$72,0),1)</f>
        <v>шт.</v>
      </c>
      <c r="AT605" s="101" t="str">
        <f>INDEX(Преподаватели!H$3:H$72,MATCH($AK605,Преподаватели!$E$3:$E$72,0),1)</f>
        <v>б.с.</v>
      </c>
      <c r="AU605" s="186" t="str">
        <f>INDEX(Преподаватели!I$3:I$72,MATCH($AK605,Преподаватели!$E$3:$E$72,0),1)</f>
        <v>б.з.</v>
      </c>
      <c r="AV605" s="157"/>
      <c r="AW605" s="163"/>
      <c r="AX605" s="163"/>
      <c r="AY605" s="164"/>
      <c r="AZ605" s="165"/>
      <c r="BA605" s="165"/>
    </row>
    <row r="606" spans="1:58" s="1" customFormat="1" ht="25.5">
      <c r="A606" s="21" t="s">
        <v>674</v>
      </c>
      <c r="B606" s="145" t="s">
        <v>703</v>
      </c>
      <c r="C606" s="68" t="s">
        <v>143</v>
      </c>
      <c r="D606" s="21" t="s">
        <v>437</v>
      </c>
      <c r="E606" s="21" t="s">
        <v>663</v>
      </c>
      <c r="F606" s="21">
        <v>2</v>
      </c>
      <c r="G606" s="20" t="s">
        <v>693</v>
      </c>
      <c r="H606" s="21">
        <v>7</v>
      </c>
      <c r="I606" s="49">
        <v>1</v>
      </c>
      <c r="J606" s="37"/>
      <c r="K606" s="31" t="s">
        <v>106</v>
      </c>
      <c r="L606" s="31"/>
      <c r="M606" s="38"/>
      <c r="N606" s="193">
        <v>3</v>
      </c>
      <c r="O606" s="21">
        <v>90</v>
      </c>
      <c r="P606" s="21">
        <v>6</v>
      </c>
      <c r="Q606" s="21"/>
      <c r="R606" s="21">
        <v>6</v>
      </c>
      <c r="S606" s="21"/>
      <c r="T606" s="121">
        <v>80</v>
      </c>
      <c r="U606" s="50">
        <f t="shared" si="145"/>
        <v>0</v>
      </c>
      <c r="V606" s="29">
        <f t="shared" si="146"/>
        <v>6</v>
      </c>
      <c r="W606" s="29">
        <f t="shared" si="147"/>
        <v>0</v>
      </c>
      <c r="X606" s="57">
        <f t="shared" si="148"/>
        <v>0</v>
      </c>
      <c r="Y606" s="29">
        <f t="shared" si="149"/>
        <v>0</v>
      </c>
      <c r="Z606" s="20">
        <f t="shared" si="150"/>
        <v>0</v>
      </c>
      <c r="AA606" s="20">
        <f t="shared" si="159"/>
        <v>0</v>
      </c>
      <c r="AB606" s="20">
        <f t="shared" si="151"/>
        <v>0</v>
      </c>
      <c r="AC606" s="20">
        <f t="shared" si="152"/>
        <v>0</v>
      </c>
      <c r="AD606" s="20">
        <f t="shared" si="153"/>
        <v>0</v>
      </c>
      <c r="AE606" s="23">
        <f t="shared" si="154"/>
        <v>0</v>
      </c>
      <c r="AF606" s="25">
        <f t="shared" si="155"/>
        <v>0</v>
      </c>
      <c r="AG606" s="230"/>
      <c r="AH606" s="25">
        <f t="shared" si="144"/>
        <v>0</v>
      </c>
      <c r="AI606" s="23"/>
      <c r="AJ606" s="49">
        <f t="shared" si="156"/>
        <v>6</v>
      </c>
      <c r="AK606" s="365" t="s">
        <v>489</v>
      </c>
      <c r="AL606" s="182">
        <f t="shared" si="157"/>
        <v>0.01</v>
      </c>
      <c r="AM606" s="158" t="s">
        <v>161</v>
      </c>
      <c r="AN606" s="20" t="s">
        <v>149</v>
      </c>
      <c r="AO606" s="20" t="s">
        <v>149</v>
      </c>
      <c r="AP606" s="21"/>
      <c r="AQ606" s="122" t="s">
        <v>4</v>
      </c>
      <c r="AR606" s="185" t="str">
        <f>INDEX(Преподаватели!F$3:F$72,MATCH($AK606,Преподаватели!$E$3:$E$72,0),1)</f>
        <v>ст.викл.</v>
      </c>
      <c r="AS606" s="101" t="str">
        <f>INDEX(Преподаватели!G$3:G$72,MATCH($AK606,Преподаватели!$E$3:$E$72,0),1)</f>
        <v>шт.</v>
      </c>
      <c r="AT606" s="101" t="str">
        <f>INDEX(Преподаватели!H$3:H$72,MATCH($AK606,Преподаватели!$E$3:$E$72,0),1)</f>
        <v>б.с.</v>
      </c>
      <c r="AU606" s="186" t="str">
        <f>INDEX(Преподаватели!I$3:I$72,MATCH($AK606,Преподаватели!$E$3:$E$72,0),1)</f>
        <v>б.з.</v>
      </c>
      <c r="AV606" s="157"/>
      <c r="AW606" s="163"/>
      <c r="AX606" s="163"/>
      <c r="AY606" s="164"/>
      <c r="AZ606" s="165"/>
      <c r="BA606" s="165"/>
    </row>
    <row r="607" spans="1:58" s="1" customFormat="1" ht="25.5">
      <c r="A607" s="22" t="s">
        <v>299</v>
      </c>
      <c r="B607" s="326" t="s">
        <v>331</v>
      </c>
      <c r="C607" s="68" t="s">
        <v>143</v>
      </c>
      <c r="D607" s="21" t="s">
        <v>437</v>
      </c>
      <c r="E607" s="21" t="s">
        <v>663</v>
      </c>
      <c r="F607" s="21">
        <v>1</v>
      </c>
      <c r="G607" s="20" t="s">
        <v>693</v>
      </c>
      <c r="H607" s="21">
        <v>7</v>
      </c>
      <c r="I607" s="49">
        <v>1</v>
      </c>
      <c r="J607" s="37" t="s">
        <v>106</v>
      </c>
      <c r="K607" s="31"/>
      <c r="L607" s="31"/>
      <c r="M607" s="38"/>
      <c r="N607" s="193">
        <v>5</v>
      </c>
      <c r="O607" s="21">
        <v>150</v>
      </c>
      <c r="P607" s="21"/>
      <c r="Q607" s="21"/>
      <c r="R607" s="21"/>
      <c r="S607" s="21"/>
      <c r="T607" s="121"/>
      <c r="U607" s="50">
        <f t="shared" si="145"/>
        <v>0</v>
      </c>
      <c r="V607" s="29">
        <f t="shared" si="146"/>
        <v>0</v>
      </c>
      <c r="W607" s="29">
        <f t="shared" si="147"/>
        <v>0</v>
      </c>
      <c r="X607" s="57">
        <f t="shared" si="148"/>
        <v>0</v>
      </c>
      <c r="Y607" s="29">
        <f t="shared" si="149"/>
        <v>0</v>
      </c>
      <c r="Z607" s="20">
        <f t="shared" si="150"/>
        <v>0</v>
      </c>
      <c r="AA607" s="20">
        <f t="shared" si="159"/>
        <v>0</v>
      </c>
      <c r="AB607" s="20">
        <f t="shared" si="151"/>
        <v>1.75</v>
      </c>
      <c r="AC607" s="20">
        <f t="shared" si="152"/>
        <v>0</v>
      </c>
      <c r="AD607" s="20">
        <f t="shared" si="153"/>
        <v>0</v>
      </c>
      <c r="AE607" s="23">
        <f t="shared" si="154"/>
        <v>0</v>
      </c>
      <c r="AF607" s="25">
        <f t="shared" si="155"/>
        <v>0</v>
      </c>
      <c r="AG607" s="230"/>
      <c r="AH607" s="25">
        <f t="shared" si="144"/>
        <v>0</v>
      </c>
      <c r="AI607" s="23"/>
      <c r="AJ607" s="49">
        <f t="shared" si="156"/>
        <v>1.75</v>
      </c>
      <c r="AK607" s="365" t="s">
        <v>489</v>
      </c>
      <c r="AL607" s="182">
        <f t="shared" si="157"/>
        <v>2.9166666666666668E-3</v>
      </c>
      <c r="AM607" s="158" t="s">
        <v>173</v>
      </c>
      <c r="AN607" s="20" t="s">
        <v>149</v>
      </c>
      <c r="AO607" s="20" t="s">
        <v>149</v>
      </c>
      <c r="AP607" s="21"/>
      <c r="AQ607" s="122" t="s">
        <v>4</v>
      </c>
      <c r="AR607" s="185" t="str">
        <f>INDEX(Преподаватели!F$3:F$72,MATCH($AK607,Преподаватели!$E$3:$E$72,0),1)</f>
        <v>ст.викл.</v>
      </c>
      <c r="AS607" s="101" t="str">
        <f>INDEX(Преподаватели!G$3:G$72,MATCH($AK607,Преподаватели!$E$3:$E$72,0),1)</f>
        <v>шт.</v>
      </c>
      <c r="AT607" s="101" t="str">
        <f>INDEX(Преподаватели!H$3:H$72,MATCH($AK607,Преподаватели!$E$3:$E$72,0),1)</f>
        <v>б.с.</v>
      </c>
      <c r="AU607" s="186" t="str">
        <f>INDEX(Преподаватели!I$3:I$72,MATCH($AK607,Преподаватели!$E$3:$E$72,0),1)</f>
        <v>б.з.</v>
      </c>
      <c r="AV607" s="157"/>
      <c r="AW607" s="163"/>
      <c r="AX607" s="163"/>
      <c r="AY607" s="164"/>
      <c r="AZ607" s="165"/>
      <c r="BA607" s="165"/>
    </row>
    <row r="608" spans="1:58">
      <c r="A608" s="22" t="s">
        <v>645</v>
      </c>
      <c r="B608" s="145" t="s">
        <v>334</v>
      </c>
      <c r="C608" s="68" t="s">
        <v>143</v>
      </c>
      <c r="D608" s="21" t="s">
        <v>437</v>
      </c>
      <c r="E608" s="21" t="s">
        <v>663</v>
      </c>
      <c r="F608" s="21">
        <v>1</v>
      </c>
      <c r="G608" s="20" t="s">
        <v>693</v>
      </c>
      <c r="H608" s="21">
        <v>7</v>
      </c>
      <c r="I608" s="49">
        <v>1</v>
      </c>
      <c r="J608" s="37"/>
      <c r="K608" s="31"/>
      <c r="L608" s="31"/>
      <c r="M608" s="38"/>
      <c r="N608" s="193">
        <v>3</v>
      </c>
      <c r="O608" s="21">
        <v>90</v>
      </c>
      <c r="P608" s="21">
        <v>4</v>
      </c>
      <c r="Q608" s="21"/>
      <c r="R608" s="21">
        <v>0</v>
      </c>
      <c r="S608" s="21">
        <v>4</v>
      </c>
      <c r="T608" s="121">
        <v>78</v>
      </c>
      <c r="U608" s="50">
        <f t="shared" si="145"/>
        <v>0</v>
      </c>
      <c r="V608" s="29">
        <f t="shared" si="146"/>
        <v>0</v>
      </c>
      <c r="W608" s="29">
        <f t="shared" si="147"/>
        <v>4</v>
      </c>
      <c r="X608" s="57">
        <f t="shared" si="148"/>
        <v>0</v>
      </c>
      <c r="Y608" s="29">
        <f t="shared" si="149"/>
        <v>0</v>
      </c>
      <c r="Z608" s="20">
        <f t="shared" si="150"/>
        <v>0</v>
      </c>
      <c r="AA608" s="20">
        <f t="shared" si="159"/>
        <v>0</v>
      </c>
      <c r="AB608" s="20">
        <f t="shared" si="151"/>
        <v>0</v>
      </c>
      <c r="AC608" s="20">
        <f t="shared" si="152"/>
        <v>0</v>
      </c>
      <c r="AD608" s="20">
        <f t="shared" si="153"/>
        <v>0</v>
      </c>
      <c r="AE608" s="23">
        <f t="shared" si="154"/>
        <v>0</v>
      </c>
      <c r="AF608" s="25">
        <f t="shared" si="155"/>
        <v>0</v>
      </c>
      <c r="AG608" s="230"/>
      <c r="AH608" s="25">
        <f t="shared" si="144"/>
        <v>0</v>
      </c>
      <c r="AI608" s="23"/>
      <c r="AJ608" s="49">
        <f t="shared" si="156"/>
        <v>4</v>
      </c>
      <c r="AK608" s="365" t="s">
        <v>489</v>
      </c>
      <c r="AL608" s="182">
        <f t="shared" si="157"/>
        <v>6.6666666666666671E-3</v>
      </c>
      <c r="AM608" s="158" t="s">
        <v>173</v>
      </c>
      <c r="AN608" s="20" t="s">
        <v>149</v>
      </c>
      <c r="AO608" s="20" t="s">
        <v>149</v>
      </c>
      <c r="AP608" s="21"/>
      <c r="AQ608" s="122" t="s">
        <v>4</v>
      </c>
      <c r="AR608" s="185" t="str">
        <f>INDEX(Преподаватели!F$3:F$72,MATCH($AK608,Преподаватели!$E$3:$E$72,0),1)</f>
        <v>ст.викл.</v>
      </c>
      <c r="AS608" s="101" t="str">
        <f>INDEX(Преподаватели!G$3:G$72,MATCH($AK608,Преподаватели!$E$3:$E$72,0),1)</f>
        <v>шт.</v>
      </c>
      <c r="AT608" s="101" t="str">
        <f>INDEX(Преподаватели!H$3:H$72,MATCH($AK608,Преподаватели!$E$3:$E$72,0),1)</f>
        <v>б.с.</v>
      </c>
      <c r="AU608" s="186" t="str">
        <f>INDEX(Преподаватели!I$3:I$72,MATCH($AK608,Преподаватели!$E$3:$E$72,0),1)</f>
        <v>б.з.</v>
      </c>
      <c r="AV608" s="157"/>
      <c r="AW608" s="163"/>
      <c r="AX608" s="163"/>
      <c r="AY608" s="164"/>
      <c r="AZ608" s="165"/>
      <c r="BA608" s="165"/>
    </row>
    <row r="609" spans="1:58" s="1" customFormat="1">
      <c r="A609" s="22" t="s">
        <v>647</v>
      </c>
      <c r="B609" s="145" t="s">
        <v>336</v>
      </c>
      <c r="C609" s="68" t="s">
        <v>143</v>
      </c>
      <c r="D609" s="21" t="s">
        <v>437</v>
      </c>
      <c r="E609" s="21" t="s">
        <v>663</v>
      </c>
      <c r="F609" s="21">
        <v>1</v>
      </c>
      <c r="G609" s="20" t="s">
        <v>693</v>
      </c>
      <c r="H609" s="21">
        <v>7</v>
      </c>
      <c r="I609" s="49">
        <v>1</v>
      </c>
      <c r="J609" s="37"/>
      <c r="K609" s="31"/>
      <c r="L609" s="31"/>
      <c r="M609" s="38"/>
      <c r="N609" s="193">
        <v>2</v>
      </c>
      <c r="O609" s="21">
        <v>60</v>
      </c>
      <c r="P609" s="21">
        <v>4</v>
      </c>
      <c r="Q609" s="21"/>
      <c r="R609" s="21">
        <v>0</v>
      </c>
      <c r="S609" s="21">
        <v>4</v>
      </c>
      <c r="T609" s="121">
        <v>48</v>
      </c>
      <c r="U609" s="50">
        <f t="shared" si="145"/>
        <v>0</v>
      </c>
      <c r="V609" s="29">
        <f t="shared" si="146"/>
        <v>0</v>
      </c>
      <c r="W609" s="29">
        <f t="shared" si="147"/>
        <v>4</v>
      </c>
      <c r="X609" s="57">
        <f t="shared" si="148"/>
        <v>0</v>
      </c>
      <c r="Y609" s="29">
        <f t="shared" si="149"/>
        <v>0</v>
      </c>
      <c r="Z609" s="20">
        <f t="shared" si="150"/>
        <v>0</v>
      </c>
      <c r="AA609" s="20">
        <f t="shared" si="159"/>
        <v>0</v>
      </c>
      <c r="AB609" s="20">
        <f t="shared" si="151"/>
        <v>0</v>
      </c>
      <c r="AC609" s="20">
        <f t="shared" si="152"/>
        <v>0</v>
      </c>
      <c r="AD609" s="20">
        <f t="shared" si="153"/>
        <v>0</v>
      </c>
      <c r="AE609" s="23">
        <f t="shared" si="154"/>
        <v>0</v>
      </c>
      <c r="AF609" s="25">
        <f t="shared" si="155"/>
        <v>0</v>
      </c>
      <c r="AG609" s="230"/>
      <c r="AH609" s="25">
        <f t="shared" si="144"/>
        <v>0</v>
      </c>
      <c r="AI609" s="23"/>
      <c r="AJ609" s="49">
        <f t="shared" si="156"/>
        <v>4</v>
      </c>
      <c r="AK609" s="365" t="s">
        <v>489</v>
      </c>
      <c r="AL609" s="182">
        <f t="shared" si="157"/>
        <v>6.6666666666666671E-3</v>
      </c>
      <c r="AM609" s="158" t="s">
        <v>173</v>
      </c>
      <c r="AN609" s="20" t="s">
        <v>149</v>
      </c>
      <c r="AO609" s="20" t="s">
        <v>149</v>
      </c>
      <c r="AP609" s="21"/>
      <c r="AQ609" s="122" t="s">
        <v>4</v>
      </c>
      <c r="AR609" s="185" t="str">
        <f>INDEX(Преподаватели!F$3:F$72,MATCH($AK609,Преподаватели!$E$3:$E$72,0),1)</f>
        <v>ст.викл.</v>
      </c>
      <c r="AS609" s="101" t="str">
        <f>INDEX(Преподаватели!G$3:G$72,MATCH($AK609,Преподаватели!$E$3:$E$72,0),1)</f>
        <v>шт.</v>
      </c>
      <c r="AT609" s="101" t="str">
        <f>INDEX(Преподаватели!H$3:H$72,MATCH($AK609,Преподаватели!$E$3:$E$72,0),1)</f>
        <v>б.с.</v>
      </c>
      <c r="AU609" s="186" t="str">
        <f>INDEX(Преподаватели!I$3:I$72,MATCH($AK609,Преподаватели!$E$3:$E$72,0),1)</f>
        <v>б.з.</v>
      </c>
      <c r="AV609" s="157"/>
      <c r="AW609" s="163"/>
      <c r="AX609" s="163"/>
      <c r="AY609" s="164"/>
      <c r="AZ609" s="165"/>
      <c r="BA609" s="165"/>
    </row>
    <row r="610" spans="1:58" s="1" customFormat="1">
      <c r="A610" s="22" t="s">
        <v>218</v>
      </c>
      <c r="B610" s="145" t="s">
        <v>639</v>
      </c>
      <c r="C610" s="68" t="s">
        <v>349</v>
      </c>
      <c r="D610" s="21" t="s">
        <v>437</v>
      </c>
      <c r="E610" s="21" t="s">
        <v>104</v>
      </c>
      <c r="F610" s="21">
        <v>1</v>
      </c>
      <c r="G610" s="320" t="s">
        <v>704</v>
      </c>
      <c r="H610" s="21">
        <v>5</v>
      </c>
      <c r="I610" s="49">
        <v>1</v>
      </c>
      <c r="J610" s="37" t="s">
        <v>106</v>
      </c>
      <c r="K610" s="31"/>
      <c r="L610" s="31"/>
      <c r="M610" s="38"/>
      <c r="N610" s="193">
        <v>5</v>
      </c>
      <c r="O610" s="21">
        <v>150</v>
      </c>
      <c r="P610" s="21">
        <v>6</v>
      </c>
      <c r="Q610" s="21"/>
      <c r="R610" s="21">
        <v>0</v>
      </c>
      <c r="S610" s="21">
        <v>6</v>
      </c>
      <c r="T610" s="121">
        <v>126</v>
      </c>
      <c r="U610" s="50">
        <f t="shared" si="145"/>
        <v>0</v>
      </c>
      <c r="V610" s="29">
        <f t="shared" si="146"/>
        <v>0</v>
      </c>
      <c r="W610" s="29">
        <f t="shared" si="147"/>
        <v>6</v>
      </c>
      <c r="X610" s="57">
        <f t="shared" si="148"/>
        <v>0</v>
      </c>
      <c r="Y610" s="29">
        <f t="shared" si="149"/>
        <v>0</v>
      </c>
      <c r="Z610" s="20">
        <f t="shared" si="150"/>
        <v>0</v>
      </c>
      <c r="AA610" s="20">
        <f t="shared" si="159"/>
        <v>0</v>
      </c>
      <c r="AB610" s="20">
        <f t="shared" si="151"/>
        <v>1.25</v>
      </c>
      <c r="AC610" s="20">
        <f t="shared" si="152"/>
        <v>0</v>
      </c>
      <c r="AD610" s="20">
        <f t="shared" si="153"/>
        <v>0</v>
      </c>
      <c r="AE610" s="23">
        <f t="shared" si="154"/>
        <v>0</v>
      </c>
      <c r="AF610" s="25">
        <f t="shared" si="155"/>
        <v>0</v>
      </c>
      <c r="AG610" s="230"/>
      <c r="AH610" s="25">
        <f t="shared" si="144"/>
        <v>0</v>
      </c>
      <c r="AI610" s="23"/>
      <c r="AJ610" s="49">
        <f t="shared" si="156"/>
        <v>7.25</v>
      </c>
      <c r="AK610" s="365" t="s">
        <v>640</v>
      </c>
      <c r="AL610" s="182">
        <f t="shared" si="157"/>
        <v>1.2083333333333333E-2</v>
      </c>
      <c r="AM610" s="158" t="s">
        <v>358</v>
      </c>
      <c r="AN610" s="20" t="s">
        <v>109</v>
      </c>
      <c r="AO610" s="20" t="s">
        <v>109</v>
      </c>
      <c r="AP610" s="21"/>
      <c r="AQ610" s="122" t="s">
        <v>4</v>
      </c>
      <c r="AR610" s="185" t="str">
        <f>INDEX(Преподаватели!F$3:F$72,MATCH($AK610,Преподаватели!$E$3:$E$72,0),1)</f>
        <v>доц.</v>
      </c>
      <c r="AS610" s="101" t="str">
        <f>INDEX(Преподаватели!G$3:G$72,MATCH($AK610,Преподаватели!$E$3:$E$72,0),1)</f>
        <v>сум.</v>
      </c>
      <c r="AT610" s="101" t="str">
        <f>INDEX(Преподаватели!H$3:H$72,MATCH($AK610,Преподаватели!$E$3:$E$72,0),1)</f>
        <v>к.н.</v>
      </c>
      <c r="AU610" s="186" t="str">
        <f>INDEX(Преподаватели!I$3:I$72,MATCH($AK610,Преподаватели!$E$3:$E$72,0),1)</f>
        <v>б.з.</v>
      </c>
      <c r="AV610" s="157"/>
      <c r="AW610" s="163"/>
      <c r="AX610" s="163"/>
      <c r="AY610" s="164"/>
      <c r="AZ610" s="165"/>
      <c r="BA610" s="165"/>
    </row>
    <row r="611" spans="1:58">
      <c r="A611" s="21" t="s">
        <v>245</v>
      </c>
      <c r="B611" s="145" t="s">
        <v>641</v>
      </c>
      <c r="C611" s="68" t="s">
        <v>349</v>
      </c>
      <c r="D611" s="21" t="s">
        <v>437</v>
      </c>
      <c r="E611" s="21" t="s">
        <v>104</v>
      </c>
      <c r="F611" s="21">
        <v>1</v>
      </c>
      <c r="G611" s="320" t="s">
        <v>704</v>
      </c>
      <c r="H611" s="21">
        <v>5</v>
      </c>
      <c r="I611" s="49">
        <v>1</v>
      </c>
      <c r="J611" s="37" t="s">
        <v>106</v>
      </c>
      <c r="K611" s="31"/>
      <c r="L611" s="31"/>
      <c r="M611" s="38"/>
      <c r="N611" s="193">
        <v>5</v>
      </c>
      <c r="O611" s="21">
        <v>150</v>
      </c>
      <c r="P611" s="21">
        <v>4</v>
      </c>
      <c r="Q611" s="21"/>
      <c r="R611" s="21">
        <v>0</v>
      </c>
      <c r="S611" s="21">
        <v>4</v>
      </c>
      <c r="T611" s="121">
        <v>126</v>
      </c>
      <c r="U611" s="50">
        <f t="shared" si="145"/>
        <v>0</v>
      </c>
      <c r="V611" s="29">
        <f t="shared" si="146"/>
        <v>0</v>
      </c>
      <c r="W611" s="29">
        <f t="shared" si="147"/>
        <v>4</v>
      </c>
      <c r="X611" s="57">
        <f t="shared" si="148"/>
        <v>0</v>
      </c>
      <c r="Y611" s="29">
        <f t="shared" si="149"/>
        <v>0</v>
      </c>
      <c r="Z611" s="20">
        <f t="shared" si="150"/>
        <v>0</v>
      </c>
      <c r="AA611" s="20">
        <f t="shared" si="159"/>
        <v>0</v>
      </c>
      <c r="AB611" s="20">
        <f t="shared" si="151"/>
        <v>1.25</v>
      </c>
      <c r="AC611" s="20">
        <f t="shared" si="152"/>
        <v>0</v>
      </c>
      <c r="AD611" s="20">
        <f t="shared" si="153"/>
        <v>0</v>
      </c>
      <c r="AE611" s="23">
        <f t="shared" si="154"/>
        <v>0</v>
      </c>
      <c r="AF611" s="25">
        <f t="shared" si="155"/>
        <v>0</v>
      </c>
      <c r="AG611" s="230"/>
      <c r="AH611" s="25">
        <f t="shared" si="144"/>
        <v>0</v>
      </c>
      <c r="AI611" s="23"/>
      <c r="AJ611" s="49">
        <f t="shared" si="156"/>
        <v>5.25</v>
      </c>
      <c r="AK611" s="365" t="s">
        <v>637</v>
      </c>
      <c r="AL611" s="182">
        <f t="shared" si="157"/>
        <v>8.7500000000000008E-3</v>
      </c>
      <c r="AM611" s="158" t="s">
        <v>354</v>
      </c>
      <c r="AN611" s="20" t="s">
        <v>109</v>
      </c>
      <c r="AO611" s="20" t="s">
        <v>109</v>
      </c>
      <c r="AP611" s="21"/>
      <c r="AQ611" s="122" t="s">
        <v>4</v>
      </c>
      <c r="AR611" s="185" t="str">
        <f>INDEX(Преподаватели!F$3:F$72,MATCH($AK611,Преподаватели!$E$3:$E$72,0),1)</f>
        <v>ст.викл.</v>
      </c>
      <c r="AS611" s="101" t="str">
        <f>INDEX(Преподаватели!G$3:G$72,MATCH($AK611,Преподаватели!$E$3:$E$72,0),1)</f>
        <v>сум.</v>
      </c>
      <c r="AT611" s="101" t="str">
        <f>INDEX(Преподаватели!H$3:H$72,MATCH($AK611,Преподаватели!$E$3:$E$72,0),1)</f>
        <v>б.с.</v>
      </c>
      <c r="AU611" s="186" t="str">
        <f>INDEX(Преподаватели!I$3:I$72,MATCH($AK611,Преподаватели!$E$3:$E$72,0),1)</f>
        <v>б.з.</v>
      </c>
      <c r="AV611" s="157"/>
      <c r="AW611" s="163"/>
      <c r="AX611" s="163"/>
      <c r="AY611" s="164"/>
      <c r="AZ611" s="165"/>
      <c r="BA611" s="165"/>
      <c r="BB611" s="1"/>
      <c r="BC611" s="1"/>
      <c r="BD611" s="1"/>
      <c r="BE611" s="1"/>
      <c r="BF611" s="1"/>
    </row>
    <row r="612" spans="1:58" s="1" customFormat="1">
      <c r="A612" s="21" t="s">
        <v>274</v>
      </c>
      <c r="B612" s="145" t="s">
        <v>642</v>
      </c>
      <c r="C612" s="68" t="s">
        <v>349</v>
      </c>
      <c r="D612" s="21" t="s">
        <v>437</v>
      </c>
      <c r="E612" s="21" t="s">
        <v>104</v>
      </c>
      <c r="F612" s="21">
        <v>1</v>
      </c>
      <c r="G612" s="320" t="s">
        <v>704</v>
      </c>
      <c r="H612" s="21">
        <v>5</v>
      </c>
      <c r="I612" s="49">
        <v>1</v>
      </c>
      <c r="J612" s="37"/>
      <c r="K612" s="31" t="s">
        <v>106</v>
      </c>
      <c r="L612" s="31"/>
      <c r="M612" s="38"/>
      <c r="N612" s="193">
        <v>3</v>
      </c>
      <c r="O612" s="21">
        <v>90</v>
      </c>
      <c r="P612" s="21">
        <v>4</v>
      </c>
      <c r="Q612" s="21">
        <v>4</v>
      </c>
      <c r="R612" s="21">
        <v>0</v>
      </c>
      <c r="S612" s="21"/>
      <c r="T612" s="121">
        <v>76</v>
      </c>
      <c r="U612" s="50">
        <f t="shared" si="145"/>
        <v>4</v>
      </c>
      <c r="V612" s="29">
        <f t="shared" si="146"/>
        <v>0</v>
      </c>
      <c r="W612" s="29">
        <f t="shared" si="147"/>
        <v>0</v>
      </c>
      <c r="X612" s="57">
        <f t="shared" si="148"/>
        <v>0</v>
      </c>
      <c r="Y612" s="29">
        <f t="shared" si="149"/>
        <v>0</v>
      </c>
      <c r="Z612" s="20">
        <f t="shared" si="150"/>
        <v>0</v>
      </c>
      <c r="AA612" s="20">
        <f t="shared" si="159"/>
        <v>0</v>
      </c>
      <c r="AB612" s="20">
        <f t="shared" si="151"/>
        <v>0</v>
      </c>
      <c r="AC612" s="20">
        <f t="shared" si="152"/>
        <v>0</v>
      </c>
      <c r="AD612" s="20">
        <f t="shared" si="153"/>
        <v>0</v>
      </c>
      <c r="AE612" s="23">
        <f t="shared" si="154"/>
        <v>0</v>
      </c>
      <c r="AF612" s="25">
        <f t="shared" si="155"/>
        <v>0</v>
      </c>
      <c r="AG612" s="230"/>
      <c r="AH612" s="25">
        <f t="shared" si="144"/>
        <v>0</v>
      </c>
      <c r="AI612" s="23"/>
      <c r="AJ612" s="49">
        <f t="shared" si="156"/>
        <v>4</v>
      </c>
      <c r="AK612" s="365" t="s">
        <v>637</v>
      </c>
      <c r="AL612" s="182">
        <f t="shared" si="157"/>
        <v>6.6666666666666671E-3</v>
      </c>
      <c r="AM612" s="158" t="s">
        <v>358</v>
      </c>
      <c r="AN612" s="20" t="s">
        <v>109</v>
      </c>
      <c r="AO612" s="20" t="s">
        <v>109</v>
      </c>
      <c r="AP612" s="21"/>
      <c r="AQ612" s="122" t="s">
        <v>4</v>
      </c>
      <c r="AR612" s="185" t="str">
        <f>INDEX(Преподаватели!F$3:F$72,MATCH($AK612,Преподаватели!$E$3:$E$72,0),1)</f>
        <v>ст.викл.</v>
      </c>
      <c r="AS612" s="101" t="str">
        <f>INDEX(Преподаватели!G$3:G$72,MATCH($AK612,Преподаватели!$E$3:$E$72,0),1)</f>
        <v>сум.</v>
      </c>
      <c r="AT612" s="101" t="str">
        <f>INDEX(Преподаватели!H$3:H$72,MATCH($AK612,Преподаватели!$E$3:$E$72,0),1)</f>
        <v>б.с.</v>
      </c>
      <c r="AU612" s="186" t="str">
        <f>INDEX(Преподаватели!I$3:I$72,MATCH($AK612,Преподаватели!$E$3:$E$72,0),1)</f>
        <v>б.з.</v>
      </c>
      <c r="AV612" s="157"/>
      <c r="AW612" s="163"/>
      <c r="AX612" s="163"/>
      <c r="AY612" s="164"/>
      <c r="AZ612" s="165"/>
      <c r="BA612" s="165"/>
    </row>
    <row r="613" spans="1:58" s="1" customFormat="1">
      <c r="A613" s="22" t="s">
        <v>274</v>
      </c>
      <c r="B613" s="145" t="s">
        <v>642</v>
      </c>
      <c r="C613" s="68" t="s">
        <v>349</v>
      </c>
      <c r="D613" s="21" t="s">
        <v>437</v>
      </c>
      <c r="E613" s="21" t="s">
        <v>104</v>
      </c>
      <c r="F613" s="21">
        <v>2</v>
      </c>
      <c r="G613" s="320" t="s">
        <v>704</v>
      </c>
      <c r="H613" s="21">
        <v>5</v>
      </c>
      <c r="I613" s="49">
        <v>1</v>
      </c>
      <c r="J613" s="37" t="s">
        <v>106</v>
      </c>
      <c r="K613" s="31"/>
      <c r="L613" s="31"/>
      <c r="M613" s="38"/>
      <c r="N613" s="193">
        <v>3</v>
      </c>
      <c r="O613" s="21">
        <v>90</v>
      </c>
      <c r="P613" s="21">
        <v>4</v>
      </c>
      <c r="Q613" s="21">
        <v>4</v>
      </c>
      <c r="R613" s="21">
        <v>0</v>
      </c>
      <c r="S613" s="21">
        <v>2</v>
      </c>
      <c r="T613" s="121">
        <v>72</v>
      </c>
      <c r="U613" s="50">
        <f t="shared" si="145"/>
        <v>4</v>
      </c>
      <c r="V613" s="29">
        <f t="shared" si="146"/>
        <v>0</v>
      </c>
      <c r="W613" s="29">
        <f t="shared" si="147"/>
        <v>2</v>
      </c>
      <c r="X613" s="57">
        <f t="shared" si="148"/>
        <v>0</v>
      </c>
      <c r="Y613" s="29">
        <f t="shared" si="149"/>
        <v>0</v>
      </c>
      <c r="Z613" s="20">
        <f t="shared" si="150"/>
        <v>0</v>
      </c>
      <c r="AA613" s="20">
        <f t="shared" si="159"/>
        <v>0</v>
      </c>
      <c r="AB613" s="20">
        <f t="shared" si="151"/>
        <v>1.25</v>
      </c>
      <c r="AC613" s="20">
        <f t="shared" si="152"/>
        <v>0</v>
      </c>
      <c r="AD613" s="20">
        <f t="shared" si="153"/>
        <v>0</v>
      </c>
      <c r="AE613" s="23">
        <f t="shared" si="154"/>
        <v>0</v>
      </c>
      <c r="AF613" s="25">
        <f t="shared" si="155"/>
        <v>0</v>
      </c>
      <c r="AG613" s="230"/>
      <c r="AH613" s="25">
        <f t="shared" si="144"/>
        <v>0</v>
      </c>
      <c r="AI613" s="23"/>
      <c r="AJ613" s="49">
        <f t="shared" si="156"/>
        <v>7.25</v>
      </c>
      <c r="AK613" s="365" t="s">
        <v>637</v>
      </c>
      <c r="AL613" s="182">
        <f t="shared" si="157"/>
        <v>1.2083333333333333E-2</v>
      </c>
      <c r="AM613" s="158" t="s">
        <v>358</v>
      </c>
      <c r="AN613" s="20" t="s">
        <v>109</v>
      </c>
      <c r="AO613" s="20" t="s">
        <v>109</v>
      </c>
      <c r="AP613" s="21"/>
      <c r="AQ613" s="122" t="s">
        <v>4</v>
      </c>
      <c r="AR613" s="185" t="str">
        <f>INDEX(Преподаватели!F$3:F$72,MATCH($AK613,Преподаватели!$E$3:$E$72,0),1)</f>
        <v>ст.викл.</v>
      </c>
      <c r="AS613" s="101" t="str">
        <f>INDEX(Преподаватели!G$3:G$72,MATCH($AK613,Преподаватели!$E$3:$E$72,0),1)</f>
        <v>сум.</v>
      </c>
      <c r="AT613" s="101" t="str">
        <f>INDEX(Преподаватели!H$3:H$72,MATCH($AK613,Преподаватели!$E$3:$E$72,0),1)</f>
        <v>б.с.</v>
      </c>
      <c r="AU613" s="186" t="str">
        <f>INDEX(Преподаватели!I$3:I$72,MATCH($AK613,Преподаватели!$E$3:$E$72,0),1)</f>
        <v>б.з.</v>
      </c>
      <c r="AV613" s="157"/>
      <c r="AW613" s="163"/>
      <c r="AX613" s="163"/>
      <c r="AY613" s="164"/>
      <c r="AZ613" s="165"/>
      <c r="BA613" s="165"/>
      <c r="BB613" s="4"/>
      <c r="BC613" s="4"/>
      <c r="BD613" s="4"/>
      <c r="BE613" s="4"/>
      <c r="BF613" s="4"/>
    </row>
    <row r="614" spans="1:58" ht="33" customHeight="1">
      <c r="A614" s="22" t="s">
        <v>514</v>
      </c>
      <c r="B614" s="145" t="s">
        <v>653</v>
      </c>
      <c r="C614" s="68" t="s">
        <v>349</v>
      </c>
      <c r="D614" s="21" t="s">
        <v>437</v>
      </c>
      <c r="E614" s="21" t="s">
        <v>104</v>
      </c>
      <c r="F614" s="21">
        <v>1</v>
      </c>
      <c r="G614" s="320" t="s">
        <v>704</v>
      </c>
      <c r="H614" s="21">
        <v>5</v>
      </c>
      <c r="I614" s="49">
        <v>1</v>
      </c>
      <c r="J614" s="37" t="s">
        <v>106</v>
      </c>
      <c r="K614" s="31"/>
      <c r="L614" s="31"/>
      <c r="M614" s="38"/>
      <c r="N614" s="193">
        <v>4</v>
      </c>
      <c r="O614" s="21">
        <v>120</v>
      </c>
      <c r="P614" s="21">
        <v>6</v>
      </c>
      <c r="Q614" s="21"/>
      <c r="R614" s="21">
        <v>0</v>
      </c>
      <c r="S614" s="21">
        <v>6</v>
      </c>
      <c r="T614" s="121">
        <v>106</v>
      </c>
      <c r="U614" s="50">
        <f t="shared" si="145"/>
        <v>0</v>
      </c>
      <c r="V614" s="29">
        <f t="shared" si="146"/>
        <v>0</v>
      </c>
      <c r="W614" s="29">
        <f t="shared" si="147"/>
        <v>6</v>
      </c>
      <c r="X614" s="57">
        <f t="shared" si="148"/>
        <v>0</v>
      </c>
      <c r="Y614" s="29">
        <f t="shared" si="149"/>
        <v>0</v>
      </c>
      <c r="Z614" s="20">
        <f t="shared" si="150"/>
        <v>0</v>
      </c>
      <c r="AA614" s="20">
        <f t="shared" si="159"/>
        <v>0</v>
      </c>
      <c r="AB614" s="20">
        <f t="shared" si="151"/>
        <v>1.25</v>
      </c>
      <c r="AC614" s="20">
        <f t="shared" si="152"/>
        <v>0</v>
      </c>
      <c r="AD614" s="20">
        <f t="shared" si="153"/>
        <v>0</v>
      </c>
      <c r="AE614" s="23">
        <f t="shared" si="154"/>
        <v>0</v>
      </c>
      <c r="AF614" s="25">
        <f t="shared" si="155"/>
        <v>0</v>
      </c>
      <c r="AG614" s="230"/>
      <c r="AH614" s="25">
        <f t="shared" si="144"/>
        <v>0</v>
      </c>
      <c r="AI614" s="23"/>
      <c r="AJ614" s="49">
        <f t="shared" si="156"/>
        <v>7.25</v>
      </c>
      <c r="AK614" s="365" t="s">
        <v>640</v>
      </c>
      <c r="AL614" s="182">
        <f t="shared" si="157"/>
        <v>1.2083333333333333E-2</v>
      </c>
      <c r="AM614" s="158" t="s">
        <v>354</v>
      </c>
      <c r="AN614" s="20" t="s">
        <v>109</v>
      </c>
      <c r="AO614" s="20" t="s">
        <v>109</v>
      </c>
      <c r="AP614" s="21"/>
      <c r="AQ614" s="122" t="s">
        <v>4</v>
      </c>
      <c r="AR614" s="185" t="str">
        <f>INDEX(Преподаватели!F$3:F$72,MATCH($AK614,Преподаватели!$E$3:$E$72,0),1)</f>
        <v>доц.</v>
      </c>
      <c r="AS614" s="101" t="str">
        <f>INDEX(Преподаватели!G$3:G$72,MATCH($AK614,Преподаватели!$E$3:$E$72,0),1)</f>
        <v>сум.</v>
      </c>
      <c r="AT614" s="101" t="str">
        <f>INDEX(Преподаватели!H$3:H$72,MATCH($AK614,Преподаватели!$E$3:$E$72,0),1)</f>
        <v>к.н.</v>
      </c>
      <c r="AU614" s="186" t="str">
        <f>INDEX(Преподаватели!I$3:I$72,MATCH($AK614,Преподаватели!$E$3:$E$72,0),1)</f>
        <v>б.з.</v>
      </c>
      <c r="AV614" s="157"/>
      <c r="AW614" s="163"/>
      <c r="AX614" s="163"/>
      <c r="AY614" s="164"/>
      <c r="AZ614" s="165"/>
      <c r="BA614" s="165"/>
    </row>
    <row r="615" spans="1:58" s="1" customFormat="1">
      <c r="A615" s="22" t="s">
        <v>224</v>
      </c>
      <c r="B615" s="145" t="s">
        <v>705</v>
      </c>
      <c r="C615" s="68" t="s">
        <v>349</v>
      </c>
      <c r="D615" s="21" t="s">
        <v>437</v>
      </c>
      <c r="E615" s="21" t="s">
        <v>104</v>
      </c>
      <c r="F615" s="21">
        <v>1</v>
      </c>
      <c r="G615" s="320" t="s">
        <v>704</v>
      </c>
      <c r="H615" s="21">
        <v>5</v>
      </c>
      <c r="I615" s="49">
        <v>1</v>
      </c>
      <c r="J615" s="37"/>
      <c r="K615" s="31"/>
      <c r="L615" s="31"/>
      <c r="M615" s="38"/>
      <c r="N615" s="193">
        <v>0</v>
      </c>
      <c r="O615" s="21"/>
      <c r="P615" s="21">
        <v>4</v>
      </c>
      <c r="Q615" s="21">
        <v>4</v>
      </c>
      <c r="R615" s="21">
        <v>0</v>
      </c>
      <c r="S615" s="21"/>
      <c r="T615" s="121"/>
      <c r="U615" s="50">
        <f t="shared" si="145"/>
        <v>4</v>
      </c>
      <c r="V615" s="29">
        <f t="shared" si="146"/>
        <v>0</v>
      </c>
      <c r="W615" s="29">
        <f t="shared" si="147"/>
        <v>0</v>
      </c>
      <c r="X615" s="57">
        <f t="shared" si="148"/>
        <v>0</v>
      </c>
      <c r="Y615" s="29">
        <f t="shared" si="149"/>
        <v>0</v>
      </c>
      <c r="Z615" s="20">
        <f t="shared" si="150"/>
        <v>0</v>
      </c>
      <c r="AA615" s="20">
        <f t="shared" si="159"/>
        <v>0</v>
      </c>
      <c r="AB615" s="20">
        <f t="shared" si="151"/>
        <v>0</v>
      </c>
      <c r="AC615" s="20">
        <f t="shared" si="152"/>
        <v>0</v>
      </c>
      <c r="AD615" s="20">
        <f t="shared" si="153"/>
        <v>0</v>
      </c>
      <c r="AE615" s="23">
        <f t="shared" si="154"/>
        <v>0</v>
      </c>
      <c r="AF615" s="25">
        <f t="shared" si="155"/>
        <v>0</v>
      </c>
      <c r="AG615" s="230"/>
      <c r="AH615" s="25">
        <f t="shared" si="144"/>
        <v>0</v>
      </c>
      <c r="AI615" s="23"/>
      <c r="AJ615" s="49">
        <f t="shared" si="156"/>
        <v>4</v>
      </c>
      <c r="AK615" s="365" t="s">
        <v>640</v>
      </c>
      <c r="AL615" s="182">
        <f t="shared" si="157"/>
        <v>6.6666666666666671E-3</v>
      </c>
      <c r="AM615" s="158" t="s">
        <v>358</v>
      </c>
      <c r="AN615" s="20" t="s">
        <v>109</v>
      </c>
      <c r="AO615" s="20" t="s">
        <v>109</v>
      </c>
      <c r="AP615" s="21"/>
      <c r="AQ615" s="122" t="s">
        <v>4</v>
      </c>
      <c r="AR615" s="185" t="str">
        <f>INDEX(Преподаватели!F$3:F$72,MATCH($AK615,Преподаватели!$E$3:$E$72,0),1)</f>
        <v>доц.</v>
      </c>
      <c r="AS615" s="101" t="str">
        <f>INDEX(Преподаватели!G$3:G$72,MATCH($AK615,Преподаватели!$E$3:$E$72,0),1)</f>
        <v>сум.</v>
      </c>
      <c r="AT615" s="101" t="str">
        <f>INDEX(Преподаватели!H$3:H$72,MATCH($AK615,Преподаватели!$E$3:$E$72,0),1)</f>
        <v>к.н.</v>
      </c>
      <c r="AU615" s="186" t="str">
        <f>INDEX(Преподаватели!I$3:I$72,MATCH($AK615,Преподаватели!$E$3:$E$72,0),1)</f>
        <v>б.з.</v>
      </c>
      <c r="AV615" s="157"/>
      <c r="AW615" s="163"/>
      <c r="AX615" s="163"/>
      <c r="AY615" s="164"/>
      <c r="AZ615" s="165"/>
      <c r="BA615" s="165"/>
    </row>
    <row r="616" spans="1:58" s="1" customFormat="1">
      <c r="A616" s="22" t="s">
        <v>224</v>
      </c>
      <c r="B616" s="145" t="s">
        <v>705</v>
      </c>
      <c r="C616" s="68" t="s">
        <v>349</v>
      </c>
      <c r="D616" s="21" t="s">
        <v>437</v>
      </c>
      <c r="E616" s="21" t="s">
        <v>104</v>
      </c>
      <c r="F616" s="21">
        <v>2</v>
      </c>
      <c r="G616" s="320" t="s">
        <v>704</v>
      </c>
      <c r="H616" s="21">
        <v>5</v>
      </c>
      <c r="I616" s="49">
        <v>1</v>
      </c>
      <c r="J616" s="37" t="s">
        <v>106</v>
      </c>
      <c r="K616" s="31"/>
      <c r="L616" s="31"/>
      <c r="M616" s="38"/>
      <c r="N616" s="193">
        <v>4</v>
      </c>
      <c r="O616" s="21">
        <v>120</v>
      </c>
      <c r="P616" s="21">
        <v>6</v>
      </c>
      <c r="Q616" s="21"/>
      <c r="R616" s="21">
        <v>0</v>
      </c>
      <c r="S616" s="21">
        <v>6</v>
      </c>
      <c r="T616" s="121">
        <v>102</v>
      </c>
      <c r="U616" s="50">
        <f t="shared" si="145"/>
        <v>0</v>
      </c>
      <c r="V616" s="29">
        <f t="shared" si="146"/>
        <v>0</v>
      </c>
      <c r="W616" s="29">
        <f t="shared" si="147"/>
        <v>6</v>
      </c>
      <c r="X616" s="57">
        <f t="shared" si="148"/>
        <v>0</v>
      </c>
      <c r="Y616" s="29">
        <f t="shared" si="149"/>
        <v>0</v>
      </c>
      <c r="Z616" s="20">
        <f t="shared" si="150"/>
        <v>0</v>
      </c>
      <c r="AA616" s="20">
        <f t="shared" si="159"/>
        <v>0</v>
      </c>
      <c r="AB616" s="20">
        <f t="shared" si="151"/>
        <v>1.25</v>
      </c>
      <c r="AC616" s="20">
        <f t="shared" si="152"/>
        <v>0</v>
      </c>
      <c r="AD616" s="20">
        <f t="shared" si="153"/>
        <v>0</v>
      </c>
      <c r="AE616" s="23">
        <f t="shared" si="154"/>
        <v>0</v>
      </c>
      <c r="AF616" s="25">
        <f t="shared" si="155"/>
        <v>0</v>
      </c>
      <c r="AG616" s="230"/>
      <c r="AH616" s="25">
        <f t="shared" si="144"/>
        <v>0</v>
      </c>
      <c r="AI616" s="23"/>
      <c r="AJ616" s="49">
        <f t="shared" si="156"/>
        <v>7.25</v>
      </c>
      <c r="AK616" s="365" t="s">
        <v>640</v>
      </c>
      <c r="AL616" s="182">
        <f t="shared" si="157"/>
        <v>1.2083333333333333E-2</v>
      </c>
      <c r="AM616" s="158" t="s">
        <v>358</v>
      </c>
      <c r="AN616" s="20" t="s">
        <v>109</v>
      </c>
      <c r="AO616" s="20" t="s">
        <v>109</v>
      </c>
      <c r="AP616" s="21"/>
      <c r="AQ616" s="122" t="s">
        <v>4</v>
      </c>
      <c r="AR616" s="185" t="str">
        <f>INDEX(Преподаватели!F$3:F$72,MATCH($AK616,Преподаватели!$E$3:$E$72,0),1)</f>
        <v>доц.</v>
      </c>
      <c r="AS616" s="101" t="str">
        <f>INDEX(Преподаватели!G$3:G$72,MATCH($AK616,Преподаватели!$E$3:$E$72,0),1)</f>
        <v>сум.</v>
      </c>
      <c r="AT616" s="101" t="str">
        <f>INDEX(Преподаватели!H$3:H$72,MATCH($AK616,Преподаватели!$E$3:$E$72,0),1)</f>
        <v>к.н.</v>
      </c>
      <c r="AU616" s="186" t="str">
        <f>INDEX(Преподаватели!I$3:I$72,MATCH($AK616,Преподаватели!$E$3:$E$72,0),1)</f>
        <v>б.з.</v>
      </c>
      <c r="AV616" s="157"/>
      <c r="AW616" s="163"/>
      <c r="AX616" s="163"/>
      <c r="AY616" s="164"/>
      <c r="AZ616" s="165"/>
      <c r="BA616" s="165"/>
    </row>
    <row r="617" spans="1:58" s="1" customFormat="1">
      <c r="A617" s="21" t="s">
        <v>284</v>
      </c>
      <c r="B617" s="145" t="s">
        <v>654</v>
      </c>
      <c r="C617" s="68" t="s">
        <v>349</v>
      </c>
      <c r="D617" s="21" t="s">
        <v>437</v>
      </c>
      <c r="E617" s="21" t="s">
        <v>104</v>
      </c>
      <c r="F617" s="21">
        <v>1</v>
      </c>
      <c r="G617" s="320" t="s">
        <v>704</v>
      </c>
      <c r="H617" s="21">
        <v>5</v>
      </c>
      <c r="I617" s="49">
        <v>1</v>
      </c>
      <c r="J617" s="37" t="s">
        <v>106</v>
      </c>
      <c r="K617" s="31"/>
      <c r="L617" s="31"/>
      <c r="M617" s="38"/>
      <c r="N617" s="193">
        <v>4</v>
      </c>
      <c r="O617" s="21">
        <v>120</v>
      </c>
      <c r="P617" s="21">
        <v>6</v>
      </c>
      <c r="Q617" s="21"/>
      <c r="R617" s="21">
        <v>0</v>
      </c>
      <c r="S617" s="21">
        <v>6</v>
      </c>
      <c r="T617" s="121">
        <v>106</v>
      </c>
      <c r="U617" s="50">
        <f t="shared" si="145"/>
        <v>0</v>
      </c>
      <c r="V617" s="29">
        <f t="shared" si="146"/>
        <v>0</v>
      </c>
      <c r="W617" s="29">
        <f t="shared" si="147"/>
        <v>6</v>
      </c>
      <c r="X617" s="57">
        <f t="shared" si="148"/>
        <v>0</v>
      </c>
      <c r="Y617" s="29">
        <f t="shared" si="149"/>
        <v>0</v>
      </c>
      <c r="Z617" s="20">
        <f t="shared" si="150"/>
        <v>0</v>
      </c>
      <c r="AA617" s="20">
        <f t="shared" si="159"/>
        <v>0</v>
      </c>
      <c r="AB617" s="20">
        <f t="shared" si="151"/>
        <v>1.25</v>
      </c>
      <c r="AC617" s="20">
        <f t="shared" si="152"/>
        <v>0</v>
      </c>
      <c r="AD617" s="20">
        <f t="shared" si="153"/>
        <v>0</v>
      </c>
      <c r="AE617" s="23">
        <f t="shared" si="154"/>
        <v>0</v>
      </c>
      <c r="AF617" s="25">
        <f t="shared" si="155"/>
        <v>0</v>
      </c>
      <c r="AG617" s="230"/>
      <c r="AH617" s="25">
        <f t="shared" si="144"/>
        <v>0</v>
      </c>
      <c r="AI617" s="23"/>
      <c r="AJ617" s="49">
        <f t="shared" si="156"/>
        <v>7.25</v>
      </c>
      <c r="AK617" s="365" t="s">
        <v>254</v>
      </c>
      <c r="AL617" s="182">
        <f t="shared" si="157"/>
        <v>1.2083333333333333E-2</v>
      </c>
      <c r="AM617" s="158" t="s">
        <v>354</v>
      </c>
      <c r="AN617" s="20" t="s">
        <v>109</v>
      </c>
      <c r="AO617" s="20" t="s">
        <v>109</v>
      </c>
      <c r="AP617" s="21"/>
      <c r="AQ617" s="122" t="s">
        <v>4</v>
      </c>
      <c r="AR617" s="185" t="str">
        <f>INDEX(Преподаватели!F$3:F$72,MATCH($AK617,Преподаватели!$E$3:$E$72,0),1)</f>
        <v>доц.</v>
      </c>
      <c r="AS617" s="101" t="str">
        <f>INDEX(Преподаватели!G$3:G$72,MATCH($AK617,Преподаватели!$E$3:$E$72,0),1)</f>
        <v>шт.сум.</v>
      </c>
      <c r="AT617" s="101" t="str">
        <f>INDEX(Преподаватели!H$3:H$72,MATCH($AK617,Преподаватели!$E$3:$E$72,0),1)</f>
        <v>к.н.</v>
      </c>
      <c r="AU617" s="186" t="str">
        <f>INDEX(Преподаватели!I$3:I$72,MATCH($AK617,Преподаватели!$E$3:$E$72,0),1)</f>
        <v>доц.</v>
      </c>
      <c r="AV617" s="157"/>
      <c r="AW617" s="163"/>
      <c r="AX617" s="163"/>
      <c r="AY617" s="164"/>
      <c r="AZ617" s="165"/>
      <c r="BA617" s="165"/>
      <c r="BB617" s="4"/>
      <c r="BC617" s="4"/>
      <c r="BD617" s="4"/>
      <c r="BE617" s="4"/>
      <c r="BF617" s="4"/>
    </row>
    <row r="618" spans="1:58">
      <c r="A618" s="22" t="s">
        <v>600</v>
      </c>
      <c r="B618" s="145" t="s">
        <v>655</v>
      </c>
      <c r="C618" s="68" t="s">
        <v>349</v>
      </c>
      <c r="D618" s="21" t="s">
        <v>437</v>
      </c>
      <c r="E618" s="21" t="s">
        <v>104</v>
      </c>
      <c r="F618" s="21">
        <v>1</v>
      </c>
      <c r="G618" s="320" t="s">
        <v>704</v>
      </c>
      <c r="H618" s="21">
        <v>5</v>
      </c>
      <c r="I618" s="49">
        <v>1</v>
      </c>
      <c r="J618" s="37"/>
      <c r="K618" s="31" t="s">
        <v>106</v>
      </c>
      <c r="L618" s="31"/>
      <c r="M618" s="38"/>
      <c r="N618" s="193">
        <v>3</v>
      </c>
      <c r="O618" s="21">
        <v>90</v>
      </c>
      <c r="P618" s="21">
        <v>8</v>
      </c>
      <c r="Q618" s="21"/>
      <c r="R618" s="21">
        <v>0</v>
      </c>
      <c r="S618" s="21">
        <v>8</v>
      </c>
      <c r="T618" s="121">
        <v>78</v>
      </c>
      <c r="U618" s="50">
        <f t="shared" si="145"/>
        <v>0</v>
      </c>
      <c r="V618" s="29">
        <f t="shared" si="146"/>
        <v>0</v>
      </c>
      <c r="W618" s="29">
        <f t="shared" si="147"/>
        <v>8</v>
      </c>
      <c r="X618" s="57">
        <f t="shared" si="148"/>
        <v>0</v>
      </c>
      <c r="Y618" s="29">
        <f t="shared" si="149"/>
        <v>0</v>
      </c>
      <c r="Z618" s="20">
        <f t="shared" si="150"/>
        <v>0</v>
      </c>
      <c r="AA618" s="20">
        <f t="shared" si="159"/>
        <v>0</v>
      </c>
      <c r="AB618" s="20">
        <f t="shared" si="151"/>
        <v>0</v>
      </c>
      <c r="AC618" s="20">
        <f t="shared" si="152"/>
        <v>0</v>
      </c>
      <c r="AD618" s="20">
        <f t="shared" si="153"/>
        <v>0</v>
      </c>
      <c r="AE618" s="23">
        <f t="shared" si="154"/>
        <v>0</v>
      </c>
      <c r="AF618" s="25">
        <f t="shared" si="155"/>
        <v>0</v>
      </c>
      <c r="AG618" s="230"/>
      <c r="AH618" s="25">
        <f t="shared" si="144"/>
        <v>0</v>
      </c>
      <c r="AI618" s="23"/>
      <c r="AJ618" s="49">
        <f t="shared" si="156"/>
        <v>8</v>
      </c>
      <c r="AK618" s="365" t="s">
        <v>640</v>
      </c>
      <c r="AL618" s="182">
        <f t="shared" si="157"/>
        <v>1.3333333333333334E-2</v>
      </c>
      <c r="AM618" s="69" t="s">
        <v>354</v>
      </c>
      <c r="AN618" s="20" t="s">
        <v>109</v>
      </c>
      <c r="AO618" s="20" t="s">
        <v>109</v>
      </c>
      <c r="AP618" s="21"/>
      <c r="AQ618" s="122" t="s">
        <v>4</v>
      </c>
      <c r="AR618" s="185" t="str">
        <f>INDEX(Преподаватели!F$3:F$72,MATCH($AK618,Преподаватели!$E$3:$E$72,0),1)</f>
        <v>доц.</v>
      </c>
      <c r="AS618" s="101" t="str">
        <f>INDEX(Преподаватели!G$3:G$72,MATCH($AK618,Преподаватели!$E$3:$E$72,0),1)</f>
        <v>сум.</v>
      </c>
      <c r="AT618" s="101" t="str">
        <f>INDEX(Преподаватели!H$3:H$72,MATCH($AK618,Преподаватели!$E$3:$E$72,0),1)</f>
        <v>к.н.</v>
      </c>
      <c r="AU618" s="186" t="str">
        <f>INDEX(Преподаватели!I$3:I$72,MATCH($AK618,Преподаватели!$E$3:$E$72,0),1)</f>
        <v>б.з.</v>
      </c>
      <c r="AV618" s="157"/>
      <c r="AW618" s="163"/>
      <c r="AX618" s="163"/>
      <c r="AY618" s="164"/>
      <c r="AZ618" s="165"/>
      <c r="BA618" s="165"/>
      <c r="BB618" s="1"/>
      <c r="BC618" s="1"/>
      <c r="BD618" s="1"/>
      <c r="BE618" s="1"/>
      <c r="BF618" s="1"/>
    </row>
    <row r="619" spans="1:58" s="1" customFormat="1" ht="25.5">
      <c r="A619" s="21" t="s">
        <v>629</v>
      </c>
      <c r="B619" s="145" t="s">
        <v>706</v>
      </c>
      <c r="C619" s="68" t="s">
        <v>349</v>
      </c>
      <c r="D619" s="21" t="s">
        <v>437</v>
      </c>
      <c r="E619" s="21" t="s">
        <v>104</v>
      </c>
      <c r="F619" s="21">
        <v>1</v>
      </c>
      <c r="G619" s="320" t="s">
        <v>704</v>
      </c>
      <c r="H619" s="21">
        <v>5</v>
      </c>
      <c r="I619" s="49">
        <v>1</v>
      </c>
      <c r="J619" s="37"/>
      <c r="K619" s="31"/>
      <c r="L619" s="31"/>
      <c r="M619" s="38"/>
      <c r="N619" s="193">
        <v>0</v>
      </c>
      <c r="O619" s="21"/>
      <c r="P619" s="21">
        <v>4</v>
      </c>
      <c r="Q619" s="21">
        <v>4</v>
      </c>
      <c r="R619" s="21">
        <v>0</v>
      </c>
      <c r="S619" s="21">
        <v>0</v>
      </c>
      <c r="T619" s="121"/>
      <c r="U619" s="50">
        <f t="shared" si="145"/>
        <v>4</v>
      </c>
      <c r="V619" s="29">
        <f t="shared" si="146"/>
        <v>0</v>
      </c>
      <c r="W619" s="29">
        <f t="shared" si="147"/>
        <v>0</v>
      </c>
      <c r="X619" s="57">
        <f t="shared" si="148"/>
        <v>0</v>
      </c>
      <c r="Y619" s="29">
        <f t="shared" si="149"/>
        <v>0</v>
      </c>
      <c r="Z619" s="20">
        <f t="shared" si="150"/>
        <v>0</v>
      </c>
      <c r="AA619" s="20">
        <f t="shared" si="159"/>
        <v>0</v>
      </c>
      <c r="AB619" s="20">
        <f t="shared" si="151"/>
        <v>0</v>
      </c>
      <c r="AC619" s="20">
        <f t="shared" si="152"/>
        <v>0</v>
      </c>
      <c r="AD619" s="20">
        <f t="shared" si="153"/>
        <v>0</v>
      </c>
      <c r="AE619" s="23">
        <f t="shared" si="154"/>
        <v>0</v>
      </c>
      <c r="AF619" s="25">
        <f t="shared" si="155"/>
        <v>0</v>
      </c>
      <c r="AG619" s="230"/>
      <c r="AH619" s="25">
        <f t="shared" ref="AH619:AH682" si="160">IF(AF619&gt;0,0,IF(D619="Заоч.",0,IF(OR(D619="Ден.(д)",D619="Заоч.(д)"),0,IF(Q619&gt;0,N619*H619*0.02,0))))</f>
        <v>0</v>
      </c>
      <c r="AI619" s="23"/>
      <c r="AJ619" s="49">
        <f t="shared" si="156"/>
        <v>4</v>
      </c>
      <c r="AK619" s="365" t="s">
        <v>254</v>
      </c>
      <c r="AL619" s="182">
        <f t="shared" si="157"/>
        <v>6.6666666666666671E-3</v>
      </c>
      <c r="AM619" s="158" t="s">
        <v>354</v>
      </c>
      <c r="AN619" s="20" t="s">
        <v>109</v>
      </c>
      <c r="AO619" s="20" t="s">
        <v>109</v>
      </c>
      <c r="AP619" s="21"/>
      <c r="AQ619" s="122" t="s">
        <v>4</v>
      </c>
      <c r="AR619" s="185" t="str">
        <f>INDEX(Преподаватели!F$3:F$72,MATCH($AK619,Преподаватели!$E$3:$E$72,0),1)</f>
        <v>доц.</v>
      </c>
      <c r="AS619" s="101" t="str">
        <f>INDEX(Преподаватели!G$3:G$72,MATCH($AK619,Преподаватели!$E$3:$E$72,0),1)</f>
        <v>шт.сум.</v>
      </c>
      <c r="AT619" s="101" t="str">
        <f>INDEX(Преподаватели!H$3:H$72,MATCH($AK619,Преподаватели!$E$3:$E$72,0),1)</f>
        <v>к.н.</v>
      </c>
      <c r="AU619" s="186" t="str">
        <f>INDEX(Преподаватели!I$3:I$72,MATCH($AK619,Преподаватели!$E$3:$E$72,0),1)</f>
        <v>доц.</v>
      </c>
      <c r="AV619" s="157"/>
      <c r="AW619" s="163"/>
      <c r="AX619" s="163"/>
      <c r="AY619" s="164"/>
      <c r="AZ619" s="165"/>
      <c r="BA619" s="165"/>
    </row>
    <row r="620" spans="1:58" ht="25.5">
      <c r="A620" s="22" t="s">
        <v>629</v>
      </c>
      <c r="B620" s="145" t="s">
        <v>706</v>
      </c>
      <c r="C620" s="68" t="s">
        <v>349</v>
      </c>
      <c r="D620" s="21" t="s">
        <v>437</v>
      </c>
      <c r="E620" s="21" t="s">
        <v>104</v>
      </c>
      <c r="F620" s="21">
        <v>2</v>
      </c>
      <c r="G620" s="320" t="s">
        <v>704</v>
      </c>
      <c r="H620" s="21">
        <v>5</v>
      </c>
      <c r="I620" s="49">
        <v>1</v>
      </c>
      <c r="J620" s="37"/>
      <c r="K620" s="31" t="s">
        <v>106</v>
      </c>
      <c r="L620" s="31"/>
      <c r="M620" s="38"/>
      <c r="N620" s="193">
        <v>3</v>
      </c>
      <c r="O620" s="21">
        <v>90</v>
      </c>
      <c r="P620" s="21">
        <v>2</v>
      </c>
      <c r="Q620" s="21"/>
      <c r="R620" s="21">
        <v>0</v>
      </c>
      <c r="S620" s="21">
        <v>2</v>
      </c>
      <c r="T620" s="121">
        <v>76</v>
      </c>
      <c r="U620" s="50">
        <f t="shared" si="145"/>
        <v>0</v>
      </c>
      <c r="V620" s="29">
        <f t="shared" si="146"/>
        <v>0</v>
      </c>
      <c r="W620" s="29">
        <f t="shared" si="147"/>
        <v>2</v>
      </c>
      <c r="X620" s="57">
        <f t="shared" si="148"/>
        <v>0</v>
      </c>
      <c r="Y620" s="29">
        <f t="shared" si="149"/>
        <v>0</v>
      </c>
      <c r="Z620" s="20">
        <f t="shared" si="150"/>
        <v>0</v>
      </c>
      <c r="AA620" s="20">
        <f t="shared" si="159"/>
        <v>0</v>
      </c>
      <c r="AB620" s="20">
        <f t="shared" si="151"/>
        <v>0</v>
      </c>
      <c r="AC620" s="20">
        <f t="shared" si="152"/>
        <v>0</v>
      </c>
      <c r="AD620" s="20">
        <f t="shared" si="153"/>
        <v>0</v>
      </c>
      <c r="AE620" s="23">
        <f t="shared" si="154"/>
        <v>0</v>
      </c>
      <c r="AF620" s="25">
        <f t="shared" si="155"/>
        <v>0</v>
      </c>
      <c r="AG620" s="230"/>
      <c r="AH620" s="25">
        <f t="shared" si="160"/>
        <v>0</v>
      </c>
      <c r="AI620" s="23"/>
      <c r="AJ620" s="49">
        <f t="shared" si="156"/>
        <v>2</v>
      </c>
      <c r="AK620" s="365" t="s">
        <v>254</v>
      </c>
      <c r="AL620" s="182">
        <f t="shared" si="157"/>
        <v>3.3333333333333335E-3</v>
      </c>
      <c r="AM620" s="69" t="s">
        <v>354</v>
      </c>
      <c r="AN620" s="20" t="s">
        <v>109</v>
      </c>
      <c r="AO620" s="20" t="s">
        <v>109</v>
      </c>
      <c r="AP620" s="21"/>
      <c r="AQ620" s="122" t="s">
        <v>4</v>
      </c>
      <c r="AR620" s="185" t="str">
        <f>INDEX(Преподаватели!F$3:F$72,MATCH($AK620,Преподаватели!$E$3:$E$72,0),1)</f>
        <v>доц.</v>
      </c>
      <c r="AS620" s="101" t="str">
        <f>INDEX(Преподаватели!G$3:G$72,MATCH($AK620,Преподаватели!$E$3:$E$72,0),1)</f>
        <v>шт.сум.</v>
      </c>
      <c r="AT620" s="101" t="str">
        <f>INDEX(Преподаватели!H$3:H$72,MATCH($AK620,Преподаватели!$E$3:$E$72,0),1)</f>
        <v>к.н.</v>
      </c>
      <c r="AU620" s="186" t="str">
        <f>INDEX(Преподаватели!I$3:I$72,MATCH($AK620,Преподаватели!$E$3:$E$72,0),1)</f>
        <v>доц.</v>
      </c>
      <c r="AV620" s="157"/>
      <c r="AW620" s="163"/>
      <c r="AX620" s="163"/>
      <c r="AY620" s="164"/>
      <c r="AZ620" s="165"/>
      <c r="BA620" s="165"/>
    </row>
    <row r="621" spans="1:58" s="1" customFormat="1">
      <c r="A621" s="21" t="s">
        <v>613</v>
      </c>
      <c r="B621" s="145" t="s">
        <v>707</v>
      </c>
      <c r="C621" s="68" t="s">
        <v>349</v>
      </c>
      <c r="D621" s="21" t="s">
        <v>437</v>
      </c>
      <c r="E621" s="21" t="s">
        <v>104</v>
      </c>
      <c r="F621" s="21">
        <v>1</v>
      </c>
      <c r="G621" s="320" t="s">
        <v>704</v>
      </c>
      <c r="H621" s="21">
        <v>5</v>
      </c>
      <c r="I621" s="49">
        <v>1</v>
      </c>
      <c r="J621" s="37"/>
      <c r="K621" s="31"/>
      <c r="L621" s="31"/>
      <c r="M621" s="38"/>
      <c r="N621" s="193">
        <v>0</v>
      </c>
      <c r="O621" s="21"/>
      <c r="P621" s="21">
        <v>4</v>
      </c>
      <c r="Q621" s="21">
        <v>4</v>
      </c>
      <c r="R621" s="21">
        <v>0</v>
      </c>
      <c r="S621" s="21">
        <v>0</v>
      </c>
      <c r="T621" s="121"/>
      <c r="U621" s="50">
        <f t="shared" ref="U621:U684" si="161">Q621</f>
        <v>4</v>
      </c>
      <c r="V621" s="29">
        <f t="shared" ref="V621:V684" si="162">R621*I621</f>
        <v>0</v>
      </c>
      <c r="W621" s="29">
        <f t="shared" ref="W621:W684" si="163">S621*I621</f>
        <v>0</v>
      </c>
      <c r="X621" s="57">
        <f t="shared" ref="X621:X684" si="164">IF(AF621&gt;0,0,IF(AND(D621="Заоч.(д)",M621="+"),N621*2*0.25*H621,IF(OR(M621="+",M621="+у"),H621*0.25,IF(OR(M621="к",M621="к/кмс"),H621*0.25,IF(OR(M621="кк",M621="кк/кмс"),H621*0.25*2,IF(OR(M621="рр",M621="рр/кмс"),H621*0.5,IF(OR(M621="кр",M621="кр/кмс"),H621*1,0)))))))</f>
        <v>0</v>
      </c>
      <c r="Y621" s="29">
        <f t="shared" ref="Y621:Y684" si="165">IF(L621="+",H621*3,IF(L621="+в",H621*3,0))</f>
        <v>0</v>
      </c>
      <c r="Z621" s="20">
        <f t="shared" ref="Z621:Z684" si="166">IF(AND(D621="Заоч.(д)",K621="+"),H621*0.1,IF(AF621&gt;0,0,IF(AND(K621="+",R621="",S621="",O621=Q621+T621),H621*0.1,0)))</f>
        <v>0</v>
      </c>
      <c r="AA621" s="20">
        <f t="shared" si="159"/>
        <v>0</v>
      </c>
      <c r="AB621" s="20">
        <f t="shared" ref="AB621:AB684" si="167">IF(AND(J621="+",D621="Заоч.(д)"),H621*0.1,IF(J621="+",H621*0.25,0))</f>
        <v>0</v>
      </c>
      <c r="AC621" s="20">
        <f t="shared" ref="AC621:AC684" si="168">IF(B621="Керівництво бакалаврськими роботами",H621*10,IF(B621="Керівництво магістерськими роботами",H621*20,IF(B621="Рецензування бакалаврських робіт",H621*1,IF(B621="Рецензування магістерських робіт",H621*2,IF(B621="Нормоконтроль",H621*0.33,0)))))</f>
        <v>0</v>
      </c>
      <c r="AD621" s="20">
        <f t="shared" ref="AD621:AD684" si="169">IF(B621="Голова ЕК (екзамен)",H621*0.5,IF(B621="Голова ЕК (захист)",H621*0.5,IF(B621="Участь у ЕК (екзамен)",H621*0.33,IF(B621="Участь у ЕК (захист)",H621*0.33,0))))</f>
        <v>0</v>
      </c>
      <c r="AE621" s="23">
        <f t="shared" ref="AE621:AE684" si="170">IF(B621="Керівництво аспірантами (очна)",H621*25,IF(B621="Керівництво аспірантами (заочна)",H621*25,IF(B621="Рецензування рефератів (асп.)",H621*2,IF(B621="Кандидатські іспити",H621*0.5,IF(B621="Вступні іспити (асп.)",H621*0.5,IF(B621="Наукове консультування докторантів",H621*50,0))))))</f>
        <v>0</v>
      </c>
      <c r="AF621" s="25">
        <f t="shared" ref="AF621:AF684" si="171">IF(AND(A621="ПедПр",D621="Ден."),H621*N621/1.5,IF(AND(A621="ПедПр",D621="Заоч."),H621*0.5*N621/1.5,IF(AND(A621="ПедПр",D621="Заоч.(д)"),H621*0.5*N621/1.5,IF(AND(A621="Пр",D621="Ден."),H621*0.5,IF(AND(A621="Пр",D621="Заоч."),H621*0.1,IF(AND(A621="Пр",D621="Заоч.(д)"),H621*0.1,IF(AND(A621="НПрКПУ",D621="Ден.",H621&gt;=5),ROUND(H621/6,1)*N621/3*2*2,0)))))))</f>
        <v>0</v>
      </c>
      <c r="AG621" s="230"/>
      <c r="AH621" s="25">
        <f t="shared" si="160"/>
        <v>0</v>
      </c>
      <c r="AI621" s="23"/>
      <c r="AJ621" s="49">
        <f t="shared" ref="AJ621:AJ684" si="172">SUM(U621:AI621)</f>
        <v>4</v>
      </c>
      <c r="AK621" s="365" t="s">
        <v>640</v>
      </c>
      <c r="AL621" s="182">
        <f t="shared" ref="AL621:AL684" si="173">IF(OR(AU621="проф.",AT621="д.н."),AJ621/600,AJ621/600)</f>
        <v>6.6666666666666671E-3</v>
      </c>
      <c r="AM621" s="158" t="s">
        <v>354</v>
      </c>
      <c r="AN621" s="20" t="s">
        <v>109</v>
      </c>
      <c r="AO621" s="20" t="s">
        <v>109</v>
      </c>
      <c r="AP621" s="21"/>
      <c r="AQ621" s="122" t="s">
        <v>4</v>
      </c>
      <c r="AR621" s="185" t="str">
        <f>INDEX(Преподаватели!F$3:F$72,MATCH($AK621,Преподаватели!$E$3:$E$72,0),1)</f>
        <v>доц.</v>
      </c>
      <c r="AS621" s="101" t="str">
        <f>INDEX(Преподаватели!G$3:G$72,MATCH($AK621,Преподаватели!$E$3:$E$72,0),1)</f>
        <v>сум.</v>
      </c>
      <c r="AT621" s="101" t="str">
        <f>INDEX(Преподаватели!H$3:H$72,MATCH($AK621,Преподаватели!$E$3:$E$72,0),1)</f>
        <v>к.н.</v>
      </c>
      <c r="AU621" s="186" t="str">
        <f>INDEX(Преподаватели!I$3:I$72,MATCH($AK621,Преподаватели!$E$3:$E$72,0),1)</f>
        <v>б.з.</v>
      </c>
      <c r="AV621" s="157"/>
      <c r="AW621" s="163"/>
      <c r="AX621" s="163"/>
      <c r="AY621" s="164"/>
      <c r="AZ621" s="165"/>
      <c r="BA621" s="165"/>
    </row>
    <row r="622" spans="1:58" s="1" customFormat="1">
      <c r="A622" s="21" t="s">
        <v>613</v>
      </c>
      <c r="B622" s="145" t="s">
        <v>707</v>
      </c>
      <c r="C622" s="68" t="s">
        <v>349</v>
      </c>
      <c r="D622" s="21" t="s">
        <v>437</v>
      </c>
      <c r="E622" s="21" t="s">
        <v>104</v>
      </c>
      <c r="F622" s="21">
        <v>2</v>
      </c>
      <c r="G622" s="320" t="s">
        <v>704</v>
      </c>
      <c r="H622" s="21">
        <v>5</v>
      </c>
      <c r="I622" s="49">
        <v>1</v>
      </c>
      <c r="J622" s="37" t="s">
        <v>106</v>
      </c>
      <c r="K622" s="31"/>
      <c r="L622" s="31"/>
      <c r="M622" s="38"/>
      <c r="N622" s="193">
        <v>4</v>
      </c>
      <c r="O622" s="21">
        <v>120</v>
      </c>
      <c r="P622" s="21">
        <v>4</v>
      </c>
      <c r="Q622" s="21"/>
      <c r="R622" s="21">
        <v>0</v>
      </c>
      <c r="S622" s="21">
        <v>4</v>
      </c>
      <c r="T622" s="121">
        <v>104</v>
      </c>
      <c r="U622" s="50">
        <f t="shared" si="161"/>
        <v>0</v>
      </c>
      <c r="V622" s="29">
        <f t="shared" si="162"/>
        <v>0</v>
      </c>
      <c r="W622" s="29">
        <f t="shared" si="163"/>
        <v>4</v>
      </c>
      <c r="X622" s="57">
        <f t="shared" si="164"/>
        <v>0</v>
      </c>
      <c r="Y622" s="29">
        <f t="shared" si="165"/>
        <v>0</v>
      </c>
      <c r="Z622" s="20">
        <f t="shared" si="166"/>
        <v>0</v>
      </c>
      <c r="AA622" s="20">
        <f t="shared" si="159"/>
        <v>0</v>
      </c>
      <c r="AB622" s="20">
        <f t="shared" si="167"/>
        <v>1.25</v>
      </c>
      <c r="AC622" s="20">
        <f t="shared" si="168"/>
        <v>0</v>
      </c>
      <c r="AD622" s="20">
        <f t="shared" si="169"/>
        <v>0</v>
      </c>
      <c r="AE622" s="23">
        <f t="shared" si="170"/>
        <v>0</v>
      </c>
      <c r="AF622" s="25">
        <f t="shared" si="171"/>
        <v>0</v>
      </c>
      <c r="AG622" s="230"/>
      <c r="AH622" s="25">
        <f t="shared" si="160"/>
        <v>0</v>
      </c>
      <c r="AI622" s="23"/>
      <c r="AJ622" s="49">
        <f t="shared" si="172"/>
        <v>5.25</v>
      </c>
      <c r="AK622" s="365" t="s">
        <v>640</v>
      </c>
      <c r="AL622" s="182">
        <f t="shared" si="173"/>
        <v>8.7500000000000008E-3</v>
      </c>
      <c r="AM622" s="158" t="s">
        <v>354</v>
      </c>
      <c r="AN622" s="20" t="s">
        <v>109</v>
      </c>
      <c r="AO622" s="20" t="s">
        <v>109</v>
      </c>
      <c r="AP622" s="21"/>
      <c r="AQ622" s="122" t="s">
        <v>4</v>
      </c>
      <c r="AR622" s="185" t="str">
        <f>INDEX(Преподаватели!F$3:F$72,MATCH($AK622,Преподаватели!$E$3:$E$72,0),1)</f>
        <v>доц.</v>
      </c>
      <c r="AS622" s="101" t="str">
        <f>INDEX(Преподаватели!G$3:G$72,MATCH($AK622,Преподаватели!$E$3:$E$72,0),1)</f>
        <v>сум.</v>
      </c>
      <c r="AT622" s="101" t="str">
        <f>INDEX(Преподаватели!H$3:H$72,MATCH($AK622,Преподаватели!$E$3:$E$72,0),1)</f>
        <v>к.н.</v>
      </c>
      <c r="AU622" s="186" t="str">
        <f>INDEX(Преподаватели!I$3:I$72,MATCH($AK622,Преподаватели!$E$3:$E$72,0),1)</f>
        <v>б.з.</v>
      </c>
      <c r="AV622" s="157"/>
      <c r="AW622" s="163"/>
      <c r="AX622" s="163"/>
      <c r="AY622" s="164"/>
      <c r="AZ622" s="165"/>
      <c r="BA622" s="165"/>
    </row>
    <row r="623" spans="1:58" ht="27" customHeight="1">
      <c r="A623" s="22" t="s">
        <v>650</v>
      </c>
      <c r="B623" s="145" t="s">
        <v>708</v>
      </c>
      <c r="C623" s="68" t="s">
        <v>349</v>
      </c>
      <c r="D623" s="21" t="s">
        <v>437</v>
      </c>
      <c r="E623" s="21" t="s">
        <v>104</v>
      </c>
      <c r="F623" s="21">
        <v>1</v>
      </c>
      <c r="G623" s="320" t="s">
        <v>704</v>
      </c>
      <c r="H623" s="21">
        <v>5</v>
      </c>
      <c r="I623" s="49">
        <v>1</v>
      </c>
      <c r="J623" s="37"/>
      <c r="K623" s="31"/>
      <c r="L623" s="31"/>
      <c r="M623" s="38"/>
      <c r="N623" s="193">
        <v>0</v>
      </c>
      <c r="O623" s="21"/>
      <c r="P623" s="21">
        <v>4</v>
      </c>
      <c r="Q623" s="21">
        <v>4</v>
      </c>
      <c r="R623" s="21">
        <v>0</v>
      </c>
      <c r="S623" s="21">
        <v>0</v>
      </c>
      <c r="T623" s="121"/>
      <c r="U623" s="50">
        <f t="shared" si="161"/>
        <v>4</v>
      </c>
      <c r="V623" s="29">
        <f t="shared" si="162"/>
        <v>0</v>
      </c>
      <c r="W623" s="29">
        <f t="shared" si="163"/>
        <v>0</v>
      </c>
      <c r="X623" s="57">
        <f t="shared" si="164"/>
        <v>0</v>
      </c>
      <c r="Y623" s="29">
        <f t="shared" si="165"/>
        <v>0</v>
      </c>
      <c r="Z623" s="20">
        <f t="shared" si="166"/>
        <v>0</v>
      </c>
      <c r="AA623" s="20">
        <f t="shared" si="159"/>
        <v>0</v>
      </c>
      <c r="AB623" s="20">
        <f t="shared" si="167"/>
        <v>0</v>
      </c>
      <c r="AC623" s="20">
        <f t="shared" si="168"/>
        <v>0</v>
      </c>
      <c r="AD623" s="20">
        <f t="shared" si="169"/>
        <v>0</v>
      </c>
      <c r="AE623" s="23">
        <f t="shared" si="170"/>
        <v>0</v>
      </c>
      <c r="AF623" s="25">
        <f t="shared" si="171"/>
        <v>0</v>
      </c>
      <c r="AG623" s="230"/>
      <c r="AH623" s="25">
        <f t="shared" si="160"/>
        <v>0</v>
      </c>
      <c r="AI623" s="23"/>
      <c r="AJ623" s="49">
        <f t="shared" si="172"/>
        <v>4</v>
      </c>
      <c r="AK623" s="365" t="s">
        <v>637</v>
      </c>
      <c r="AL623" s="182">
        <f t="shared" si="173"/>
        <v>6.6666666666666671E-3</v>
      </c>
      <c r="AM623" s="69" t="s">
        <v>358</v>
      </c>
      <c r="AN623" s="20" t="s">
        <v>109</v>
      </c>
      <c r="AO623" s="20" t="s">
        <v>109</v>
      </c>
      <c r="AP623" s="21"/>
      <c r="AQ623" s="122" t="s">
        <v>4</v>
      </c>
      <c r="AR623" s="185" t="str">
        <f>INDEX(Преподаватели!F$3:F$72,MATCH($AK623,Преподаватели!$E$3:$E$72,0),1)</f>
        <v>ст.викл.</v>
      </c>
      <c r="AS623" s="101" t="str">
        <f>INDEX(Преподаватели!G$3:G$72,MATCH($AK623,Преподаватели!$E$3:$E$72,0),1)</f>
        <v>сум.</v>
      </c>
      <c r="AT623" s="101" t="str">
        <f>INDEX(Преподаватели!H$3:H$72,MATCH($AK623,Преподаватели!$E$3:$E$72,0),1)</f>
        <v>б.с.</v>
      </c>
      <c r="AU623" s="186" t="str">
        <f>INDEX(Преподаватели!I$3:I$72,MATCH($AK623,Преподаватели!$E$3:$E$72,0),1)</f>
        <v>б.з.</v>
      </c>
      <c r="AV623" s="157"/>
      <c r="AW623" s="163"/>
      <c r="AX623" s="163"/>
      <c r="AY623" s="164"/>
      <c r="AZ623" s="165"/>
      <c r="BA623" s="165"/>
      <c r="BB623" s="1"/>
      <c r="BC623" s="1"/>
      <c r="BD623" s="1"/>
      <c r="BE623" s="1"/>
      <c r="BF623" s="1"/>
    </row>
    <row r="624" spans="1:58" s="1" customFormat="1" ht="27" customHeight="1">
      <c r="A624" s="21" t="s">
        <v>650</v>
      </c>
      <c r="B624" s="145" t="s">
        <v>708</v>
      </c>
      <c r="C624" s="68" t="s">
        <v>349</v>
      </c>
      <c r="D624" s="21" t="s">
        <v>437</v>
      </c>
      <c r="E624" s="21" t="s">
        <v>104</v>
      </c>
      <c r="F624" s="21">
        <v>2</v>
      </c>
      <c r="G624" s="320" t="s">
        <v>704</v>
      </c>
      <c r="H624" s="21">
        <v>5</v>
      </c>
      <c r="I624" s="49">
        <v>1</v>
      </c>
      <c r="J624" s="37" t="s">
        <v>106</v>
      </c>
      <c r="K624" s="31"/>
      <c r="L624" s="31"/>
      <c r="M624" s="38"/>
      <c r="N624" s="193">
        <v>3.5</v>
      </c>
      <c r="O624" s="21">
        <v>105</v>
      </c>
      <c r="P624" s="21">
        <v>4</v>
      </c>
      <c r="Q624" s="21"/>
      <c r="R624" s="21">
        <v>0</v>
      </c>
      <c r="S624" s="21">
        <v>4</v>
      </c>
      <c r="T624" s="121">
        <v>91</v>
      </c>
      <c r="U624" s="50">
        <f t="shared" si="161"/>
        <v>0</v>
      </c>
      <c r="V624" s="29">
        <f t="shared" si="162"/>
        <v>0</v>
      </c>
      <c r="W624" s="29">
        <f t="shared" si="163"/>
        <v>4</v>
      </c>
      <c r="X624" s="57">
        <f t="shared" si="164"/>
        <v>0</v>
      </c>
      <c r="Y624" s="29">
        <f t="shared" si="165"/>
        <v>0</v>
      </c>
      <c r="Z624" s="20">
        <f t="shared" si="166"/>
        <v>0</v>
      </c>
      <c r="AA624" s="20">
        <f t="shared" si="159"/>
        <v>0</v>
      </c>
      <c r="AB624" s="20">
        <f t="shared" si="167"/>
        <v>1.25</v>
      </c>
      <c r="AC624" s="20">
        <f t="shared" si="168"/>
        <v>0</v>
      </c>
      <c r="AD624" s="20">
        <f t="shared" si="169"/>
        <v>0</v>
      </c>
      <c r="AE624" s="23">
        <f t="shared" si="170"/>
        <v>0</v>
      </c>
      <c r="AF624" s="25">
        <f t="shared" si="171"/>
        <v>0</v>
      </c>
      <c r="AG624" s="230"/>
      <c r="AH624" s="25">
        <f t="shared" si="160"/>
        <v>0</v>
      </c>
      <c r="AI624" s="23"/>
      <c r="AJ624" s="49">
        <f t="shared" si="172"/>
        <v>5.25</v>
      </c>
      <c r="AK624" s="365" t="s">
        <v>637</v>
      </c>
      <c r="AL624" s="182">
        <f t="shared" si="173"/>
        <v>8.7500000000000008E-3</v>
      </c>
      <c r="AM624" s="158" t="s">
        <v>358</v>
      </c>
      <c r="AN624" s="20" t="s">
        <v>109</v>
      </c>
      <c r="AO624" s="20" t="s">
        <v>109</v>
      </c>
      <c r="AP624" s="21"/>
      <c r="AQ624" s="122" t="s">
        <v>4</v>
      </c>
      <c r="AR624" s="185" t="str">
        <f>INDEX(Преподаватели!F$3:F$72,MATCH($AK624,Преподаватели!$E$3:$E$72,0),1)</f>
        <v>ст.викл.</v>
      </c>
      <c r="AS624" s="101" t="str">
        <f>INDEX(Преподаватели!G$3:G$72,MATCH($AK624,Преподаватели!$E$3:$E$72,0),1)</f>
        <v>сум.</v>
      </c>
      <c r="AT624" s="101" t="str">
        <f>INDEX(Преподаватели!H$3:H$72,MATCH($AK624,Преподаватели!$E$3:$E$72,0),1)</f>
        <v>б.с.</v>
      </c>
      <c r="AU624" s="186" t="str">
        <f>INDEX(Преподаватели!I$3:I$72,MATCH($AK624,Преподаватели!$E$3:$E$72,0),1)</f>
        <v>б.з.</v>
      </c>
      <c r="AV624" s="157"/>
      <c r="AW624" s="163"/>
      <c r="AX624" s="163"/>
      <c r="AY624" s="164"/>
      <c r="AZ624" s="165"/>
      <c r="BA624" s="165"/>
      <c r="BB624" s="4"/>
      <c r="BC624" s="4"/>
      <c r="BD624" s="4"/>
      <c r="BE624" s="4"/>
      <c r="BF624" s="4"/>
    </row>
    <row r="625" spans="1:58" s="1" customFormat="1">
      <c r="A625" s="21" t="s">
        <v>614</v>
      </c>
      <c r="B625" s="145" t="s">
        <v>709</v>
      </c>
      <c r="C625" s="68" t="s">
        <v>349</v>
      </c>
      <c r="D625" s="21" t="s">
        <v>437</v>
      </c>
      <c r="E625" s="21" t="s">
        <v>104</v>
      </c>
      <c r="F625" s="21">
        <v>1</v>
      </c>
      <c r="G625" s="320" t="s">
        <v>704</v>
      </c>
      <c r="H625" s="21">
        <v>5</v>
      </c>
      <c r="I625" s="49">
        <v>1</v>
      </c>
      <c r="J625" s="37"/>
      <c r="K625" s="31"/>
      <c r="L625" s="31"/>
      <c r="M625" s="38"/>
      <c r="N625" s="193">
        <v>0</v>
      </c>
      <c r="O625" s="21"/>
      <c r="P625" s="21">
        <v>4</v>
      </c>
      <c r="Q625" s="21">
        <v>4</v>
      </c>
      <c r="R625" s="21">
        <v>0</v>
      </c>
      <c r="S625" s="21">
        <v>0</v>
      </c>
      <c r="T625" s="121"/>
      <c r="U625" s="50">
        <f t="shared" si="161"/>
        <v>4</v>
      </c>
      <c r="V625" s="29">
        <f t="shared" si="162"/>
        <v>0</v>
      </c>
      <c r="W625" s="29">
        <f t="shared" si="163"/>
        <v>0</v>
      </c>
      <c r="X625" s="57">
        <f t="shared" si="164"/>
        <v>0</v>
      </c>
      <c r="Y625" s="29">
        <f t="shared" si="165"/>
        <v>0</v>
      </c>
      <c r="Z625" s="20">
        <f t="shared" si="166"/>
        <v>0</v>
      </c>
      <c r="AA625" s="20">
        <f t="shared" si="159"/>
        <v>0</v>
      </c>
      <c r="AB625" s="20">
        <f t="shared" si="167"/>
        <v>0</v>
      </c>
      <c r="AC625" s="20">
        <f t="shared" si="168"/>
        <v>0</v>
      </c>
      <c r="AD625" s="20">
        <f t="shared" si="169"/>
        <v>0</v>
      </c>
      <c r="AE625" s="23">
        <f t="shared" si="170"/>
        <v>0</v>
      </c>
      <c r="AF625" s="25">
        <f t="shared" si="171"/>
        <v>0</v>
      </c>
      <c r="AG625" s="230"/>
      <c r="AH625" s="25">
        <f t="shared" si="160"/>
        <v>0</v>
      </c>
      <c r="AI625" s="23"/>
      <c r="AJ625" s="49">
        <f t="shared" si="172"/>
        <v>4</v>
      </c>
      <c r="AK625" s="365" t="s">
        <v>637</v>
      </c>
      <c r="AL625" s="182">
        <f t="shared" si="173"/>
        <v>6.6666666666666671E-3</v>
      </c>
      <c r="AM625" s="158" t="s">
        <v>358</v>
      </c>
      <c r="AN625" s="20" t="s">
        <v>109</v>
      </c>
      <c r="AO625" s="20" t="s">
        <v>109</v>
      </c>
      <c r="AP625" s="21"/>
      <c r="AQ625" s="122" t="s">
        <v>4</v>
      </c>
      <c r="AR625" s="185" t="str">
        <f>INDEX(Преподаватели!F$3:F$72,MATCH($AK625,Преподаватели!$E$3:$E$72,0),1)</f>
        <v>ст.викл.</v>
      </c>
      <c r="AS625" s="101" t="str">
        <f>INDEX(Преподаватели!G$3:G$72,MATCH($AK625,Преподаватели!$E$3:$E$72,0),1)</f>
        <v>сум.</v>
      </c>
      <c r="AT625" s="101" t="str">
        <f>INDEX(Преподаватели!H$3:H$72,MATCH($AK625,Преподаватели!$E$3:$E$72,0),1)</f>
        <v>б.с.</v>
      </c>
      <c r="AU625" s="186" t="str">
        <f>INDEX(Преподаватели!I$3:I$72,MATCH($AK625,Преподаватели!$E$3:$E$72,0),1)</f>
        <v>б.з.</v>
      </c>
      <c r="AV625" s="157"/>
      <c r="AW625" s="163"/>
      <c r="AX625" s="163"/>
      <c r="AY625" s="164"/>
      <c r="AZ625" s="165"/>
      <c r="BA625" s="165"/>
    </row>
    <row r="626" spans="1:58">
      <c r="A626" s="22" t="s">
        <v>614</v>
      </c>
      <c r="B626" s="145" t="s">
        <v>709</v>
      </c>
      <c r="C626" s="68" t="s">
        <v>349</v>
      </c>
      <c r="D626" s="21" t="s">
        <v>437</v>
      </c>
      <c r="E626" s="21" t="s">
        <v>104</v>
      </c>
      <c r="F626" s="21">
        <v>2</v>
      </c>
      <c r="G626" s="320" t="s">
        <v>704</v>
      </c>
      <c r="H626" s="21">
        <v>5</v>
      </c>
      <c r="I626" s="49">
        <v>1</v>
      </c>
      <c r="J626" s="37"/>
      <c r="K626" s="31" t="s">
        <v>106</v>
      </c>
      <c r="L626" s="31"/>
      <c r="M626" s="38"/>
      <c r="N626" s="193">
        <v>3</v>
      </c>
      <c r="O626" s="21">
        <v>90</v>
      </c>
      <c r="P626" s="21">
        <v>4</v>
      </c>
      <c r="Q626" s="21"/>
      <c r="R626" s="21">
        <v>0</v>
      </c>
      <c r="S626" s="21">
        <v>4</v>
      </c>
      <c r="T626" s="121">
        <v>74</v>
      </c>
      <c r="U626" s="50">
        <f t="shared" si="161"/>
        <v>0</v>
      </c>
      <c r="V626" s="29">
        <f t="shared" si="162"/>
        <v>0</v>
      </c>
      <c r="W626" s="29">
        <f t="shared" si="163"/>
        <v>4</v>
      </c>
      <c r="X626" s="57">
        <f t="shared" si="164"/>
        <v>0</v>
      </c>
      <c r="Y626" s="29">
        <f t="shared" si="165"/>
        <v>0</v>
      </c>
      <c r="Z626" s="20">
        <f t="shared" si="166"/>
        <v>0</v>
      </c>
      <c r="AA626" s="20">
        <f t="shared" si="159"/>
        <v>0</v>
      </c>
      <c r="AB626" s="20">
        <f t="shared" si="167"/>
        <v>0</v>
      </c>
      <c r="AC626" s="20">
        <f t="shared" si="168"/>
        <v>0</v>
      </c>
      <c r="AD626" s="20">
        <f t="shared" si="169"/>
        <v>0</v>
      </c>
      <c r="AE626" s="23">
        <f t="shared" si="170"/>
        <v>0</v>
      </c>
      <c r="AF626" s="25">
        <f t="shared" si="171"/>
        <v>0</v>
      </c>
      <c r="AG626" s="230"/>
      <c r="AH626" s="25">
        <f t="shared" si="160"/>
        <v>0</v>
      </c>
      <c r="AI626" s="23"/>
      <c r="AJ626" s="49">
        <f t="shared" si="172"/>
        <v>4</v>
      </c>
      <c r="AK626" s="365" t="s">
        <v>637</v>
      </c>
      <c r="AL626" s="182">
        <f t="shared" si="173"/>
        <v>6.6666666666666671E-3</v>
      </c>
      <c r="AM626" s="69" t="s">
        <v>358</v>
      </c>
      <c r="AN626" s="20" t="s">
        <v>109</v>
      </c>
      <c r="AO626" s="20" t="s">
        <v>109</v>
      </c>
      <c r="AP626" s="21"/>
      <c r="AQ626" s="122" t="s">
        <v>4</v>
      </c>
      <c r="AR626" s="185" t="str">
        <f>INDEX(Преподаватели!F$3:F$72,MATCH($AK626,Преподаватели!$E$3:$E$72,0),1)</f>
        <v>ст.викл.</v>
      </c>
      <c r="AS626" s="101" t="str">
        <f>INDEX(Преподаватели!G$3:G$72,MATCH($AK626,Преподаватели!$E$3:$E$72,0),1)</f>
        <v>сум.</v>
      </c>
      <c r="AT626" s="101" t="str">
        <f>INDEX(Преподаватели!H$3:H$72,MATCH($AK626,Преподаватели!$E$3:$E$72,0),1)</f>
        <v>б.с.</v>
      </c>
      <c r="AU626" s="186" t="str">
        <f>INDEX(Преподаватели!I$3:I$72,MATCH($AK626,Преподаватели!$E$3:$E$72,0),1)</f>
        <v>б.з.</v>
      </c>
      <c r="AV626" s="157"/>
      <c r="AW626" s="163"/>
      <c r="AX626" s="163"/>
      <c r="AY626" s="164"/>
      <c r="AZ626" s="165"/>
      <c r="BA626" s="165"/>
    </row>
    <row r="627" spans="1:58" s="1" customFormat="1">
      <c r="A627" s="21" t="s">
        <v>302</v>
      </c>
      <c r="B627" s="145" t="s">
        <v>710</v>
      </c>
      <c r="C627" s="68" t="s">
        <v>349</v>
      </c>
      <c r="D627" s="21" t="s">
        <v>437</v>
      </c>
      <c r="E627" s="21" t="s">
        <v>104</v>
      </c>
      <c r="F627" s="21">
        <v>1</v>
      </c>
      <c r="G627" s="320" t="s">
        <v>704</v>
      </c>
      <c r="H627" s="21">
        <v>5</v>
      </c>
      <c r="I627" s="49">
        <v>1</v>
      </c>
      <c r="J627" s="37"/>
      <c r="K627" s="31"/>
      <c r="L627" s="31"/>
      <c r="M627" s="38"/>
      <c r="N627" s="193">
        <v>0</v>
      </c>
      <c r="O627" s="21"/>
      <c r="P627" s="21">
        <v>4</v>
      </c>
      <c r="Q627" s="21">
        <v>4</v>
      </c>
      <c r="R627" s="21">
        <v>0</v>
      </c>
      <c r="S627" s="21">
        <v>0</v>
      </c>
      <c r="T627" s="121"/>
      <c r="U627" s="50">
        <f t="shared" si="161"/>
        <v>4</v>
      </c>
      <c r="V627" s="29">
        <f t="shared" si="162"/>
        <v>0</v>
      </c>
      <c r="W627" s="29">
        <f t="shared" si="163"/>
        <v>0</v>
      </c>
      <c r="X627" s="57">
        <f t="shared" si="164"/>
        <v>0</v>
      </c>
      <c r="Y627" s="29">
        <f t="shared" si="165"/>
        <v>0</v>
      </c>
      <c r="Z627" s="20">
        <f t="shared" si="166"/>
        <v>0</v>
      </c>
      <c r="AA627" s="20">
        <f t="shared" si="159"/>
        <v>0</v>
      </c>
      <c r="AB627" s="20">
        <f t="shared" si="167"/>
        <v>0</v>
      </c>
      <c r="AC627" s="20">
        <f t="shared" si="168"/>
        <v>0</v>
      </c>
      <c r="AD627" s="20">
        <f t="shared" si="169"/>
        <v>0</v>
      </c>
      <c r="AE627" s="23">
        <f t="shared" si="170"/>
        <v>0</v>
      </c>
      <c r="AF627" s="25">
        <f t="shared" si="171"/>
        <v>0</v>
      </c>
      <c r="AG627" s="230"/>
      <c r="AH627" s="25">
        <f t="shared" si="160"/>
        <v>0</v>
      </c>
      <c r="AI627" s="23"/>
      <c r="AJ627" s="49">
        <f t="shared" si="172"/>
        <v>4</v>
      </c>
      <c r="AK627" s="365" t="s">
        <v>233</v>
      </c>
      <c r="AL627" s="182">
        <f t="shared" si="173"/>
        <v>6.6666666666666671E-3</v>
      </c>
      <c r="AM627" s="158" t="s">
        <v>354</v>
      </c>
      <c r="AN627" s="20" t="s">
        <v>109</v>
      </c>
      <c r="AO627" s="20" t="s">
        <v>109</v>
      </c>
      <c r="AP627" s="21"/>
      <c r="AQ627" s="122" t="s">
        <v>4</v>
      </c>
      <c r="AR627" s="185" t="str">
        <f>INDEX(Преподаватели!F$3:F$72,MATCH($AK627,Преподаватели!$E$3:$E$72,0),1)</f>
        <v>доц.</v>
      </c>
      <c r="AS627" s="101" t="str">
        <f>INDEX(Преподаватели!G$3:G$72,MATCH($AK627,Преподаватели!$E$3:$E$72,0),1)</f>
        <v>шт.</v>
      </c>
      <c r="AT627" s="101" t="str">
        <f>INDEX(Преподаватели!H$3:H$72,MATCH($AK627,Преподаватели!$E$3:$E$72,0),1)</f>
        <v>к.н.</v>
      </c>
      <c r="AU627" s="186" t="str">
        <f>INDEX(Преподаватели!I$3:I$72,MATCH($AK627,Преподаватели!$E$3:$E$72,0),1)</f>
        <v>б.з.</v>
      </c>
      <c r="AV627" s="157"/>
      <c r="AW627" s="163"/>
      <c r="AX627" s="163"/>
      <c r="AY627" s="164"/>
      <c r="AZ627" s="165"/>
      <c r="BA627" s="165"/>
    </row>
    <row r="628" spans="1:58" s="1" customFormat="1">
      <c r="A628" s="21" t="s">
        <v>302</v>
      </c>
      <c r="B628" s="145" t="s">
        <v>710</v>
      </c>
      <c r="C628" s="68" t="s">
        <v>349</v>
      </c>
      <c r="D628" s="21" t="s">
        <v>437</v>
      </c>
      <c r="E628" s="21" t="s">
        <v>104</v>
      </c>
      <c r="F628" s="21">
        <v>2</v>
      </c>
      <c r="G628" s="320" t="s">
        <v>704</v>
      </c>
      <c r="H628" s="21">
        <v>5</v>
      </c>
      <c r="I628" s="49">
        <v>1</v>
      </c>
      <c r="J628" s="37"/>
      <c r="K628" s="31" t="s">
        <v>106</v>
      </c>
      <c r="L628" s="31"/>
      <c r="M628" s="38"/>
      <c r="N628" s="193">
        <v>3</v>
      </c>
      <c r="O628" s="21">
        <v>90</v>
      </c>
      <c r="P628" s="21">
        <v>4</v>
      </c>
      <c r="Q628" s="21"/>
      <c r="R628" s="21">
        <v>0</v>
      </c>
      <c r="S628" s="21">
        <v>4</v>
      </c>
      <c r="T628" s="121">
        <v>76</v>
      </c>
      <c r="U628" s="50">
        <f t="shared" si="161"/>
        <v>0</v>
      </c>
      <c r="V628" s="29">
        <f t="shared" si="162"/>
        <v>0</v>
      </c>
      <c r="W628" s="29">
        <f t="shared" si="163"/>
        <v>4</v>
      </c>
      <c r="X628" s="57">
        <f t="shared" si="164"/>
        <v>0</v>
      </c>
      <c r="Y628" s="29">
        <f t="shared" si="165"/>
        <v>0</v>
      </c>
      <c r="Z628" s="20">
        <f t="shared" si="166"/>
        <v>0</v>
      </c>
      <c r="AA628" s="20">
        <f t="shared" si="159"/>
        <v>0</v>
      </c>
      <c r="AB628" s="20">
        <f t="shared" si="167"/>
        <v>0</v>
      </c>
      <c r="AC628" s="20">
        <f t="shared" si="168"/>
        <v>0</v>
      </c>
      <c r="AD628" s="20">
        <f t="shared" si="169"/>
        <v>0</v>
      </c>
      <c r="AE628" s="23">
        <f t="shared" si="170"/>
        <v>0</v>
      </c>
      <c r="AF628" s="25">
        <f t="shared" si="171"/>
        <v>0</v>
      </c>
      <c r="AG628" s="230"/>
      <c r="AH628" s="25">
        <f t="shared" si="160"/>
        <v>0</v>
      </c>
      <c r="AI628" s="23"/>
      <c r="AJ628" s="49">
        <f t="shared" si="172"/>
        <v>4</v>
      </c>
      <c r="AK628" s="365" t="s">
        <v>233</v>
      </c>
      <c r="AL628" s="182">
        <f t="shared" si="173"/>
        <v>6.6666666666666671E-3</v>
      </c>
      <c r="AM628" s="158" t="s">
        <v>354</v>
      </c>
      <c r="AN628" s="20" t="s">
        <v>109</v>
      </c>
      <c r="AO628" s="20" t="s">
        <v>109</v>
      </c>
      <c r="AP628" s="21"/>
      <c r="AQ628" s="122" t="s">
        <v>4</v>
      </c>
      <c r="AR628" s="185" t="str">
        <f>INDEX(Преподаватели!F$3:F$72,MATCH($AK628,Преподаватели!$E$3:$E$72,0),1)</f>
        <v>доц.</v>
      </c>
      <c r="AS628" s="101" t="str">
        <f>INDEX(Преподаватели!G$3:G$72,MATCH($AK628,Преподаватели!$E$3:$E$72,0),1)</f>
        <v>шт.</v>
      </c>
      <c r="AT628" s="101" t="str">
        <f>INDEX(Преподаватели!H$3:H$72,MATCH($AK628,Преподаватели!$E$3:$E$72,0),1)</f>
        <v>к.н.</v>
      </c>
      <c r="AU628" s="186" t="str">
        <f>INDEX(Преподаватели!I$3:I$72,MATCH($AK628,Преподаватели!$E$3:$E$72,0),1)</f>
        <v>б.з.</v>
      </c>
      <c r="AV628" s="157"/>
      <c r="AW628" s="163"/>
      <c r="AX628" s="163"/>
      <c r="AY628" s="164"/>
      <c r="AZ628" s="165"/>
      <c r="BA628" s="165"/>
    </row>
    <row r="629" spans="1:58" s="1" customFormat="1">
      <c r="A629" s="21" t="s">
        <v>355</v>
      </c>
      <c r="B629" s="326" t="s">
        <v>389</v>
      </c>
      <c r="C629" s="68" t="s">
        <v>364</v>
      </c>
      <c r="D629" s="21" t="s">
        <v>437</v>
      </c>
      <c r="E629" s="21" t="s">
        <v>657</v>
      </c>
      <c r="F629" s="21">
        <v>1</v>
      </c>
      <c r="G629" s="320" t="s">
        <v>711</v>
      </c>
      <c r="H629" s="21">
        <v>9</v>
      </c>
      <c r="I629" s="49">
        <v>1</v>
      </c>
      <c r="J629" s="37" t="s">
        <v>106</v>
      </c>
      <c r="K629" s="31"/>
      <c r="L629" s="31"/>
      <c r="M629" s="38"/>
      <c r="N629" s="193">
        <v>8</v>
      </c>
      <c r="O629" s="21">
        <v>240</v>
      </c>
      <c r="P629" s="21"/>
      <c r="Q629" s="21"/>
      <c r="R629" s="21"/>
      <c r="S629" s="21"/>
      <c r="T629" s="121"/>
      <c r="U629" s="50">
        <f t="shared" si="161"/>
        <v>0</v>
      </c>
      <c r="V629" s="29">
        <f t="shared" si="162"/>
        <v>0</v>
      </c>
      <c r="W629" s="29">
        <f t="shared" si="163"/>
        <v>0</v>
      </c>
      <c r="X629" s="57">
        <f t="shared" si="164"/>
        <v>0</v>
      </c>
      <c r="Y629" s="29">
        <f t="shared" si="165"/>
        <v>0</v>
      </c>
      <c r="Z629" s="20">
        <f t="shared" si="166"/>
        <v>0</v>
      </c>
      <c r="AA629" s="20">
        <f t="shared" si="159"/>
        <v>0</v>
      </c>
      <c r="AB629" s="20">
        <f t="shared" si="167"/>
        <v>2.25</v>
      </c>
      <c r="AC629" s="20">
        <f t="shared" si="168"/>
        <v>0</v>
      </c>
      <c r="AD629" s="20">
        <f t="shared" si="169"/>
        <v>0</v>
      </c>
      <c r="AE629" s="23">
        <f t="shared" si="170"/>
        <v>0</v>
      </c>
      <c r="AF629" s="25">
        <f t="shared" si="171"/>
        <v>0</v>
      </c>
      <c r="AG629" s="230">
        <f t="shared" ref="AG629:AG655" si="174">IF(OR(L629="+",A629="Пр",A629="ПедПр",A629="НПрКПУ"),0,IF(OR(D629="Ден.(д)",D629="Заоч.(д)"),N629*0.5*H629,IF((V629+W629)&gt;0,N629*H629*0.08,0)))</f>
        <v>0</v>
      </c>
      <c r="AH629" s="25">
        <f t="shared" si="160"/>
        <v>0</v>
      </c>
      <c r="AI629" s="23"/>
      <c r="AJ629" s="49">
        <f t="shared" si="172"/>
        <v>2.25</v>
      </c>
      <c r="AK629" s="181" t="s">
        <v>254</v>
      </c>
      <c r="AL629" s="182">
        <f t="shared" si="173"/>
        <v>3.7499999999999999E-3</v>
      </c>
      <c r="AM629" s="336" t="s">
        <v>366</v>
      </c>
      <c r="AN629" s="20" t="s">
        <v>148</v>
      </c>
      <c r="AO629" s="20" t="s">
        <v>148</v>
      </c>
      <c r="AP629" s="21"/>
      <c r="AQ629" s="122" t="s">
        <v>4</v>
      </c>
      <c r="AR629" s="185" t="str">
        <f>INDEX(Преподаватели!F$3:F$72,MATCH($AK629,Преподаватели!$E$3:$E$72,0),1)</f>
        <v>доц.</v>
      </c>
      <c r="AS629" s="101" t="str">
        <f>INDEX(Преподаватели!G$3:G$72,MATCH($AK629,Преподаватели!$E$3:$E$72,0),1)</f>
        <v>шт.сум.</v>
      </c>
      <c r="AT629" s="101" t="str">
        <f>INDEX(Преподаватели!H$3:H$72,MATCH($AK629,Преподаватели!$E$3:$E$72,0),1)</f>
        <v>к.н.</v>
      </c>
      <c r="AU629" s="186" t="str">
        <f>INDEX(Преподаватели!I$3:I$72,MATCH($AK629,Преподаватели!$E$3:$E$72,0),1)</f>
        <v>доц.</v>
      </c>
      <c r="AV629" s="157"/>
      <c r="AW629" s="163"/>
      <c r="AX629" s="163"/>
      <c r="AY629" s="164"/>
      <c r="AZ629" s="165"/>
      <c r="BA629" s="165"/>
    </row>
    <row r="630" spans="1:58" ht="25.5">
      <c r="A630" s="22" t="s">
        <v>355</v>
      </c>
      <c r="B630" s="145" t="s">
        <v>391</v>
      </c>
      <c r="C630" s="68" t="s">
        <v>364</v>
      </c>
      <c r="D630" s="21" t="s">
        <v>437</v>
      </c>
      <c r="E630" s="21" t="s">
        <v>657</v>
      </c>
      <c r="F630" s="21">
        <v>1</v>
      </c>
      <c r="G630" s="320" t="s">
        <v>711</v>
      </c>
      <c r="H630" s="21">
        <v>9</v>
      </c>
      <c r="I630" s="49">
        <v>1</v>
      </c>
      <c r="J630" s="37"/>
      <c r="K630" s="31"/>
      <c r="L630" s="31"/>
      <c r="M630" s="38"/>
      <c r="N630" s="193">
        <v>4</v>
      </c>
      <c r="O630" s="21">
        <v>120</v>
      </c>
      <c r="P630" s="21">
        <v>4</v>
      </c>
      <c r="Q630" s="21"/>
      <c r="R630" s="21">
        <v>0</v>
      </c>
      <c r="S630" s="21">
        <v>4</v>
      </c>
      <c r="T630" s="121">
        <v>104</v>
      </c>
      <c r="U630" s="50">
        <f t="shared" si="161"/>
        <v>0</v>
      </c>
      <c r="V630" s="29">
        <f t="shared" si="162"/>
        <v>0</v>
      </c>
      <c r="W630" s="29">
        <f t="shared" si="163"/>
        <v>4</v>
      </c>
      <c r="X630" s="57">
        <f t="shared" si="164"/>
        <v>0</v>
      </c>
      <c r="Y630" s="29">
        <f t="shared" si="165"/>
        <v>0</v>
      </c>
      <c r="Z630" s="20">
        <f t="shared" si="166"/>
        <v>0</v>
      </c>
      <c r="AA630" s="20">
        <f t="shared" si="159"/>
        <v>0</v>
      </c>
      <c r="AB630" s="20">
        <f t="shared" si="167"/>
        <v>0</v>
      </c>
      <c r="AC630" s="20">
        <f t="shared" si="168"/>
        <v>0</v>
      </c>
      <c r="AD630" s="20">
        <f t="shared" si="169"/>
        <v>0</v>
      </c>
      <c r="AE630" s="23">
        <f t="shared" si="170"/>
        <v>0</v>
      </c>
      <c r="AF630" s="25">
        <f t="shared" si="171"/>
        <v>0</v>
      </c>
      <c r="AG630" s="230">
        <f t="shared" si="174"/>
        <v>2.88</v>
      </c>
      <c r="AH630" s="25">
        <f t="shared" si="160"/>
        <v>0</v>
      </c>
      <c r="AI630" s="23"/>
      <c r="AJ630" s="49">
        <f t="shared" si="172"/>
        <v>6.88</v>
      </c>
      <c r="AK630" s="181" t="s">
        <v>254</v>
      </c>
      <c r="AL630" s="182">
        <f t="shared" si="173"/>
        <v>1.1466666666666667E-2</v>
      </c>
      <c r="AM630" s="337" t="s">
        <v>366</v>
      </c>
      <c r="AN630" s="20" t="s">
        <v>148</v>
      </c>
      <c r="AO630" s="20" t="s">
        <v>148</v>
      </c>
      <c r="AP630" s="21"/>
      <c r="AQ630" s="122" t="s">
        <v>4</v>
      </c>
      <c r="AR630" s="185" t="str">
        <f>INDEX(Преподаватели!F$3:F$72,MATCH($AK630,Преподаватели!$E$3:$E$72,0),1)</f>
        <v>доц.</v>
      </c>
      <c r="AS630" s="101" t="str">
        <f>INDEX(Преподаватели!G$3:G$72,MATCH($AK630,Преподаватели!$E$3:$E$72,0),1)</f>
        <v>шт.сум.</v>
      </c>
      <c r="AT630" s="101" t="str">
        <f>INDEX(Преподаватели!H$3:H$72,MATCH($AK630,Преподаватели!$E$3:$E$72,0),1)</f>
        <v>к.н.</v>
      </c>
      <c r="AU630" s="186" t="str">
        <f>INDEX(Преподаватели!I$3:I$72,MATCH($AK630,Преподаватели!$E$3:$E$72,0),1)</f>
        <v>доц.</v>
      </c>
      <c r="AV630" s="157"/>
      <c r="AW630" s="163"/>
      <c r="AX630" s="163"/>
      <c r="AY630" s="164"/>
      <c r="AZ630" s="165"/>
      <c r="BA630" s="165"/>
      <c r="BB630" s="1"/>
      <c r="BC630" s="1"/>
      <c r="BD630" s="1"/>
      <c r="BE630" s="1"/>
      <c r="BF630" s="1"/>
    </row>
    <row r="631" spans="1:58" s="1" customFormat="1" ht="25.5">
      <c r="A631" s="21" t="s">
        <v>355</v>
      </c>
      <c r="B631" s="145" t="s">
        <v>392</v>
      </c>
      <c r="C631" s="68" t="s">
        <v>364</v>
      </c>
      <c r="D631" s="21" t="s">
        <v>437</v>
      </c>
      <c r="E631" s="21" t="s">
        <v>657</v>
      </c>
      <c r="F631" s="21">
        <v>1</v>
      </c>
      <c r="G631" s="320" t="s">
        <v>711</v>
      </c>
      <c r="H631" s="21">
        <v>9</v>
      </c>
      <c r="I631" s="49">
        <v>1</v>
      </c>
      <c r="J631" s="37"/>
      <c r="K631" s="31"/>
      <c r="L631" s="31"/>
      <c r="M631" s="38"/>
      <c r="N631" s="193">
        <v>4</v>
      </c>
      <c r="O631" s="21">
        <v>120</v>
      </c>
      <c r="P631" s="21">
        <v>4</v>
      </c>
      <c r="Q631" s="21"/>
      <c r="R631" s="21">
        <v>0</v>
      </c>
      <c r="S631" s="21">
        <v>4</v>
      </c>
      <c r="T631" s="121">
        <v>104</v>
      </c>
      <c r="U631" s="50">
        <f t="shared" si="161"/>
        <v>0</v>
      </c>
      <c r="V631" s="29">
        <f t="shared" si="162"/>
        <v>0</v>
      </c>
      <c r="W631" s="29">
        <f t="shared" si="163"/>
        <v>4</v>
      </c>
      <c r="X631" s="57">
        <f t="shared" si="164"/>
        <v>0</v>
      </c>
      <c r="Y631" s="29">
        <f t="shared" si="165"/>
        <v>0</v>
      </c>
      <c r="Z631" s="20">
        <f t="shared" si="166"/>
        <v>0</v>
      </c>
      <c r="AA631" s="20">
        <f t="shared" si="159"/>
        <v>0</v>
      </c>
      <c r="AB631" s="20">
        <f t="shared" si="167"/>
        <v>0</v>
      </c>
      <c r="AC631" s="20">
        <f t="shared" si="168"/>
        <v>0</v>
      </c>
      <c r="AD631" s="20">
        <f t="shared" si="169"/>
        <v>0</v>
      </c>
      <c r="AE631" s="23">
        <f t="shared" si="170"/>
        <v>0</v>
      </c>
      <c r="AF631" s="25">
        <f t="shared" si="171"/>
        <v>0</v>
      </c>
      <c r="AG631" s="230">
        <f t="shared" si="174"/>
        <v>2.88</v>
      </c>
      <c r="AH631" s="25">
        <f t="shared" si="160"/>
        <v>0</v>
      </c>
      <c r="AI631" s="23"/>
      <c r="AJ631" s="49">
        <f t="shared" si="172"/>
        <v>6.88</v>
      </c>
      <c r="AK631" s="181" t="s">
        <v>254</v>
      </c>
      <c r="AL631" s="182">
        <f t="shared" si="173"/>
        <v>1.1466666666666667E-2</v>
      </c>
      <c r="AM631" s="336" t="s">
        <v>366</v>
      </c>
      <c r="AN631" s="20" t="s">
        <v>148</v>
      </c>
      <c r="AO631" s="20" t="s">
        <v>148</v>
      </c>
      <c r="AP631" s="21"/>
      <c r="AQ631" s="122" t="s">
        <v>4</v>
      </c>
      <c r="AR631" s="185" t="str">
        <f>INDEX(Преподаватели!F$3:F$72,MATCH($AK631,Преподаватели!$E$3:$E$72,0),1)</f>
        <v>доц.</v>
      </c>
      <c r="AS631" s="101" t="str">
        <f>INDEX(Преподаватели!G$3:G$72,MATCH($AK631,Преподаватели!$E$3:$E$72,0),1)</f>
        <v>шт.сум.</v>
      </c>
      <c r="AT631" s="101" t="str">
        <f>INDEX(Преподаватели!H$3:H$72,MATCH($AK631,Преподаватели!$E$3:$E$72,0),1)</f>
        <v>к.н.</v>
      </c>
      <c r="AU631" s="186" t="str">
        <f>INDEX(Преподаватели!I$3:I$72,MATCH($AK631,Преподаватели!$E$3:$E$72,0),1)</f>
        <v>доц.</v>
      </c>
      <c r="AV631" s="157"/>
      <c r="AW631" s="163"/>
      <c r="AX631" s="163"/>
      <c r="AY631" s="164"/>
      <c r="AZ631" s="165"/>
      <c r="BA631" s="165"/>
      <c r="BB631" s="4"/>
      <c r="BC631" s="4"/>
      <c r="BD631" s="4"/>
      <c r="BE631" s="4"/>
      <c r="BF631" s="4"/>
    </row>
    <row r="632" spans="1:58">
      <c r="A632" s="22" t="s">
        <v>355</v>
      </c>
      <c r="B632" s="326" t="s">
        <v>389</v>
      </c>
      <c r="C632" s="68" t="s">
        <v>364</v>
      </c>
      <c r="D632" s="21" t="s">
        <v>437</v>
      </c>
      <c r="E632" s="21" t="s">
        <v>657</v>
      </c>
      <c r="F632" s="21">
        <v>2</v>
      </c>
      <c r="G632" s="320" t="s">
        <v>711</v>
      </c>
      <c r="H632" s="21">
        <v>9</v>
      </c>
      <c r="I632" s="49">
        <v>1</v>
      </c>
      <c r="J632" s="37" t="s">
        <v>106</v>
      </c>
      <c r="K632" s="31"/>
      <c r="L632" s="31"/>
      <c r="M632" s="38"/>
      <c r="N632" s="193">
        <v>7</v>
      </c>
      <c r="O632" s="21">
        <v>210</v>
      </c>
      <c r="P632" s="21"/>
      <c r="Q632" s="21"/>
      <c r="R632" s="21"/>
      <c r="S632" s="21"/>
      <c r="T632" s="121"/>
      <c r="U632" s="50">
        <f t="shared" si="161"/>
        <v>0</v>
      </c>
      <c r="V632" s="29">
        <f t="shared" si="162"/>
        <v>0</v>
      </c>
      <c r="W632" s="29">
        <f t="shared" si="163"/>
        <v>0</v>
      </c>
      <c r="X632" s="57">
        <f t="shared" si="164"/>
        <v>0</v>
      </c>
      <c r="Y632" s="29">
        <f t="shared" si="165"/>
        <v>0</v>
      </c>
      <c r="Z632" s="20">
        <f t="shared" si="166"/>
        <v>0</v>
      </c>
      <c r="AA632" s="20">
        <f t="shared" si="159"/>
        <v>0</v>
      </c>
      <c r="AB632" s="20">
        <f t="shared" si="167"/>
        <v>2.25</v>
      </c>
      <c r="AC632" s="20">
        <f t="shared" si="168"/>
        <v>0</v>
      </c>
      <c r="AD632" s="20">
        <f t="shared" si="169"/>
        <v>0</v>
      </c>
      <c r="AE632" s="23">
        <f t="shared" si="170"/>
        <v>0</v>
      </c>
      <c r="AF632" s="25">
        <f t="shared" si="171"/>
        <v>0</v>
      </c>
      <c r="AG632" s="230">
        <f t="shared" si="174"/>
        <v>0</v>
      </c>
      <c r="AH632" s="25">
        <f t="shared" si="160"/>
        <v>0</v>
      </c>
      <c r="AI632" s="23"/>
      <c r="AJ632" s="49">
        <f t="shared" si="172"/>
        <v>2.25</v>
      </c>
      <c r="AK632" s="181" t="s">
        <v>254</v>
      </c>
      <c r="AL632" s="182">
        <f t="shared" si="173"/>
        <v>3.7499999999999999E-3</v>
      </c>
      <c r="AM632" s="337" t="s">
        <v>366</v>
      </c>
      <c r="AN632" s="20" t="s">
        <v>148</v>
      </c>
      <c r="AO632" s="20" t="s">
        <v>148</v>
      </c>
      <c r="AP632" s="21"/>
      <c r="AQ632" s="122" t="s">
        <v>4</v>
      </c>
      <c r="AR632" s="185" t="str">
        <f>INDEX(Преподаватели!F$3:F$72,MATCH($AK632,Преподаватели!$E$3:$E$72,0),1)</f>
        <v>доц.</v>
      </c>
      <c r="AS632" s="101" t="str">
        <f>INDEX(Преподаватели!G$3:G$72,MATCH($AK632,Преподаватели!$E$3:$E$72,0),1)</f>
        <v>шт.сум.</v>
      </c>
      <c r="AT632" s="101" t="str">
        <f>INDEX(Преподаватели!H$3:H$72,MATCH($AK632,Преподаватели!$E$3:$E$72,0),1)</f>
        <v>к.н.</v>
      </c>
      <c r="AU632" s="186" t="str">
        <f>INDEX(Преподаватели!I$3:I$72,MATCH($AK632,Преподаватели!$E$3:$E$72,0),1)</f>
        <v>доц.</v>
      </c>
      <c r="AV632" s="157"/>
      <c r="AW632" s="163"/>
      <c r="AX632" s="163"/>
      <c r="AY632" s="164"/>
      <c r="AZ632" s="165"/>
      <c r="BA632" s="165"/>
      <c r="BB632" s="1"/>
      <c r="BC632" s="1"/>
      <c r="BD632" s="1"/>
      <c r="BE632" s="1"/>
      <c r="BF632" s="1"/>
    </row>
    <row r="633" spans="1:58" ht="25.5">
      <c r="A633" s="22" t="s">
        <v>355</v>
      </c>
      <c r="B633" s="145" t="s">
        <v>393</v>
      </c>
      <c r="C633" s="68" t="s">
        <v>364</v>
      </c>
      <c r="D633" s="21" t="s">
        <v>437</v>
      </c>
      <c r="E633" s="21" t="s">
        <v>657</v>
      </c>
      <c r="F633" s="21">
        <v>1</v>
      </c>
      <c r="G633" s="320" t="s">
        <v>711</v>
      </c>
      <c r="H633" s="21">
        <v>9</v>
      </c>
      <c r="I633" s="49">
        <v>1</v>
      </c>
      <c r="J633" s="37"/>
      <c r="K633" s="31"/>
      <c r="L633" s="31"/>
      <c r="M633" s="38"/>
      <c r="N633" s="193">
        <v>0</v>
      </c>
      <c r="O633" s="21"/>
      <c r="P633" s="21">
        <v>4</v>
      </c>
      <c r="Q633" s="21">
        <v>4</v>
      </c>
      <c r="R633" s="21">
        <v>0</v>
      </c>
      <c r="S633" s="21"/>
      <c r="T633" s="121"/>
      <c r="U633" s="50">
        <f t="shared" si="161"/>
        <v>4</v>
      </c>
      <c r="V633" s="29">
        <f t="shared" si="162"/>
        <v>0</v>
      </c>
      <c r="W633" s="29">
        <f t="shared" si="163"/>
        <v>0</v>
      </c>
      <c r="X633" s="57">
        <f t="shared" si="164"/>
        <v>0</v>
      </c>
      <c r="Y633" s="29">
        <f t="shared" si="165"/>
        <v>0</v>
      </c>
      <c r="Z633" s="20">
        <f t="shared" si="166"/>
        <v>0</v>
      </c>
      <c r="AA633" s="20">
        <f t="shared" si="159"/>
        <v>0</v>
      </c>
      <c r="AB633" s="20">
        <f t="shared" si="167"/>
        <v>0</v>
      </c>
      <c r="AC633" s="20">
        <f t="shared" si="168"/>
        <v>0</v>
      </c>
      <c r="AD633" s="20">
        <f t="shared" si="169"/>
        <v>0</v>
      </c>
      <c r="AE633" s="23">
        <f t="shared" si="170"/>
        <v>0</v>
      </c>
      <c r="AF633" s="25">
        <f t="shared" si="171"/>
        <v>0</v>
      </c>
      <c r="AG633" s="230">
        <f t="shared" si="174"/>
        <v>0</v>
      </c>
      <c r="AH633" s="25">
        <f t="shared" si="160"/>
        <v>0</v>
      </c>
      <c r="AI633" s="23"/>
      <c r="AJ633" s="49">
        <f t="shared" si="172"/>
        <v>4</v>
      </c>
      <c r="AK633" s="181" t="s">
        <v>254</v>
      </c>
      <c r="AL633" s="182">
        <f t="shared" si="173"/>
        <v>6.6666666666666671E-3</v>
      </c>
      <c r="AM633" s="337" t="s">
        <v>366</v>
      </c>
      <c r="AN633" s="20" t="s">
        <v>148</v>
      </c>
      <c r="AO633" s="20" t="s">
        <v>148</v>
      </c>
      <c r="AP633" s="21"/>
      <c r="AQ633" s="122" t="s">
        <v>4</v>
      </c>
      <c r="AR633" s="185" t="str">
        <f>INDEX(Преподаватели!F$3:F$72,MATCH($AK633,Преподаватели!$E$3:$E$72,0),1)</f>
        <v>доц.</v>
      </c>
      <c r="AS633" s="101" t="str">
        <f>INDEX(Преподаватели!G$3:G$72,MATCH($AK633,Преподаватели!$E$3:$E$72,0),1)</f>
        <v>шт.сум.</v>
      </c>
      <c r="AT633" s="101" t="str">
        <f>INDEX(Преподаватели!H$3:H$72,MATCH($AK633,Преподаватели!$E$3:$E$72,0),1)</f>
        <v>к.н.</v>
      </c>
      <c r="AU633" s="186" t="str">
        <f>INDEX(Преподаватели!I$3:I$72,MATCH($AK633,Преподаватели!$E$3:$E$72,0),1)</f>
        <v>доц.</v>
      </c>
      <c r="AV633" s="157"/>
      <c r="AW633" s="163"/>
      <c r="AX633" s="163"/>
      <c r="AY633" s="164"/>
      <c r="AZ633" s="165"/>
      <c r="BA633" s="165"/>
    </row>
    <row r="634" spans="1:58" s="1" customFormat="1" ht="25.5">
      <c r="A634" s="21" t="s">
        <v>355</v>
      </c>
      <c r="B634" s="145" t="s">
        <v>393</v>
      </c>
      <c r="C634" s="68" t="s">
        <v>364</v>
      </c>
      <c r="D634" s="21" t="s">
        <v>437</v>
      </c>
      <c r="E634" s="21" t="s">
        <v>657</v>
      </c>
      <c r="F634" s="21">
        <v>2</v>
      </c>
      <c r="G634" s="320" t="s">
        <v>711</v>
      </c>
      <c r="H634" s="21">
        <v>9</v>
      </c>
      <c r="I634" s="49">
        <v>1</v>
      </c>
      <c r="J634" s="37"/>
      <c r="K634" s="31"/>
      <c r="L634" s="31"/>
      <c r="M634" s="38"/>
      <c r="N634" s="193">
        <v>4</v>
      </c>
      <c r="O634" s="21">
        <v>120</v>
      </c>
      <c r="P634" s="21">
        <v>4</v>
      </c>
      <c r="Q634" s="21"/>
      <c r="R634" s="21">
        <v>0</v>
      </c>
      <c r="S634" s="21">
        <v>4</v>
      </c>
      <c r="T634" s="121">
        <v>104</v>
      </c>
      <c r="U634" s="50">
        <f t="shared" si="161"/>
        <v>0</v>
      </c>
      <c r="V634" s="29">
        <f t="shared" si="162"/>
        <v>0</v>
      </c>
      <c r="W634" s="29">
        <f t="shared" si="163"/>
        <v>4</v>
      </c>
      <c r="X634" s="57">
        <f t="shared" si="164"/>
        <v>0</v>
      </c>
      <c r="Y634" s="29">
        <f t="shared" si="165"/>
        <v>0</v>
      </c>
      <c r="Z634" s="20">
        <f t="shared" si="166"/>
        <v>0</v>
      </c>
      <c r="AA634" s="20">
        <f t="shared" si="159"/>
        <v>0</v>
      </c>
      <c r="AB634" s="20">
        <f t="shared" si="167"/>
        <v>0</v>
      </c>
      <c r="AC634" s="20">
        <f t="shared" si="168"/>
        <v>0</v>
      </c>
      <c r="AD634" s="20">
        <f t="shared" si="169"/>
        <v>0</v>
      </c>
      <c r="AE634" s="23">
        <f t="shared" si="170"/>
        <v>0</v>
      </c>
      <c r="AF634" s="25">
        <f t="shared" si="171"/>
        <v>0</v>
      </c>
      <c r="AG634" s="230">
        <f t="shared" si="174"/>
        <v>2.88</v>
      </c>
      <c r="AH634" s="25">
        <f t="shared" si="160"/>
        <v>0</v>
      </c>
      <c r="AI634" s="23"/>
      <c r="AJ634" s="49">
        <f t="shared" si="172"/>
        <v>6.88</v>
      </c>
      <c r="AK634" s="181" t="s">
        <v>254</v>
      </c>
      <c r="AL634" s="182">
        <f t="shared" si="173"/>
        <v>1.1466666666666667E-2</v>
      </c>
      <c r="AM634" s="336" t="s">
        <v>366</v>
      </c>
      <c r="AN634" s="20" t="s">
        <v>148</v>
      </c>
      <c r="AO634" s="20" t="s">
        <v>148</v>
      </c>
      <c r="AP634" s="21"/>
      <c r="AQ634" s="122" t="s">
        <v>4</v>
      </c>
      <c r="AR634" s="185" t="str">
        <f>INDEX(Преподаватели!F$3:F$72,MATCH($AK634,Преподаватели!$E$3:$E$72,0),1)</f>
        <v>доц.</v>
      </c>
      <c r="AS634" s="101" t="str">
        <f>INDEX(Преподаватели!G$3:G$72,MATCH($AK634,Преподаватели!$E$3:$E$72,0),1)</f>
        <v>шт.сум.</v>
      </c>
      <c r="AT634" s="101" t="str">
        <f>INDEX(Преподаватели!H$3:H$72,MATCH($AK634,Преподаватели!$E$3:$E$72,0),1)</f>
        <v>к.н.</v>
      </c>
      <c r="AU634" s="186" t="str">
        <f>INDEX(Преподаватели!I$3:I$72,MATCH($AK634,Преподаватели!$E$3:$E$72,0),1)</f>
        <v>доц.</v>
      </c>
      <c r="AV634" s="157"/>
      <c r="AW634" s="163"/>
      <c r="AX634" s="163"/>
      <c r="AY634" s="164"/>
      <c r="AZ634" s="165"/>
      <c r="BA634" s="165"/>
    </row>
    <row r="635" spans="1:58" ht="25.5">
      <c r="A635" s="22" t="s">
        <v>355</v>
      </c>
      <c r="B635" s="145" t="s">
        <v>394</v>
      </c>
      <c r="C635" s="68" t="s">
        <v>364</v>
      </c>
      <c r="D635" s="21" t="s">
        <v>437</v>
      </c>
      <c r="E635" s="21" t="s">
        <v>657</v>
      </c>
      <c r="F635" s="21">
        <v>1</v>
      </c>
      <c r="G635" s="320" t="s">
        <v>711</v>
      </c>
      <c r="H635" s="21">
        <v>9</v>
      </c>
      <c r="I635" s="49">
        <v>1</v>
      </c>
      <c r="J635" s="37"/>
      <c r="K635" s="31"/>
      <c r="L635" s="31"/>
      <c r="M635" s="38"/>
      <c r="N635" s="193">
        <v>0</v>
      </c>
      <c r="O635" s="21"/>
      <c r="P635" s="21">
        <v>4</v>
      </c>
      <c r="Q635" s="21">
        <v>4</v>
      </c>
      <c r="R635" s="21">
        <v>0</v>
      </c>
      <c r="S635" s="21"/>
      <c r="T635" s="121"/>
      <c r="U635" s="50">
        <f t="shared" si="161"/>
        <v>4</v>
      </c>
      <c r="V635" s="29">
        <f t="shared" si="162"/>
        <v>0</v>
      </c>
      <c r="W635" s="29">
        <f t="shared" si="163"/>
        <v>0</v>
      </c>
      <c r="X635" s="57">
        <f t="shared" si="164"/>
        <v>0</v>
      </c>
      <c r="Y635" s="29">
        <f t="shared" si="165"/>
        <v>0</v>
      </c>
      <c r="Z635" s="20">
        <f t="shared" si="166"/>
        <v>0</v>
      </c>
      <c r="AA635" s="20">
        <f t="shared" si="159"/>
        <v>0</v>
      </c>
      <c r="AB635" s="20">
        <f t="shared" si="167"/>
        <v>0</v>
      </c>
      <c r="AC635" s="20">
        <f t="shared" si="168"/>
        <v>0</v>
      </c>
      <c r="AD635" s="20">
        <f t="shared" si="169"/>
        <v>0</v>
      </c>
      <c r="AE635" s="23">
        <f t="shared" si="170"/>
        <v>0</v>
      </c>
      <c r="AF635" s="25">
        <f t="shared" si="171"/>
        <v>0</v>
      </c>
      <c r="AG635" s="230">
        <f t="shared" si="174"/>
        <v>0</v>
      </c>
      <c r="AH635" s="25">
        <f t="shared" si="160"/>
        <v>0</v>
      </c>
      <c r="AI635" s="23"/>
      <c r="AJ635" s="49">
        <f t="shared" si="172"/>
        <v>4</v>
      </c>
      <c r="AK635" s="181" t="s">
        <v>238</v>
      </c>
      <c r="AL635" s="182">
        <f t="shared" si="173"/>
        <v>6.6666666666666671E-3</v>
      </c>
      <c r="AM635" s="337" t="s">
        <v>366</v>
      </c>
      <c r="AN635" s="20" t="s">
        <v>148</v>
      </c>
      <c r="AO635" s="20" t="s">
        <v>148</v>
      </c>
      <c r="AP635" s="21"/>
      <c r="AQ635" s="122" t="s">
        <v>4</v>
      </c>
      <c r="AR635" s="185" t="str">
        <f>INDEX(Преподаватели!F$3:F$72,MATCH($AK635,Преподаватели!$E$3:$E$72,0),1)</f>
        <v>доц.</v>
      </c>
      <c r="AS635" s="101" t="str">
        <f>INDEX(Преподаватели!G$3:G$72,MATCH($AK635,Преподаватели!$E$3:$E$72,0),1)</f>
        <v>шт.</v>
      </c>
      <c r="AT635" s="101" t="str">
        <f>INDEX(Преподаватели!H$3:H$72,MATCH($AK635,Преподаватели!$E$3:$E$72,0),1)</f>
        <v>к.н.</v>
      </c>
      <c r="AU635" s="186" t="str">
        <f>INDEX(Преподаватели!I$3:I$72,MATCH($AK635,Преподаватели!$E$3:$E$72,0),1)</f>
        <v>б.з.</v>
      </c>
      <c r="AV635" s="157"/>
      <c r="AW635" s="163"/>
      <c r="AX635" s="163"/>
      <c r="AY635" s="164"/>
      <c r="AZ635" s="165"/>
      <c r="BA635" s="165"/>
      <c r="BB635" s="1"/>
      <c r="BC635" s="1"/>
      <c r="BD635" s="1"/>
      <c r="BE635" s="1"/>
      <c r="BF635" s="1"/>
    </row>
    <row r="636" spans="1:58" s="1" customFormat="1" ht="25.5">
      <c r="A636" s="21" t="s">
        <v>355</v>
      </c>
      <c r="B636" s="145" t="s">
        <v>394</v>
      </c>
      <c r="C636" s="68" t="s">
        <v>364</v>
      </c>
      <c r="D636" s="21" t="s">
        <v>437</v>
      </c>
      <c r="E636" s="21" t="s">
        <v>657</v>
      </c>
      <c r="F636" s="21">
        <v>2</v>
      </c>
      <c r="G636" s="320" t="s">
        <v>711</v>
      </c>
      <c r="H636" s="21">
        <v>9</v>
      </c>
      <c r="I636" s="49">
        <v>1</v>
      </c>
      <c r="J636" s="37"/>
      <c r="K636" s="31"/>
      <c r="L636" s="31"/>
      <c r="M636" s="38"/>
      <c r="N636" s="193">
        <v>3</v>
      </c>
      <c r="O636" s="21">
        <v>90</v>
      </c>
      <c r="P636" s="21">
        <v>4</v>
      </c>
      <c r="Q636" s="21"/>
      <c r="R636" s="21">
        <v>0</v>
      </c>
      <c r="S636" s="21">
        <v>4</v>
      </c>
      <c r="T636" s="121">
        <v>76</v>
      </c>
      <c r="U636" s="50">
        <f t="shared" si="161"/>
        <v>0</v>
      </c>
      <c r="V636" s="29">
        <f t="shared" si="162"/>
        <v>0</v>
      </c>
      <c r="W636" s="29">
        <f t="shared" si="163"/>
        <v>4</v>
      </c>
      <c r="X636" s="57">
        <f t="shared" si="164"/>
        <v>0</v>
      </c>
      <c r="Y636" s="29">
        <f t="shared" si="165"/>
        <v>0</v>
      </c>
      <c r="Z636" s="20">
        <f t="shared" si="166"/>
        <v>0</v>
      </c>
      <c r="AA636" s="20">
        <f t="shared" si="159"/>
        <v>0</v>
      </c>
      <c r="AB636" s="20">
        <f t="shared" si="167"/>
        <v>0</v>
      </c>
      <c r="AC636" s="20">
        <f t="shared" si="168"/>
        <v>0</v>
      </c>
      <c r="AD636" s="20">
        <f t="shared" si="169"/>
        <v>0</v>
      </c>
      <c r="AE636" s="23">
        <f t="shared" si="170"/>
        <v>0</v>
      </c>
      <c r="AF636" s="25">
        <f t="shared" si="171"/>
        <v>0</v>
      </c>
      <c r="AG636" s="230">
        <f t="shared" si="174"/>
        <v>2.16</v>
      </c>
      <c r="AH636" s="25">
        <f t="shared" si="160"/>
        <v>0</v>
      </c>
      <c r="AI636" s="23"/>
      <c r="AJ636" s="49">
        <f t="shared" si="172"/>
        <v>6.16</v>
      </c>
      <c r="AK636" s="181" t="s">
        <v>238</v>
      </c>
      <c r="AL636" s="182">
        <f t="shared" si="173"/>
        <v>1.0266666666666667E-2</v>
      </c>
      <c r="AM636" s="336" t="s">
        <v>366</v>
      </c>
      <c r="AN636" s="20" t="s">
        <v>148</v>
      </c>
      <c r="AO636" s="20" t="s">
        <v>148</v>
      </c>
      <c r="AP636" s="21"/>
      <c r="AQ636" s="122" t="s">
        <v>4</v>
      </c>
      <c r="AR636" s="185" t="str">
        <f>INDEX(Преподаватели!F$3:F$72,MATCH($AK636,Преподаватели!$E$3:$E$72,0),1)</f>
        <v>доц.</v>
      </c>
      <c r="AS636" s="101" t="str">
        <f>INDEX(Преподаватели!G$3:G$72,MATCH($AK636,Преподаватели!$E$3:$E$72,0),1)</f>
        <v>шт.</v>
      </c>
      <c r="AT636" s="101" t="str">
        <f>INDEX(Преподаватели!H$3:H$72,MATCH($AK636,Преподаватели!$E$3:$E$72,0),1)</f>
        <v>к.н.</v>
      </c>
      <c r="AU636" s="186" t="str">
        <f>INDEX(Преподаватели!I$3:I$72,MATCH($AK636,Преподаватели!$E$3:$E$72,0),1)</f>
        <v>б.з.</v>
      </c>
      <c r="AV636" s="157"/>
      <c r="AW636" s="163"/>
      <c r="AX636" s="163"/>
      <c r="AY636" s="164"/>
      <c r="AZ636" s="165"/>
      <c r="BA636" s="165"/>
      <c r="BB636" s="4"/>
      <c r="BC636" s="4"/>
      <c r="BD636" s="4"/>
      <c r="BE636" s="4"/>
      <c r="BF636" s="4"/>
    </row>
    <row r="637" spans="1:58" s="1" customFormat="1">
      <c r="A637" s="21" t="s">
        <v>274</v>
      </c>
      <c r="B637" s="145" t="s">
        <v>112</v>
      </c>
      <c r="C637" s="68" t="s">
        <v>364</v>
      </c>
      <c r="D637" s="21" t="s">
        <v>437</v>
      </c>
      <c r="E637" s="21" t="s">
        <v>657</v>
      </c>
      <c r="F637" s="21">
        <v>1</v>
      </c>
      <c r="G637" s="320" t="s">
        <v>711</v>
      </c>
      <c r="H637" s="21">
        <v>9</v>
      </c>
      <c r="I637" s="49">
        <v>1</v>
      </c>
      <c r="J637" s="37" t="s">
        <v>106</v>
      </c>
      <c r="K637" s="31"/>
      <c r="L637" s="31"/>
      <c r="M637" s="38"/>
      <c r="N637" s="193">
        <v>4</v>
      </c>
      <c r="O637" s="21">
        <v>120</v>
      </c>
      <c r="P637" s="21">
        <v>4</v>
      </c>
      <c r="Q637" s="21"/>
      <c r="R637" s="21">
        <v>0</v>
      </c>
      <c r="S637" s="21">
        <v>4</v>
      </c>
      <c r="T637" s="121">
        <v>104</v>
      </c>
      <c r="U637" s="50">
        <f t="shared" si="161"/>
        <v>0</v>
      </c>
      <c r="V637" s="29">
        <f t="shared" si="162"/>
        <v>0</v>
      </c>
      <c r="W637" s="29">
        <f t="shared" si="163"/>
        <v>4</v>
      </c>
      <c r="X637" s="57">
        <f t="shared" si="164"/>
        <v>0</v>
      </c>
      <c r="Y637" s="29">
        <f t="shared" si="165"/>
        <v>0</v>
      </c>
      <c r="Z637" s="20">
        <f t="shared" si="166"/>
        <v>0</v>
      </c>
      <c r="AA637" s="20">
        <f t="shared" si="159"/>
        <v>0</v>
      </c>
      <c r="AB637" s="20">
        <f t="shared" si="167"/>
        <v>2.25</v>
      </c>
      <c r="AC637" s="20">
        <f t="shared" si="168"/>
        <v>0</v>
      </c>
      <c r="AD637" s="20">
        <f t="shared" si="169"/>
        <v>0</v>
      </c>
      <c r="AE637" s="23">
        <f t="shared" si="170"/>
        <v>0</v>
      </c>
      <c r="AF637" s="25">
        <f t="shared" si="171"/>
        <v>0</v>
      </c>
      <c r="AG637" s="230">
        <f t="shared" si="174"/>
        <v>2.88</v>
      </c>
      <c r="AH637" s="25">
        <f t="shared" si="160"/>
        <v>0</v>
      </c>
      <c r="AI637" s="23"/>
      <c r="AJ637" s="49">
        <f t="shared" si="172"/>
        <v>9.129999999999999</v>
      </c>
      <c r="AK637" s="181" t="s">
        <v>254</v>
      </c>
      <c r="AL637" s="182">
        <f t="shared" si="173"/>
        <v>1.5216666666666665E-2</v>
      </c>
      <c r="AM637" s="336" t="s">
        <v>366</v>
      </c>
      <c r="AN637" s="20" t="s">
        <v>148</v>
      </c>
      <c r="AO637" s="20" t="s">
        <v>148</v>
      </c>
      <c r="AP637" s="21"/>
      <c r="AQ637" s="122" t="s">
        <v>4</v>
      </c>
      <c r="AR637" s="185" t="str">
        <f>INDEX(Преподаватели!F$3:F$72,MATCH($AK637,Преподаватели!$E$3:$E$72,0),1)</f>
        <v>доц.</v>
      </c>
      <c r="AS637" s="101" t="str">
        <f>INDEX(Преподаватели!G$3:G$72,MATCH($AK637,Преподаватели!$E$3:$E$72,0),1)</f>
        <v>шт.сум.</v>
      </c>
      <c r="AT637" s="101" t="str">
        <f>INDEX(Преподаватели!H$3:H$72,MATCH($AK637,Преподаватели!$E$3:$E$72,0),1)</f>
        <v>к.н.</v>
      </c>
      <c r="AU637" s="186" t="str">
        <f>INDEX(Преподаватели!I$3:I$72,MATCH($AK637,Преподаватели!$E$3:$E$72,0),1)</f>
        <v>доц.</v>
      </c>
      <c r="AV637" s="157"/>
      <c r="AW637" s="163"/>
      <c r="AX637" s="163"/>
      <c r="AY637" s="164"/>
      <c r="AZ637" s="165"/>
      <c r="BA637" s="165"/>
    </row>
    <row r="638" spans="1:58">
      <c r="A638" s="22" t="s">
        <v>111</v>
      </c>
      <c r="B638" s="145" t="s">
        <v>395</v>
      </c>
      <c r="C638" s="68" t="s">
        <v>364</v>
      </c>
      <c r="D638" s="21" t="s">
        <v>437</v>
      </c>
      <c r="E638" s="21" t="s">
        <v>657</v>
      </c>
      <c r="F638" s="21">
        <v>1</v>
      </c>
      <c r="G638" s="320" t="s">
        <v>711</v>
      </c>
      <c r="H638" s="21">
        <v>9</v>
      </c>
      <c r="I638" s="49">
        <v>1</v>
      </c>
      <c r="J638" s="37"/>
      <c r="K638" s="31"/>
      <c r="L638" s="31"/>
      <c r="M638" s="38"/>
      <c r="N638" s="193">
        <v>0</v>
      </c>
      <c r="O638" s="21"/>
      <c r="P638" s="21">
        <v>8</v>
      </c>
      <c r="Q638" s="21">
        <v>8</v>
      </c>
      <c r="R638" s="21">
        <v>0</v>
      </c>
      <c r="S638" s="21"/>
      <c r="T638" s="121"/>
      <c r="U638" s="50">
        <f t="shared" si="161"/>
        <v>8</v>
      </c>
      <c r="V638" s="29">
        <f t="shared" si="162"/>
        <v>0</v>
      </c>
      <c r="W638" s="29">
        <f t="shared" si="163"/>
        <v>0</v>
      </c>
      <c r="X638" s="57">
        <f t="shared" si="164"/>
        <v>0</v>
      </c>
      <c r="Y638" s="29">
        <f t="shared" si="165"/>
        <v>0</v>
      </c>
      <c r="Z638" s="20">
        <f t="shared" si="166"/>
        <v>0</v>
      </c>
      <c r="AA638" s="20">
        <f t="shared" si="159"/>
        <v>0</v>
      </c>
      <c r="AB638" s="20">
        <f t="shared" si="167"/>
        <v>0</v>
      </c>
      <c r="AC638" s="20">
        <f t="shared" si="168"/>
        <v>0</v>
      </c>
      <c r="AD638" s="20">
        <f t="shared" si="169"/>
        <v>0</v>
      </c>
      <c r="AE638" s="23">
        <f t="shared" si="170"/>
        <v>0</v>
      </c>
      <c r="AF638" s="25">
        <f t="shared" si="171"/>
        <v>0</v>
      </c>
      <c r="AG638" s="230">
        <f t="shared" si="174"/>
        <v>0</v>
      </c>
      <c r="AH638" s="25">
        <f t="shared" si="160"/>
        <v>0</v>
      </c>
      <c r="AI638" s="23"/>
      <c r="AJ638" s="49">
        <f t="shared" si="172"/>
        <v>8</v>
      </c>
      <c r="AK638" s="181" t="s">
        <v>254</v>
      </c>
      <c r="AL638" s="182">
        <f t="shared" si="173"/>
        <v>1.3333333333333334E-2</v>
      </c>
      <c r="AM638" s="337" t="s">
        <v>366</v>
      </c>
      <c r="AN638" s="20" t="s">
        <v>148</v>
      </c>
      <c r="AO638" s="20" t="s">
        <v>148</v>
      </c>
      <c r="AP638" s="21"/>
      <c r="AQ638" s="122" t="s">
        <v>4</v>
      </c>
      <c r="AR638" s="185" t="str">
        <f>INDEX(Преподаватели!F$3:F$72,MATCH($AK638,Преподаватели!$E$3:$E$72,0),1)</f>
        <v>доц.</v>
      </c>
      <c r="AS638" s="101" t="str">
        <f>INDEX(Преподаватели!G$3:G$72,MATCH($AK638,Преподаватели!$E$3:$E$72,0),1)</f>
        <v>шт.сум.</v>
      </c>
      <c r="AT638" s="101" t="str">
        <f>INDEX(Преподаватели!H$3:H$72,MATCH($AK638,Преподаватели!$E$3:$E$72,0),1)</f>
        <v>к.н.</v>
      </c>
      <c r="AU638" s="186" t="str">
        <f>INDEX(Преподаватели!I$3:I$72,MATCH($AK638,Преподаватели!$E$3:$E$72,0),1)</f>
        <v>доц.</v>
      </c>
      <c r="AV638" s="157"/>
      <c r="AW638" s="163"/>
      <c r="AX638" s="163"/>
      <c r="AY638" s="164"/>
      <c r="AZ638" s="165"/>
      <c r="BA638" s="165"/>
    </row>
    <row r="639" spans="1:58" s="1" customFormat="1">
      <c r="A639" s="21" t="s">
        <v>111</v>
      </c>
      <c r="B639" s="145" t="s">
        <v>395</v>
      </c>
      <c r="C639" s="68" t="s">
        <v>364</v>
      </c>
      <c r="D639" s="21" t="s">
        <v>437</v>
      </c>
      <c r="E639" s="21" t="s">
        <v>657</v>
      </c>
      <c r="F639" s="21">
        <v>2</v>
      </c>
      <c r="G639" s="320" t="s">
        <v>711</v>
      </c>
      <c r="H639" s="21">
        <v>9</v>
      </c>
      <c r="I639" s="49">
        <v>1</v>
      </c>
      <c r="J639" s="37" t="s">
        <v>106</v>
      </c>
      <c r="K639" s="31"/>
      <c r="L639" s="31"/>
      <c r="M639" s="38"/>
      <c r="N639" s="193">
        <v>3</v>
      </c>
      <c r="O639" s="21">
        <v>90</v>
      </c>
      <c r="P639" s="21">
        <v>8</v>
      </c>
      <c r="Q639" s="21"/>
      <c r="R639" s="21">
        <v>0</v>
      </c>
      <c r="S639" s="21">
        <v>8</v>
      </c>
      <c r="T639" s="121">
        <v>76</v>
      </c>
      <c r="U639" s="50">
        <f t="shared" si="161"/>
        <v>0</v>
      </c>
      <c r="V639" s="29">
        <f t="shared" si="162"/>
        <v>0</v>
      </c>
      <c r="W639" s="29">
        <f t="shared" si="163"/>
        <v>8</v>
      </c>
      <c r="X639" s="57">
        <f t="shared" si="164"/>
        <v>0</v>
      </c>
      <c r="Y639" s="29">
        <f t="shared" si="165"/>
        <v>0</v>
      </c>
      <c r="Z639" s="20">
        <f t="shared" si="166"/>
        <v>0</v>
      </c>
      <c r="AA639" s="20">
        <f t="shared" si="159"/>
        <v>0</v>
      </c>
      <c r="AB639" s="20">
        <f t="shared" si="167"/>
        <v>2.25</v>
      </c>
      <c r="AC639" s="20">
        <f t="shared" si="168"/>
        <v>0</v>
      </c>
      <c r="AD639" s="20">
        <f t="shared" si="169"/>
        <v>0</v>
      </c>
      <c r="AE639" s="23">
        <f t="shared" si="170"/>
        <v>0</v>
      </c>
      <c r="AF639" s="25">
        <f t="shared" si="171"/>
        <v>0</v>
      </c>
      <c r="AG639" s="230">
        <f t="shared" si="174"/>
        <v>2.16</v>
      </c>
      <c r="AH639" s="25">
        <f t="shared" si="160"/>
        <v>0</v>
      </c>
      <c r="AI639" s="23"/>
      <c r="AJ639" s="49">
        <f t="shared" si="172"/>
        <v>12.41</v>
      </c>
      <c r="AK639" s="181" t="s">
        <v>254</v>
      </c>
      <c r="AL639" s="182">
        <f t="shared" si="173"/>
        <v>2.0683333333333335E-2</v>
      </c>
      <c r="AM639" s="336" t="s">
        <v>366</v>
      </c>
      <c r="AN639" s="20" t="s">
        <v>148</v>
      </c>
      <c r="AO639" s="20" t="s">
        <v>148</v>
      </c>
      <c r="AP639" s="21"/>
      <c r="AQ639" s="122" t="s">
        <v>4</v>
      </c>
      <c r="AR639" s="185" t="str">
        <f>INDEX(Преподаватели!F$3:F$72,MATCH($AK639,Преподаватели!$E$3:$E$72,0),1)</f>
        <v>доц.</v>
      </c>
      <c r="AS639" s="101" t="str">
        <f>INDEX(Преподаватели!G$3:G$72,MATCH($AK639,Преподаватели!$E$3:$E$72,0),1)</f>
        <v>шт.сум.</v>
      </c>
      <c r="AT639" s="101" t="str">
        <f>INDEX(Преподаватели!H$3:H$72,MATCH($AK639,Преподаватели!$E$3:$E$72,0),1)</f>
        <v>к.н.</v>
      </c>
      <c r="AU639" s="186" t="str">
        <f>INDEX(Преподаватели!I$3:I$72,MATCH($AK639,Преподаватели!$E$3:$E$72,0),1)</f>
        <v>доц.</v>
      </c>
      <c r="AV639" s="157"/>
      <c r="AW639" s="163"/>
      <c r="AX639" s="163"/>
      <c r="AY639" s="164"/>
      <c r="AZ639" s="165"/>
      <c r="BA639" s="165"/>
    </row>
    <row r="640" spans="1:58" s="1" customFormat="1">
      <c r="A640" s="21" t="s">
        <v>117</v>
      </c>
      <c r="B640" s="145" t="s">
        <v>396</v>
      </c>
      <c r="C640" s="68" t="s">
        <v>364</v>
      </c>
      <c r="D640" s="21" t="s">
        <v>437</v>
      </c>
      <c r="E640" s="21" t="s">
        <v>657</v>
      </c>
      <c r="F640" s="21">
        <v>1</v>
      </c>
      <c r="G640" s="320" t="s">
        <v>711</v>
      </c>
      <c r="H640" s="21">
        <v>9</v>
      </c>
      <c r="I640" s="49">
        <v>1</v>
      </c>
      <c r="J640" s="37"/>
      <c r="K640" s="31"/>
      <c r="L640" s="31" t="s">
        <v>133</v>
      </c>
      <c r="M640" s="38" t="s">
        <v>133</v>
      </c>
      <c r="N640" s="193">
        <v>0</v>
      </c>
      <c r="O640" s="21"/>
      <c r="P640" s="21">
        <v>4</v>
      </c>
      <c r="Q640" s="21">
        <v>4</v>
      </c>
      <c r="R640" s="21">
        <v>0</v>
      </c>
      <c r="S640" s="21"/>
      <c r="T640" s="121"/>
      <c r="U640" s="50">
        <f t="shared" si="161"/>
        <v>4</v>
      </c>
      <c r="V640" s="29">
        <f t="shared" si="162"/>
        <v>0</v>
      </c>
      <c r="W640" s="29">
        <f t="shared" si="163"/>
        <v>0</v>
      </c>
      <c r="X640" s="57">
        <f t="shared" si="164"/>
        <v>0</v>
      </c>
      <c r="Y640" s="29">
        <f t="shared" si="165"/>
        <v>0</v>
      </c>
      <c r="Z640" s="20">
        <f t="shared" si="166"/>
        <v>0</v>
      </c>
      <c r="AA640" s="20">
        <f t="shared" si="159"/>
        <v>0</v>
      </c>
      <c r="AB640" s="20">
        <f t="shared" si="167"/>
        <v>0</v>
      </c>
      <c r="AC640" s="20">
        <f t="shared" si="168"/>
        <v>0</v>
      </c>
      <c r="AD640" s="20">
        <f t="shared" si="169"/>
        <v>0</v>
      </c>
      <c r="AE640" s="23">
        <f t="shared" si="170"/>
        <v>0</v>
      </c>
      <c r="AF640" s="25">
        <f t="shared" si="171"/>
        <v>0</v>
      </c>
      <c r="AG640" s="230">
        <f t="shared" si="174"/>
        <v>0</v>
      </c>
      <c r="AH640" s="25">
        <f t="shared" si="160"/>
        <v>0</v>
      </c>
      <c r="AI640" s="23"/>
      <c r="AJ640" s="49">
        <f t="shared" si="172"/>
        <v>4</v>
      </c>
      <c r="AK640" s="181" t="s">
        <v>238</v>
      </c>
      <c r="AL640" s="182">
        <f t="shared" si="173"/>
        <v>6.6666666666666671E-3</v>
      </c>
      <c r="AM640" s="336" t="s">
        <v>366</v>
      </c>
      <c r="AN640" s="20" t="s">
        <v>148</v>
      </c>
      <c r="AO640" s="20" t="s">
        <v>148</v>
      </c>
      <c r="AP640" s="21"/>
      <c r="AQ640" s="122" t="s">
        <v>4</v>
      </c>
      <c r="AR640" s="185" t="str">
        <f>INDEX(Преподаватели!F$3:F$72,MATCH($AK640,Преподаватели!$E$3:$E$72,0),1)</f>
        <v>доц.</v>
      </c>
      <c r="AS640" s="101" t="str">
        <f>INDEX(Преподаватели!G$3:G$72,MATCH($AK640,Преподаватели!$E$3:$E$72,0),1)</f>
        <v>шт.</v>
      </c>
      <c r="AT640" s="101" t="str">
        <f>INDEX(Преподаватели!H$3:H$72,MATCH($AK640,Преподаватели!$E$3:$E$72,0),1)</f>
        <v>к.н.</v>
      </c>
      <c r="AU640" s="186" t="str">
        <f>INDEX(Преподаватели!I$3:I$72,MATCH($AK640,Преподаватели!$E$3:$E$72,0),1)</f>
        <v>б.з.</v>
      </c>
      <c r="AV640" s="157"/>
      <c r="AW640" s="163"/>
      <c r="AX640" s="163"/>
      <c r="AY640" s="164"/>
      <c r="AZ640" s="165"/>
      <c r="BA640" s="165"/>
    </row>
    <row r="641" spans="1:58">
      <c r="A641" s="22" t="s">
        <v>117</v>
      </c>
      <c r="B641" s="145" t="s">
        <v>396</v>
      </c>
      <c r="C641" s="68" t="s">
        <v>364</v>
      </c>
      <c r="D641" s="21" t="s">
        <v>437</v>
      </c>
      <c r="E641" s="21" t="s">
        <v>657</v>
      </c>
      <c r="F641" s="21">
        <v>2</v>
      </c>
      <c r="G641" s="320" t="s">
        <v>711</v>
      </c>
      <c r="H641" s="21">
        <v>9</v>
      </c>
      <c r="I641" s="49">
        <v>1</v>
      </c>
      <c r="J641" s="37"/>
      <c r="K641" s="31" t="s">
        <v>106</v>
      </c>
      <c r="L641" s="31" t="s">
        <v>133</v>
      </c>
      <c r="M641" s="38" t="s">
        <v>133</v>
      </c>
      <c r="N641" s="193">
        <v>3</v>
      </c>
      <c r="O641" s="21">
        <v>90</v>
      </c>
      <c r="P641" s="21">
        <v>4</v>
      </c>
      <c r="Q641" s="21"/>
      <c r="R641" s="21">
        <v>0</v>
      </c>
      <c r="S641" s="21">
        <v>4</v>
      </c>
      <c r="T641" s="121">
        <v>76</v>
      </c>
      <c r="U641" s="50">
        <f t="shared" si="161"/>
        <v>0</v>
      </c>
      <c r="V641" s="29">
        <f t="shared" si="162"/>
        <v>0</v>
      </c>
      <c r="W641" s="29">
        <f t="shared" si="163"/>
        <v>4</v>
      </c>
      <c r="X641" s="57">
        <f t="shared" si="164"/>
        <v>0</v>
      </c>
      <c r="Y641" s="29">
        <f t="shared" si="165"/>
        <v>0</v>
      </c>
      <c r="Z641" s="20">
        <f t="shared" si="166"/>
        <v>0</v>
      </c>
      <c r="AA641" s="20">
        <f t="shared" si="159"/>
        <v>0</v>
      </c>
      <c r="AB641" s="20">
        <f t="shared" si="167"/>
        <v>0</v>
      </c>
      <c r="AC641" s="20">
        <f t="shared" si="168"/>
        <v>0</v>
      </c>
      <c r="AD641" s="20">
        <f t="shared" si="169"/>
        <v>0</v>
      </c>
      <c r="AE641" s="23">
        <f t="shared" si="170"/>
        <v>0</v>
      </c>
      <c r="AF641" s="25">
        <f t="shared" si="171"/>
        <v>0</v>
      </c>
      <c r="AG641" s="230">
        <f t="shared" si="174"/>
        <v>2.16</v>
      </c>
      <c r="AH641" s="25">
        <f t="shared" si="160"/>
        <v>0</v>
      </c>
      <c r="AI641" s="23"/>
      <c r="AJ641" s="49">
        <f t="shared" si="172"/>
        <v>6.16</v>
      </c>
      <c r="AK641" s="181" t="s">
        <v>238</v>
      </c>
      <c r="AL641" s="182">
        <f t="shared" si="173"/>
        <v>1.0266666666666667E-2</v>
      </c>
      <c r="AM641" s="337" t="s">
        <v>366</v>
      </c>
      <c r="AN641" s="20" t="s">
        <v>148</v>
      </c>
      <c r="AO641" s="20" t="s">
        <v>148</v>
      </c>
      <c r="AP641" s="21"/>
      <c r="AQ641" s="122" t="s">
        <v>4</v>
      </c>
      <c r="AR641" s="185" t="str">
        <f>INDEX(Преподаватели!F$3:F$72,MATCH($AK641,Преподаватели!$E$3:$E$72,0),1)</f>
        <v>доц.</v>
      </c>
      <c r="AS641" s="101" t="str">
        <f>INDEX(Преподаватели!G$3:G$72,MATCH($AK641,Преподаватели!$E$3:$E$72,0),1)</f>
        <v>шт.</v>
      </c>
      <c r="AT641" s="101" t="str">
        <f>INDEX(Преподаватели!H$3:H$72,MATCH($AK641,Преподаватели!$E$3:$E$72,0),1)</f>
        <v>к.н.</v>
      </c>
      <c r="AU641" s="186" t="str">
        <f>INDEX(Преподаватели!I$3:I$72,MATCH($AK641,Преподаватели!$E$3:$E$72,0),1)</f>
        <v>б.з.</v>
      </c>
      <c r="AV641" s="157"/>
      <c r="AW641" s="163"/>
      <c r="AX641" s="163"/>
      <c r="AY641" s="164"/>
      <c r="AZ641" s="165"/>
      <c r="BA641" s="165"/>
      <c r="BB641" s="1"/>
      <c r="BC641" s="1"/>
      <c r="BD641" s="1"/>
      <c r="BE641" s="1"/>
      <c r="BF641" s="1"/>
    </row>
    <row r="642" spans="1:58" s="1" customFormat="1">
      <c r="A642" s="21" t="s">
        <v>122</v>
      </c>
      <c r="B642" s="145" t="s">
        <v>397</v>
      </c>
      <c r="C642" s="68" t="s">
        <v>364</v>
      </c>
      <c r="D642" s="21" t="s">
        <v>437</v>
      </c>
      <c r="E642" s="21" t="s">
        <v>657</v>
      </c>
      <c r="F642" s="21">
        <v>1</v>
      </c>
      <c r="G642" s="320" t="s">
        <v>711</v>
      </c>
      <c r="H642" s="21">
        <v>9</v>
      </c>
      <c r="I642" s="49">
        <v>1</v>
      </c>
      <c r="J642" s="37"/>
      <c r="K642" s="31" t="s">
        <v>106</v>
      </c>
      <c r="L642" s="31"/>
      <c r="M642" s="38"/>
      <c r="N642" s="193">
        <v>3</v>
      </c>
      <c r="O642" s="21">
        <v>90</v>
      </c>
      <c r="P642" s="21">
        <v>4</v>
      </c>
      <c r="Q642" s="21"/>
      <c r="R642" s="21">
        <v>0</v>
      </c>
      <c r="S642" s="21">
        <v>4</v>
      </c>
      <c r="T642" s="121">
        <v>76</v>
      </c>
      <c r="U642" s="50">
        <f t="shared" si="161"/>
        <v>0</v>
      </c>
      <c r="V642" s="29">
        <f t="shared" si="162"/>
        <v>0</v>
      </c>
      <c r="W642" s="29">
        <f t="shared" si="163"/>
        <v>4</v>
      </c>
      <c r="X642" s="57">
        <f t="shared" si="164"/>
        <v>0</v>
      </c>
      <c r="Y642" s="29">
        <f t="shared" si="165"/>
        <v>0</v>
      </c>
      <c r="Z642" s="20">
        <f t="shared" si="166"/>
        <v>0</v>
      </c>
      <c r="AA642" s="20">
        <f t="shared" si="159"/>
        <v>0</v>
      </c>
      <c r="AB642" s="20">
        <f t="shared" si="167"/>
        <v>0</v>
      </c>
      <c r="AC642" s="20">
        <f t="shared" si="168"/>
        <v>0</v>
      </c>
      <c r="AD642" s="20">
        <f t="shared" si="169"/>
        <v>0</v>
      </c>
      <c r="AE642" s="23">
        <f t="shared" si="170"/>
        <v>0</v>
      </c>
      <c r="AF642" s="25">
        <f t="shared" si="171"/>
        <v>0</v>
      </c>
      <c r="AG642" s="230">
        <f t="shared" si="174"/>
        <v>2.16</v>
      </c>
      <c r="AH642" s="25">
        <f t="shared" si="160"/>
        <v>0</v>
      </c>
      <c r="AI642" s="23"/>
      <c r="AJ642" s="49">
        <f t="shared" si="172"/>
        <v>6.16</v>
      </c>
      <c r="AK642" s="181" t="s">
        <v>233</v>
      </c>
      <c r="AL642" s="182">
        <f t="shared" si="173"/>
        <v>1.0266666666666667E-2</v>
      </c>
      <c r="AM642" s="336" t="s">
        <v>366</v>
      </c>
      <c r="AN642" s="20" t="s">
        <v>148</v>
      </c>
      <c r="AO642" s="20" t="s">
        <v>148</v>
      </c>
      <c r="AP642" s="21"/>
      <c r="AQ642" s="122" t="s">
        <v>4</v>
      </c>
      <c r="AR642" s="185" t="str">
        <f>INDEX(Преподаватели!F$3:F$72,MATCH($AK642,Преподаватели!$E$3:$E$72,0),1)</f>
        <v>доц.</v>
      </c>
      <c r="AS642" s="101" t="str">
        <f>INDEX(Преподаватели!G$3:G$72,MATCH($AK642,Преподаватели!$E$3:$E$72,0),1)</f>
        <v>шт.</v>
      </c>
      <c r="AT642" s="101" t="str">
        <f>INDEX(Преподаватели!H$3:H$72,MATCH($AK642,Преподаватели!$E$3:$E$72,0),1)</f>
        <v>к.н.</v>
      </c>
      <c r="AU642" s="186" t="str">
        <f>INDEX(Преподаватели!I$3:I$72,MATCH($AK642,Преподаватели!$E$3:$E$72,0),1)</f>
        <v>б.з.</v>
      </c>
      <c r="AV642" s="157"/>
      <c r="AW642" s="163"/>
      <c r="AX642" s="163"/>
      <c r="AY642" s="164"/>
      <c r="AZ642" s="165"/>
      <c r="BA642" s="165"/>
      <c r="BB642" s="4"/>
      <c r="BC642" s="4"/>
      <c r="BD642" s="4"/>
      <c r="BE642" s="4"/>
      <c r="BF642" s="4"/>
    </row>
    <row r="643" spans="1:58" s="1" customFormat="1">
      <c r="A643" s="21" t="s">
        <v>126</v>
      </c>
      <c r="B643" s="145" t="s">
        <v>398</v>
      </c>
      <c r="C643" s="68" t="s">
        <v>364</v>
      </c>
      <c r="D643" s="21" t="s">
        <v>437</v>
      </c>
      <c r="E643" s="21" t="s">
        <v>657</v>
      </c>
      <c r="F643" s="21">
        <v>1</v>
      </c>
      <c r="G643" s="320" t="s">
        <v>711</v>
      </c>
      <c r="H643" s="21">
        <v>9</v>
      </c>
      <c r="I643" s="49">
        <v>1</v>
      </c>
      <c r="J643" s="37" t="s">
        <v>106</v>
      </c>
      <c r="K643" s="31"/>
      <c r="L643" s="31"/>
      <c r="M643" s="38"/>
      <c r="N643" s="193">
        <v>4</v>
      </c>
      <c r="O643" s="21">
        <v>120</v>
      </c>
      <c r="P643" s="21">
        <v>4</v>
      </c>
      <c r="Q643" s="21"/>
      <c r="R643" s="21"/>
      <c r="S643" s="21">
        <v>4</v>
      </c>
      <c r="T643" s="121">
        <v>104</v>
      </c>
      <c r="U643" s="50">
        <f t="shared" si="161"/>
        <v>0</v>
      </c>
      <c r="V643" s="29">
        <f t="shared" si="162"/>
        <v>0</v>
      </c>
      <c r="W643" s="29">
        <f t="shared" si="163"/>
        <v>4</v>
      </c>
      <c r="X643" s="57">
        <f t="shared" si="164"/>
        <v>0</v>
      </c>
      <c r="Y643" s="29">
        <f t="shared" si="165"/>
        <v>0</v>
      </c>
      <c r="Z643" s="20">
        <f t="shared" si="166"/>
        <v>0</v>
      </c>
      <c r="AA643" s="20">
        <f t="shared" si="159"/>
        <v>0</v>
      </c>
      <c r="AB643" s="20">
        <f t="shared" si="167"/>
        <v>2.25</v>
      </c>
      <c r="AC643" s="20">
        <f t="shared" si="168"/>
        <v>0</v>
      </c>
      <c r="AD643" s="20">
        <f t="shared" si="169"/>
        <v>0</v>
      </c>
      <c r="AE643" s="23">
        <f t="shared" si="170"/>
        <v>0</v>
      </c>
      <c r="AF643" s="25">
        <f t="shared" si="171"/>
        <v>0</v>
      </c>
      <c r="AG643" s="230">
        <f t="shared" si="174"/>
        <v>2.88</v>
      </c>
      <c r="AH643" s="25">
        <f t="shared" si="160"/>
        <v>0</v>
      </c>
      <c r="AI643" s="23"/>
      <c r="AJ643" s="49">
        <f t="shared" si="172"/>
        <v>9.129999999999999</v>
      </c>
      <c r="AK643" s="181" t="s">
        <v>254</v>
      </c>
      <c r="AL643" s="182">
        <f t="shared" si="173"/>
        <v>1.5216666666666665E-2</v>
      </c>
      <c r="AM643" s="336" t="s">
        <v>366</v>
      </c>
      <c r="AN643" s="20" t="s">
        <v>148</v>
      </c>
      <c r="AO643" s="20" t="s">
        <v>148</v>
      </c>
      <c r="AP643" s="21"/>
      <c r="AQ643" s="122" t="s">
        <v>4</v>
      </c>
      <c r="AR643" s="185" t="str">
        <f>INDEX(Преподаватели!F$3:F$72,MATCH($AK643,Преподаватели!$E$3:$E$72,0),1)</f>
        <v>доц.</v>
      </c>
      <c r="AS643" s="101" t="str">
        <f>INDEX(Преподаватели!G$3:G$72,MATCH($AK643,Преподаватели!$E$3:$E$72,0),1)</f>
        <v>шт.сум.</v>
      </c>
      <c r="AT643" s="101" t="str">
        <f>INDEX(Преподаватели!H$3:H$72,MATCH($AK643,Преподаватели!$E$3:$E$72,0),1)</f>
        <v>к.н.</v>
      </c>
      <c r="AU643" s="186" t="str">
        <f>INDEX(Преподаватели!I$3:I$72,MATCH($AK643,Преподаватели!$E$3:$E$72,0),1)</f>
        <v>доц.</v>
      </c>
      <c r="AV643" s="157"/>
      <c r="AW643" s="163"/>
      <c r="AX643" s="163"/>
      <c r="AY643" s="164"/>
      <c r="AZ643" s="165"/>
      <c r="BA643" s="165"/>
    </row>
    <row r="644" spans="1:58" s="1" customFormat="1">
      <c r="A644" s="21" t="s">
        <v>128</v>
      </c>
      <c r="B644" s="145" t="s">
        <v>399</v>
      </c>
      <c r="C644" s="68" t="s">
        <v>364</v>
      </c>
      <c r="D644" s="21" t="s">
        <v>437</v>
      </c>
      <c r="E644" s="21" t="s">
        <v>657</v>
      </c>
      <c r="F644" s="21">
        <v>1</v>
      </c>
      <c r="G644" s="320" t="s">
        <v>711</v>
      </c>
      <c r="H644" s="21">
        <v>9</v>
      </c>
      <c r="I644" s="49">
        <v>1</v>
      </c>
      <c r="J644" s="37"/>
      <c r="K644" s="31"/>
      <c r="L644" s="31"/>
      <c r="M644" s="38"/>
      <c r="N644" s="193">
        <v>0</v>
      </c>
      <c r="O644" s="21"/>
      <c r="P644" s="21">
        <v>4</v>
      </c>
      <c r="Q644" s="21">
        <v>4</v>
      </c>
      <c r="R644" s="21"/>
      <c r="S644" s="21"/>
      <c r="T644" s="121"/>
      <c r="U644" s="50">
        <f t="shared" si="161"/>
        <v>4</v>
      </c>
      <c r="V644" s="29">
        <f t="shared" si="162"/>
        <v>0</v>
      </c>
      <c r="W644" s="29">
        <f t="shared" si="163"/>
        <v>0</v>
      </c>
      <c r="X644" s="57">
        <f t="shared" si="164"/>
        <v>0</v>
      </c>
      <c r="Y644" s="29">
        <f t="shared" si="165"/>
        <v>0</v>
      </c>
      <c r="Z644" s="20">
        <f t="shared" si="166"/>
        <v>0</v>
      </c>
      <c r="AA644" s="20">
        <f t="shared" si="159"/>
        <v>0</v>
      </c>
      <c r="AB644" s="20">
        <f t="shared" si="167"/>
        <v>0</v>
      </c>
      <c r="AC644" s="20">
        <f t="shared" si="168"/>
        <v>0</v>
      </c>
      <c r="AD644" s="20">
        <f t="shared" si="169"/>
        <v>0</v>
      </c>
      <c r="AE644" s="23">
        <f t="shared" si="170"/>
        <v>0</v>
      </c>
      <c r="AF644" s="25">
        <f t="shared" si="171"/>
        <v>0</v>
      </c>
      <c r="AG644" s="230">
        <f t="shared" si="174"/>
        <v>0</v>
      </c>
      <c r="AH644" s="25">
        <f t="shared" si="160"/>
        <v>0</v>
      </c>
      <c r="AI644" s="23"/>
      <c r="AJ644" s="49">
        <f t="shared" si="172"/>
        <v>4</v>
      </c>
      <c r="AK644" s="181" t="s">
        <v>107</v>
      </c>
      <c r="AL644" s="182">
        <f t="shared" si="173"/>
        <v>6.6666666666666671E-3</v>
      </c>
      <c r="AM644" s="336" t="s">
        <v>366</v>
      </c>
      <c r="AN644" s="20" t="s">
        <v>148</v>
      </c>
      <c r="AO644" s="20" t="s">
        <v>148</v>
      </c>
      <c r="AP644" s="21"/>
      <c r="AQ644" s="122" t="s">
        <v>4</v>
      </c>
      <c r="AR644" s="185" t="str">
        <f>INDEX(Преподаватели!F$3:F$72,MATCH($AK644,Преподаватели!$E$3:$E$72,0),1)</f>
        <v>ст.викл.</v>
      </c>
      <c r="AS644" s="101" t="str">
        <f>INDEX(Преподаватели!G$3:G$72,MATCH($AK644,Преподаватели!$E$3:$E$72,0),1)</f>
        <v>шт.</v>
      </c>
      <c r="AT644" s="101" t="str">
        <f>INDEX(Преподаватели!H$3:H$72,MATCH($AK644,Преподаватели!$E$3:$E$72,0),1)</f>
        <v>б.с.</v>
      </c>
      <c r="AU644" s="186" t="str">
        <f>INDEX(Преподаватели!I$3:I$72,MATCH($AK644,Преподаватели!$E$3:$E$72,0),1)</f>
        <v>б.з.</v>
      </c>
      <c r="AV644" s="157"/>
      <c r="AW644" s="163"/>
      <c r="AX644" s="163"/>
      <c r="AY644" s="164"/>
      <c r="AZ644" s="165"/>
      <c r="BA644" s="165"/>
      <c r="BB644" s="4"/>
      <c r="BC644" s="4"/>
      <c r="BD644" s="4"/>
      <c r="BE644" s="4"/>
      <c r="BF644" s="4"/>
    </row>
    <row r="645" spans="1:58">
      <c r="A645" s="22" t="s">
        <v>128</v>
      </c>
      <c r="B645" s="145" t="s">
        <v>399</v>
      </c>
      <c r="C645" s="68" t="s">
        <v>364</v>
      </c>
      <c r="D645" s="21" t="s">
        <v>437</v>
      </c>
      <c r="E645" s="21" t="s">
        <v>657</v>
      </c>
      <c r="F645" s="21">
        <v>2</v>
      </c>
      <c r="G645" s="320" t="s">
        <v>711</v>
      </c>
      <c r="H645" s="21">
        <v>9</v>
      </c>
      <c r="I645" s="49">
        <v>1</v>
      </c>
      <c r="J645" s="37"/>
      <c r="K645" s="31" t="s">
        <v>106</v>
      </c>
      <c r="L645" s="31"/>
      <c r="M645" s="38"/>
      <c r="N645" s="193">
        <v>3</v>
      </c>
      <c r="O645" s="21">
        <v>90</v>
      </c>
      <c r="P645" s="21">
        <v>4</v>
      </c>
      <c r="Q645" s="21"/>
      <c r="R645" s="21">
        <v>4</v>
      </c>
      <c r="S645" s="21">
        <v>0</v>
      </c>
      <c r="T645" s="121">
        <v>76</v>
      </c>
      <c r="U645" s="50">
        <f t="shared" si="161"/>
        <v>0</v>
      </c>
      <c r="V645" s="29">
        <f t="shared" si="162"/>
        <v>4</v>
      </c>
      <c r="W645" s="29">
        <f t="shared" si="163"/>
        <v>0</v>
      </c>
      <c r="X645" s="57">
        <f t="shared" si="164"/>
        <v>0</v>
      </c>
      <c r="Y645" s="29">
        <f t="shared" si="165"/>
        <v>0</v>
      </c>
      <c r="Z645" s="20">
        <f t="shared" si="166"/>
        <v>0</v>
      </c>
      <c r="AA645" s="20">
        <f t="shared" si="159"/>
        <v>0</v>
      </c>
      <c r="AB645" s="20">
        <f t="shared" si="167"/>
        <v>0</v>
      </c>
      <c r="AC645" s="20">
        <f t="shared" si="168"/>
        <v>0</v>
      </c>
      <c r="AD645" s="20">
        <f t="shared" si="169"/>
        <v>0</v>
      </c>
      <c r="AE645" s="23">
        <f t="shared" si="170"/>
        <v>0</v>
      </c>
      <c r="AF645" s="25">
        <f t="shared" si="171"/>
        <v>0</v>
      </c>
      <c r="AG645" s="230">
        <f t="shared" si="174"/>
        <v>2.16</v>
      </c>
      <c r="AH645" s="25">
        <f t="shared" si="160"/>
        <v>0</v>
      </c>
      <c r="AI645" s="23"/>
      <c r="AJ645" s="49">
        <f t="shared" si="172"/>
        <v>6.16</v>
      </c>
      <c r="AK645" s="181" t="s">
        <v>107</v>
      </c>
      <c r="AL645" s="182">
        <f t="shared" si="173"/>
        <v>1.0266666666666667E-2</v>
      </c>
      <c r="AM645" s="337" t="s">
        <v>366</v>
      </c>
      <c r="AN645" s="20" t="s">
        <v>148</v>
      </c>
      <c r="AO645" s="20" t="s">
        <v>148</v>
      </c>
      <c r="AP645" s="21"/>
      <c r="AQ645" s="122" t="s">
        <v>4</v>
      </c>
      <c r="AR645" s="185" t="str">
        <f>INDEX(Преподаватели!F$3:F$72,MATCH($AK645,Преподаватели!$E$3:$E$72,0),1)</f>
        <v>ст.викл.</v>
      </c>
      <c r="AS645" s="101" t="str">
        <f>INDEX(Преподаватели!G$3:G$72,MATCH($AK645,Преподаватели!$E$3:$E$72,0),1)</f>
        <v>шт.</v>
      </c>
      <c r="AT645" s="101" t="str">
        <f>INDEX(Преподаватели!H$3:H$72,MATCH($AK645,Преподаватели!$E$3:$E$72,0),1)</f>
        <v>б.с.</v>
      </c>
      <c r="AU645" s="186" t="str">
        <f>INDEX(Преподаватели!I$3:I$72,MATCH($AK645,Преподаватели!$E$3:$E$72,0),1)</f>
        <v>б.з.</v>
      </c>
      <c r="AV645" s="157"/>
      <c r="AW645" s="163"/>
      <c r="AX645" s="163"/>
      <c r="AY645" s="164"/>
      <c r="AZ645" s="165"/>
      <c r="BA645" s="165"/>
      <c r="BB645" s="1"/>
      <c r="BC645" s="1"/>
      <c r="BD645" s="1"/>
      <c r="BE645" s="1"/>
      <c r="BF645" s="1"/>
    </row>
    <row r="646" spans="1:58" s="1" customFormat="1">
      <c r="A646" s="21" t="s">
        <v>295</v>
      </c>
      <c r="B646" s="145" t="s">
        <v>400</v>
      </c>
      <c r="C646" s="68" t="s">
        <v>364</v>
      </c>
      <c r="D646" s="21" t="s">
        <v>437</v>
      </c>
      <c r="E646" s="21" t="s">
        <v>657</v>
      </c>
      <c r="F646" s="21">
        <v>1</v>
      </c>
      <c r="G646" s="320" t="s">
        <v>711</v>
      </c>
      <c r="H646" s="21">
        <v>9</v>
      </c>
      <c r="I646" s="49">
        <v>1</v>
      </c>
      <c r="J646" s="37"/>
      <c r="K646" s="31"/>
      <c r="L646" s="31"/>
      <c r="M646" s="38"/>
      <c r="N646" s="193">
        <v>0</v>
      </c>
      <c r="O646" s="21"/>
      <c r="P646" s="21">
        <v>4</v>
      </c>
      <c r="Q646" s="21">
        <v>4</v>
      </c>
      <c r="R646" s="21">
        <v>0</v>
      </c>
      <c r="S646" s="21"/>
      <c r="T646" s="121"/>
      <c r="U646" s="50">
        <f t="shared" si="161"/>
        <v>4</v>
      </c>
      <c r="V646" s="29">
        <f t="shared" si="162"/>
        <v>0</v>
      </c>
      <c r="W646" s="29">
        <f t="shared" si="163"/>
        <v>0</v>
      </c>
      <c r="X646" s="57">
        <f t="shared" si="164"/>
        <v>0</v>
      </c>
      <c r="Y646" s="29">
        <f t="shared" si="165"/>
        <v>0</v>
      </c>
      <c r="Z646" s="20">
        <f t="shared" si="166"/>
        <v>0</v>
      </c>
      <c r="AA646" s="20">
        <f t="shared" si="159"/>
        <v>0</v>
      </c>
      <c r="AB646" s="20">
        <f t="shared" si="167"/>
        <v>0</v>
      </c>
      <c r="AC646" s="20">
        <f t="shared" si="168"/>
        <v>0</v>
      </c>
      <c r="AD646" s="20">
        <f t="shared" si="169"/>
        <v>0</v>
      </c>
      <c r="AE646" s="23">
        <f t="shared" si="170"/>
        <v>0</v>
      </c>
      <c r="AF646" s="25">
        <f t="shared" si="171"/>
        <v>0</v>
      </c>
      <c r="AG646" s="230">
        <f t="shared" si="174"/>
        <v>0</v>
      </c>
      <c r="AH646" s="25">
        <f t="shared" si="160"/>
        <v>0</v>
      </c>
      <c r="AI646" s="23"/>
      <c r="AJ646" s="49">
        <f t="shared" si="172"/>
        <v>4</v>
      </c>
      <c r="AK646" s="181" t="s">
        <v>233</v>
      </c>
      <c r="AL646" s="182">
        <f t="shared" si="173"/>
        <v>6.6666666666666671E-3</v>
      </c>
      <c r="AM646" s="336" t="s">
        <v>366</v>
      </c>
      <c r="AN646" s="20" t="s">
        <v>148</v>
      </c>
      <c r="AO646" s="20" t="s">
        <v>148</v>
      </c>
      <c r="AP646" s="21"/>
      <c r="AQ646" s="122" t="s">
        <v>4</v>
      </c>
      <c r="AR646" s="185" t="str">
        <f>INDEX(Преподаватели!F$3:F$72,MATCH($AK646,Преподаватели!$E$3:$E$72,0),1)</f>
        <v>доц.</v>
      </c>
      <c r="AS646" s="101" t="str">
        <f>INDEX(Преподаватели!G$3:G$72,MATCH($AK646,Преподаватели!$E$3:$E$72,0),1)</f>
        <v>шт.</v>
      </c>
      <c r="AT646" s="101" t="str">
        <f>INDEX(Преподаватели!H$3:H$72,MATCH($AK646,Преподаватели!$E$3:$E$72,0),1)</f>
        <v>к.н.</v>
      </c>
      <c r="AU646" s="186" t="str">
        <f>INDEX(Преподаватели!I$3:I$72,MATCH($AK646,Преподаватели!$E$3:$E$72,0),1)</f>
        <v>б.з.</v>
      </c>
      <c r="AV646" s="157"/>
      <c r="AW646" s="163"/>
      <c r="AX646" s="163"/>
      <c r="AY646" s="164"/>
      <c r="AZ646" s="165"/>
      <c r="BA646" s="165"/>
    </row>
    <row r="647" spans="1:58">
      <c r="A647" s="21" t="s">
        <v>295</v>
      </c>
      <c r="B647" s="145" t="s">
        <v>400</v>
      </c>
      <c r="C647" s="68" t="s">
        <v>364</v>
      </c>
      <c r="D647" s="21" t="s">
        <v>437</v>
      </c>
      <c r="E647" s="21" t="s">
        <v>657</v>
      </c>
      <c r="F647" s="21">
        <v>2</v>
      </c>
      <c r="G647" s="320" t="s">
        <v>711</v>
      </c>
      <c r="H647" s="21">
        <v>9</v>
      </c>
      <c r="I647" s="49">
        <v>1</v>
      </c>
      <c r="J647" s="37"/>
      <c r="K647" s="31" t="s">
        <v>106</v>
      </c>
      <c r="L647" s="31"/>
      <c r="M647" s="38"/>
      <c r="N647" s="193">
        <v>3</v>
      </c>
      <c r="O647" s="21">
        <v>90</v>
      </c>
      <c r="P647" s="21">
        <v>4</v>
      </c>
      <c r="Q647" s="21"/>
      <c r="R647" s="21">
        <v>0</v>
      </c>
      <c r="S647" s="21">
        <v>4</v>
      </c>
      <c r="T647" s="121">
        <v>76</v>
      </c>
      <c r="U647" s="50">
        <f t="shared" si="161"/>
        <v>0</v>
      </c>
      <c r="V647" s="29">
        <f t="shared" si="162"/>
        <v>0</v>
      </c>
      <c r="W647" s="29">
        <f t="shared" si="163"/>
        <v>4</v>
      </c>
      <c r="X647" s="57">
        <f t="shared" si="164"/>
        <v>0</v>
      </c>
      <c r="Y647" s="29">
        <f t="shared" si="165"/>
        <v>0</v>
      </c>
      <c r="Z647" s="20">
        <f t="shared" si="166"/>
        <v>0</v>
      </c>
      <c r="AA647" s="20">
        <f t="shared" si="159"/>
        <v>0</v>
      </c>
      <c r="AB647" s="20">
        <f t="shared" si="167"/>
        <v>0</v>
      </c>
      <c r="AC647" s="20">
        <f t="shared" si="168"/>
        <v>0</v>
      </c>
      <c r="AD647" s="20">
        <f t="shared" si="169"/>
        <v>0</v>
      </c>
      <c r="AE647" s="23">
        <f t="shared" si="170"/>
        <v>0</v>
      </c>
      <c r="AF647" s="25">
        <f t="shared" si="171"/>
        <v>0</v>
      </c>
      <c r="AG647" s="230">
        <f t="shared" si="174"/>
        <v>2.16</v>
      </c>
      <c r="AH647" s="25">
        <f t="shared" si="160"/>
        <v>0</v>
      </c>
      <c r="AI647" s="23"/>
      <c r="AJ647" s="49">
        <f t="shared" si="172"/>
        <v>6.16</v>
      </c>
      <c r="AK647" s="181" t="s">
        <v>233</v>
      </c>
      <c r="AL647" s="182">
        <f t="shared" si="173"/>
        <v>1.0266666666666667E-2</v>
      </c>
      <c r="AM647" s="337" t="s">
        <v>366</v>
      </c>
      <c r="AN647" s="20" t="s">
        <v>148</v>
      </c>
      <c r="AO647" s="20" t="s">
        <v>148</v>
      </c>
      <c r="AP647" s="21"/>
      <c r="AQ647" s="122" t="s">
        <v>4</v>
      </c>
      <c r="AR647" s="185" t="str">
        <f>INDEX(Преподаватели!F$3:F$72,MATCH($AK647,Преподаватели!$E$3:$E$72,0),1)</f>
        <v>доц.</v>
      </c>
      <c r="AS647" s="101" t="str">
        <f>INDEX(Преподаватели!G$3:G$72,MATCH($AK647,Преподаватели!$E$3:$E$72,0),1)</f>
        <v>шт.</v>
      </c>
      <c r="AT647" s="101" t="str">
        <f>INDEX(Преподаватели!H$3:H$72,MATCH($AK647,Преподаватели!$E$3:$E$72,0),1)</f>
        <v>к.н.</v>
      </c>
      <c r="AU647" s="186" t="str">
        <f>INDEX(Преподаватели!I$3:I$72,MATCH($AK647,Преподаватели!$E$3:$E$72,0),1)</f>
        <v>б.з.</v>
      </c>
      <c r="AV647" s="157"/>
      <c r="AW647" s="163"/>
      <c r="AX647" s="163"/>
      <c r="AY647" s="164"/>
      <c r="AZ647" s="165"/>
      <c r="BA647" s="165"/>
    </row>
    <row r="648" spans="1:58">
      <c r="A648" s="22" t="s">
        <v>187</v>
      </c>
      <c r="B648" s="145" t="s">
        <v>401</v>
      </c>
      <c r="C648" s="68" t="s">
        <v>364</v>
      </c>
      <c r="D648" s="21" t="s">
        <v>437</v>
      </c>
      <c r="E648" s="21" t="s">
        <v>657</v>
      </c>
      <c r="F648" s="21">
        <v>1</v>
      </c>
      <c r="G648" s="320" t="s">
        <v>711</v>
      </c>
      <c r="H648" s="21">
        <v>9</v>
      </c>
      <c r="I648" s="49">
        <v>1</v>
      </c>
      <c r="J648" s="37"/>
      <c r="K648" s="31" t="s">
        <v>106</v>
      </c>
      <c r="L648" s="31"/>
      <c r="M648" s="38"/>
      <c r="N648" s="193">
        <v>3</v>
      </c>
      <c r="O648" s="21">
        <v>90</v>
      </c>
      <c r="P648" s="21">
        <v>8</v>
      </c>
      <c r="Q648" s="21"/>
      <c r="R648" s="21">
        <v>0</v>
      </c>
      <c r="S648" s="21">
        <v>8</v>
      </c>
      <c r="T648" s="121">
        <v>76</v>
      </c>
      <c r="U648" s="50">
        <f t="shared" si="161"/>
        <v>0</v>
      </c>
      <c r="V648" s="29">
        <f t="shared" si="162"/>
        <v>0</v>
      </c>
      <c r="W648" s="29">
        <f t="shared" si="163"/>
        <v>8</v>
      </c>
      <c r="X648" s="57">
        <f t="shared" si="164"/>
        <v>0</v>
      </c>
      <c r="Y648" s="29">
        <f t="shared" si="165"/>
        <v>0</v>
      </c>
      <c r="Z648" s="20">
        <f t="shared" si="166"/>
        <v>0</v>
      </c>
      <c r="AA648" s="20">
        <f t="shared" ref="AA648:AA711" si="175">IF(H648&lt;6,0,IF(AND(D648="Ден.",J648="+"),I648*2,IF(AND(D648="Ден.",J648="+п"),I648*2,0)))</f>
        <v>0</v>
      </c>
      <c r="AB648" s="20">
        <f t="shared" si="167"/>
        <v>0</v>
      </c>
      <c r="AC648" s="20">
        <f t="shared" si="168"/>
        <v>0</v>
      </c>
      <c r="AD648" s="20">
        <f t="shared" si="169"/>
        <v>0</v>
      </c>
      <c r="AE648" s="23">
        <f t="shared" si="170"/>
        <v>0</v>
      </c>
      <c r="AF648" s="25">
        <f t="shared" si="171"/>
        <v>0</v>
      </c>
      <c r="AG648" s="230">
        <f t="shared" si="174"/>
        <v>2.16</v>
      </c>
      <c r="AH648" s="25">
        <f t="shared" si="160"/>
        <v>0</v>
      </c>
      <c r="AI648" s="23"/>
      <c r="AJ648" s="49">
        <f t="shared" si="172"/>
        <v>10.16</v>
      </c>
      <c r="AK648" s="181" t="s">
        <v>254</v>
      </c>
      <c r="AL648" s="182">
        <f t="shared" si="173"/>
        <v>1.6933333333333335E-2</v>
      </c>
      <c r="AM648" s="337" t="s">
        <v>402</v>
      </c>
      <c r="AN648" s="20" t="s">
        <v>110</v>
      </c>
      <c r="AO648" s="20" t="s">
        <v>148</v>
      </c>
      <c r="AP648" s="21"/>
      <c r="AQ648" s="122" t="s">
        <v>4</v>
      </c>
      <c r="AR648" s="185" t="str">
        <f>INDEX(Преподаватели!F$3:F$72,MATCH($AK648,Преподаватели!$E$3:$E$72,0),1)</f>
        <v>доц.</v>
      </c>
      <c r="AS648" s="101" t="str">
        <f>INDEX(Преподаватели!G$3:G$72,MATCH($AK648,Преподаватели!$E$3:$E$72,0),1)</f>
        <v>шт.сум.</v>
      </c>
      <c r="AT648" s="101" t="str">
        <f>INDEX(Преподаватели!H$3:H$72,MATCH($AK648,Преподаватели!$E$3:$E$72,0),1)</f>
        <v>к.н.</v>
      </c>
      <c r="AU648" s="186" t="str">
        <f>INDEX(Преподаватели!I$3:I$72,MATCH($AK648,Преподаватели!$E$3:$E$72,0),1)</f>
        <v>доц.</v>
      </c>
      <c r="AV648" s="157"/>
      <c r="AW648" s="163"/>
      <c r="AX648" s="163"/>
      <c r="AY648" s="164"/>
      <c r="AZ648" s="165"/>
      <c r="BA648" s="165"/>
      <c r="BB648" s="1"/>
      <c r="BC648" s="1"/>
      <c r="BD648" s="1"/>
      <c r="BE648" s="1"/>
      <c r="BF648" s="1"/>
    </row>
    <row r="649" spans="1:58" s="1" customFormat="1" ht="25.5">
      <c r="A649" s="22" t="s">
        <v>403</v>
      </c>
      <c r="B649" s="145" t="s">
        <v>404</v>
      </c>
      <c r="C649" s="68" t="s">
        <v>364</v>
      </c>
      <c r="D649" s="21" t="s">
        <v>437</v>
      </c>
      <c r="E649" s="21" t="s">
        <v>104</v>
      </c>
      <c r="F649" s="21">
        <v>1</v>
      </c>
      <c r="G649" s="20" t="s">
        <v>712</v>
      </c>
      <c r="H649" s="21">
        <v>5</v>
      </c>
      <c r="I649" s="49">
        <v>1</v>
      </c>
      <c r="J649" s="37"/>
      <c r="K649" s="31" t="s">
        <v>106</v>
      </c>
      <c r="L649" s="31"/>
      <c r="M649" s="38"/>
      <c r="N649" s="193">
        <v>3</v>
      </c>
      <c r="O649" s="21">
        <v>90</v>
      </c>
      <c r="P649" s="21">
        <v>8</v>
      </c>
      <c r="Q649" s="21"/>
      <c r="R649" s="21">
        <v>0</v>
      </c>
      <c r="S649" s="21">
        <v>8</v>
      </c>
      <c r="T649" s="121">
        <v>76</v>
      </c>
      <c r="U649" s="50">
        <f t="shared" si="161"/>
        <v>0</v>
      </c>
      <c r="V649" s="29">
        <f t="shared" si="162"/>
        <v>0</v>
      </c>
      <c r="W649" s="29">
        <f t="shared" si="163"/>
        <v>8</v>
      </c>
      <c r="X649" s="57">
        <f t="shared" si="164"/>
        <v>0</v>
      </c>
      <c r="Y649" s="29">
        <f t="shared" si="165"/>
        <v>0</v>
      </c>
      <c r="Z649" s="20">
        <f t="shared" si="166"/>
        <v>0</v>
      </c>
      <c r="AA649" s="20">
        <f t="shared" si="175"/>
        <v>0</v>
      </c>
      <c r="AB649" s="20">
        <f t="shared" si="167"/>
        <v>0</v>
      </c>
      <c r="AC649" s="20">
        <f t="shared" si="168"/>
        <v>0</v>
      </c>
      <c r="AD649" s="20">
        <f t="shared" si="169"/>
        <v>0</v>
      </c>
      <c r="AE649" s="23">
        <f t="shared" si="170"/>
        <v>0</v>
      </c>
      <c r="AF649" s="25">
        <f t="shared" si="171"/>
        <v>0</v>
      </c>
      <c r="AG649" s="230">
        <f t="shared" si="174"/>
        <v>1.2</v>
      </c>
      <c r="AH649" s="25">
        <f t="shared" si="160"/>
        <v>0</v>
      </c>
      <c r="AI649" s="23"/>
      <c r="AJ649" s="49">
        <f t="shared" si="172"/>
        <v>9.1999999999999993</v>
      </c>
      <c r="AK649" s="366" t="s">
        <v>254</v>
      </c>
      <c r="AL649" s="182">
        <f t="shared" si="173"/>
        <v>1.5333333333333332E-2</v>
      </c>
      <c r="AM649" s="337" t="s">
        <v>366</v>
      </c>
      <c r="AN649" s="20" t="s">
        <v>148</v>
      </c>
      <c r="AO649" s="20" t="s">
        <v>148</v>
      </c>
      <c r="AP649" s="21"/>
      <c r="AQ649" s="122" t="s">
        <v>4</v>
      </c>
      <c r="AR649" s="185" t="str">
        <f>INDEX(Преподаватели!F$3:F$72,MATCH($AK649,Преподаватели!$E$3:$E$72,0),1)</f>
        <v>доц.</v>
      </c>
      <c r="AS649" s="101" t="str">
        <f>INDEX(Преподаватели!G$3:G$72,MATCH($AK649,Преподаватели!$E$3:$E$72,0),1)</f>
        <v>шт.сум.</v>
      </c>
      <c r="AT649" s="101" t="str">
        <f>INDEX(Преподаватели!H$3:H$72,MATCH($AK649,Преподаватели!$E$3:$E$72,0),1)</f>
        <v>к.н.</v>
      </c>
      <c r="AU649" s="186" t="str">
        <f>INDEX(Преподаватели!I$3:I$72,MATCH($AK649,Преподаватели!$E$3:$E$72,0),1)</f>
        <v>доц.</v>
      </c>
      <c r="AV649" s="157"/>
      <c r="AW649" s="163"/>
      <c r="AX649" s="163"/>
      <c r="AY649" s="164"/>
      <c r="AZ649" s="165"/>
      <c r="BA649" s="165"/>
    </row>
    <row r="650" spans="1:58" ht="27.75" customHeight="1">
      <c r="A650" s="22" t="s">
        <v>405</v>
      </c>
      <c r="B650" s="145" t="s">
        <v>406</v>
      </c>
      <c r="C650" s="68" t="s">
        <v>364</v>
      </c>
      <c r="D650" s="21" t="s">
        <v>437</v>
      </c>
      <c r="E650" s="21" t="s">
        <v>104</v>
      </c>
      <c r="F650" s="21">
        <v>1</v>
      </c>
      <c r="G650" s="20" t="s">
        <v>712</v>
      </c>
      <c r="H650" s="21">
        <v>5</v>
      </c>
      <c r="I650" s="49">
        <v>1</v>
      </c>
      <c r="J650" s="37"/>
      <c r="K650" s="31"/>
      <c r="L650" s="31"/>
      <c r="M650" s="38"/>
      <c r="N650" s="193">
        <v>0</v>
      </c>
      <c r="O650" s="21"/>
      <c r="P650" s="21">
        <v>4</v>
      </c>
      <c r="Q650" s="21">
        <v>4</v>
      </c>
      <c r="R650" s="21">
        <v>0</v>
      </c>
      <c r="S650" s="21"/>
      <c r="T650" s="121"/>
      <c r="U650" s="50">
        <f t="shared" si="161"/>
        <v>4</v>
      </c>
      <c r="V650" s="29">
        <f t="shared" si="162"/>
        <v>0</v>
      </c>
      <c r="W650" s="29">
        <f t="shared" si="163"/>
        <v>0</v>
      </c>
      <c r="X650" s="57">
        <f t="shared" si="164"/>
        <v>0</v>
      </c>
      <c r="Y650" s="29">
        <f t="shared" si="165"/>
        <v>0</v>
      </c>
      <c r="Z650" s="20">
        <f t="shared" si="166"/>
        <v>0</v>
      </c>
      <c r="AA650" s="20">
        <f t="shared" si="175"/>
        <v>0</v>
      </c>
      <c r="AB650" s="20">
        <f t="shared" si="167"/>
        <v>0</v>
      </c>
      <c r="AC650" s="20">
        <f t="shared" si="168"/>
        <v>0</v>
      </c>
      <c r="AD650" s="20">
        <f t="shared" si="169"/>
        <v>0</v>
      </c>
      <c r="AE650" s="23">
        <f t="shared" si="170"/>
        <v>0</v>
      </c>
      <c r="AF650" s="25">
        <f t="shared" si="171"/>
        <v>0</v>
      </c>
      <c r="AG650" s="230">
        <f t="shared" si="174"/>
        <v>0</v>
      </c>
      <c r="AH650" s="25">
        <f t="shared" si="160"/>
        <v>0</v>
      </c>
      <c r="AI650" s="23"/>
      <c r="AJ650" s="49">
        <f t="shared" si="172"/>
        <v>4</v>
      </c>
      <c r="AK650" s="366" t="s">
        <v>238</v>
      </c>
      <c r="AL650" s="182">
        <f t="shared" si="173"/>
        <v>6.6666666666666671E-3</v>
      </c>
      <c r="AM650" s="337" t="s">
        <v>366</v>
      </c>
      <c r="AN650" s="20" t="s">
        <v>148</v>
      </c>
      <c r="AO650" s="20" t="s">
        <v>148</v>
      </c>
      <c r="AP650" s="21"/>
      <c r="AQ650" s="122" t="s">
        <v>4</v>
      </c>
      <c r="AR650" s="185" t="str">
        <f>INDEX(Преподаватели!F$3:F$72,MATCH($AK650,Преподаватели!$E$3:$E$72,0),1)</f>
        <v>доц.</v>
      </c>
      <c r="AS650" s="101" t="str">
        <f>INDEX(Преподаватели!G$3:G$72,MATCH($AK650,Преподаватели!$E$3:$E$72,0),1)</f>
        <v>шт.</v>
      </c>
      <c r="AT650" s="101" t="str">
        <f>INDEX(Преподаватели!H$3:H$72,MATCH($AK650,Преподаватели!$E$3:$E$72,0),1)</f>
        <v>к.н.</v>
      </c>
      <c r="AU650" s="186" t="str">
        <f>INDEX(Преподаватели!I$3:I$72,MATCH($AK650,Преподаватели!$E$3:$E$72,0),1)</f>
        <v>б.з.</v>
      </c>
      <c r="AV650" s="157"/>
      <c r="AW650" s="163"/>
      <c r="AX650" s="163"/>
      <c r="AY650" s="164"/>
      <c r="AZ650" s="165"/>
      <c r="BA650" s="165"/>
    </row>
    <row r="651" spans="1:58" s="1" customFormat="1" ht="29.25" customHeight="1">
      <c r="A651" s="22" t="s">
        <v>405</v>
      </c>
      <c r="B651" s="145" t="s">
        <v>406</v>
      </c>
      <c r="C651" s="68" t="s">
        <v>364</v>
      </c>
      <c r="D651" s="21" t="s">
        <v>437</v>
      </c>
      <c r="E651" s="21" t="s">
        <v>104</v>
      </c>
      <c r="F651" s="21">
        <v>2</v>
      </c>
      <c r="G651" s="20" t="s">
        <v>712</v>
      </c>
      <c r="H651" s="21">
        <v>5</v>
      </c>
      <c r="I651" s="49">
        <v>1</v>
      </c>
      <c r="J651" s="37" t="s">
        <v>106</v>
      </c>
      <c r="K651" s="31"/>
      <c r="L651" s="31"/>
      <c r="M651" s="38"/>
      <c r="N651" s="193">
        <v>4</v>
      </c>
      <c r="O651" s="21">
        <v>120</v>
      </c>
      <c r="P651" s="21">
        <v>4</v>
      </c>
      <c r="Q651" s="21"/>
      <c r="R651" s="21"/>
      <c r="S651" s="21">
        <v>4</v>
      </c>
      <c r="T651" s="121">
        <v>104</v>
      </c>
      <c r="U651" s="50">
        <f t="shared" si="161"/>
        <v>0</v>
      </c>
      <c r="V651" s="29">
        <f t="shared" si="162"/>
        <v>0</v>
      </c>
      <c r="W651" s="29">
        <f t="shared" si="163"/>
        <v>4</v>
      </c>
      <c r="X651" s="57">
        <f t="shared" si="164"/>
        <v>0</v>
      </c>
      <c r="Y651" s="29">
        <f t="shared" si="165"/>
        <v>0</v>
      </c>
      <c r="Z651" s="20">
        <f t="shared" si="166"/>
        <v>0</v>
      </c>
      <c r="AA651" s="20">
        <f t="shared" si="175"/>
        <v>0</v>
      </c>
      <c r="AB651" s="20">
        <f t="shared" si="167"/>
        <v>1.25</v>
      </c>
      <c r="AC651" s="20">
        <f t="shared" si="168"/>
        <v>0</v>
      </c>
      <c r="AD651" s="20">
        <f t="shared" si="169"/>
        <v>0</v>
      </c>
      <c r="AE651" s="23">
        <f t="shared" si="170"/>
        <v>0</v>
      </c>
      <c r="AF651" s="25">
        <f t="shared" si="171"/>
        <v>0</v>
      </c>
      <c r="AG651" s="230">
        <f t="shared" si="174"/>
        <v>1.6</v>
      </c>
      <c r="AH651" s="25">
        <f t="shared" si="160"/>
        <v>0</v>
      </c>
      <c r="AI651" s="23"/>
      <c r="AJ651" s="49">
        <f t="shared" si="172"/>
        <v>6.85</v>
      </c>
      <c r="AK651" s="366" t="s">
        <v>238</v>
      </c>
      <c r="AL651" s="182">
        <f t="shared" si="173"/>
        <v>1.1416666666666665E-2</v>
      </c>
      <c r="AM651" s="336" t="s">
        <v>366</v>
      </c>
      <c r="AN651" s="20" t="s">
        <v>148</v>
      </c>
      <c r="AO651" s="20" t="s">
        <v>148</v>
      </c>
      <c r="AP651" s="21"/>
      <c r="AQ651" s="122" t="s">
        <v>4</v>
      </c>
      <c r="AR651" s="185" t="str">
        <f>INDEX(Преподаватели!F$3:F$72,MATCH($AK651,Преподаватели!$E$3:$E$72,0),1)</f>
        <v>доц.</v>
      </c>
      <c r="AS651" s="101" t="str">
        <f>INDEX(Преподаватели!G$3:G$72,MATCH($AK651,Преподаватели!$E$3:$E$72,0),1)</f>
        <v>шт.</v>
      </c>
      <c r="AT651" s="101" t="str">
        <f>INDEX(Преподаватели!H$3:H$72,MATCH($AK651,Преподаватели!$E$3:$E$72,0),1)</f>
        <v>к.н.</v>
      </c>
      <c r="AU651" s="186" t="str">
        <f>INDEX(Преподаватели!I$3:I$72,MATCH($AK651,Преподаватели!$E$3:$E$72,0),1)</f>
        <v>б.з.</v>
      </c>
      <c r="AV651" s="157"/>
      <c r="AW651" s="163"/>
      <c r="AX651" s="163"/>
      <c r="AY651" s="164"/>
      <c r="AZ651" s="165"/>
      <c r="BA651" s="165"/>
    </row>
    <row r="652" spans="1:58" s="1" customFormat="1" ht="25.5">
      <c r="A652" s="21" t="s">
        <v>409</v>
      </c>
      <c r="B652" s="145" t="s">
        <v>408</v>
      </c>
      <c r="C652" s="68" t="s">
        <v>364</v>
      </c>
      <c r="D652" s="21" t="s">
        <v>437</v>
      </c>
      <c r="E652" s="21" t="s">
        <v>104</v>
      </c>
      <c r="F652" s="21">
        <v>1</v>
      </c>
      <c r="G652" s="20" t="s">
        <v>712</v>
      </c>
      <c r="H652" s="21">
        <v>5</v>
      </c>
      <c r="I652" s="49">
        <v>1</v>
      </c>
      <c r="J652" s="37" t="s">
        <v>106</v>
      </c>
      <c r="K652" s="31"/>
      <c r="L652" s="31"/>
      <c r="M652" s="38"/>
      <c r="N652" s="193">
        <v>4</v>
      </c>
      <c r="O652" s="21">
        <v>120</v>
      </c>
      <c r="P652" s="21">
        <v>8</v>
      </c>
      <c r="Q652" s="21"/>
      <c r="R652" s="21"/>
      <c r="S652" s="21">
        <v>8</v>
      </c>
      <c r="T652" s="121">
        <v>104</v>
      </c>
      <c r="U652" s="50">
        <f t="shared" si="161"/>
        <v>0</v>
      </c>
      <c r="V652" s="29">
        <f t="shared" si="162"/>
        <v>0</v>
      </c>
      <c r="W652" s="29">
        <f t="shared" si="163"/>
        <v>8</v>
      </c>
      <c r="X652" s="57">
        <f t="shared" si="164"/>
        <v>0</v>
      </c>
      <c r="Y652" s="29">
        <f t="shared" si="165"/>
        <v>0</v>
      </c>
      <c r="Z652" s="20">
        <f t="shared" si="166"/>
        <v>0</v>
      </c>
      <c r="AA652" s="20">
        <f t="shared" si="175"/>
        <v>0</v>
      </c>
      <c r="AB652" s="20">
        <f t="shared" si="167"/>
        <v>1.25</v>
      </c>
      <c r="AC652" s="20">
        <f t="shared" si="168"/>
        <v>0</v>
      </c>
      <c r="AD652" s="20">
        <f t="shared" si="169"/>
        <v>0</v>
      </c>
      <c r="AE652" s="23">
        <f t="shared" si="170"/>
        <v>0</v>
      </c>
      <c r="AF652" s="25">
        <f t="shared" si="171"/>
        <v>0</v>
      </c>
      <c r="AG652" s="230">
        <f t="shared" si="174"/>
        <v>1.6</v>
      </c>
      <c r="AH652" s="25">
        <f t="shared" si="160"/>
        <v>0</v>
      </c>
      <c r="AI652" s="23"/>
      <c r="AJ652" s="49">
        <f t="shared" si="172"/>
        <v>10.85</v>
      </c>
      <c r="AK652" s="366" t="s">
        <v>254</v>
      </c>
      <c r="AL652" s="182">
        <f t="shared" si="173"/>
        <v>1.8083333333333333E-2</v>
      </c>
      <c r="AM652" s="336" t="s">
        <v>366</v>
      </c>
      <c r="AN652" s="20" t="s">
        <v>148</v>
      </c>
      <c r="AO652" s="20" t="s">
        <v>148</v>
      </c>
      <c r="AP652" s="21"/>
      <c r="AQ652" s="122" t="s">
        <v>4</v>
      </c>
      <c r="AR652" s="185" t="str">
        <f>INDEX(Преподаватели!F$3:F$72,MATCH($AK652,Преподаватели!$E$3:$E$72,0),1)</f>
        <v>доц.</v>
      </c>
      <c r="AS652" s="101" t="str">
        <f>INDEX(Преподаватели!G$3:G$72,MATCH($AK652,Преподаватели!$E$3:$E$72,0),1)</f>
        <v>шт.сум.</v>
      </c>
      <c r="AT652" s="101" t="str">
        <f>INDEX(Преподаватели!H$3:H$72,MATCH($AK652,Преподаватели!$E$3:$E$72,0),1)</f>
        <v>к.н.</v>
      </c>
      <c r="AU652" s="186" t="str">
        <f>INDEX(Преподаватели!I$3:I$72,MATCH($AK652,Преподаватели!$E$3:$E$72,0),1)</f>
        <v>доц.</v>
      </c>
      <c r="AV652" s="157"/>
      <c r="AW652" s="163"/>
      <c r="AX652" s="163"/>
      <c r="AY652" s="164"/>
      <c r="AZ652" s="165"/>
      <c r="BA652" s="165"/>
    </row>
    <row r="653" spans="1:58">
      <c r="A653" s="22" t="s">
        <v>385</v>
      </c>
      <c r="B653" s="145" t="s">
        <v>410</v>
      </c>
      <c r="C653" s="68" t="s">
        <v>364</v>
      </c>
      <c r="D653" s="21" t="s">
        <v>437</v>
      </c>
      <c r="E653" s="21" t="s">
        <v>104</v>
      </c>
      <c r="F653" s="21">
        <v>1</v>
      </c>
      <c r="G653" s="20" t="s">
        <v>712</v>
      </c>
      <c r="H653" s="21">
        <v>5</v>
      </c>
      <c r="I653" s="49">
        <v>1</v>
      </c>
      <c r="J653" s="37"/>
      <c r="K653" s="31"/>
      <c r="L653" s="31"/>
      <c r="M653" s="38"/>
      <c r="N653" s="193">
        <v>0</v>
      </c>
      <c r="O653" s="21"/>
      <c r="P653" s="21">
        <v>4</v>
      </c>
      <c r="Q653" s="21">
        <v>4</v>
      </c>
      <c r="R653" s="21">
        <v>0</v>
      </c>
      <c r="S653" s="21"/>
      <c r="T653" s="121"/>
      <c r="U653" s="50">
        <f t="shared" si="161"/>
        <v>4</v>
      </c>
      <c r="V653" s="29">
        <f t="shared" si="162"/>
        <v>0</v>
      </c>
      <c r="W653" s="29">
        <f t="shared" si="163"/>
        <v>0</v>
      </c>
      <c r="X653" s="57">
        <f t="shared" si="164"/>
        <v>0</v>
      </c>
      <c r="Y653" s="29">
        <f t="shared" si="165"/>
        <v>0</v>
      </c>
      <c r="Z653" s="20">
        <f t="shared" si="166"/>
        <v>0</v>
      </c>
      <c r="AA653" s="20">
        <f t="shared" si="175"/>
        <v>0</v>
      </c>
      <c r="AB653" s="20">
        <f t="shared" si="167"/>
        <v>0</v>
      </c>
      <c r="AC653" s="20">
        <f t="shared" si="168"/>
        <v>0</v>
      </c>
      <c r="AD653" s="20">
        <f t="shared" si="169"/>
        <v>0</v>
      </c>
      <c r="AE653" s="23">
        <f t="shared" si="170"/>
        <v>0</v>
      </c>
      <c r="AF653" s="25">
        <f t="shared" si="171"/>
        <v>0</v>
      </c>
      <c r="AG653" s="230">
        <f t="shared" si="174"/>
        <v>0</v>
      </c>
      <c r="AH653" s="25">
        <f t="shared" si="160"/>
        <v>0</v>
      </c>
      <c r="AI653" s="23"/>
      <c r="AJ653" s="49">
        <f t="shared" si="172"/>
        <v>4</v>
      </c>
      <c r="AK653" s="366" t="s">
        <v>233</v>
      </c>
      <c r="AL653" s="182">
        <f t="shared" si="173"/>
        <v>6.6666666666666671E-3</v>
      </c>
      <c r="AM653" s="337" t="s">
        <v>366</v>
      </c>
      <c r="AN653" s="20" t="s">
        <v>148</v>
      </c>
      <c r="AO653" s="20" t="s">
        <v>148</v>
      </c>
      <c r="AP653" s="21"/>
      <c r="AQ653" s="122" t="s">
        <v>4</v>
      </c>
      <c r="AR653" s="185" t="str">
        <f>INDEX(Преподаватели!F$3:F$72,MATCH($AK653,Преподаватели!$E$3:$E$72,0),1)</f>
        <v>доц.</v>
      </c>
      <c r="AS653" s="101" t="str">
        <f>INDEX(Преподаватели!G$3:G$72,MATCH($AK653,Преподаватели!$E$3:$E$72,0),1)</f>
        <v>шт.</v>
      </c>
      <c r="AT653" s="101" t="str">
        <f>INDEX(Преподаватели!H$3:H$72,MATCH($AK653,Преподаватели!$E$3:$E$72,0),1)</f>
        <v>к.н.</v>
      </c>
      <c r="AU653" s="186" t="str">
        <f>INDEX(Преподаватели!I$3:I$72,MATCH($AK653,Преподаватели!$E$3:$E$72,0),1)</f>
        <v>б.з.</v>
      </c>
      <c r="AV653" s="157"/>
      <c r="AW653" s="163"/>
      <c r="AX653" s="163"/>
      <c r="AY653" s="164"/>
      <c r="AZ653" s="165"/>
      <c r="BA653" s="165"/>
      <c r="BB653" s="1"/>
      <c r="BC653" s="1"/>
      <c r="BD653" s="1"/>
      <c r="BE653" s="1"/>
      <c r="BF653" s="1"/>
    </row>
    <row r="654" spans="1:58" s="1" customFormat="1">
      <c r="A654" s="21" t="s">
        <v>385</v>
      </c>
      <c r="B654" s="145" t="s">
        <v>410</v>
      </c>
      <c r="C654" s="68" t="s">
        <v>364</v>
      </c>
      <c r="D654" s="21" t="s">
        <v>437</v>
      </c>
      <c r="E654" s="21" t="s">
        <v>104</v>
      </c>
      <c r="F654" s="21">
        <v>2</v>
      </c>
      <c r="G654" s="20" t="s">
        <v>712</v>
      </c>
      <c r="H654" s="21">
        <v>5</v>
      </c>
      <c r="I654" s="49">
        <v>1</v>
      </c>
      <c r="J654" s="37" t="s">
        <v>106</v>
      </c>
      <c r="K654" s="31"/>
      <c r="L654" s="31"/>
      <c r="M654" s="38"/>
      <c r="N654" s="193">
        <v>3</v>
      </c>
      <c r="O654" s="21">
        <v>90</v>
      </c>
      <c r="P654" s="21">
        <v>4</v>
      </c>
      <c r="Q654" s="21"/>
      <c r="R654" s="21">
        <v>0</v>
      </c>
      <c r="S654" s="21">
        <v>4</v>
      </c>
      <c r="T654" s="121">
        <v>76</v>
      </c>
      <c r="U654" s="50">
        <f t="shared" si="161"/>
        <v>0</v>
      </c>
      <c r="V654" s="29">
        <f t="shared" si="162"/>
        <v>0</v>
      </c>
      <c r="W654" s="29">
        <f t="shared" si="163"/>
        <v>4</v>
      </c>
      <c r="X654" s="57">
        <f t="shared" si="164"/>
        <v>0</v>
      </c>
      <c r="Y654" s="29">
        <f t="shared" si="165"/>
        <v>0</v>
      </c>
      <c r="Z654" s="20">
        <f t="shared" si="166"/>
        <v>0</v>
      </c>
      <c r="AA654" s="20">
        <f t="shared" si="175"/>
        <v>0</v>
      </c>
      <c r="AB654" s="20">
        <f t="shared" si="167"/>
        <v>1.25</v>
      </c>
      <c r="AC654" s="20">
        <f t="shared" si="168"/>
        <v>0</v>
      </c>
      <c r="AD654" s="20">
        <f t="shared" si="169"/>
        <v>0</v>
      </c>
      <c r="AE654" s="23">
        <f t="shared" si="170"/>
        <v>0</v>
      </c>
      <c r="AF654" s="25">
        <f t="shared" si="171"/>
        <v>0</v>
      </c>
      <c r="AG654" s="230">
        <f t="shared" si="174"/>
        <v>1.2</v>
      </c>
      <c r="AH654" s="25">
        <f t="shared" si="160"/>
        <v>0</v>
      </c>
      <c r="AI654" s="23"/>
      <c r="AJ654" s="49">
        <f t="shared" si="172"/>
        <v>6.45</v>
      </c>
      <c r="AK654" s="366" t="s">
        <v>233</v>
      </c>
      <c r="AL654" s="182">
        <f t="shared" si="173"/>
        <v>1.0750000000000001E-2</v>
      </c>
      <c r="AM654" s="336" t="s">
        <v>366</v>
      </c>
      <c r="AN654" s="20" t="s">
        <v>148</v>
      </c>
      <c r="AO654" s="20" t="s">
        <v>148</v>
      </c>
      <c r="AP654" s="21"/>
      <c r="AQ654" s="122" t="s">
        <v>4</v>
      </c>
      <c r="AR654" s="185" t="str">
        <f>INDEX(Преподаватели!F$3:F$72,MATCH($AK654,Преподаватели!$E$3:$E$72,0),1)</f>
        <v>доц.</v>
      </c>
      <c r="AS654" s="101" t="str">
        <f>INDEX(Преподаватели!G$3:G$72,MATCH($AK654,Преподаватели!$E$3:$E$72,0),1)</f>
        <v>шт.</v>
      </c>
      <c r="AT654" s="101" t="str">
        <f>INDEX(Преподаватели!H$3:H$72,MATCH($AK654,Преподаватели!$E$3:$E$72,0),1)</f>
        <v>к.н.</v>
      </c>
      <c r="AU654" s="186" t="str">
        <f>INDEX(Преподаватели!I$3:I$72,MATCH($AK654,Преподаватели!$E$3:$E$72,0),1)</f>
        <v>б.з.</v>
      </c>
      <c r="AV654" s="157"/>
      <c r="AW654" s="163"/>
      <c r="AX654" s="163"/>
      <c r="AY654" s="164"/>
      <c r="AZ654" s="165"/>
      <c r="BA654" s="165"/>
      <c r="BB654" s="4"/>
      <c r="BC654" s="4"/>
      <c r="BD654" s="4"/>
      <c r="BE654" s="4"/>
      <c r="BF654" s="4"/>
    </row>
    <row r="655" spans="1:58" s="1" customFormat="1">
      <c r="A655" s="329" t="s">
        <v>439</v>
      </c>
      <c r="B655" s="145" t="s">
        <v>492</v>
      </c>
      <c r="C655" s="68" t="s">
        <v>483</v>
      </c>
      <c r="D655" s="21" t="s">
        <v>437</v>
      </c>
      <c r="E655" s="21" t="s">
        <v>144</v>
      </c>
      <c r="F655" s="21">
        <v>1</v>
      </c>
      <c r="G655" s="20" t="s">
        <v>713</v>
      </c>
      <c r="H655" s="21">
        <v>1</v>
      </c>
      <c r="I655" s="49">
        <v>1</v>
      </c>
      <c r="J655" s="37"/>
      <c r="K655" s="31"/>
      <c r="L655" s="31"/>
      <c r="M655" s="38"/>
      <c r="N655" s="193">
        <v>0</v>
      </c>
      <c r="O655" s="21"/>
      <c r="P655" s="21">
        <v>4</v>
      </c>
      <c r="Q655" s="21">
        <v>4</v>
      </c>
      <c r="R655" s="21">
        <v>0</v>
      </c>
      <c r="S655" s="21"/>
      <c r="T655" s="121"/>
      <c r="U655" s="50">
        <f t="shared" si="161"/>
        <v>4</v>
      </c>
      <c r="V655" s="29">
        <f t="shared" si="162"/>
        <v>0</v>
      </c>
      <c r="W655" s="29">
        <f t="shared" si="163"/>
        <v>0</v>
      </c>
      <c r="X655" s="57">
        <f t="shared" si="164"/>
        <v>0</v>
      </c>
      <c r="Y655" s="29">
        <f t="shared" si="165"/>
        <v>0</v>
      </c>
      <c r="Z655" s="20">
        <f t="shared" si="166"/>
        <v>0</v>
      </c>
      <c r="AA655" s="20">
        <f t="shared" si="175"/>
        <v>0</v>
      </c>
      <c r="AB655" s="20">
        <f t="shared" si="167"/>
        <v>0</v>
      </c>
      <c r="AC655" s="20">
        <f t="shared" si="168"/>
        <v>0</v>
      </c>
      <c r="AD655" s="20">
        <f t="shared" si="169"/>
        <v>0</v>
      </c>
      <c r="AE655" s="23">
        <f t="shared" si="170"/>
        <v>0</v>
      </c>
      <c r="AF655" s="25">
        <f t="shared" si="171"/>
        <v>0</v>
      </c>
      <c r="AG655" s="230">
        <f t="shared" si="174"/>
        <v>0</v>
      </c>
      <c r="AH655" s="25">
        <f t="shared" si="160"/>
        <v>0</v>
      </c>
      <c r="AI655" s="23"/>
      <c r="AJ655" s="49">
        <f t="shared" si="172"/>
        <v>4</v>
      </c>
      <c r="AK655" s="181" t="s">
        <v>238</v>
      </c>
      <c r="AL655" s="182">
        <f t="shared" si="173"/>
        <v>6.6666666666666671E-3</v>
      </c>
      <c r="AM655" s="158" t="s">
        <v>468</v>
      </c>
      <c r="AN655" s="20" t="s">
        <v>180</v>
      </c>
      <c r="AO655" s="20" t="s">
        <v>180</v>
      </c>
      <c r="AP655" s="21"/>
      <c r="AQ655" s="122" t="s">
        <v>4</v>
      </c>
      <c r="AR655" s="185" t="str">
        <f>INDEX(Преподаватели!F$3:F$72,MATCH($AK655,Преподаватели!$E$3:$E$72,0),1)</f>
        <v>доц.</v>
      </c>
      <c r="AS655" s="101" t="str">
        <f>INDEX(Преподаватели!G$3:G$72,MATCH($AK655,Преподаватели!$E$3:$E$72,0),1)</f>
        <v>шт.</v>
      </c>
      <c r="AT655" s="101" t="str">
        <f>INDEX(Преподаватели!H$3:H$72,MATCH($AK655,Преподаватели!$E$3:$E$72,0),1)</f>
        <v>к.н.</v>
      </c>
      <c r="AU655" s="186" t="str">
        <f>INDEX(Преподаватели!I$3:I$72,MATCH($AK655,Преподаватели!$E$3:$E$72,0),1)</f>
        <v>б.з.</v>
      </c>
      <c r="AV655" s="157"/>
      <c r="AW655" s="163"/>
      <c r="AX655" s="163"/>
      <c r="AY655" s="164"/>
      <c r="AZ655" s="165"/>
      <c r="BA655" s="165"/>
      <c r="BB655" s="4"/>
      <c r="BC655" s="4"/>
      <c r="BD655" s="4"/>
      <c r="BE655" s="4"/>
      <c r="BF655" s="4"/>
    </row>
    <row r="656" spans="1:58">
      <c r="A656" s="22" t="s">
        <v>181</v>
      </c>
      <c r="B656" s="145" t="s">
        <v>492</v>
      </c>
      <c r="C656" s="68" t="s">
        <v>483</v>
      </c>
      <c r="D656" s="21" t="s">
        <v>437</v>
      </c>
      <c r="E656" s="21" t="s">
        <v>144</v>
      </c>
      <c r="F656" s="21">
        <v>1</v>
      </c>
      <c r="G656" s="20" t="s">
        <v>713</v>
      </c>
      <c r="H656" s="21">
        <v>1</v>
      </c>
      <c r="I656" s="49">
        <v>1</v>
      </c>
      <c r="J656" s="37" t="s">
        <v>106</v>
      </c>
      <c r="K656" s="31"/>
      <c r="L656" s="31"/>
      <c r="M656" s="38"/>
      <c r="N656" s="193">
        <v>6</v>
      </c>
      <c r="O656" s="21">
        <v>180</v>
      </c>
      <c r="P656" s="21">
        <v>4</v>
      </c>
      <c r="Q656" s="21">
        <v>2</v>
      </c>
      <c r="R656" s="21">
        <v>0</v>
      </c>
      <c r="S656" s="21">
        <v>2</v>
      </c>
      <c r="T656" s="121">
        <v>168</v>
      </c>
      <c r="U656" s="50">
        <f t="shared" si="161"/>
        <v>2</v>
      </c>
      <c r="V656" s="29">
        <f t="shared" si="162"/>
        <v>0</v>
      </c>
      <c r="W656" s="29">
        <f t="shared" si="163"/>
        <v>2</v>
      </c>
      <c r="X656" s="57">
        <f t="shared" si="164"/>
        <v>0</v>
      </c>
      <c r="Y656" s="29">
        <f t="shared" si="165"/>
        <v>0</v>
      </c>
      <c r="Z656" s="20">
        <f t="shared" si="166"/>
        <v>0</v>
      </c>
      <c r="AA656" s="20">
        <f t="shared" si="175"/>
        <v>0</v>
      </c>
      <c r="AB656" s="20">
        <f t="shared" si="167"/>
        <v>0.25</v>
      </c>
      <c r="AC656" s="20">
        <f t="shared" si="168"/>
        <v>0</v>
      </c>
      <c r="AD656" s="20">
        <f t="shared" si="169"/>
        <v>0</v>
      </c>
      <c r="AE656" s="23">
        <f t="shared" si="170"/>
        <v>0</v>
      </c>
      <c r="AF656" s="25">
        <f t="shared" si="171"/>
        <v>0</v>
      </c>
      <c r="AG656" s="230"/>
      <c r="AH656" s="25">
        <f t="shared" si="160"/>
        <v>0</v>
      </c>
      <c r="AI656" s="23"/>
      <c r="AJ656" s="49">
        <f t="shared" si="172"/>
        <v>4.25</v>
      </c>
      <c r="AK656" s="181" t="s">
        <v>238</v>
      </c>
      <c r="AL656" s="182">
        <f t="shared" si="173"/>
        <v>7.083333333333333E-3</v>
      </c>
      <c r="AM656" s="69" t="s">
        <v>468</v>
      </c>
      <c r="AN656" s="20" t="s">
        <v>180</v>
      </c>
      <c r="AO656" s="20" t="s">
        <v>180</v>
      </c>
      <c r="AP656" s="21"/>
      <c r="AQ656" s="122" t="s">
        <v>4</v>
      </c>
      <c r="AR656" s="185" t="str">
        <f>INDEX(Преподаватели!F$3:F$72,MATCH($AK656,Преподаватели!$E$3:$E$72,0),1)</f>
        <v>доц.</v>
      </c>
      <c r="AS656" s="101" t="str">
        <f>INDEX(Преподаватели!G$3:G$72,MATCH($AK656,Преподаватели!$E$3:$E$72,0),1)</f>
        <v>шт.</v>
      </c>
      <c r="AT656" s="101" t="str">
        <f>INDEX(Преподаватели!H$3:H$72,MATCH($AK656,Преподаватели!$E$3:$E$72,0),1)</f>
        <v>к.н.</v>
      </c>
      <c r="AU656" s="186" t="str">
        <f>INDEX(Преподаватели!I$3:I$72,MATCH($AK656,Преподаватели!$E$3:$E$72,0),1)</f>
        <v>б.з.</v>
      </c>
      <c r="AV656" s="157"/>
      <c r="AW656" s="163"/>
      <c r="AX656" s="163"/>
      <c r="AY656" s="164"/>
      <c r="AZ656" s="165"/>
      <c r="BA656" s="165"/>
      <c r="BB656" s="1"/>
      <c r="BC656" s="1"/>
      <c r="BD656" s="1"/>
      <c r="BE656" s="1"/>
      <c r="BF656" s="1"/>
    </row>
    <row r="657" spans="1:58" s="1" customFormat="1">
      <c r="A657" s="21" t="s">
        <v>181</v>
      </c>
      <c r="B657" s="145" t="s">
        <v>492</v>
      </c>
      <c r="C657" s="68" t="s">
        <v>483</v>
      </c>
      <c r="D657" s="21" t="s">
        <v>437</v>
      </c>
      <c r="E657" s="21" t="s">
        <v>144</v>
      </c>
      <c r="F657" s="21">
        <v>2</v>
      </c>
      <c r="G657" s="20" t="s">
        <v>713</v>
      </c>
      <c r="H657" s="21">
        <v>1</v>
      </c>
      <c r="I657" s="49">
        <v>1</v>
      </c>
      <c r="J657" s="37" t="s">
        <v>106</v>
      </c>
      <c r="K657" s="31"/>
      <c r="L657" s="31"/>
      <c r="M657" s="38"/>
      <c r="N657" s="193">
        <v>6</v>
      </c>
      <c r="O657" s="21">
        <v>180</v>
      </c>
      <c r="P657" s="478">
        <v>2</v>
      </c>
      <c r="Q657" s="21"/>
      <c r="R657" s="21">
        <v>0</v>
      </c>
      <c r="S657" s="21">
        <v>2</v>
      </c>
      <c r="T657" s="121">
        <v>168</v>
      </c>
      <c r="U657" s="50">
        <f t="shared" si="161"/>
        <v>0</v>
      </c>
      <c r="V657" s="29">
        <f t="shared" si="162"/>
        <v>0</v>
      </c>
      <c r="W657" s="29">
        <f t="shared" si="163"/>
        <v>2</v>
      </c>
      <c r="X657" s="57">
        <f t="shared" si="164"/>
        <v>0</v>
      </c>
      <c r="Y657" s="29">
        <f t="shared" si="165"/>
        <v>0</v>
      </c>
      <c r="Z657" s="20">
        <f t="shared" si="166"/>
        <v>0</v>
      </c>
      <c r="AA657" s="20">
        <f t="shared" si="175"/>
        <v>0</v>
      </c>
      <c r="AB657" s="20">
        <f t="shared" si="167"/>
        <v>0.25</v>
      </c>
      <c r="AC657" s="20">
        <f t="shared" si="168"/>
        <v>0</v>
      </c>
      <c r="AD657" s="20">
        <f t="shared" si="169"/>
        <v>0</v>
      </c>
      <c r="AE657" s="23">
        <f t="shared" si="170"/>
        <v>0</v>
      </c>
      <c r="AF657" s="25">
        <f t="shared" si="171"/>
        <v>0</v>
      </c>
      <c r="AG657" s="230"/>
      <c r="AH657" s="25">
        <f t="shared" si="160"/>
        <v>0</v>
      </c>
      <c r="AI657" s="23"/>
      <c r="AJ657" s="49">
        <f t="shared" si="172"/>
        <v>2.25</v>
      </c>
      <c r="AK657" s="181" t="s">
        <v>489</v>
      </c>
      <c r="AL657" s="182">
        <f t="shared" si="173"/>
        <v>3.7499999999999999E-3</v>
      </c>
      <c r="AM657" s="158" t="s">
        <v>468</v>
      </c>
      <c r="AN657" s="20" t="s">
        <v>180</v>
      </c>
      <c r="AO657" s="20" t="s">
        <v>180</v>
      </c>
      <c r="AP657" s="21"/>
      <c r="AQ657" s="122" t="s">
        <v>4</v>
      </c>
      <c r="AR657" s="185" t="str">
        <f>INDEX(Преподаватели!F$3:F$72,MATCH($AK657,Преподаватели!$E$3:$E$72,0),1)</f>
        <v>ст.викл.</v>
      </c>
      <c r="AS657" s="101" t="str">
        <f>INDEX(Преподаватели!G$3:G$72,MATCH($AK657,Преподаватели!$E$3:$E$72,0),1)</f>
        <v>шт.</v>
      </c>
      <c r="AT657" s="101" t="str">
        <f>INDEX(Преподаватели!H$3:H$72,MATCH($AK657,Преподаватели!$E$3:$E$72,0),1)</f>
        <v>б.с.</v>
      </c>
      <c r="AU657" s="186" t="str">
        <f>INDEX(Преподаватели!I$3:I$72,MATCH($AK657,Преподаватели!$E$3:$E$72,0),1)</f>
        <v>б.з.</v>
      </c>
      <c r="AV657" s="157"/>
      <c r="AW657" s="163"/>
      <c r="AX657" s="163"/>
      <c r="AY657" s="164"/>
      <c r="AZ657" s="165"/>
      <c r="BA657" s="165"/>
      <c r="BB657" s="4"/>
      <c r="BC657" s="4"/>
      <c r="BD657" s="4"/>
      <c r="BE657" s="4"/>
      <c r="BF657" s="4"/>
    </row>
    <row r="658" spans="1:58" s="1" customFormat="1">
      <c r="A658" s="329" t="s">
        <v>439</v>
      </c>
      <c r="B658" s="145" t="s">
        <v>493</v>
      </c>
      <c r="C658" s="68" t="s">
        <v>483</v>
      </c>
      <c r="D658" s="21" t="s">
        <v>437</v>
      </c>
      <c r="E658" s="21" t="s">
        <v>144</v>
      </c>
      <c r="F658" s="21">
        <v>1</v>
      </c>
      <c r="G658" s="20" t="s">
        <v>713</v>
      </c>
      <c r="H658" s="21">
        <v>1</v>
      </c>
      <c r="I658" s="49">
        <v>1</v>
      </c>
      <c r="J658" s="37"/>
      <c r="K658" s="31"/>
      <c r="L658" s="31"/>
      <c r="M658" s="38"/>
      <c r="N658" s="193">
        <v>0</v>
      </c>
      <c r="O658" s="21"/>
      <c r="P658" s="21">
        <v>6</v>
      </c>
      <c r="Q658" s="21"/>
      <c r="R658" s="21">
        <v>0</v>
      </c>
      <c r="S658" s="21">
        <v>6</v>
      </c>
      <c r="T658" s="121"/>
      <c r="U658" s="50">
        <f t="shared" si="161"/>
        <v>0</v>
      </c>
      <c r="V658" s="29">
        <f t="shared" si="162"/>
        <v>0</v>
      </c>
      <c r="W658" s="29">
        <f t="shared" si="163"/>
        <v>6</v>
      </c>
      <c r="X658" s="57">
        <f t="shared" si="164"/>
        <v>0</v>
      </c>
      <c r="Y658" s="29">
        <f t="shared" si="165"/>
        <v>0</v>
      </c>
      <c r="Z658" s="20">
        <f t="shared" si="166"/>
        <v>0</v>
      </c>
      <c r="AA658" s="20">
        <f t="shared" si="175"/>
        <v>0</v>
      </c>
      <c r="AB658" s="20">
        <f t="shared" si="167"/>
        <v>0</v>
      </c>
      <c r="AC658" s="20">
        <f t="shared" si="168"/>
        <v>0</v>
      </c>
      <c r="AD658" s="20">
        <f t="shared" si="169"/>
        <v>0</v>
      </c>
      <c r="AE658" s="23">
        <f t="shared" si="170"/>
        <v>0</v>
      </c>
      <c r="AF658" s="25">
        <f t="shared" si="171"/>
        <v>0</v>
      </c>
      <c r="AG658" s="230"/>
      <c r="AH658" s="25">
        <f t="shared" si="160"/>
        <v>0</v>
      </c>
      <c r="AI658" s="23"/>
      <c r="AJ658" s="49">
        <f t="shared" si="172"/>
        <v>6</v>
      </c>
      <c r="AK658" s="181" t="s">
        <v>489</v>
      </c>
      <c r="AL658" s="182">
        <f t="shared" si="173"/>
        <v>0.01</v>
      </c>
      <c r="AM658" s="158" t="s">
        <v>468</v>
      </c>
      <c r="AN658" s="20" t="s">
        <v>180</v>
      </c>
      <c r="AO658" s="20" t="s">
        <v>180</v>
      </c>
      <c r="AP658" s="21"/>
      <c r="AQ658" s="122" t="s">
        <v>4</v>
      </c>
      <c r="AR658" s="185" t="str">
        <f>INDEX(Преподаватели!F$3:F$72,MATCH($AK658,Преподаватели!$E$3:$E$72,0),1)</f>
        <v>ст.викл.</v>
      </c>
      <c r="AS658" s="101" t="str">
        <f>INDEX(Преподаватели!G$3:G$72,MATCH($AK658,Преподаватели!$E$3:$E$72,0),1)</f>
        <v>шт.</v>
      </c>
      <c r="AT658" s="101" t="str">
        <f>INDEX(Преподаватели!H$3:H$72,MATCH($AK658,Преподаватели!$E$3:$E$72,0),1)</f>
        <v>б.с.</v>
      </c>
      <c r="AU658" s="186" t="str">
        <f>INDEX(Преподаватели!I$3:I$72,MATCH($AK658,Преподаватели!$E$3:$E$72,0),1)</f>
        <v>б.з.</v>
      </c>
      <c r="AV658" s="157"/>
      <c r="AW658" s="163"/>
      <c r="AX658" s="163"/>
      <c r="AY658" s="164"/>
      <c r="AZ658" s="165"/>
      <c r="BA658" s="165"/>
    </row>
    <row r="659" spans="1:58" s="1" customFormat="1">
      <c r="A659" s="21" t="s">
        <v>183</v>
      </c>
      <c r="B659" s="145" t="s">
        <v>493</v>
      </c>
      <c r="C659" s="68" t="s">
        <v>483</v>
      </c>
      <c r="D659" s="21" t="s">
        <v>437</v>
      </c>
      <c r="E659" s="21" t="s">
        <v>144</v>
      </c>
      <c r="F659" s="21">
        <v>1</v>
      </c>
      <c r="G659" s="20" t="s">
        <v>713</v>
      </c>
      <c r="H659" s="21">
        <v>1</v>
      </c>
      <c r="I659" s="49">
        <v>1</v>
      </c>
      <c r="J659" s="37"/>
      <c r="K659" s="31"/>
      <c r="L659" s="31"/>
      <c r="M659" s="38"/>
      <c r="N659" s="193">
        <v>4</v>
      </c>
      <c r="O659" s="21">
        <v>120</v>
      </c>
      <c r="P659" s="21">
        <v>6</v>
      </c>
      <c r="Q659" s="21"/>
      <c r="R659" s="21">
        <v>0</v>
      </c>
      <c r="S659" s="21">
        <v>6</v>
      </c>
      <c r="T659" s="121">
        <v>111</v>
      </c>
      <c r="U659" s="50">
        <f t="shared" si="161"/>
        <v>0</v>
      </c>
      <c r="V659" s="29">
        <f t="shared" si="162"/>
        <v>0</v>
      </c>
      <c r="W659" s="29">
        <f t="shared" si="163"/>
        <v>6</v>
      </c>
      <c r="X659" s="57">
        <f t="shared" si="164"/>
        <v>0</v>
      </c>
      <c r="Y659" s="29">
        <f t="shared" si="165"/>
        <v>0</v>
      </c>
      <c r="Z659" s="20">
        <f t="shared" si="166"/>
        <v>0</v>
      </c>
      <c r="AA659" s="20">
        <f t="shared" si="175"/>
        <v>0</v>
      </c>
      <c r="AB659" s="20">
        <f t="shared" si="167"/>
        <v>0</v>
      </c>
      <c r="AC659" s="20">
        <f t="shared" si="168"/>
        <v>0</v>
      </c>
      <c r="AD659" s="20">
        <f t="shared" si="169"/>
        <v>0</v>
      </c>
      <c r="AE659" s="23">
        <f t="shared" si="170"/>
        <v>0</v>
      </c>
      <c r="AF659" s="25">
        <f t="shared" si="171"/>
        <v>0</v>
      </c>
      <c r="AG659" s="230"/>
      <c r="AH659" s="25">
        <f t="shared" si="160"/>
        <v>0</v>
      </c>
      <c r="AI659" s="23"/>
      <c r="AJ659" s="49">
        <f t="shared" si="172"/>
        <v>6</v>
      </c>
      <c r="AK659" s="181" t="s">
        <v>489</v>
      </c>
      <c r="AL659" s="182">
        <f t="shared" si="173"/>
        <v>0.01</v>
      </c>
      <c r="AM659" s="158" t="s">
        <v>468</v>
      </c>
      <c r="AN659" s="20" t="s">
        <v>180</v>
      </c>
      <c r="AO659" s="20" t="s">
        <v>180</v>
      </c>
      <c r="AP659" s="21"/>
      <c r="AQ659" s="122" t="s">
        <v>4</v>
      </c>
      <c r="AR659" s="185" t="str">
        <f>INDEX(Преподаватели!F$3:F$72,MATCH($AK659,Преподаватели!$E$3:$E$72,0),1)</f>
        <v>ст.викл.</v>
      </c>
      <c r="AS659" s="101" t="str">
        <f>INDEX(Преподаватели!G$3:G$72,MATCH($AK659,Преподаватели!$E$3:$E$72,0),1)</f>
        <v>шт.</v>
      </c>
      <c r="AT659" s="101" t="str">
        <f>INDEX(Преподаватели!H$3:H$72,MATCH($AK659,Преподаватели!$E$3:$E$72,0),1)</f>
        <v>б.с.</v>
      </c>
      <c r="AU659" s="186" t="str">
        <f>INDEX(Преподаватели!I$3:I$72,MATCH($AK659,Преподаватели!$E$3:$E$72,0),1)</f>
        <v>б.з.</v>
      </c>
      <c r="AV659" s="157"/>
      <c r="AW659" s="163"/>
      <c r="AX659" s="163"/>
      <c r="AY659" s="164"/>
      <c r="AZ659" s="165"/>
      <c r="BA659" s="165"/>
    </row>
    <row r="660" spans="1:58">
      <c r="A660" s="21" t="s">
        <v>183</v>
      </c>
      <c r="B660" s="145" t="s">
        <v>493</v>
      </c>
      <c r="C660" s="68" t="s">
        <v>483</v>
      </c>
      <c r="D660" s="21" t="s">
        <v>437</v>
      </c>
      <c r="E660" s="21" t="s">
        <v>144</v>
      </c>
      <c r="F660" s="21">
        <v>2</v>
      </c>
      <c r="G660" s="20" t="s">
        <v>713</v>
      </c>
      <c r="H660" s="21">
        <v>1</v>
      </c>
      <c r="I660" s="49">
        <v>1</v>
      </c>
      <c r="J660" s="37"/>
      <c r="K660" s="31" t="s">
        <v>106</v>
      </c>
      <c r="L660" s="31"/>
      <c r="M660" s="38"/>
      <c r="N660" s="193">
        <v>5</v>
      </c>
      <c r="O660" s="21">
        <v>150</v>
      </c>
      <c r="P660" s="478">
        <v>2</v>
      </c>
      <c r="Q660" s="21"/>
      <c r="R660" s="21">
        <v>0</v>
      </c>
      <c r="S660" s="21">
        <v>2</v>
      </c>
      <c r="T660" s="121">
        <v>132</v>
      </c>
      <c r="U660" s="50">
        <f t="shared" si="161"/>
        <v>0</v>
      </c>
      <c r="V660" s="29">
        <f t="shared" si="162"/>
        <v>0</v>
      </c>
      <c r="W660" s="29">
        <f t="shared" si="163"/>
        <v>2</v>
      </c>
      <c r="X660" s="57">
        <f t="shared" si="164"/>
        <v>0</v>
      </c>
      <c r="Y660" s="29">
        <f t="shared" si="165"/>
        <v>0</v>
      </c>
      <c r="Z660" s="20">
        <f t="shared" si="166"/>
        <v>0</v>
      </c>
      <c r="AA660" s="20">
        <f t="shared" si="175"/>
        <v>0</v>
      </c>
      <c r="AB660" s="20">
        <f t="shared" si="167"/>
        <v>0</v>
      </c>
      <c r="AC660" s="20">
        <f t="shared" si="168"/>
        <v>0</v>
      </c>
      <c r="AD660" s="20">
        <f t="shared" si="169"/>
        <v>0</v>
      </c>
      <c r="AE660" s="23">
        <f t="shared" si="170"/>
        <v>0</v>
      </c>
      <c r="AF660" s="25">
        <f t="shared" si="171"/>
        <v>0</v>
      </c>
      <c r="AG660" s="230"/>
      <c r="AH660" s="25">
        <f t="shared" si="160"/>
        <v>0</v>
      </c>
      <c r="AI660" s="23"/>
      <c r="AJ660" s="49">
        <f t="shared" si="172"/>
        <v>2</v>
      </c>
      <c r="AK660" s="181" t="s">
        <v>489</v>
      </c>
      <c r="AL660" s="182">
        <f t="shared" si="173"/>
        <v>3.3333333333333335E-3</v>
      </c>
      <c r="AM660" s="158" t="s">
        <v>468</v>
      </c>
      <c r="AN660" s="20" t="s">
        <v>180</v>
      </c>
      <c r="AO660" s="20" t="s">
        <v>180</v>
      </c>
      <c r="AP660" s="21"/>
      <c r="AQ660" s="122" t="s">
        <v>4</v>
      </c>
      <c r="AR660" s="185" t="str">
        <f>INDEX(Преподаватели!F$3:F$72,MATCH($AK660,Преподаватели!$E$3:$E$72,0),1)</f>
        <v>ст.викл.</v>
      </c>
      <c r="AS660" s="101" t="str">
        <f>INDEX(Преподаватели!G$3:G$72,MATCH($AK660,Преподаватели!$E$3:$E$72,0),1)</f>
        <v>шт.</v>
      </c>
      <c r="AT660" s="101" t="str">
        <f>INDEX(Преподаватели!H$3:H$72,MATCH($AK660,Преподаватели!$E$3:$E$72,0),1)</f>
        <v>б.с.</v>
      </c>
      <c r="AU660" s="186" t="str">
        <f>INDEX(Преподаватели!I$3:I$72,MATCH($AK660,Преподаватели!$E$3:$E$72,0),1)</f>
        <v>б.з.</v>
      </c>
      <c r="AV660" s="157"/>
      <c r="AW660" s="163"/>
      <c r="AX660" s="163"/>
      <c r="AY660" s="164"/>
      <c r="AZ660" s="165"/>
      <c r="BA660" s="165"/>
    </row>
    <row r="661" spans="1:58" s="1" customFormat="1">
      <c r="A661" s="329" t="s">
        <v>439</v>
      </c>
      <c r="B661" s="145" t="s">
        <v>582</v>
      </c>
      <c r="C661" s="68" t="s">
        <v>483</v>
      </c>
      <c r="D661" s="21" t="s">
        <v>437</v>
      </c>
      <c r="E661" s="21" t="s">
        <v>144</v>
      </c>
      <c r="F661" s="21">
        <v>1</v>
      </c>
      <c r="G661" s="20" t="s">
        <v>713</v>
      </c>
      <c r="H661" s="21">
        <v>1</v>
      </c>
      <c r="I661" s="49">
        <v>1</v>
      </c>
      <c r="J661" s="37"/>
      <c r="K661" s="31"/>
      <c r="L661" s="31"/>
      <c r="M661" s="38"/>
      <c r="N661" s="193">
        <v>0</v>
      </c>
      <c r="O661" s="21"/>
      <c r="P661" s="21">
        <v>2</v>
      </c>
      <c r="Q661" s="21">
        <v>2</v>
      </c>
      <c r="R661" s="21">
        <v>0</v>
      </c>
      <c r="S661" s="21"/>
      <c r="T661" s="121"/>
      <c r="U661" s="50">
        <f t="shared" si="161"/>
        <v>2</v>
      </c>
      <c r="V661" s="29">
        <f t="shared" si="162"/>
        <v>0</v>
      </c>
      <c r="W661" s="29">
        <f t="shared" si="163"/>
        <v>0</v>
      </c>
      <c r="X661" s="57">
        <f t="shared" si="164"/>
        <v>0</v>
      </c>
      <c r="Y661" s="29">
        <f t="shared" si="165"/>
        <v>0</v>
      </c>
      <c r="Z661" s="20">
        <f t="shared" si="166"/>
        <v>0</v>
      </c>
      <c r="AA661" s="20">
        <f t="shared" si="175"/>
        <v>0</v>
      </c>
      <c r="AB661" s="20">
        <f t="shared" si="167"/>
        <v>0</v>
      </c>
      <c r="AC661" s="20">
        <f t="shared" si="168"/>
        <v>0</v>
      </c>
      <c r="AD661" s="20">
        <f t="shared" si="169"/>
        <v>0</v>
      </c>
      <c r="AE661" s="23">
        <f t="shared" si="170"/>
        <v>0</v>
      </c>
      <c r="AF661" s="25">
        <f t="shared" si="171"/>
        <v>0</v>
      </c>
      <c r="AG661" s="230"/>
      <c r="AH661" s="25">
        <f t="shared" si="160"/>
        <v>0</v>
      </c>
      <c r="AI661" s="23"/>
      <c r="AJ661" s="49">
        <f t="shared" si="172"/>
        <v>2</v>
      </c>
      <c r="AK661" s="181" t="s">
        <v>489</v>
      </c>
      <c r="AL661" s="182">
        <f t="shared" si="173"/>
        <v>3.3333333333333335E-3</v>
      </c>
      <c r="AM661" s="158" t="s">
        <v>468</v>
      </c>
      <c r="AN661" s="20" t="s">
        <v>180</v>
      </c>
      <c r="AO661" s="20" t="s">
        <v>180</v>
      </c>
      <c r="AP661" s="21"/>
      <c r="AQ661" s="122" t="s">
        <v>4</v>
      </c>
      <c r="AR661" s="185" t="str">
        <f>INDEX(Преподаватели!F$3:F$72,MATCH($AK661,Преподаватели!$E$3:$E$72,0),1)</f>
        <v>ст.викл.</v>
      </c>
      <c r="AS661" s="101" t="str">
        <f>INDEX(Преподаватели!G$3:G$72,MATCH($AK661,Преподаватели!$E$3:$E$72,0),1)</f>
        <v>шт.</v>
      </c>
      <c r="AT661" s="101" t="str">
        <f>INDEX(Преподаватели!H$3:H$72,MATCH($AK661,Преподаватели!$E$3:$E$72,0),1)</f>
        <v>б.с.</v>
      </c>
      <c r="AU661" s="186" t="str">
        <f>INDEX(Преподаватели!I$3:I$72,MATCH($AK661,Преподаватели!$E$3:$E$72,0),1)</f>
        <v>б.з.</v>
      </c>
      <c r="AV661" s="157"/>
      <c r="AW661" s="163"/>
      <c r="AX661" s="163"/>
      <c r="AY661" s="164"/>
      <c r="AZ661" s="165"/>
      <c r="BA661" s="165"/>
    </row>
    <row r="662" spans="1:58">
      <c r="A662" s="21" t="s">
        <v>206</v>
      </c>
      <c r="B662" s="145" t="s">
        <v>582</v>
      </c>
      <c r="C662" s="68" t="s">
        <v>483</v>
      </c>
      <c r="D662" s="21" t="s">
        <v>437</v>
      </c>
      <c r="E662" s="21" t="s">
        <v>144</v>
      </c>
      <c r="F662" s="21">
        <v>1</v>
      </c>
      <c r="G662" s="20" t="s">
        <v>713</v>
      </c>
      <c r="H662" s="21">
        <v>1</v>
      </c>
      <c r="I662" s="49">
        <v>1</v>
      </c>
      <c r="J662" s="37" t="s">
        <v>106</v>
      </c>
      <c r="K662" s="31"/>
      <c r="L662" s="31"/>
      <c r="M662" s="38"/>
      <c r="N662" s="193">
        <v>6</v>
      </c>
      <c r="O662" s="21">
        <v>180</v>
      </c>
      <c r="P662" s="21">
        <v>2</v>
      </c>
      <c r="Q662" s="21"/>
      <c r="R662" s="21">
        <v>0</v>
      </c>
      <c r="S662" s="21">
        <v>2</v>
      </c>
      <c r="T662" s="121">
        <v>166</v>
      </c>
      <c r="U662" s="50">
        <f t="shared" si="161"/>
        <v>0</v>
      </c>
      <c r="V662" s="29">
        <f t="shared" si="162"/>
        <v>0</v>
      </c>
      <c r="W662" s="29">
        <f t="shared" si="163"/>
        <v>2</v>
      </c>
      <c r="X662" s="57">
        <f t="shared" si="164"/>
        <v>0</v>
      </c>
      <c r="Y662" s="29">
        <f t="shared" si="165"/>
        <v>0</v>
      </c>
      <c r="Z662" s="20">
        <f t="shared" si="166"/>
        <v>0</v>
      </c>
      <c r="AA662" s="20">
        <f t="shared" si="175"/>
        <v>0</v>
      </c>
      <c r="AB662" s="20">
        <f t="shared" si="167"/>
        <v>0.25</v>
      </c>
      <c r="AC662" s="20">
        <f t="shared" si="168"/>
        <v>0</v>
      </c>
      <c r="AD662" s="20">
        <f t="shared" si="169"/>
        <v>0</v>
      </c>
      <c r="AE662" s="23">
        <f t="shared" si="170"/>
        <v>0</v>
      </c>
      <c r="AF662" s="25">
        <f t="shared" si="171"/>
        <v>0</v>
      </c>
      <c r="AG662" s="230"/>
      <c r="AH662" s="25">
        <f t="shared" si="160"/>
        <v>0</v>
      </c>
      <c r="AI662" s="23"/>
      <c r="AJ662" s="49">
        <f t="shared" si="172"/>
        <v>2.25</v>
      </c>
      <c r="AK662" s="181" t="s">
        <v>489</v>
      </c>
      <c r="AL662" s="182">
        <f t="shared" si="173"/>
        <v>3.7499999999999999E-3</v>
      </c>
      <c r="AM662" s="69" t="s">
        <v>468</v>
      </c>
      <c r="AN662" s="20" t="s">
        <v>180</v>
      </c>
      <c r="AO662" s="20" t="s">
        <v>180</v>
      </c>
      <c r="AP662" s="21"/>
      <c r="AQ662" s="122" t="s">
        <v>4</v>
      </c>
      <c r="AR662" s="185" t="str">
        <f>INDEX(Преподаватели!F$3:F$72,MATCH($AK662,Преподаватели!$E$3:$E$72,0),1)</f>
        <v>ст.викл.</v>
      </c>
      <c r="AS662" s="101" t="str">
        <f>INDEX(Преподаватели!G$3:G$72,MATCH($AK662,Преподаватели!$E$3:$E$72,0),1)</f>
        <v>шт.</v>
      </c>
      <c r="AT662" s="101" t="str">
        <f>INDEX(Преподаватели!H$3:H$72,MATCH($AK662,Преподаватели!$E$3:$E$72,0),1)</f>
        <v>б.с.</v>
      </c>
      <c r="AU662" s="186" t="str">
        <f>INDEX(Преподаватели!I$3:I$72,MATCH($AK662,Преподаватели!$E$3:$E$72,0),1)</f>
        <v>б.з.</v>
      </c>
      <c r="AV662" s="157"/>
      <c r="AW662" s="163"/>
      <c r="AX662" s="163"/>
      <c r="AY662" s="164"/>
      <c r="AZ662" s="165"/>
      <c r="BA662" s="165"/>
      <c r="BB662" s="1"/>
      <c r="BC662" s="1"/>
      <c r="BD662" s="1"/>
      <c r="BE662" s="1"/>
      <c r="BF662" s="1"/>
    </row>
    <row r="663" spans="1:58">
      <c r="A663" s="22" t="s">
        <v>210</v>
      </c>
      <c r="B663" s="145" t="s">
        <v>620</v>
      </c>
      <c r="C663" s="68" t="s">
        <v>483</v>
      </c>
      <c r="D663" s="21" t="s">
        <v>437</v>
      </c>
      <c r="E663" s="21" t="s">
        <v>144</v>
      </c>
      <c r="F663" s="21">
        <v>2</v>
      </c>
      <c r="G663" s="20" t="s">
        <v>713</v>
      </c>
      <c r="H663" s="21">
        <v>1</v>
      </c>
      <c r="I663" s="49">
        <v>1</v>
      </c>
      <c r="J663" s="37"/>
      <c r="K663" s="31"/>
      <c r="L663" s="31"/>
      <c r="M663" s="38"/>
      <c r="N663" s="193">
        <v>0</v>
      </c>
      <c r="O663" s="21"/>
      <c r="P663" s="478">
        <v>2</v>
      </c>
      <c r="Q663" s="21">
        <v>2</v>
      </c>
      <c r="R663" s="21">
        <v>0</v>
      </c>
      <c r="S663" s="21"/>
      <c r="T663" s="121"/>
      <c r="U663" s="50">
        <f t="shared" si="161"/>
        <v>2</v>
      </c>
      <c r="V663" s="29">
        <f t="shared" si="162"/>
        <v>0</v>
      </c>
      <c r="W663" s="29">
        <f t="shared" si="163"/>
        <v>0</v>
      </c>
      <c r="X663" s="57">
        <f t="shared" si="164"/>
        <v>0</v>
      </c>
      <c r="Y663" s="29">
        <f t="shared" si="165"/>
        <v>0</v>
      </c>
      <c r="Z663" s="20">
        <f t="shared" si="166"/>
        <v>0</v>
      </c>
      <c r="AA663" s="20">
        <f t="shared" si="175"/>
        <v>0</v>
      </c>
      <c r="AB663" s="20">
        <f t="shared" si="167"/>
        <v>0</v>
      </c>
      <c r="AC663" s="20">
        <f t="shared" si="168"/>
        <v>0</v>
      </c>
      <c r="AD663" s="20">
        <f t="shared" si="169"/>
        <v>0</v>
      </c>
      <c r="AE663" s="23">
        <f t="shared" si="170"/>
        <v>0</v>
      </c>
      <c r="AF663" s="25">
        <f t="shared" si="171"/>
        <v>0</v>
      </c>
      <c r="AG663" s="230"/>
      <c r="AH663" s="25">
        <f t="shared" si="160"/>
        <v>0</v>
      </c>
      <c r="AI663" s="23"/>
      <c r="AJ663" s="49">
        <f t="shared" si="172"/>
        <v>2</v>
      </c>
      <c r="AK663" s="181" t="s">
        <v>238</v>
      </c>
      <c r="AL663" s="182">
        <f t="shared" si="173"/>
        <v>3.3333333333333335E-3</v>
      </c>
      <c r="AM663" s="69" t="s">
        <v>468</v>
      </c>
      <c r="AN663" s="20" t="s">
        <v>180</v>
      </c>
      <c r="AO663" s="20" t="s">
        <v>180</v>
      </c>
      <c r="AP663" s="21"/>
      <c r="AQ663" s="122" t="s">
        <v>4</v>
      </c>
      <c r="AR663" s="185" t="str">
        <f>INDEX(Преподаватели!F$3:F$72,MATCH($AK663,Преподаватели!$E$3:$E$72,0),1)</f>
        <v>доц.</v>
      </c>
      <c r="AS663" s="101" t="str">
        <f>INDEX(Преподаватели!G$3:G$72,MATCH($AK663,Преподаватели!$E$3:$E$72,0),1)</f>
        <v>шт.</v>
      </c>
      <c r="AT663" s="101" t="str">
        <f>INDEX(Преподаватели!H$3:H$72,MATCH($AK663,Преподаватели!$E$3:$E$72,0),1)</f>
        <v>к.н.</v>
      </c>
      <c r="AU663" s="186" t="str">
        <f>INDEX(Преподаватели!I$3:I$72,MATCH($AK663,Преподаватели!$E$3:$E$72,0),1)</f>
        <v>б.з.</v>
      </c>
      <c r="AV663" s="157"/>
      <c r="AW663" s="163"/>
      <c r="AX663" s="163"/>
      <c r="AY663" s="164"/>
      <c r="AZ663" s="165"/>
      <c r="BA663" s="165"/>
    </row>
    <row r="664" spans="1:58" s="1" customFormat="1">
      <c r="A664" s="21" t="s">
        <v>306</v>
      </c>
      <c r="B664" s="145" t="s">
        <v>621</v>
      </c>
      <c r="C664" s="68" t="s">
        <v>483</v>
      </c>
      <c r="D664" s="21" t="s">
        <v>437</v>
      </c>
      <c r="E664" s="21" t="s">
        <v>144</v>
      </c>
      <c r="F664" s="21">
        <v>2</v>
      </c>
      <c r="G664" s="20" t="s">
        <v>713</v>
      </c>
      <c r="H664" s="21">
        <v>1</v>
      </c>
      <c r="I664" s="49">
        <v>1</v>
      </c>
      <c r="J664" s="37"/>
      <c r="K664" s="31"/>
      <c r="L664" s="31"/>
      <c r="M664" s="38"/>
      <c r="N664" s="193">
        <v>0</v>
      </c>
      <c r="O664" s="21"/>
      <c r="P664" s="478">
        <v>2</v>
      </c>
      <c r="Q664" s="21">
        <v>2</v>
      </c>
      <c r="R664" s="21">
        <v>0</v>
      </c>
      <c r="S664" s="21">
        <v>0</v>
      </c>
      <c r="T664" s="121"/>
      <c r="U664" s="50">
        <f t="shared" si="161"/>
        <v>2</v>
      </c>
      <c r="V664" s="29">
        <f t="shared" si="162"/>
        <v>0</v>
      </c>
      <c r="W664" s="29">
        <f t="shared" si="163"/>
        <v>0</v>
      </c>
      <c r="X664" s="57">
        <f t="shared" si="164"/>
        <v>0</v>
      </c>
      <c r="Y664" s="29">
        <f t="shared" si="165"/>
        <v>0</v>
      </c>
      <c r="Z664" s="20">
        <f t="shared" si="166"/>
        <v>0</v>
      </c>
      <c r="AA664" s="20">
        <f t="shared" si="175"/>
        <v>0</v>
      </c>
      <c r="AB664" s="20">
        <f t="shared" si="167"/>
        <v>0</v>
      </c>
      <c r="AC664" s="20">
        <f t="shared" si="168"/>
        <v>0</v>
      </c>
      <c r="AD664" s="20">
        <f t="shared" si="169"/>
        <v>0</v>
      </c>
      <c r="AE664" s="23">
        <f t="shared" si="170"/>
        <v>0</v>
      </c>
      <c r="AF664" s="25">
        <f t="shared" si="171"/>
        <v>0</v>
      </c>
      <c r="AG664" s="230"/>
      <c r="AH664" s="25">
        <f t="shared" si="160"/>
        <v>0</v>
      </c>
      <c r="AI664" s="23"/>
      <c r="AJ664" s="49">
        <f t="shared" si="172"/>
        <v>2</v>
      </c>
      <c r="AK664" s="181" t="s">
        <v>584</v>
      </c>
      <c r="AL664" s="182">
        <f t="shared" si="173"/>
        <v>3.3333333333333335E-3</v>
      </c>
      <c r="AM664" s="158" t="s">
        <v>468</v>
      </c>
      <c r="AN664" s="20" t="s">
        <v>180</v>
      </c>
      <c r="AO664" s="20" t="s">
        <v>180</v>
      </c>
      <c r="AP664" s="21"/>
      <c r="AQ664" s="122" t="s">
        <v>4</v>
      </c>
      <c r="AR664" s="185" t="str">
        <f>INDEX(Преподаватели!F$3:F$72,MATCH($AK664,Преподаватели!$E$3:$E$72,0),1)</f>
        <v>ст.викл.</v>
      </c>
      <c r="AS664" s="101" t="str">
        <f>INDEX(Преподаватели!G$3:G$72,MATCH($AK664,Преподаватели!$E$3:$E$72,0),1)</f>
        <v>сум.</v>
      </c>
      <c r="AT664" s="101" t="str">
        <f>INDEX(Преподаватели!H$3:H$72,MATCH($AK664,Преподаватели!$E$3:$E$72,0),1)</f>
        <v>б.с.</v>
      </c>
      <c r="AU664" s="186" t="str">
        <f>INDEX(Преподаватели!I$3:I$72,MATCH($AK664,Преподаватели!$E$3:$E$72,0),1)</f>
        <v>б.з.</v>
      </c>
      <c r="AV664" s="157"/>
      <c r="AW664" s="163"/>
      <c r="AX664" s="163"/>
      <c r="AY664" s="164"/>
      <c r="AZ664" s="165"/>
      <c r="BA664" s="165"/>
    </row>
    <row r="665" spans="1:58">
      <c r="A665" s="22" t="s">
        <v>257</v>
      </c>
      <c r="B665" s="145" t="s">
        <v>622</v>
      </c>
      <c r="C665" s="68" t="s">
        <v>483</v>
      </c>
      <c r="D665" s="21" t="s">
        <v>437</v>
      </c>
      <c r="E665" s="21" t="s">
        <v>144</v>
      </c>
      <c r="F665" s="21">
        <v>2</v>
      </c>
      <c r="G665" s="20" t="s">
        <v>713</v>
      </c>
      <c r="H665" s="21">
        <v>1</v>
      </c>
      <c r="I665" s="49">
        <v>1</v>
      </c>
      <c r="J665" s="37"/>
      <c r="K665" s="31"/>
      <c r="L665" s="31"/>
      <c r="M665" s="38"/>
      <c r="N665" s="193">
        <v>0</v>
      </c>
      <c r="O665" s="21"/>
      <c r="P665" s="478">
        <v>2</v>
      </c>
      <c r="Q665" s="21">
        <v>2</v>
      </c>
      <c r="R665" s="21">
        <v>0</v>
      </c>
      <c r="S665" s="21">
        <v>0</v>
      </c>
      <c r="T665" s="121"/>
      <c r="U665" s="50">
        <f t="shared" si="161"/>
        <v>2</v>
      </c>
      <c r="V665" s="29">
        <f t="shared" si="162"/>
        <v>0</v>
      </c>
      <c r="W665" s="29">
        <f t="shared" si="163"/>
        <v>0</v>
      </c>
      <c r="X665" s="57">
        <f t="shared" si="164"/>
        <v>0</v>
      </c>
      <c r="Y665" s="29">
        <f t="shared" si="165"/>
        <v>0</v>
      </c>
      <c r="Z665" s="20">
        <f t="shared" si="166"/>
        <v>0</v>
      </c>
      <c r="AA665" s="20">
        <f t="shared" si="175"/>
        <v>0</v>
      </c>
      <c r="AB665" s="20">
        <f t="shared" si="167"/>
        <v>0</v>
      </c>
      <c r="AC665" s="20">
        <f t="shared" si="168"/>
        <v>0</v>
      </c>
      <c r="AD665" s="20">
        <f t="shared" si="169"/>
        <v>0</v>
      </c>
      <c r="AE665" s="23">
        <f t="shared" si="170"/>
        <v>0</v>
      </c>
      <c r="AF665" s="25">
        <f t="shared" si="171"/>
        <v>0</v>
      </c>
      <c r="AG665" s="230"/>
      <c r="AH665" s="25">
        <f t="shared" si="160"/>
        <v>0</v>
      </c>
      <c r="AI665" s="23"/>
      <c r="AJ665" s="49">
        <f t="shared" si="172"/>
        <v>2</v>
      </c>
      <c r="AK665" s="181" t="s">
        <v>200</v>
      </c>
      <c r="AL665" s="182">
        <f t="shared" si="173"/>
        <v>3.3333333333333335E-3</v>
      </c>
      <c r="AM665" s="69" t="s">
        <v>468</v>
      </c>
      <c r="AN665" s="20" t="s">
        <v>180</v>
      </c>
      <c r="AO665" s="20" t="s">
        <v>180</v>
      </c>
      <c r="AP665" s="21"/>
      <c r="AQ665" s="122" t="s">
        <v>4</v>
      </c>
      <c r="AR665" s="185" t="str">
        <f>INDEX(Преподаватели!F$3:F$72,MATCH($AK665,Преподаватели!$E$3:$E$72,0),1)</f>
        <v>проф.</v>
      </c>
      <c r="AS665" s="101" t="str">
        <f>INDEX(Преподаватели!G$3:G$72,MATCH($AK665,Преподаватели!$E$3:$E$72,0),1)</f>
        <v>сум.</v>
      </c>
      <c r="AT665" s="101" t="str">
        <f>INDEX(Преподаватели!H$3:H$72,MATCH($AK665,Преподаватели!$E$3:$E$72,0),1)</f>
        <v>д.н.</v>
      </c>
      <c r="AU665" s="186" t="str">
        <f>INDEX(Преподаватели!I$3:I$72,MATCH($AK665,Преподаватели!$E$3:$E$72,0),1)</f>
        <v>проф.</v>
      </c>
      <c r="AV665" s="157"/>
      <c r="AW665" s="163"/>
      <c r="AX665" s="163"/>
      <c r="AY665" s="164"/>
      <c r="AZ665" s="165"/>
      <c r="BA665" s="165"/>
      <c r="BB665" s="1"/>
      <c r="BC665" s="1"/>
      <c r="BD665" s="1"/>
      <c r="BE665" s="1"/>
      <c r="BF665" s="1"/>
    </row>
    <row r="666" spans="1:58" s="1" customFormat="1">
      <c r="A666" s="21" t="s">
        <v>355</v>
      </c>
      <c r="B666" s="145" t="s">
        <v>585</v>
      </c>
      <c r="C666" s="68" t="s">
        <v>483</v>
      </c>
      <c r="D666" s="21" t="s">
        <v>437</v>
      </c>
      <c r="E666" s="21" t="s">
        <v>144</v>
      </c>
      <c r="F666" s="21">
        <v>1</v>
      </c>
      <c r="G666" s="20" t="s">
        <v>713</v>
      </c>
      <c r="H666" s="21">
        <v>1</v>
      </c>
      <c r="I666" s="49">
        <v>1</v>
      </c>
      <c r="J666" s="37"/>
      <c r="K666" s="31"/>
      <c r="L666" s="31"/>
      <c r="M666" s="38"/>
      <c r="N666" s="193">
        <v>0</v>
      </c>
      <c r="O666" s="21"/>
      <c r="P666" s="21">
        <v>4</v>
      </c>
      <c r="Q666" s="21">
        <v>4</v>
      </c>
      <c r="R666" s="21">
        <v>0</v>
      </c>
      <c r="S666" s="21">
        <v>0</v>
      </c>
      <c r="T666" s="121"/>
      <c r="U666" s="50">
        <f t="shared" si="161"/>
        <v>4</v>
      </c>
      <c r="V666" s="29">
        <f t="shared" si="162"/>
        <v>0</v>
      </c>
      <c r="W666" s="29">
        <f t="shared" si="163"/>
        <v>0</v>
      </c>
      <c r="X666" s="57">
        <f t="shared" si="164"/>
        <v>0</v>
      </c>
      <c r="Y666" s="29">
        <f t="shared" si="165"/>
        <v>0</v>
      </c>
      <c r="Z666" s="20">
        <f t="shared" si="166"/>
        <v>0</v>
      </c>
      <c r="AA666" s="20">
        <f t="shared" si="175"/>
        <v>0</v>
      </c>
      <c r="AB666" s="20">
        <f t="shared" si="167"/>
        <v>0</v>
      </c>
      <c r="AC666" s="20">
        <f t="shared" si="168"/>
        <v>0</v>
      </c>
      <c r="AD666" s="20">
        <f t="shared" si="169"/>
        <v>0</v>
      </c>
      <c r="AE666" s="23">
        <f t="shared" si="170"/>
        <v>0</v>
      </c>
      <c r="AF666" s="25">
        <f t="shared" si="171"/>
        <v>0</v>
      </c>
      <c r="AG666" s="230"/>
      <c r="AH666" s="25">
        <f t="shared" si="160"/>
        <v>0</v>
      </c>
      <c r="AI666" s="23"/>
      <c r="AJ666" s="49">
        <f t="shared" si="172"/>
        <v>4</v>
      </c>
      <c r="AK666" s="181" t="s">
        <v>584</v>
      </c>
      <c r="AL666" s="182">
        <f t="shared" si="173"/>
        <v>6.6666666666666671E-3</v>
      </c>
      <c r="AM666" s="158" t="s">
        <v>468</v>
      </c>
      <c r="AN666" s="20" t="s">
        <v>180</v>
      </c>
      <c r="AO666" s="20" t="s">
        <v>180</v>
      </c>
      <c r="AP666" s="21"/>
      <c r="AQ666" s="122" t="s">
        <v>4</v>
      </c>
      <c r="AR666" s="185" t="str">
        <f>INDEX(Преподаватели!F$3:F$72,MATCH($AK666,Преподаватели!$E$3:$E$72,0),1)</f>
        <v>ст.викл.</v>
      </c>
      <c r="AS666" s="101" t="str">
        <f>INDEX(Преподаватели!G$3:G$72,MATCH($AK666,Преподаватели!$E$3:$E$72,0),1)</f>
        <v>сум.</v>
      </c>
      <c r="AT666" s="101" t="str">
        <f>INDEX(Преподаватели!H$3:H$72,MATCH($AK666,Преподаватели!$E$3:$E$72,0),1)</f>
        <v>б.с.</v>
      </c>
      <c r="AU666" s="186" t="str">
        <f>INDEX(Преподаватели!I$3:I$72,MATCH($AK666,Преподаватели!$E$3:$E$72,0),1)</f>
        <v>б.з.</v>
      </c>
      <c r="AV666" s="157"/>
      <c r="AW666" s="163"/>
      <c r="AX666" s="163"/>
      <c r="AY666" s="164"/>
      <c r="AZ666" s="165"/>
      <c r="BA666" s="165"/>
      <c r="BB666" s="4"/>
      <c r="BC666" s="4"/>
      <c r="BD666" s="4"/>
      <c r="BE666" s="4"/>
      <c r="BF666" s="4"/>
    </row>
    <row r="667" spans="1:58" s="1" customFormat="1">
      <c r="A667" s="21" t="s">
        <v>355</v>
      </c>
      <c r="B667" s="145" t="s">
        <v>585</v>
      </c>
      <c r="C667" s="68" t="s">
        <v>483</v>
      </c>
      <c r="D667" s="21" t="s">
        <v>437</v>
      </c>
      <c r="E667" s="21" t="s">
        <v>144</v>
      </c>
      <c r="F667" s="21">
        <v>2</v>
      </c>
      <c r="G667" s="20" t="s">
        <v>713</v>
      </c>
      <c r="H667" s="21">
        <v>1</v>
      </c>
      <c r="I667" s="49">
        <v>1</v>
      </c>
      <c r="J667" s="37" t="s">
        <v>106</v>
      </c>
      <c r="K667" s="31"/>
      <c r="L667" s="31"/>
      <c r="M667" s="38"/>
      <c r="N667" s="193">
        <v>4</v>
      </c>
      <c r="O667" s="21">
        <v>120</v>
      </c>
      <c r="P667" s="478">
        <v>2</v>
      </c>
      <c r="Q667" s="21"/>
      <c r="R667" s="21">
        <v>0</v>
      </c>
      <c r="S667" s="21">
        <v>2</v>
      </c>
      <c r="T667" s="121">
        <v>112</v>
      </c>
      <c r="U667" s="50">
        <f t="shared" si="161"/>
        <v>0</v>
      </c>
      <c r="V667" s="29">
        <f t="shared" si="162"/>
        <v>0</v>
      </c>
      <c r="W667" s="29">
        <f t="shared" si="163"/>
        <v>2</v>
      </c>
      <c r="X667" s="57">
        <f t="shared" si="164"/>
        <v>0</v>
      </c>
      <c r="Y667" s="29">
        <f t="shared" si="165"/>
        <v>0</v>
      </c>
      <c r="Z667" s="20">
        <f t="shared" si="166"/>
        <v>0</v>
      </c>
      <c r="AA667" s="20">
        <f t="shared" si="175"/>
        <v>0</v>
      </c>
      <c r="AB667" s="20">
        <f t="shared" si="167"/>
        <v>0.25</v>
      </c>
      <c r="AC667" s="20">
        <f t="shared" si="168"/>
        <v>0</v>
      </c>
      <c r="AD667" s="20">
        <f t="shared" si="169"/>
        <v>0</v>
      </c>
      <c r="AE667" s="23">
        <f t="shared" si="170"/>
        <v>0</v>
      </c>
      <c r="AF667" s="25">
        <f t="shared" si="171"/>
        <v>0</v>
      </c>
      <c r="AG667" s="230"/>
      <c r="AH667" s="25">
        <f t="shared" si="160"/>
        <v>0</v>
      </c>
      <c r="AI667" s="23"/>
      <c r="AJ667" s="49">
        <f t="shared" si="172"/>
        <v>2.25</v>
      </c>
      <c r="AK667" s="181" t="s">
        <v>584</v>
      </c>
      <c r="AL667" s="182">
        <f t="shared" si="173"/>
        <v>3.7499999999999999E-3</v>
      </c>
      <c r="AM667" s="158" t="s">
        <v>468</v>
      </c>
      <c r="AN667" s="20" t="s">
        <v>180</v>
      </c>
      <c r="AO667" s="20" t="s">
        <v>180</v>
      </c>
      <c r="AP667" s="21"/>
      <c r="AQ667" s="122" t="s">
        <v>4</v>
      </c>
      <c r="AR667" s="185" t="str">
        <f>INDEX(Преподаватели!F$3:F$72,MATCH($AK667,Преподаватели!$E$3:$E$72,0),1)</f>
        <v>ст.викл.</v>
      </c>
      <c r="AS667" s="101" t="str">
        <f>INDEX(Преподаватели!G$3:G$72,MATCH($AK667,Преподаватели!$E$3:$E$72,0),1)</f>
        <v>сум.</v>
      </c>
      <c r="AT667" s="101" t="str">
        <f>INDEX(Преподаватели!H$3:H$72,MATCH($AK667,Преподаватели!$E$3:$E$72,0),1)</f>
        <v>б.с.</v>
      </c>
      <c r="AU667" s="186" t="str">
        <f>INDEX(Преподаватели!I$3:I$72,MATCH($AK667,Преподаватели!$E$3:$E$72,0),1)</f>
        <v>б.з.</v>
      </c>
      <c r="AV667" s="157"/>
      <c r="AW667" s="163"/>
      <c r="AX667" s="163"/>
      <c r="AY667" s="164"/>
      <c r="AZ667" s="165"/>
      <c r="BA667" s="165"/>
    </row>
    <row r="668" spans="1:58">
      <c r="A668" s="329" t="s">
        <v>439</v>
      </c>
      <c r="B668" s="145" t="s">
        <v>586</v>
      </c>
      <c r="C668" s="68" t="s">
        <v>483</v>
      </c>
      <c r="D668" s="21" t="s">
        <v>437</v>
      </c>
      <c r="E668" s="21" t="s">
        <v>144</v>
      </c>
      <c r="F668" s="21">
        <v>1</v>
      </c>
      <c r="G668" s="20" t="s">
        <v>713</v>
      </c>
      <c r="H668" s="21">
        <v>1</v>
      </c>
      <c r="I668" s="49">
        <v>1</v>
      </c>
      <c r="J668" s="37"/>
      <c r="K668" s="31"/>
      <c r="L668" s="31"/>
      <c r="M668" s="38"/>
      <c r="N668" s="193">
        <v>0</v>
      </c>
      <c r="O668" s="21"/>
      <c r="P668" s="21">
        <v>4</v>
      </c>
      <c r="Q668" s="21">
        <v>4</v>
      </c>
      <c r="R668" s="21">
        <v>0</v>
      </c>
      <c r="S668" s="21">
        <v>0</v>
      </c>
      <c r="T668" s="121"/>
      <c r="U668" s="50">
        <f t="shared" si="161"/>
        <v>4</v>
      </c>
      <c r="V668" s="29">
        <f t="shared" si="162"/>
        <v>0</v>
      </c>
      <c r="W668" s="29">
        <f t="shared" si="163"/>
        <v>0</v>
      </c>
      <c r="X668" s="57">
        <f t="shared" si="164"/>
        <v>0</v>
      </c>
      <c r="Y668" s="29">
        <f t="shared" si="165"/>
        <v>0</v>
      </c>
      <c r="Z668" s="20">
        <f t="shared" si="166"/>
        <v>0</v>
      </c>
      <c r="AA668" s="20">
        <f t="shared" si="175"/>
        <v>0</v>
      </c>
      <c r="AB668" s="20">
        <f t="shared" si="167"/>
        <v>0</v>
      </c>
      <c r="AC668" s="20">
        <f t="shared" si="168"/>
        <v>0</v>
      </c>
      <c r="AD668" s="20">
        <f t="shared" si="169"/>
        <v>0</v>
      </c>
      <c r="AE668" s="23">
        <f t="shared" si="170"/>
        <v>0</v>
      </c>
      <c r="AF668" s="25">
        <f t="shared" si="171"/>
        <v>0</v>
      </c>
      <c r="AG668" s="230"/>
      <c r="AH668" s="25">
        <f t="shared" si="160"/>
        <v>0</v>
      </c>
      <c r="AI668" s="23"/>
      <c r="AJ668" s="49">
        <f t="shared" si="172"/>
        <v>4</v>
      </c>
      <c r="AK668" s="181" t="s">
        <v>489</v>
      </c>
      <c r="AL668" s="182">
        <f t="shared" si="173"/>
        <v>6.6666666666666671E-3</v>
      </c>
      <c r="AM668" s="69" t="s">
        <v>468</v>
      </c>
      <c r="AN668" s="20" t="s">
        <v>180</v>
      </c>
      <c r="AO668" s="20" t="s">
        <v>180</v>
      </c>
      <c r="AP668" s="21"/>
      <c r="AQ668" s="122" t="s">
        <v>4</v>
      </c>
      <c r="AR668" s="185" t="str">
        <f>INDEX(Преподаватели!F$3:F$72,MATCH($AK668,Преподаватели!$E$3:$E$72,0),1)</f>
        <v>ст.викл.</v>
      </c>
      <c r="AS668" s="101" t="str">
        <f>INDEX(Преподаватели!G$3:G$72,MATCH($AK668,Преподаватели!$E$3:$E$72,0),1)</f>
        <v>шт.</v>
      </c>
      <c r="AT668" s="101" t="str">
        <f>INDEX(Преподаватели!H$3:H$72,MATCH($AK668,Преподаватели!$E$3:$E$72,0),1)</f>
        <v>б.с.</v>
      </c>
      <c r="AU668" s="186" t="str">
        <f>INDEX(Преподаватели!I$3:I$72,MATCH($AK668,Преподаватели!$E$3:$E$72,0),1)</f>
        <v>б.з.</v>
      </c>
      <c r="AV668" s="157"/>
      <c r="AW668" s="163"/>
      <c r="AX668" s="163"/>
      <c r="AY668" s="164"/>
      <c r="AZ668" s="165"/>
      <c r="BA668" s="165"/>
      <c r="BB668" s="1"/>
      <c r="BC668" s="1"/>
      <c r="BD668" s="1"/>
      <c r="BE668" s="1"/>
      <c r="BF668" s="1"/>
    </row>
    <row r="669" spans="1:58" s="1" customFormat="1">
      <c r="A669" s="21" t="s">
        <v>216</v>
      </c>
      <c r="B669" s="145" t="s">
        <v>586</v>
      </c>
      <c r="C669" s="68" t="s">
        <v>483</v>
      </c>
      <c r="D669" s="21" t="s">
        <v>437</v>
      </c>
      <c r="E669" s="21" t="s">
        <v>144</v>
      </c>
      <c r="F669" s="21">
        <v>1</v>
      </c>
      <c r="G669" s="20" t="s">
        <v>713</v>
      </c>
      <c r="H669" s="21">
        <v>1</v>
      </c>
      <c r="I669" s="49">
        <v>1</v>
      </c>
      <c r="J669" s="37"/>
      <c r="K669" s="31" t="s">
        <v>106</v>
      </c>
      <c r="L669" s="31"/>
      <c r="M669" s="38"/>
      <c r="N669" s="193">
        <v>3</v>
      </c>
      <c r="O669" s="21">
        <v>90</v>
      </c>
      <c r="P669" s="21">
        <v>4</v>
      </c>
      <c r="Q669" s="21"/>
      <c r="R669" s="21">
        <v>0</v>
      </c>
      <c r="S669" s="21">
        <v>4</v>
      </c>
      <c r="T669" s="121">
        <v>82</v>
      </c>
      <c r="U669" s="50">
        <f t="shared" si="161"/>
        <v>0</v>
      </c>
      <c r="V669" s="29">
        <f t="shared" si="162"/>
        <v>0</v>
      </c>
      <c r="W669" s="29">
        <f t="shared" si="163"/>
        <v>4</v>
      </c>
      <c r="X669" s="57">
        <f t="shared" si="164"/>
        <v>0</v>
      </c>
      <c r="Y669" s="29">
        <f t="shared" si="165"/>
        <v>0</v>
      </c>
      <c r="Z669" s="20">
        <f t="shared" si="166"/>
        <v>0</v>
      </c>
      <c r="AA669" s="20">
        <f t="shared" si="175"/>
        <v>0</v>
      </c>
      <c r="AB669" s="20">
        <f t="shared" si="167"/>
        <v>0</v>
      </c>
      <c r="AC669" s="20">
        <f t="shared" si="168"/>
        <v>0</v>
      </c>
      <c r="AD669" s="20">
        <f t="shared" si="169"/>
        <v>0</v>
      </c>
      <c r="AE669" s="23">
        <f t="shared" si="170"/>
        <v>0</v>
      </c>
      <c r="AF669" s="25">
        <f t="shared" si="171"/>
        <v>0</v>
      </c>
      <c r="AG669" s="230"/>
      <c r="AH669" s="25">
        <f t="shared" si="160"/>
        <v>0</v>
      </c>
      <c r="AI669" s="23"/>
      <c r="AJ669" s="49">
        <f t="shared" si="172"/>
        <v>4</v>
      </c>
      <c r="AK669" s="181" t="s">
        <v>489</v>
      </c>
      <c r="AL669" s="182">
        <f t="shared" si="173"/>
        <v>6.6666666666666671E-3</v>
      </c>
      <c r="AM669" s="158" t="s">
        <v>468</v>
      </c>
      <c r="AN669" s="20" t="s">
        <v>180</v>
      </c>
      <c r="AO669" s="20" t="s">
        <v>180</v>
      </c>
      <c r="AP669" s="21"/>
      <c r="AQ669" s="122" t="s">
        <v>4</v>
      </c>
      <c r="AR669" s="185" t="str">
        <f>INDEX(Преподаватели!F$3:F$72,MATCH($AK669,Преподаватели!$E$3:$E$72,0),1)</f>
        <v>ст.викл.</v>
      </c>
      <c r="AS669" s="101" t="str">
        <f>INDEX(Преподаватели!G$3:G$72,MATCH($AK669,Преподаватели!$E$3:$E$72,0),1)</f>
        <v>шт.</v>
      </c>
      <c r="AT669" s="101" t="str">
        <f>INDEX(Преподаватели!H$3:H$72,MATCH($AK669,Преподаватели!$E$3:$E$72,0),1)</f>
        <v>б.с.</v>
      </c>
      <c r="AU669" s="186" t="str">
        <f>INDEX(Преподаватели!I$3:I$72,MATCH($AK669,Преподаватели!$E$3:$E$72,0),1)</f>
        <v>б.з.</v>
      </c>
      <c r="AV669" s="157"/>
      <c r="AW669" s="163"/>
      <c r="AX669" s="163"/>
      <c r="AY669" s="164"/>
      <c r="AZ669" s="165"/>
      <c r="BA669" s="165"/>
    </row>
    <row r="670" spans="1:58" s="1" customFormat="1">
      <c r="A670" s="21" t="s">
        <v>371</v>
      </c>
      <c r="B670" s="145" t="s">
        <v>588</v>
      </c>
      <c r="C670" s="68" t="s">
        <v>483</v>
      </c>
      <c r="D670" s="21" t="s">
        <v>437</v>
      </c>
      <c r="E670" s="21" t="s">
        <v>144</v>
      </c>
      <c r="F670" s="21">
        <v>1</v>
      </c>
      <c r="G670" s="20" t="s">
        <v>713</v>
      </c>
      <c r="H670" s="21">
        <v>1</v>
      </c>
      <c r="I670" s="49">
        <v>1</v>
      </c>
      <c r="J670" s="37"/>
      <c r="K670" s="31"/>
      <c r="L670" s="31"/>
      <c r="M670" s="38"/>
      <c r="N670" s="193">
        <v>0</v>
      </c>
      <c r="O670" s="21"/>
      <c r="P670" s="21">
        <v>4</v>
      </c>
      <c r="Q670" s="21">
        <v>4</v>
      </c>
      <c r="R670" s="21">
        <v>0</v>
      </c>
      <c r="S670" s="21">
        <v>0</v>
      </c>
      <c r="T670" s="121"/>
      <c r="U670" s="50">
        <f t="shared" si="161"/>
        <v>4</v>
      </c>
      <c r="V670" s="29">
        <f t="shared" si="162"/>
        <v>0</v>
      </c>
      <c r="W670" s="29">
        <f t="shared" si="163"/>
        <v>0</v>
      </c>
      <c r="X670" s="57">
        <f t="shared" si="164"/>
        <v>0</v>
      </c>
      <c r="Y670" s="29">
        <f t="shared" si="165"/>
        <v>0</v>
      </c>
      <c r="Z670" s="20">
        <f t="shared" si="166"/>
        <v>0</v>
      </c>
      <c r="AA670" s="20">
        <f t="shared" si="175"/>
        <v>0</v>
      </c>
      <c r="AB670" s="20">
        <f t="shared" si="167"/>
        <v>0</v>
      </c>
      <c r="AC670" s="20">
        <f t="shared" si="168"/>
        <v>0</v>
      </c>
      <c r="AD670" s="20">
        <f t="shared" si="169"/>
        <v>0</v>
      </c>
      <c r="AE670" s="23">
        <f t="shared" si="170"/>
        <v>0</v>
      </c>
      <c r="AF670" s="25">
        <f t="shared" si="171"/>
        <v>0</v>
      </c>
      <c r="AG670" s="230"/>
      <c r="AH670" s="25">
        <f t="shared" si="160"/>
        <v>0</v>
      </c>
      <c r="AI670" s="23"/>
      <c r="AJ670" s="49">
        <f t="shared" si="172"/>
        <v>4</v>
      </c>
      <c r="AK670" s="181" t="s">
        <v>353</v>
      </c>
      <c r="AL670" s="182">
        <f t="shared" si="173"/>
        <v>6.6666666666666671E-3</v>
      </c>
      <c r="AM670" s="158" t="s">
        <v>468</v>
      </c>
      <c r="AN670" s="20" t="s">
        <v>180</v>
      </c>
      <c r="AO670" s="20" t="s">
        <v>180</v>
      </c>
      <c r="AP670" s="21"/>
      <c r="AQ670" s="122" t="s">
        <v>4</v>
      </c>
      <c r="AR670" s="185" t="str">
        <f>INDEX(Преподаватели!F$3:F$72,MATCH($AK670,Преподаватели!$E$3:$E$72,0),1)</f>
        <v>доц.</v>
      </c>
      <c r="AS670" s="101" t="str">
        <f>INDEX(Преподаватели!G$3:G$72,MATCH($AK670,Преподаватели!$E$3:$E$72,0),1)</f>
        <v>сум.</v>
      </c>
      <c r="AT670" s="101" t="str">
        <f>INDEX(Преподаватели!H$3:H$72,MATCH($AK670,Преподаватели!$E$3:$E$72,0),1)</f>
        <v>к.н.</v>
      </c>
      <c r="AU670" s="186" t="str">
        <f>INDEX(Преподаватели!I$3:I$72,MATCH($AK670,Преподаватели!$E$3:$E$72,0),1)</f>
        <v>доц.</v>
      </c>
      <c r="AV670" s="157"/>
      <c r="AW670" s="163"/>
      <c r="AX670" s="163"/>
      <c r="AY670" s="164"/>
      <c r="AZ670" s="165"/>
      <c r="BA670" s="165"/>
      <c r="BB670" s="4"/>
      <c r="BC670" s="4"/>
      <c r="BD670" s="4"/>
      <c r="BE670" s="4"/>
      <c r="BF670" s="4"/>
    </row>
    <row r="671" spans="1:58">
      <c r="A671" s="21" t="s">
        <v>371</v>
      </c>
      <c r="B671" s="145" t="s">
        <v>588</v>
      </c>
      <c r="C671" s="68" t="s">
        <v>483</v>
      </c>
      <c r="D671" s="21" t="s">
        <v>437</v>
      </c>
      <c r="E671" s="21" t="s">
        <v>144</v>
      </c>
      <c r="F671" s="21">
        <v>2</v>
      </c>
      <c r="G671" s="20" t="s">
        <v>713</v>
      </c>
      <c r="H671" s="21">
        <v>1</v>
      </c>
      <c r="I671" s="49">
        <v>1</v>
      </c>
      <c r="J671" s="37" t="s">
        <v>106</v>
      </c>
      <c r="K671" s="31"/>
      <c r="L671" s="31"/>
      <c r="M671" s="38"/>
      <c r="N671" s="193">
        <v>3</v>
      </c>
      <c r="O671" s="21">
        <v>90</v>
      </c>
      <c r="P671" s="478">
        <v>2</v>
      </c>
      <c r="Q671" s="21"/>
      <c r="R671" s="21">
        <v>0</v>
      </c>
      <c r="S671" s="21">
        <v>2</v>
      </c>
      <c r="T671" s="121">
        <v>82</v>
      </c>
      <c r="U671" s="50">
        <f t="shared" si="161"/>
        <v>0</v>
      </c>
      <c r="V671" s="29">
        <f t="shared" si="162"/>
        <v>0</v>
      </c>
      <c r="W671" s="29">
        <f t="shared" si="163"/>
        <v>2</v>
      </c>
      <c r="X671" s="57">
        <f t="shared" si="164"/>
        <v>0</v>
      </c>
      <c r="Y671" s="29">
        <f t="shared" si="165"/>
        <v>0</v>
      </c>
      <c r="Z671" s="20">
        <f t="shared" si="166"/>
        <v>0</v>
      </c>
      <c r="AA671" s="20">
        <f t="shared" si="175"/>
        <v>0</v>
      </c>
      <c r="AB671" s="20">
        <f t="shared" si="167"/>
        <v>0.25</v>
      </c>
      <c r="AC671" s="20">
        <f t="shared" si="168"/>
        <v>0</v>
      </c>
      <c r="AD671" s="20">
        <f t="shared" si="169"/>
        <v>0</v>
      </c>
      <c r="AE671" s="23">
        <f t="shared" si="170"/>
        <v>0</v>
      </c>
      <c r="AF671" s="25">
        <f t="shared" si="171"/>
        <v>0</v>
      </c>
      <c r="AG671" s="230"/>
      <c r="AH671" s="25">
        <f t="shared" si="160"/>
        <v>0</v>
      </c>
      <c r="AI671" s="23"/>
      <c r="AJ671" s="49">
        <f t="shared" si="172"/>
        <v>2.25</v>
      </c>
      <c r="AK671" s="181" t="s">
        <v>353</v>
      </c>
      <c r="AL671" s="182">
        <f t="shared" si="173"/>
        <v>3.7499999999999999E-3</v>
      </c>
      <c r="AM671" s="69" t="s">
        <v>468</v>
      </c>
      <c r="AN671" s="20" t="s">
        <v>180</v>
      </c>
      <c r="AO671" s="20" t="s">
        <v>180</v>
      </c>
      <c r="AP671" s="21"/>
      <c r="AQ671" s="122" t="s">
        <v>4</v>
      </c>
      <c r="AR671" s="185" t="str">
        <f>INDEX(Преподаватели!F$3:F$72,MATCH($AK671,Преподаватели!$E$3:$E$72,0),1)</f>
        <v>доц.</v>
      </c>
      <c r="AS671" s="101" t="str">
        <f>INDEX(Преподаватели!G$3:G$72,MATCH($AK671,Преподаватели!$E$3:$E$72,0),1)</f>
        <v>сум.</v>
      </c>
      <c r="AT671" s="101" t="str">
        <f>INDEX(Преподаватели!H$3:H$72,MATCH($AK671,Преподаватели!$E$3:$E$72,0),1)</f>
        <v>к.н.</v>
      </c>
      <c r="AU671" s="186" t="str">
        <f>INDEX(Преподаватели!I$3:I$72,MATCH($AK671,Преподаватели!$E$3:$E$72,0),1)</f>
        <v>доц.</v>
      </c>
      <c r="AV671" s="157"/>
      <c r="AW671" s="163"/>
      <c r="AX671" s="163"/>
      <c r="AY671" s="164"/>
      <c r="AZ671" s="165"/>
      <c r="BA671" s="165"/>
      <c r="BB671" s="1"/>
      <c r="BC671" s="1"/>
      <c r="BD671" s="1"/>
      <c r="BE671" s="1"/>
      <c r="BF671" s="1"/>
    </row>
    <row r="672" spans="1:58" s="1" customFormat="1">
      <c r="A672" s="21" t="s">
        <v>274</v>
      </c>
      <c r="B672" s="145" t="s">
        <v>624</v>
      </c>
      <c r="C672" s="68" t="s">
        <v>483</v>
      </c>
      <c r="D672" s="21" t="s">
        <v>437</v>
      </c>
      <c r="E672" s="21" t="s">
        <v>144</v>
      </c>
      <c r="F672" s="21">
        <v>1</v>
      </c>
      <c r="G672" s="20" t="s">
        <v>713</v>
      </c>
      <c r="H672" s="21">
        <v>1</v>
      </c>
      <c r="I672" s="49">
        <v>1</v>
      </c>
      <c r="J672" s="37"/>
      <c r="K672" s="31"/>
      <c r="L672" s="31"/>
      <c r="M672" s="38"/>
      <c r="N672" s="193">
        <v>0</v>
      </c>
      <c r="O672" s="21"/>
      <c r="P672" s="21">
        <v>4</v>
      </c>
      <c r="Q672" s="21">
        <v>4</v>
      </c>
      <c r="R672" s="21">
        <v>0</v>
      </c>
      <c r="S672" s="21">
        <v>0</v>
      </c>
      <c r="T672" s="121"/>
      <c r="U672" s="50">
        <f t="shared" si="161"/>
        <v>4</v>
      </c>
      <c r="V672" s="29">
        <f t="shared" si="162"/>
        <v>0</v>
      </c>
      <c r="W672" s="29">
        <f t="shared" si="163"/>
        <v>0</v>
      </c>
      <c r="X672" s="57">
        <f t="shared" si="164"/>
        <v>0</v>
      </c>
      <c r="Y672" s="29">
        <f t="shared" si="165"/>
        <v>0</v>
      </c>
      <c r="Z672" s="20">
        <f t="shared" si="166"/>
        <v>0</v>
      </c>
      <c r="AA672" s="20">
        <f t="shared" si="175"/>
        <v>0</v>
      </c>
      <c r="AB672" s="20">
        <f t="shared" si="167"/>
        <v>0</v>
      </c>
      <c r="AC672" s="20">
        <f t="shared" si="168"/>
        <v>0</v>
      </c>
      <c r="AD672" s="20">
        <f t="shared" si="169"/>
        <v>0</v>
      </c>
      <c r="AE672" s="23">
        <f t="shared" si="170"/>
        <v>0</v>
      </c>
      <c r="AF672" s="25">
        <f t="shared" si="171"/>
        <v>0</v>
      </c>
      <c r="AG672" s="230"/>
      <c r="AH672" s="25">
        <f t="shared" si="160"/>
        <v>0</v>
      </c>
      <c r="AI672" s="23"/>
      <c r="AJ672" s="49">
        <f t="shared" si="172"/>
        <v>4</v>
      </c>
      <c r="AK672" s="181" t="s">
        <v>233</v>
      </c>
      <c r="AL672" s="182">
        <f t="shared" si="173"/>
        <v>6.6666666666666671E-3</v>
      </c>
      <c r="AM672" s="158" t="s">
        <v>468</v>
      </c>
      <c r="AN672" s="20" t="s">
        <v>180</v>
      </c>
      <c r="AO672" s="20" t="s">
        <v>180</v>
      </c>
      <c r="AP672" s="21"/>
      <c r="AQ672" s="122" t="s">
        <v>4</v>
      </c>
      <c r="AR672" s="185" t="str">
        <f>INDEX(Преподаватели!F$3:F$72,MATCH($AK672,Преподаватели!$E$3:$E$72,0),1)</f>
        <v>доц.</v>
      </c>
      <c r="AS672" s="101" t="str">
        <f>INDEX(Преподаватели!G$3:G$72,MATCH($AK672,Преподаватели!$E$3:$E$72,0),1)</f>
        <v>шт.</v>
      </c>
      <c r="AT672" s="101" t="str">
        <f>INDEX(Преподаватели!H$3:H$72,MATCH($AK672,Преподаватели!$E$3:$E$72,0),1)</f>
        <v>к.н.</v>
      </c>
      <c r="AU672" s="186" t="str">
        <f>INDEX(Преподаватели!I$3:I$72,MATCH($AK672,Преподаватели!$E$3:$E$72,0),1)</f>
        <v>б.з.</v>
      </c>
      <c r="AV672" s="157"/>
      <c r="AW672" s="163"/>
      <c r="AX672" s="163"/>
      <c r="AY672" s="164"/>
      <c r="AZ672" s="165"/>
      <c r="BA672" s="165"/>
      <c r="BB672" s="4"/>
      <c r="BC672" s="4"/>
      <c r="BD672" s="4"/>
      <c r="BE672" s="4"/>
      <c r="BF672" s="4"/>
    </row>
    <row r="673" spans="1:58" s="1" customFormat="1">
      <c r="A673" s="21" t="s">
        <v>274</v>
      </c>
      <c r="B673" s="145" t="s">
        <v>624</v>
      </c>
      <c r="C673" s="68" t="s">
        <v>483</v>
      </c>
      <c r="D673" s="21" t="s">
        <v>437</v>
      </c>
      <c r="E673" s="21" t="s">
        <v>144</v>
      </c>
      <c r="F673" s="21">
        <v>2</v>
      </c>
      <c r="G673" s="20" t="s">
        <v>713</v>
      </c>
      <c r="H673" s="21">
        <v>1</v>
      </c>
      <c r="I673" s="49">
        <v>1</v>
      </c>
      <c r="J673" s="37"/>
      <c r="K673" s="31" t="s">
        <v>106</v>
      </c>
      <c r="L673" s="31"/>
      <c r="M673" s="38"/>
      <c r="N673" s="193">
        <v>3</v>
      </c>
      <c r="O673" s="21">
        <v>90</v>
      </c>
      <c r="P673" s="478">
        <v>2</v>
      </c>
      <c r="Q673" s="21"/>
      <c r="R673" s="21">
        <v>0</v>
      </c>
      <c r="S673" s="21">
        <v>2</v>
      </c>
      <c r="T673" s="121">
        <v>82</v>
      </c>
      <c r="U673" s="50">
        <f t="shared" si="161"/>
        <v>0</v>
      </c>
      <c r="V673" s="29">
        <f t="shared" si="162"/>
        <v>0</v>
      </c>
      <c r="W673" s="29">
        <f t="shared" si="163"/>
        <v>2</v>
      </c>
      <c r="X673" s="57">
        <f t="shared" si="164"/>
        <v>0</v>
      </c>
      <c r="Y673" s="29">
        <f t="shared" si="165"/>
        <v>0</v>
      </c>
      <c r="Z673" s="20">
        <f t="shared" si="166"/>
        <v>0</v>
      </c>
      <c r="AA673" s="20">
        <f t="shared" si="175"/>
        <v>0</v>
      </c>
      <c r="AB673" s="20">
        <f t="shared" si="167"/>
        <v>0</v>
      </c>
      <c r="AC673" s="20">
        <f t="shared" si="168"/>
        <v>0</v>
      </c>
      <c r="AD673" s="20">
        <f t="shared" si="169"/>
        <v>0</v>
      </c>
      <c r="AE673" s="23">
        <f t="shared" si="170"/>
        <v>0</v>
      </c>
      <c r="AF673" s="25">
        <f t="shared" si="171"/>
        <v>0</v>
      </c>
      <c r="AG673" s="230"/>
      <c r="AH673" s="25">
        <f t="shared" si="160"/>
        <v>0</v>
      </c>
      <c r="AI673" s="23"/>
      <c r="AJ673" s="49">
        <f t="shared" si="172"/>
        <v>2</v>
      </c>
      <c r="AK673" s="181" t="s">
        <v>233</v>
      </c>
      <c r="AL673" s="182">
        <f t="shared" si="173"/>
        <v>3.3333333333333335E-3</v>
      </c>
      <c r="AM673" s="158" t="s">
        <v>468</v>
      </c>
      <c r="AN673" s="20" t="s">
        <v>180</v>
      </c>
      <c r="AO673" s="20" t="s">
        <v>180</v>
      </c>
      <c r="AP673" s="21"/>
      <c r="AQ673" s="122" t="s">
        <v>4</v>
      </c>
      <c r="AR673" s="185" t="str">
        <f>INDEX(Преподаватели!F$3:F$72,MATCH($AK673,Преподаватели!$E$3:$E$72,0),1)</f>
        <v>доц.</v>
      </c>
      <c r="AS673" s="101" t="str">
        <f>INDEX(Преподаватели!G$3:G$72,MATCH($AK673,Преподаватели!$E$3:$E$72,0),1)</f>
        <v>шт.</v>
      </c>
      <c r="AT673" s="101" t="str">
        <f>INDEX(Преподаватели!H$3:H$72,MATCH($AK673,Преподаватели!$E$3:$E$72,0),1)</f>
        <v>к.н.</v>
      </c>
      <c r="AU673" s="186" t="str">
        <f>INDEX(Преподаватели!I$3:I$72,MATCH($AK673,Преподаватели!$E$3:$E$72,0),1)</f>
        <v>б.з.</v>
      </c>
      <c r="AV673" s="157"/>
      <c r="AW673" s="163"/>
      <c r="AX673" s="163"/>
      <c r="AY673" s="164"/>
      <c r="AZ673" s="165"/>
      <c r="BA673" s="165"/>
    </row>
    <row r="674" spans="1:58" s="1" customFormat="1">
      <c r="A674" s="329" t="s">
        <v>439</v>
      </c>
      <c r="B674" s="145" t="s">
        <v>625</v>
      </c>
      <c r="C674" s="68" t="s">
        <v>483</v>
      </c>
      <c r="D674" s="21" t="s">
        <v>437</v>
      </c>
      <c r="E674" s="21" t="s">
        <v>144</v>
      </c>
      <c r="F674" s="21">
        <v>1</v>
      </c>
      <c r="G674" s="20" t="s">
        <v>713</v>
      </c>
      <c r="H674" s="21">
        <v>1</v>
      </c>
      <c r="I674" s="49">
        <v>1</v>
      </c>
      <c r="J674" s="37"/>
      <c r="K674" s="31"/>
      <c r="L674" s="31"/>
      <c r="M674" s="38"/>
      <c r="N674" s="193">
        <v>0</v>
      </c>
      <c r="O674" s="21"/>
      <c r="P674" s="21">
        <v>4</v>
      </c>
      <c r="Q674" s="21">
        <v>4</v>
      </c>
      <c r="R674" s="21">
        <v>0</v>
      </c>
      <c r="S674" s="21">
        <v>0</v>
      </c>
      <c r="T674" s="121"/>
      <c r="U674" s="50">
        <f t="shared" si="161"/>
        <v>4</v>
      </c>
      <c r="V674" s="29">
        <f t="shared" si="162"/>
        <v>0</v>
      </c>
      <c r="W674" s="29">
        <f t="shared" si="163"/>
        <v>0</v>
      </c>
      <c r="X674" s="57">
        <f t="shared" si="164"/>
        <v>0</v>
      </c>
      <c r="Y674" s="29">
        <f t="shared" si="165"/>
        <v>0</v>
      </c>
      <c r="Z674" s="20">
        <f t="shared" si="166"/>
        <v>0</v>
      </c>
      <c r="AA674" s="20">
        <f t="shared" si="175"/>
        <v>0</v>
      </c>
      <c r="AB674" s="20">
        <f t="shared" si="167"/>
        <v>0</v>
      </c>
      <c r="AC674" s="20">
        <f t="shared" si="168"/>
        <v>0</v>
      </c>
      <c r="AD674" s="20">
        <f t="shared" si="169"/>
        <v>0</v>
      </c>
      <c r="AE674" s="23">
        <f t="shared" si="170"/>
        <v>0</v>
      </c>
      <c r="AF674" s="25">
        <f t="shared" si="171"/>
        <v>0</v>
      </c>
      <c r="AG674" s="230"/>
      <c r="AH674" s="25">
        <f t="shared" si="160"/>
        <v>0</v>
      </c>
      <c r="AI674" s="23"/>
      <c r="AJ674" s="49">
        <f t="shared" si="172"/>
        <v>4</v>
      </c>
      <c r="AK674" s="181" t="s">
        <v>200</v>
      </c>
      <c r="AL674" s="182">
        <f t="shared" si="173"/>
        <v>6.6666666666666671E-3</v>
      </c>
      <c r="AM674" s="158" t="s">
        <v>468</v>
      </c>
      <c r="AN674" s="20" t="s">
        <v>180</v>
      </c>
      <c r="AO674" s="20" t="s">
        <v>180</v>
      </c>
      <c r="AP674" s="21"/>
      <c r="AQ674" s="122" t="s">
        <v>4</v>
      </c>
      <c r="AR674" s="185" t="str">
        <f>INDEX(Преподаватели!F$3:F$72,MATCH($AK674,Преподаватели!$E$3:$E$72,0),1)</f>
        <v>проф.</v>
      </c>
      <c r="AS674" s="101" t="str">
        <f>INDEX(Преподаватели!G$3:G$72,MATCH($AK674,Преподаватели!$E$3:$E$72,0),1)</f>
        <v>сум.</v>
      </c>
      <c r="AT674" s="101" t="str">
        <f>INDEX(Преподаватели!H$3:H$72,MATCH($AK674,Преподаватели!$E$3:$E$72,0),1)</f>
        <v>д.н.</v>
      </c>
      <c r="AU674" s="186" t="str">
        <f>INDEX(Преподаватели!I$3:I$72,MATCH($AK674,Преподаватели!$E$3:$E$72,0),1)</f>
        <v>проф.</v>
      </c>
      <c r="AV674" s="157"/>
      <c r="AW674" s="163"/>
      <c r="AX674" s="163"/>
      <c r="AY674" s="164"/>
      <c r="AZ674" s="165"/>
      <c r="BA674" s="165"/>
    </row>
    <row r="675" spans="1:58">
      <c r="A675" s="22" t="s">
        <v>276</v>
      </c>
      <c r="B675" s="145" t="s">
        <v>625</v>
      </c>
      <c r="C675" s="68" t="s">
        <v>483</v>
      </c>
      <c r="D675" s="21" t="s">
        <v>437</v>
      </c>
      <c r="E675" s="21" t="s">
        <v>144</v>
      </c>
      <c r="F675" s="21">
        <v>1</v>
      </c>
      <c r="G675" s="20" t="s">
        <v>713</v>
      </c>
      <c r="H675" s="21">
        <v>1</v>
      </c>
      <c r="I675" s="49">
        <v>1</v>
      </c>
      <c r="J675" s="37" t="s">
        <v>106</v>
      </c>
      <c r="K675" s="31"/>
      <c r="L675" s="31"/>
      <c r="M675" s="38"/>
      <c r="N675" s="193">
        <v>3</v>
      </c>
      <c r="O675" s="21">
        <v>90</v>
      </c>
      <c r="P675" s="21">
        <v>4</v>
      </c>
      <c r="Q675" s="21"/>
      <c r="R675" s="21">
        <v>0</v>
      </c>
      <c r="S675" s="21">
        <v>4</v>
      </c>
      <c r="T675" s="121">
        <v>82</v>
      </c>
      <c r="U675" s="50">
        <f t="shared" si="161"/>
        <v>0</v>
      </c>
      <c r="V675" s="29">
        <f t="shared" si="162"/>
        <v>0</v>
      </c>
      <c r="W675" s="29">
        <f t="shared" si="163"/>
        <v>4</v>
      </c>
      <c r="X675" s="57">
        <f t="shared" si="164"/>
        <v>0</v>
      </c>
      <c r="Y675" s="29">
        <f t="shared" si="165"/>
        <v>0</v>
      </c>
      <c r="Z675" s="20">
        <f t="shared" si="166"/>
        <v>0</v>
      </c>
      <c r="AA675" s="20">
        <f t="shared" si="175"/>
        <v>0</v>
      </c>
      <c r="AB675" s="20">
        <f t="shared" si="167"/>
        <v>0.25</v>
      </c>
      <c r="AC675" s="20">
        <f t="shared" si="168"/>
        <v>0</v>
      </c>
      <c r="AD675" s="20">
        <f t="shared" si="169"/>
        <v>0</v>
      </c>
      <c r="AE675" s="23">
        <f t="shared" si="170"/>
        <v>0</v>
      </c>
      <c r="AF675" s="25">
        <f t="shared" si="171"/>
        <v>0</v>
      </c>
      <c r="AG675" s="230"/>
      <c r="AH675" s="25">
        <f t="shared" si="160"/>
        <v>0</v>
      </c>
      <c r="AI675" s="23"/>
      <c r="AJ675" s="49">
        <f t="shared" si="172"/>
        <v>4.25</v>
      </c>
      <c r="AK675" s="181" t="s">
        <v>200</v>
      </c>
      <c r="AL675" s="182">
        <f t="shared" si="173"/>
        <v>7.083333333333333E-3</v>
      </c>
      <c r="AM675" s="69" t="s">
        <v>468</v>
      </c>
      <c r="AN675" s="20" t="s">
        <v>180</v>
      </c>
      <c r="AO675" s="20" t="s">
        <v>180</v>
      </c>
      <c r="AP675" s="21"/>
      <c r="AQ675" s="122" t="s">
        <v>4</v>
      </c>
      <c r="AR675" s="185" t="str">
        <f>INDEX(Преподаватели!F$3:F$72,MATCH($AK675,Преподаватели!$E$3:$E$72,0),1)</f>
        <v>проф.</v>
      </c>
      <c r="AS675" s="101" t="str">
        <f>INDEX(Преподаватели!G$3:G$72,MATCH($AK675,Преподаватели!$E$3:$E$72,0),1)</f>
        <v>сум.</v>
      </c>
      <c r="AT675" s="101" t="str">
        <f>INDEX(Преподаватели!H$3:H$72,MATCH($AK675,Преподаватели!$E$3:$E$72,0),1)</f>
        <v>д.н.</v>
      </c>
      <c r="AU675" s="186" t="str">
        <f>INDEX(Преподаватели!I$3:I$72,MATCH($AK675,Преподаватели!$E$3:$E$72,0),1)</f>
        <v>проф.</v>
      </c>
      <c r="AV675" s="157"/>
      <c r="AW675" s="163"/>
      <c r="AX675" s="163"/>
      <c r="AY675" s="164"/>
      <c r="AZ675" s="165"/>
      <c r="BA675" s="165"/>
    </row>
    <row r="676" spans="1:58" s="1" customFormat="1">
      <c r="A676" s="21" t="s">
        <v>325</v>
      </c>
      <c r="B676" s="145" t="s">
        <v>626</v>
      </c>
      <c r="C676" s="68" t="s">
        <v>483</v>
      </c>
      <c r="D676" s="21" t="s">
        <v>437</v>
      </c>
      <c r="E676" s="21" t="s">
        <v>144</v>
      </c>
      <c r="F676" s="21">
        <v>1</v>
      </c>
      <c r="G676" s="20" t="s">
        <v>713</v>
      </c>
      <c r="H676" s="21">
        <v>1</v>
      </c>
      <c r="I676" s="49">
        <v>1</v>
      </c>
      <c r="J676" s="37"/>
      <c r="K676" s="31"/>
      <c r="L676" s="31"/>
      <c r="M676" s="38"/>
      <c r="N676" s="193">
        <v>0</v>
      </c>
      <c r="O676" s="21"/>
      <c r="P676" s="21">
        <v>4</v>
      </c>
      <c r="Q676" s="21">
        <v>4</v>
      </c>
      <c r="R676" s="21">
        <v>0</v>
      </c>
      <c r="S676" s="21">
        <v>0</v>
      </c>
      <c r="T676" s="121"/>
      <c r="U676" s="50">
        <f t="shared" si="161"/>
        <v>4</v>
      </c>
      <c r="V676" s="29">
        <f t="shared" si="162"/>
        <v>0</v>
      </c>
      <c r="W676" s="29">
        <f t="shared" si="163"/>
        <v>0</v>
      </c>
      <c r="X676" s="57">
        <f t="shared" si="164"/>
        <v>0</v>
      </c>
      <c r="Y676" s="29">
        <f t="shared" si="165"/>
        <v>0</v>
      </c>
      <c r="Z676" s="20">
        <f t="shared" si="166"/>
        <v>0</v>
      </c>
      <c r="AA676" s="20">
        <f t="shared" si="175"/>
        <v>0</v>
      </c>
      <c r="AB676" s="20">
        <f t="shared" si="167"/>
        <v>0</v>
      </c>
      <c r="AC676" s="20">
        <f t="shared" si="168"/>
        <v>0</v>
      </c>
      <c r="AD676" s="20">
        <f t="shared" si="169"/>
        <v>0</v>
      </c>
      <c r="AE676" s="23">
        <f t="shared" si="170"/>
        <v>0</v>
      </c>
      <c r="AF676" s="25">
        <f t="shared" si="171"/>
        <v>0</v>
      </c>
      <c r="AG676" s="230"/>
      <c r="AH676" s="25">
        <f t="shared" si="160"/>
        <v>0</v>
      </c>
      <c r="AI676" s="23"/>
      <c r="AJ676" s="49">
        <f t="shared" si="172"/>
        <v>4</v>
      </c>
      <c r="AK676" s="181" t="s">
        <v>489</v>
      </c>
      <c r="AL676" s="182">
        <f t="shared" si="173"/>
        <v>6.6666666666666671E-3</v>
      </c>
      <c r="AM676" s="158" t="s">
        <v>468</v>
      </c>
      <c r="AN676" s="20" t="s">
        <v>180</v>
      </c>
      <c r="AO676" s="20" t="s">
        <v>180</v>
      </c>
      <c r="AP676" s="21"/>
      <c r="AQ676" s="122" t="s">
        <v>4</v>
      </c>
      <c r="AR676" s="185" t="str">
        <f>INDEX(Преподаватели!F$3:F$72,MATCH($AK676,Преподаватели!$E$3:$E$72,0),1)</f>
        <v>ст.викл.</v>
      </c>
      <c r="AS676" s="101" t="str">
        <f>INDEX(Преподаватели!G$3:G$72,MATCH($AK676,Преподаватели!$E$3:$E$72,0),1)</f>
        <v>шт.</v>
      </c>
      <c r="AT676" s="101" t="str">
        <f>INDEX(Преподаватели!H$3:H$72,MATCH($AK676,Преподаватели!$E$3:$E$72,0),1)</f>
        <v>б.с.</v>
      </c>
      <c r="AU676" s="186" t="str">
        <f>INDEX(Преподаватели!I$3:I$72,MATCH($AK676,Преподаватели!$E$3:$E$72,0),1)</f>
        <v>б.з.</v>
      </c>
      <c r="AV676" s="157"/>
      <c r="AW676" s="163"/>
      <c r="AX676" s="163"/>
      <c r="AY676" s="164"/>
      <c r="AZ676" s="165"/>
      <c r="BA676" s="165"/>
    </row>
    <row r="677" spans="1:58">
      <c r="A677" s="22" t="s">
        <v>325</v>
      </c>
      <c r="B677" s="145" t="s">
        <v>626</v>
      </c>
      <c r="C677" s="68" t="s">
        <v>483</v>
      </c>
      <c r="D677" s="21" t="s">
        <v>437</v>
      </c>
      <c r="E677" s="21" t="s">
        <v>144</v>
      </c>
      <c r="F677" s="21">
        <v>2</v>
      </c>
      <c r="G677" s="20" t="s">
        <v>713</v>
      </c>
      <c r="H677" s="21">
        <v>1</v>
      </c>
      <c r="I677" s="49">
        <v>1</v>
      </c>
      <c r="J677" s="37" t="s">
        <v>106</v>
      </c>
      <c r="K677" s="31"/>
      <c r="L677" s="31"/>
      <c r="M677" s="38"/>
      <c r="N677" s="193">
        <v>3</v>
      </c>
      <c r="O677" s="21">
        <v>90</v>
      </c>
      <c r="P677" s="478">
        <v>2</v>
      </c>
      <c r="Q677" s="21"/>
      <c r="R677" s="21">
        <v>0</v>
      </c>
      <c r="S677" s="21">
        <v>2</v>
      </c>
      <c r="T677" s="121">
        <v>82</v>
      </c>
      <c r="U677" s="50">
        <f t="shared" si="161"/>
        <v>0</v>
      </c>
      <c r="V677" s="29">
        <f t="shared" si="162"/>
        <v>0</v>
      </c>
      <c r="W677" s="29">
        <f t="shared" si="163"/>
        <v>2</v>
      </c>
      <c r="X677" s="57">
        <f t="shared" si="164"/>
        <v>0</v>
      </c>
      <c r="Y677" s="29">
        <f t="shared" si="165"/>
        <v>0</v>
      </c>
      <c r="Z677" s="20">
        <f t="shared" si="166"/>
        <v>0</v>
      </c>
      <c r="AA677" s="20">
        <f t="shared" si="175"/>
        <v>0</v>
      </c>
      <c r="AB677" s="20">
        <f t="shared" si="167"/>
        <v>0.25</v>
      </c>
      <c r="AC677" s="20">
        <f t="shared" si="168"/>
        <v>0</v>
      </c>
      <c r="AD677" s="20">
        <f t="shared" si="169"/>
        <v>0</v>
      </c>
      <c r="AE677" s="23">
        <f t="shared" si="170"/>
        <v>0</v>
      </c>
      <c r="AF677" s="25">
        <f t="shared" si="171"/>
        <v>0</v>
      </c>
      <c r="AG677" s="230"/>
      <c r="AH677" s="25">
        <f t="shared" si="160"/>
        <v>0</v>
      </c>
      <c r="AI677" s="23"/>
      <c r="AJ677" s="49">
        <f t="shared" si="172"/>
        <v>2.25</v>
      </c>
      <c r="AK677" s="181" t="s">
        <v>489</v>
      </c>
      <c r="AL677" s="182">
        <f t="shared" si="173"/>
        <v>3.7499999999999999E-3</v>
      </c>
      <c r="AM677" s="69" t="s">
        <v>468</v>
      </c>
      <c r="AN677" s="20" t="s">
        <v>180</v>
      </c>
      <c r="AO677" s="20" t="s">
        <v>180</v>
      </c>
      <c r="AP677" s="21"/>
      <c r="AQ677" s="122" t="s">
        <v>4</v>
      </c>
      <c r="AR677" s="185" t="str">
        <f>INDEX(Преподаватели!F$3:F$72,MATCH($AK677,Преподаватели!$E$3:$E$72,0),1)</f>
        <v>ст.викл.</v>
      </c>
      <c r="AS677" s="101" t="str">
        <f>INDEX(Преподаватели!G$3:G$72,MATCH($AK677,Преподаватели!$E$3:$E$72,0),1)</f>
        <v>шт.</v>
      </c>
      <c r="AT677" s="101" t="str">
        <f>INDEX(Преподаватели!H$3:H$72,MATCH($AK677,Преподаватели!$E$3:$E$72,0),1)</f>
        <v>б.с.</v>
      </c>
      <c r="AU677" s="186" t="str">
        <f>INDEX(Преподаватели!I$3:I$72,MATCH($AK677,Преподаватели!$E$3:$E$72,0),1)</f>
        <v>б.з.</v>
      </c>
      <c r="AV677" s="157"/>
      <c r="AW677" s="163"/>
      <c r="AX677" s="163"/>
      <c r="AY677" s="164"/>
      <c r="AZ677" s="165"/>
      <c r="BA677" s="165"/>
    </row>
    <row r="678" spans="1:58">
      <c r="A678" s="22" t="s">
        <v>117</v>
      </c>
      <c r="B678" s="145" t="s">
        <v>590</v>
      </c>
      <c r="C678" s="68" t="s">
        <v>483</v>
      </c>
      <c r="D678" s="21" t="s">
        <v>437</v>
      </c>
      <c r="E678" s="21" t="s">
        <v>144</v>
      </c>
      <c r="F678" s="21">
        <v>1</v>
      </c>
      <c r="G678" s="20" t="s">
        <v>713</v>
      </c>
      <c r="H678" s="21">
        <v>1</v>
      </c>
      <c r="I678" s="49">
        <v>1</v>
      </c>
      <c r="J678" s="37"/>
      <c r="K678" s="31"/>
      <c r="L678" s="31"/>
      <c r="M678" s="38"/>
      <c r="N678" s="193">
        <v>0</v>
      </c>
      <c r="O678" s="21"/>
      <c r="P678" s="21">
        <v>4</v>
      </c>
      <c r="Q678" s="21">
        <v>4</v>
      </c>
      <c r="R678" s="21">
        <v>0</v>
      </c>
      <c r="S678" s="21">
        <v>0</v>
      </c>
      <c r="T678" s="121"/>
      <c r="U678" s="50">
        <f t="shared" si="161"/>
        <v>4</v>
      </c>
      <c r="V678" s="29">
        <f t="shared" si="162"/>
        <v>0</v>
      </c>
      <c r="W678" s="29">
        <f t="shared" si="163"/>
        <v>0</v>
      </c>
      <c r="X678" s="57">
        <f t="shared" si="164"/>
        <v>0</v>
      </c>
      <c r="Y678" s="29">
        <f t="shared" si="165"/>
        <v>0</v>
      </c>
      <c r="Z678" s="20">
        <f t="shared" si="166"/>
        <v>0</v>
      </c>
      <c r="AA678" s="20">
        <f t="shared" si="175"/>
        <v>0</v>
      </c>
      <c r="AB678" s="20">
        <f t="shared" si="167"/>
        <v>0</v>
      </c>
      <c r="AC678" s="20">
        <f t="shared" si="168"/>
        <v>0</v>
      </c>
      <c r="AD678" s="20">
        <f t="shared" si="169"/>
        <v>0</v>
      </c>
      <c r="AE678" s="23">
        <f t="shared" si="170"/>
        <v>0</v>
      </c>
      <c r="AF678" s="25">
        <f t="shared" si="171"/>
        <v>0</v>
      </c>
      <c r="AG678" s="230"/>
      <c r="AH678" s="25">
        <f t="shared" si="160"/>
        <v>0</v>
      </c>
      <c r="AI678" s="23"/>
      <c r="AJ678" s="49">
        <f t="shared" si="172"/>
        <v>4</v>
      </c>
      <c r="AK678" s="181" t="s">
        <v>238</v>
      </c>
      <c r="AL678" s="182">
        <f t="shared" si="173"/>
        <v>6.6666666666666671E-3</v>
      </c>
      <c r="AM678" s="69" t="s">
        <v>468</v>
      </c>
      <c r="AN678" s="20" t="s">
        <v>180</v>
      </c>
      <c r="AO678" s="20" t="s">
        <v>180</v>
      </c>
      <c r="AP678" s="21"/>
      <c r="AQ678" s="122" t="s">
        <v>4</v>
      </c>
      <c r="AR678" s="185" t="str">
        <f>INDEX(Преподаватели!F$3:F$72,MATCH($AK678,Преподаватели!$E$3:$E$72,0),1)</f>
        <v>доц.</v>
      </c>
      <c r="AS678" s="101" t="str">
        <f>INDEX(Преподаватели!G$3:G$72,MATCH($AK678,Преподаватели!$E$3:$E$72,0),1)</f>
        <v>шт.</v>
      </c>
      <c r="AT678" s="101" t="str">
        <f>INDEX(Преподаватели!H$3:H$72,MATCH($AK678,Преподаватели!$E$3:$E$72,0),1)</f>
        <v>к.н.</v>
      </c>
      <c r="AU678" s="186" t="str">
        <f>INDEX(Преподаватели!I$3:I$72,MATCH($AK678,Преподаватели!$E$3:$E$72,0),1)</f>
        <v>б.з.</v>
      </c>
      <c r="AV678" s="157"/>
      <c r="AW678" s="163"/>
      <c r="AX678" s="163"/>
      <c r="AY678" s="164"/>
      <c r="AZ678" s="165"/>
      <c r="BA678" s="165"/>
      <c r="BB678" s="1"/>
      <c r="BC678" s="1"/>
      <c r="BD678" s="1"/>
      <c r="BE678" s="1"/>
      <c r="BF678" s="1"/>
    </row>
    <row r="679" spans="1:58" s="1" customFormat="1">
      <c r="A679" s="21" t="s">
        <v>117</v>
      </c>
      <c r="B679" s="145" t="s">
        <v>590</v>
      </c>
      <c r="C679" s="68" t="s">
        <v>483</v>
      </c>
      <c r="D679" s="21" t="s">
        <v>437</v>
      </c>
      <c r="E679" s="21" t="s">
        <v>144</v>
      </c>
      <c r="F679" s="21">
        <v>2</v>
      </c>
      <c r="G679" s="20" t="s">
        <v>713</v>
      </c>
      <c r="H679" s="21">
        <v>1</v>
      </c>
      <c r="I679" s="49">
        <v>1</v>
      </c>
      <c r="J679" s="37" t="s">
        <v>106</v>
      </c>
      <c r="K679" s="31"/>
      <c r="L679" s="31"/>
      <c r="M679" s="38"/>
      <c r="N679" s="193">
        <v>3</v>
      </c>
      <c r="O679" s="21">
        <v>90</v>
      </c>
      <c r="P679" s="478">
        <v>2</v>
      </c>
      <c r="Q679" s="21"/>
      <c r="R679" s="21">
        <v>0</v>
      </c>
      <c r="S679" s="21">
        <v>2</v>
      </c>
      <c r="T679" s="121">
        <v>82</v>
      </c>
      <c r="U679" s="50">
        <f t="shared" si="161"/>
        <v>0</v>
      </c>
      <c r="V679" s="29">
        <f t="shared" si="162"/>
        <v>0</v>
      </c>
      <c r="W679" s="29">
        <f t="shared" si="163"/>
        <v>2</v>
      </c>
      <c r="X679" s="57">
        <f t="shared" si="164"/>
        <v>0</v>
      </c>
      <c r="Y679" s="29">
        <f t="shared" si="165"/>
        <v>0</v>
      </c>
      <c r="Z679" s="20">
        <f t="shared" si="166"/>
        <v>0</v>
      </c>
      <c r="AA679" s="20">
        <f t="shared" si="175"/>
        <v>0</v>
      </c>
      <c r="AB679" s="20">
        <f t="shared" si="167"/>
        <v>0.25</v>
      </c>
      <c r="AC679" s="20">
        <f t="shared" si="168"/>
        <v>0</v>
      </c>
      <c r="AD679" s="20">
        <f t="shared" si="169"/>
        <v>0</v>
      </c>
      <c r="AE679" s="23">
        <f t="shared" si="170"/>
        <v>0</v>
      </c>
      <c r="AF679" s="25">
        <f t="shared" si="171"/>
        <v>0</v>
      </c>
      <c r="AG679" s="230"/>
      <c r="AH679" s="25">
        <f t="shared" si="160"/>
        <v>0</v>
      </c>
      <c r="AI679" s="23"/>
      <c r="AJ679" s="49">
        <f t="shared" si="172"/>
        <v>2.25</v>
      </c>
      <c r="AK679" s="181" t="s">
        <v>238</v>
      </c>
      <c r="AL679" s="182">
        <f t="shared" si="173"/>
        <v>3.7499999999999999E-3</v>
      </c>
      <c r="AM679" s="158" t="s">
        <v>468</v>
      </c>
      <c r="AN679" s="20" t="s">
        <v>180</v>
      </c>
      <c r="AO679" s="20" t="s">
        <v>180</v>
      </c>
      <c r="AP679" s="21"/>
      <c r="AQ679" s="122" t="s">
        <v>4</v>
      </c>
      <c r="AR679" s="185" t="str">
        <f>INDEX(Преподаватели!F$3:F$72,MATCH($AK679,Преподаватели!$E$3:$E$72,0),1)</f>
        <v>доц.</v>
      </c>
      <c r="AS679" s="101" t="str">
        <f>INDEX(Преподаватели!G$3:G$72,MATCH($AK679,Преподаватели!$E$3:$E$72,0),1)</f>
        <v>шт.</v>
      </c>
      <c r="AT679" s="101" t="str">
        <f>INDEX(Преподаватели!H$3:H$72,MATCH($AK679,Преподаватели!$E$3:$E$72,0),1)</f>
        <v>к.н.</v>
      </c>
      <c r="AU679" s="186" t="str">
        <f>INDEX(Преподаватели!I$3:I$72,MATCH($AK679,Преподаватели!$E$3:$E$72,0),1)</f>
        <v>б.з.</v>
      </c>
      <c r="AV679" s="157"/>
      <c r="AW679" s="163"/>
      <c r="AX679" s="163"/>
      <c r="AY679" s="164"/>
      <c r="AZ679" s="165"/>
      <c r="BA679" s="165"/>
    </row>
    <row r="680" spans="1:58">
      <c r="A680" s="334" t="s">
        <v>439</v>
      </c>
      <c r="B680" s="145" t="s">
        <v>714</v>
      </c>
      <c r="C680" s="68" t="s">
        <v>483</v>
      </c>
      <c r="D680" s="21" t="s">
        <v>437</v>
      </c>
      <c r="E680" s="21" t="s">
        <v>144</v>
      </c>
      <c r="F680" s="21">
        <v>1</v>
      </c>
      <c r="G680" s="20" t="s">
        <v>713</v>
      </c>
      <c r="H680" s="21">
        <v>1</v>
      </c>
      <c r="I680" s="49">
        <v>1</v>
      </c>
      <c r="J680" s="37"/>
      <c r="K680" s="31"/>
      <c r="L680" s="31"/>
      <c r="M680" s="38"/>
      <c r="N680" s="193">
        <v>0</v>
      </c>
      <c r="O680" s="21"/>
      <c r="P680" s="21">
        <v>4</v>
      </c>
      <c r="Q680" s="21">
        <v>4</v>
      </c>
      <c r="R680" s="21">
        <v>0</v>
      </c>
      <c r="S680" s="21">
        <v>0</v>
      </c>
      <c r="T680" s="121"/>
      <c r="U680" s="50">
        <f t="shared" si="161"/>
        <v>4</v>
      </c>
      <c r="V680" s="29">
        <f t="shared" si="162"/>
        <v>0</v>
      </c>
      <c r="W680" s="29">
        <f t="shared" si="163"/>
        <v>0</v>
      </c>
      <c r="X680" s="57">
        <f t="shared" si="164"/>
        <v>0</v>
      </c>
      <c r="Y680" s="29">
        <f t="shared" si="165"/>
        <v>0</v>
      </c>
      <c r="Z680" s="20">
        <f t="shared" si="166"/>
        <v>0</v>
      </c>
      <c r="AA680" s="20">
        <f t="shared" si="175"/>
        <v>0</v>
      </c>
      <c r="AB680" s="20">
        <f t="shared" si="167"/>
        <v>0</v>
      </c>
      <c r="AC680" s="20">
        <f t="shared" si="168"/>
        <v>0</v>
      </c>
      <c r="AD680" s="20">
        <f t="shared" si="169"/>
        <v>0</v>
      </c>
      <c r="AE680" s="23">
        <f t="shared" si="170"/>
        <v>0</v>
      </c>
      <c r="AF680" s="25">
        <f t="shared" si="171"/>
        <v>0</v>
      </c>
      <c r="AG680" s="230"/>
      <c r="AH680" s="25">
        <f t="shared" si="160"/>
        <v>0</v>
      </c>
      <c r="AI680" s="23"/>
      <c r="AJ680" s="49">
        <f t="shared" si="172"/>
        <v>4</v>
      </c>
      <c r="AK680" s="181" t="s">
        <v>489</v>
      </c>
      <c r="AL680" s="182">
        <f t="shared" si="173"/>
        <v>6.6666666666666671E-3</v>
      </c>
      <c r="AM680" s="69" t="s">
        <v>468</v>
      </c>
      <c r="AN680" s="20" t="s">
        <v>180</v>
      </c>
      <c r="AO680" s="20" t="s">
        <v>180</v>
      </c>
      <c r="AP680" s="21"/>
      <c r="AQ680" s="122" t="s">
        <v>4</v>
      </c>
      <c r="AR680" s="185" t="str">
        <f>INDEX(Преподаватели!F$3:F$72,MATCH($AK680,Преподаватели!$E$3:$E$72,0),1)</f>
        <v>ст.викл.</v>
      </c>
      <c r="AS680" s="101" t="str">
        <f>INDEX(Преподаватели!G$3:G$72,MATCH($AK680,Преподаватели!$E$3:$E$72,0),1)</f>
        <v>шт.</v>
      </c>
      <c r="AT680" s="101" t="str">
        <f>INDEX(Преподаватели!H$3:H$72,MATCH($AK680,Преподаватели!$E$3:$E$72,0),1)</f>
        <v>б.с.</v>
      </c>
      <c r="AU680" s="186" t="str">
        <f>INDEX(Преподаватели!I$3:I$72,MATCH($AK680,Преподаватели!$E$3:$E$72,0),1)</f>
        <v>б.з.</v>
      </c>
      <c r="AV680" s="157"/>
      <c r="AW680" s="163"/>
      <c r="AX680" s="163"/>
      <c r="AY680" s="164"/>
      <c r="AZ680" s="165"/>
      <c r="BA680" s="165"/>
    </row>
    <row r="681" spans="1:58" s="1" customFormat="1">
      <c r="A681" s="21" t="s">
        <v>187</v>
      </c>
      <c r="B681" s="145" t="s">
        <v>714</v>
      </c>
      <c r="C681" s="68" t="s">
        <v>483</v>
      </c>
      <c r="D681" s="21" t="s">
        <v>437</v>
      </c>
      <c r="E681" s="21" t="s">
        <v>144</v>
      </c>
      <c r="F681" s="21">
        <v>1</v>
      </c>
      <c r="G681" s="20" t="s">
        <v>713</v>
      </c>
      <c r="H681" s="21">
        <v>1</v>
      </c>
      <c r="I681" s="49">
        <v>1</v>
      </c>
      <c r="J681" s="37"/>
      <c r="K681" s="31" t="s">
        <v>106</v>
      </c>
      <c r="L681" s="31"/>
      <c r="M681" s="38"/>
      <c r="N681" s="193">
        <v>3</v>
      </c>
      <c r="O681" s="21">
        <v>90</v>
      </c>
      <c r="P681" s="21">
        <v>4</v>
      </c>
      <c r="Q681" s="21"/>
      <c r="R681" s="21">
        <v>0</v>
      </c>
      <c r="S681" s="21">
        <v>4</v>
      </c>
      <c r="T681" s="121">
        <v>82</v>
      </c>
      <c r="U681" s="50">
        <f t="shared" si="161"/>
        <v>0</v>
      </c>
      <c r="V681" s="29">
        <f t="shared" si="162"/>
        <v>0</v>
      </c>
      <c r="W681" s="29">
        <f t="shared" si="163"/>
        <v>4</v>
      </c>
      <c r="X681" s="57">
        <f t="shared" si="164"/>
        <v>0</v>
      </c>
      <c r="Y681" s="29">
        <f t="shared" si="165"/>
        <v>0</v>
      </c>
      <c r="Z681" s="20">
        <f t="shared" si="166"/>
        <v>0</v>
      </c>
      <c r="AA681" s="20">
        <f t="shared" si="175"/>
        <v>0</v>
      </c>
      <c r="AB681" s="20">
        <f t="shared" si="167"/>
        <v>0</v>
      </c>
      <c r="AC681" s="20">
        <f t="shared" si="168"/>
        <v>0</v>
      </c>
      <c r="AD681" s="20">
        <f t="shared" si="169"/>
        <v>0</v>
      </c>
      <c r="AE681" s="23">
        <f t="shared" si="170"/>
        <v>0</v>
      </c>
      <c r="AF681" s="25">
        <f t="shared" si="171"/>
        <v>0</v>
      </c>
      <c r="AG681" s="230"/>
      <c r="AH681" s="25">
        <f t="shared" si="160"/>
        <v>0</v>
      </c>
      <c r="AI681" s="23"/>
      <c r="AJ681" s="49">
        <f t="shared" si="172"/>
        <v>4</v>
      </c>
      <c r="AK681" s="181" t="s">
        <v>489</v>
      </c>
      <c r="AL681" s="182">
        <f t="shared" si="173"/>
        <v>6.6666666666666671E-3</v>
      </c>
      <c r="AM681" s="158" t="s">
        <v>468</v>
      </c>
      <c r="AN681" s="20" t="s">
        <v>180</v>
      </c>
      <c r="AO681" s="20" t="s">
        <v>180</v>
      </c>
      <c r="AP681" s="21"/>
      <c r="AQ681" s="122" t="s">
        <v>4</v>
      </c>
      <c r="AR681" s="185" t="str">
        <f>INDEX(Преподаватели!F$3:F$72,MATCH($AK681,Преподаватели!$E$3:$E$72,0),1)</f>
        <v>ст.викл.</v>
      </c>
      <c r="AS681" s="101" t="str">
        <f>INDEX(Преподаватели!G$3:G$72,MATCH($AK681,Преподаватели!$E$3:$E$72,0),1)</f>
        <v>шт.</v>
      </c>
      <c r="AT681" s="101" t="str">
        <f>INDEX(Преподаватели!H$3:H$72,MATCH($AK681,Преподаватели!$E$3:$E$72,0),1)</f>
        <v>б.с.</v>
      </c>
      <c r="AU681" s="186" t="str">
        <f>INDEX(Преподаватели!I$3:I$72,MATCH($AK681,Преподаватели!$E$3:$E$72,0),1)</f>
        <v>б.з.</v>
      </c>
      <c r="AV681" s="157"/>
      <c r="AW681" s="163"/>
      <c r="AX681" s="163"/>
      <c r="AY681" s="164"/>
      <c r="AZ681" s="165"/>
      <c r="BA681" s="165"/>
    </row>
    <row r="682" spans="1:58" s="1" customFormat="1">
      <c r="A682" s="329" t="s">
        <v>439</v>
      </c>
      <c r="B682" s="145" t="s">
        <v>589</v>
      </c>
      <c r="C682" s="68" t="s">
        <v>483</v>
      </c>
      <c r="D682" s="21" t="s">
        <v>437</v>
      </c>
      <c r="E682" s="21" t="s">
        <v>144</v>
      </c>
      <c r="F682" s="21">
        <v>1</v>
      </c>
      <c r="G682" s="20" t="s">
        <v>713</v>
      </c>
      <c r="H682" s="21">
        <v>1</v>
      </c>
      <c r="I682" s="49">
        <v>1</v>
      </c>
      <c r="J682" s="37"/>
      <c r="K682" s="31"/>
      <c r="L682" s="31"/>
      <c r="M682" s="38"/>
      <c r="N682" s="193">
        <v>0</v>
      </c>
      <c r="O682" s="21"/>
      <c r="P682" s="21">
        <v>4</v>
      </c>
      <c r="Q682" s="21">
        <v>4</v>
      </c>
      <c r="R682" s="21">
        <v>0</v>
      </c>
      <c r="S682" s="21">
        <v>0</v>
      </c>
      <c r="T682" s="121"/>
      <c r="U682" s="50">
        <f t="shared" si="161"/>
        <v>4</v>
      </c>
      <c r="V682" s="29">
        <f t="shared" si="162"/>
        <v>0</v>
      </c>
      <c r="W682" s="29">
        <f t="shared" si="163"/>
        <v>0</v>
      </c>
      <c r="X682" s="57">
        <f t="shared" si="164"/>
        <v>0</v>
      </c>
      <c r="Y682" s="29">
        <f t="shared" si="165"/>
        <v>0</v>
      </c>
      <c r="Z682" s="20">
        <f t="shared" si="166"/>
        <v>0</v>
      </c>
      <c r="AA682" s="20">
        <f t="shared" si="175"/>
        <v>0</v>
      </c>
      <c r="AB682" s="20">
        <f t="shared" si="167"/>
        <v>0</v>
      </c>
      <c r="AC682" s="20">
        <f t="shared" si="168"/>
        <v>0</v>
      </c>
      <c r="AD682" s="20">
        <f t="shared" si="169"/>
        <v>0</v>
      </c>
      <c r="AE682" s="23">
        <f t="shared" si="170"/>
        <v>0</v>
      </c>
      <c r="AF682" s="25">
        <f t="shared" si="171"/>
        <v>0</v>
      </c>
      <c r="AG682" s="230"/>
      <c r="AH682" s="25">
        <f t="shared" si="160"/>
        <v>0</v>
      </c>
      <c r="AI682" s="23"/>
      <c r="AJ682" s="49">
        <f t="shared" si="172"/>
        <v>4</v>
      </c>
      <c r="AK682" s="181" t="s">
        <v>584</v>
      </c>
      <c r="AL682" s="182">
        <f t="shared" si="173"/>
        <v>6.6666666666666671E-3</v>
      </c>
      <c r="AM682" s="158" t="s">
        <v>468</v>
      </c>
      <c r="AN682" s="20" t="s">
        <v>180</v>
      </c>
      <c r="AO682" s="20" t="s">
        <v>180</v>
      </c>
      <c r="AP682" s="21"/>
      <c r="AQ682" s="122" t="s">
        <v>4</v>
      </c>
      <c r="AR682" s="185" t="str">
        <f>INDEX(Преподаватели!F$3:F$72,MATCH($AK682,Преподаватели!$E$3:$E$72,0),1)</f>
        <v>ст.викл.</v>
      </c>
      <c r="AS682" s="101" t="str">
        <f>INDEX(Преподаватели!G$3:G$72,MATCH($AK682,Преподаватели!$E$3:$E$72,0),1)</f>
        <v>сум.</v>
      </c>
      <c r="AT682" s="101" t="str">
        <f>INDEX(Преподаватели!H$3:H$72,MATCH($AK682,Преподаватели!$E$3:$E$72,0),1)</f>
        <v>б.с.</v>
      </c>
      <c r="AU682" s="186" t="str">
        <f>INDEX(Преподаватели!I$3:I$72,MATCH($AK682,Преподаватели!$E$3:$E$72,0),1)</f>
        <v>б.з.</v>
      </c>
      <c r="AV682" s="157"/>
      <c r="AW682" s="163"/>
      <c r="AX682" s="163"/>
      <c r="AY682" s="164"/>
      <c r="AZ682" s="165"/>
      <c r="BA682" s="165"/>
    </row>
    <row r="683" spans="1:58">
      <c r="A683" s="22" t="s">
        <v>514</v>
      </c>
      <c r="B683" s="145" t="s">
        <v>589</v>
      </c>
      <c r="C683" s="68" t="s">
        <v>483</v>
      </c>
      <c r="D683" s="21" t="s">
        <v>437</v>
      </c>
      <c r="E683" s="21" t="s">
        <v>144</v>
      </c>
      <c r="F683" s="21">
        <v>1</v>
      </c>
      <c r="G683" s="20" t="s">
        <v>713</v>
      </c>
      <c r="H683" s="21">
        <v>1</v>
      </c>
      <c r="I683" s="49">
        <v>1</v>
      </c>
      <c r="J683" s="37"/>
      <c r="K683" s="31" t="s">
        <v>106</v>
      </c>
      <c r="L683" s="31"/>
      <c r="M683" s="38"/>
      <c r="N683" s="193">
        <v>3</v>
      </c>
      <c r="O683" s="21">
        <v>90</v>
      </c>
      <c r="P683" s="21">
        <v>4</v>
      </c>
      <c r="Q683" s="21"/>
      <c r="R683" s="21">
        <v>0</v>
      </c>
      <c r="S683" s="21">
        <v>4</v>
      </c>
      <c r="T683" s="121">
        <v>82</v>
      </c>
      <c r="U683" s="50">
        <f t="shared" si="161"/>
        <v>0</v>
      </c>
      <c r="V683" s="29">
        <f t="shared" si="162"/>
        <v>0</v>
      </c>
      <c r="W683" s="29">
        <f t="shared" si="163"/>
        <v>4</v>
      </c>
      <c r="X683" s="57">
        <f t="shared" si="164"/>
        <v>0</v>
      </c>
      <c r="Y683" s="29">
        <f t="shared" si="165"/>
        <v>0</v>
      </c>
      <c r="Z683" s="20">
        <f t="shared" si="166"/>
        <v>0</v>
      </c>
      <c r="AA683" s="20">
        <f t="shared" si="175"/>
        <v>0</v>
      </c>
      <c r="AB683" s="20">
        <f t="shared" si="167"/>
        <v>0</v>
      </c>
      <c r="AC683" s="20">
        <f t="shared" si="168"/>
        <v>0</v>
      </c>
      <c r="AD683" s="20">
        <f t="shared" si="169"/>
        <v>0</v>
      </c>
      <c r="AE683" s="23">
        <f t="shared" si="170"/>
        <v>0</v>
      </c>
      <c r="AF683" s="25">
        <f t="shared" si="171"/>
        <v>0</v>
      </c>
      <c r="AG683" s="230"/>
      <c r="AH683" s="25">
        <f t="shared" ref="AH683:AH713" si="176">IF(AF683&gt;0,0,IF(D683="Заоч.",0,IF(OR(D683="Ден.(д)",D683="Заоч.(д)"),0,IF(Q683&gt;0,N683*H683*0.02,0))))</f>
        <v>0</v>
      </c>
      <c r="AI683" s="23"/>
      <c r="AJ683" s="49">
        <f t="shared" si="172"/>
        <v>4</v>
      </c>
      <c r="AK683" s="181" t="s">
        <v>584</v>
      </c>
      <c r="AL683" s="182">
        <f t="shared" si="173"/>
        <v>6.6666666666666671E-3</v>
      </c>
      <c r="AM683" s="69" t="s">
        <v>468</v>
      </c>
      <c r="AN683" s="20" t="s">
        <v>180</v>
      </c>
      <c r="AO683" s="20" t="s">
        <v>180</v>
      </c>
      <c r="AP683" s="21"/>
      <c r="AQ683" s="122" t="s">
        <v>4</v>
      </c>
      <c r="AR683" s="185" t="str">
        <f>INDEX(Преподаватели!F$3:F$72,MATCH($AK683,Преподаватели!$E$3:$E$72,0),1)</f>
        <v>ст.викл.</v>
      </c>
      <c r="AS683" s="101" t="str">
        <f>INDEX(Преподаватели!G$3:G$72,MATCH($AK683,Преподаватели!$E$3:$E$72,0),1)</f>
        <v>сум.</v>
      </c>
      <c r="AT683" s="101" t="str">
        <f>INDEX(Преподаватели!H$3:H$72,MATCH($AK683,Преподаватели!$E$3:$E$72,0),1)</f>
        <v>б.с.</v>
      </c>
      <c r="AU683" s="186" t="str">
        <f>INDEX(Преподаватели!I$3:I$72,MATCH($AK683,Преподаватели!$E$3:$E$72,0),1)</f>
        <v>б.з.</v>
      </c>
      <c r="AV683" s="157"/>
      <c r="AW683" s="163"/>
      <c r="AX683" s="163"/>
      <c r="AY683" s="164"/>
      <c r="AZ683" s="165"/>
      <c r="BA683" s="165"/>
    </row>
    <row r="684" spans="1:58" s="1" customFormat="1">
      <c r="A684" s="329" t="s">
        <v>439</v>
      </c>
      <c r="B684" s="145" t="s">
        <v>592</v>
      </c>
      <c r="C684" s="68" t="s">
        <v>483</v>
      </c>
      <c r="D684" s="21" t="s">
        <v>437</v>
      </c>
      <c r="E684" s="21" t="s">
        <v>144</v>
      </c>
      <c r="F684" s="21">
        <v>1</v>
      </c>
      <c r="G684" s="20" t="s">
        <v>713</v>
      </c>
      <c r="H684" s="21">
        <v>1</v>
      </c>
      <c r="I684" s="49">
        <v>1</v>
      </c>
      <c r="J684" s="37"/>
      <c r="K684" s="31"/>
      <c r="L684" s="31"/>
      <c r="M684" s="38"/>
      <c r="N684" s="193">
        <v>0</v>
      </c>
      <c r="O684" s="21"/>
      <c r="P684" s="21">
        <v>4</v>
      </c>
      <c r="Q684" s="21">
        <v>4</v>
      </c>
      <c r="R684" s="21">
        <v>0</v>
      </c>
      <c r="S684" s="21">
        <v>0</v>
      </c>
      <c r="T684" s="121"/>
      <c r="U684" s="50">
        <f t="shared" si="161"/>
        <v>4</v>
      </c>
      <c r="V684" s="29">
        <f t="shared" si="162"/>
        <v>0</v>
      </c>
      <c r="W684" s="29">
        <f t="shared" si="163"/>
        <v>0</v>
      </c>
      <c r="X684" s="57">
        <f t="shared" si="164"/>
        <v>0</v>
      </c>
      <c r="Y684" s="29">
        <f t="shared" si="165"/>
        <v>0</v>
      </c>
      <c r="Z684" s="20">
        <f t="shared" si="166"/>
        <v>0</v>
      </c>
      <c r="AA684" s="20">
        <f t="shared" si="175"/>
        <v>0</v>
      </c>
      <c r="AB684" s="20">
        <f t="shared" si="167"/>
        <v>0</v>
      </c>
      <c r="AC684" s="20">
        <f t="shared" si="168"/>
        <v>0</v>
      </c>
      <c r="AD684" s="20">
        <f t="shared" si="169"/>
        <v>0</v>
      </c>
      <c r="AE684" s="23">
        <f t="shared" si="170"/>
        <v>0</v>
      </c>
      <c r="AF684" s="25">
        <f t="shared" si="171"/>
        <v>0</v>
      </c>
      <c r="AG684" s="230"/>
      <c r="AH684" s="25">
        <f t="shared" si="176"/>
        <v>0</v>
      </c>
      <c r="AI684" s="23"/>
      <c r="AJ684" s="49">
        <f t="shared" si="172"/>
        <v>4</v>
      </c>
      <c r="AK684" s="181" t="s">
        <v>200</v>
      </c>
      <c r="AL684" s="182">
        <f t="shared" si="173"/>
        <v>6.6666666666666671E-3</v>
      </c>
      <c r="AM684" s="158" t="s">
        <v>468</v>
      </c>
      <c r="AN684" s="20" t="s">
        <v>180</v>
      </c>
      <c r="AO684" s="20" t="s">
        <v>180</v>
      </c>
      <c r="AP684" s="21"/>
      <c r="AQ684" s="122" t="s">
        <v>4</v>
      </c>
      <c r="AR684" s="185" t="str">
        <f>INDEX(Преподаватели!F$3:F$72,MATCH($AK684,Преподаватели!$E$3:$E$72,0),1)</f>
        <v>проф.</v>
      </c>
      <c r="AS684" s="101" t="str">
        <f>INDEX(Преподаватели!G$3:G$72,MATCH($AK684,Преподаватели!$E$3:$E$72,0),1)</f>
        <v>сум.</v>
      </c>
      <c r="AT684" s="101" t="str">
        <f>INDEX(Преподаватели!H$3:H$72,MATCH($AK684,Преподаватели!$E$3:$E$72,0),1)</f>
        <v>д.н.</v>
      </c>
      <c r="AU684" s="186" t="str">
        <f>INDEX(Преподаватели!I$3:I$72,MATCH($AK684,Преподаватели!$E$3:$E$72,0),1)</f>
        <v>проф.</v>
      </c>
      <c r="AV684" s="157"/>
      <c r="AW684" s="163"/>
      <c r="AX684" s="163"/>
      <c r="AY684" s="164"/>
      <c r="AZ684" s="165"/>
      <c r="BA684" s="165"/>
    </row>
    <row r="685" spans="1:58" s="1" customFormat="1">
      <c r="A685" s="21" t="s">
        <v>224</v>
      </c>
      <c r="B685" s="145" t="s">
        <v>592</v>
      </c>
      <c r="C685" s="68" t="s">
        <v>483</v>
      </c>
      <c r="D685" s="21" t="s">
        <v>437</v>
      </c>
      <c r="E685" s="21" t="s">
        <v>144</v>
      </c>
      <c r="F685" s="21">
        <v>1</v>
      </c>
      <c r="G685" s="20" t="s">
        <v>713</v>
      </c>
      <c r="H685" s="21">
        <v>1</v>
      </c>
      <c r="I685" s="49">
        <v>1</v>
      </c>
      <c r="J685" s="37" t="s">
        <v>106</v>
      </c>
      <c r="K685" s="31"/>
      <c r="L685" s="31"/>
      <c r="M685" s="38"/>
      <c r="N685" s="193">
        <v>3</v>
      </c>
      <c r="O685" s="21">
        <v>90</v>
      </c>
      <c r="P685" s="21">
        <v>4</v>
      </c>
      <c r="Q685" s="21"/>
      <c r="R685" s="21">
        <v>0</v>
      </c>
      <c r="S685" s="21">
        <v>4</v>
      </c>
      <c r="T685" s="121">
        <v>82</v>
      </c>
      <c r="U685" s="50">
        <f t="shared" ref="U685:U748" si="177">Q685</f>
        <v>0</v>
      </c>
      <c r="V685" s="29">
        <f t="shared" ref="V685:V748" si="178">R685*I685</f>
        <v>0</v>
      </c>
      <c r="W685" s="29">
        <f t="shared" ref="W685:W748" si="179">S685*I685</f>
        <v>4</v>
      </c>
      <c r="X685" s="57">
        <f t="shared" ref="X685:X748" si="180">IF(AF685&gt;0,0,IF(AND(D685="Заоч.(д)",M685="+"),N685*2*0.25*H685,IF(OR(M685="+",M685="+у"),H685*0.25,IF(OR(M685="к",M685="к/кмс"),H685*0.25,IF(OR(M685="кк",M685="кк/кмс"),H685*0.25*2,IF(OR(M685="рр",M685="рр/кмс"),H685*0.5,IF(OR(M685="кр",M685="кр/кмс"),H685*1,0)))))))</f>
        <v>0</v>
      </c>
      <c r="Y685" s="29">
        <f t="shared" ref="Y685:Y748" si="181">IF(L685="+",H685*3,IF(L685="+в",H685*3,0))</f>
        <v>0</v>
      </c>
      <c r="Z685" s="20">
        <f t="shared" ref="Z685:Z748" si="182">IF(AND(D685="Заоч.(д)",K685="+"),H685*0.1,IF(AF685&gt;0,0,IF(AND(K685="+",R685="",S685="",O685=Q685+T685),H685*0.1,0)))</f>
        <v>0</v>
      </c>
      <c r="AA685" s="20">
        <f t="shared" si="175"/>
        <v>0</v>
      </c>
      <c r="AB685" s="20">
        <f t="shared" ref="AB685:AB748" si="183">IF(AND(J685="+",D685="Заоч.(д)"),H685*0.1,IF(J685="+",H685*0.25,0))</f>
        <v>0.25</v>
      </c>
      <c r="AC685" s="20">
        <f t="shared" ref="AC685:AC748" si="184">IF(B685="Керівництво бакалаврськими роботами",H685*10,IF(B685="Керівництво магістерськими роботами",H685*20,IF(B685="Рецензування бакалаврських робіт",H685*1,IF(B685="Рецензування магістерських робіт",H685*2,IF(B685="Нормоконтроль",H685*0.33,0)))))</f>
        <v>0</v>
      </c>
      <c r="AD685" s="20">
        <f t="shared" ref="AD685:AD748" si="185">IF(B685="Голова ЕК (екзамен)",H685*0.5,IF(B685="Голова ЕК (захист)",H685*0.5,IF(B685="Участь у ЕК (екзамен)",H685*0.33,IF(B685="Участь у ЕК (захист)",H685*0.33,0))))</f>
        <v>0</v>
      </c>
      <c r="AE685" s="23">
        <f t="shared" ref="AE685:AE748" si="186">IF(B685="Керівництво аспірантами (очна)",H685*25,IF(B685="Керівництво аспірантами (заочна)",H685*25,IF(B685="Рецензування рефератів (асп.)",H685*2,IF(B685="Кандидатські іспити",H685*0.5,IF(B685="Вступні іспити (асп.)",H685*0.5,IF(B685="Наукове консультування докторантів",H685*50,0))))))</f>
        <v>0</v>
      </c>
      <c r="AF685" s="25">
        <f t="shared" ref="AF685:AF748" si="187">IF(AND(A685="ПедПр",D685="Ден."),H685*N685/1.5,IF(AND(A685="ПедПр",D685="Заоч."),H685*0.5*N685/1.5,IF(AND(A685="ПедПр",D685="Заоч.(д)"),H685*0.5*N685/1.5,IF(AND(A685="Пр",D685="Ден."),H685*0.5,IF(AND(A685="Пр",D685="Заоч."),H685*0.1,IF(AND(A685="Пр",D685="Заоч.(д)"),H685*0.1,IF(AND(A685="НПрКПУ",D685="Ден.",H685&gt;=5),ROUND(H685/6,1)*N685/3*2*2,0)))))))</f>
        <v>0</v>
      </c>
      <c r="AG685" s="230"/>
      <c r="AH685" s="25">
        <f t="shared" si="176"/>
        <v>0</v>
      </c>
      <c r="AI685" s="23"/>
      <c r="AJ685" s="49">
        <f t="shared" ref="AJ685:AJ748" si="188">SUM(U685:AI685)</f>
        <v>4.25</v>
      </c>
      <c r="AK685" s="181" t="s">
        <v>200</v>
      </c>
      <c r="AL685" s="182">
        <f t="shared" ref="AL685:AL748" si="189">IF(OR(AU685="проф.",AT685="д.н."),AJ685/600,AJ685/600)</f>
        <v>7.083333333333333E-3</v>
      </c>
      <c r="AM685" s="158" t="s">
        <v>468</v>
      </c>
      <c r="AN685" s="20" t="s">
        <v>180</v>
      </c>
      <c r="AO685" s="20" t="s">
        <v>180</v>
      </c>
      <c r="AP685" s="21"/>
      <c r="AQ685" s="122" t="s">
        <v>4</v>
      </c>
      <c r="AR685" s="185" t="str">
        <f>INDEX(Преподаватели!F$3:F$72,MATCH($AK685,Преподаватели!$E$3:$E$72,0),1)</f>
        <v>проф.</v>
      </c>
      <c r="AS685" s="101" t="str">
        <f>INDEX(Преподаватели!G$3:G$72,MATCH($AK685,Преподаватели!$E$3:$E$72,0),1)</f>
        <v>сум.</v>
      </c>
      <c r="AT685" s="101" t="str">
        <f>INDEX(Преподаватели!H$3:H$72,MATCH($AK685,Преподаватели!$E$3:$E$72,0),1)</f>
        <v>д.н.</v>
      </c>
      <c r="AU685" s="186" t="str">
        <f>INDEX(Преподаватели!I$3:I$72,MATCH($AK685,Преподаватели!$E$3:$E$72,0),1)</f>
        <v>проф.</v>
      </c>
      <c r="AV685" s="157"/>
      <c r="AW685" s="163"/>
      <c r="AX685" s="163"/>
      <c r="AY685" s="164"/>
      <c r="AZ685" s="165"/>
      <c r="BA685" s="165"/>
    </row>
    <row r="686" spans="1:58">
      <c r="A686" s="22" t="s">
        <v>284</v>
      </c>
      <c r="B686" s="145" t="s">
        <v>593</v>
      </c>
      <c r="C686" s="68" t="s">
        <v>483</v>
      </c>
      <c r="D686" s="21" t="s">
        <v>437</v>
      </c>
      <c r="E686" s="21" t="s">
        <v>144</v>
      </c>
      <c r="F686" s="21">
        <v>1</v>
      </c>
      <c r="G686" s="20" t="s">
        <v>713</v>
      </c>
      <c r="H686" s="21">
        <v>1</v>
      </c>
      <c r="I686" s="49">
        <v>1</v>
      </c>
      <c r="J686" s="37"/>
      <c r="K686" s="31"/>
      <c r="L686" s="31"/>
      <c r="M686" s="38"/>
      <c r="N686" s="193">
        <v>0</v>
      </c>
      <c r="O686" s="21"/>
      <c r="P686" s="21">
        <v>4</v>
      </c>
      <c r="Q686" s="21">
        <v>4</v>
      </c>
      <c r="R686" s="21">
        <v>0</v>
      </c>
      <c r="S686" s="21">
        <v>0</v>
      </c>
      <c r="T686" s="121"/>
      <c r="U686" s="50">
        <f t="shared" si="177"/>
        <v>4</v>
      </c>
      <c r="V686" s="29">
        <f t="shared" si="178"/>
        <v>0</v>
      </c>
      <c r="W686" s="29">
        <f t="shared" si="179"/>
        <v>0</v>
      </c>
      <c r="X686" s="57">
        <f t="shared" si="180"/>
        <v>0</v>
      </c>
      <c r="Y686" s="29">
        <f t="shared" si="181"/>
        <v>0</v>
      </c>
      <c r="Z686" s="20">
        <f t="shared" si="182"/>
        <v>0</v>
      </c>
      <c r="AA686" s="20">
        <f t="shared" si="175"/>
        <v>0</v>
      </c>
      <c r="AB686" s="20">
        <f t="shared" si="183"/>
        <v>0</v>
      </c>
      <c r="AC686" s="20">
        <f t="shared" si="184"/>
        <v>0</v>
      </c>
      <c r="AD686" s="20">
        <f t="shared" si="185"/>
        <v>0</v>
      </c>
      <c r="AE686" s="23">
        <f t="shared" si="186"/>
        <v>0</v>
      </c>
      <c r="AF686" s="25">
        <f t="shared" si="187"/>
        <v>0</v>
      </c>
      <c r="AG686" s="230"/>
      <c r="AH686" s="25">
        <f t="shared" si="176"/>
        <v>0</v>
      </c>
      <c r="AI686" s="23"/>
      <c r="AJ686" s="49">
        <f t="shared" si="188"/>
        <v>4</v>
      </c>
      <c r="AK686" s="181" t="s">
        <v>238</v>
      </c>
      <c r="AL686" s="182">
        <f t="shared" si="189"/>
        <v>6.6666666666666671E-3</v>
      </c>
      <c r="AM686" s="69" t="s">
        <v>468</v>
      </c>
      <c r="AN686" s="20" t="s">
        <v>180</v>
      </c>
      <c r="AO686" s="20" t="s">
        <v>180</v>
      </c>
      <c r="AP686" s="21"/>
      <c r="AQ686" s="122" t="s">
        <v>4</v>
      </c>
      <c r="AR686" s="185" t="str">
        <f>INDEX(Преподаватели!F$3:F$72,MATCH($AK686,Преподаватели!$E$3:$E$72,0),1)</f>
        <v>доц.</v>
      </c>
      <c r="AS686" s="101" t="str">
        <f>INDEX(Преподаватели!G$3:G$72,MATCH($AK686,Преподаватели!$E$3:$E$72,0),1)</f>
        <v>шт.</v>
      </c>
      <c r="AT686" s="101" t="str">
        <f>INDEX(Преподаватели!H$3:H$72,MATCH($AK686,Преподаватели!$E$3:$E$72,0),1)</f>
        <v>к.н.</v>
      </c>
      <c r="AU686" s="186" t="str">
        <f>INDEX(Преподаватели!I$3:I$72,MATCH($AK686,Преподаватели!$E$3:$E$72,0),1)</f>
        <v>б.з.</v>
      </c>
      <c r="AV686" s="157"/>
      <c r="AW686" s="163"/>
      <c r="AX686" s="163"/>
      <c r="AY686" s="164"/>
      <c r="AZ686" s="165"/>
      <c r="BA686" s="165"/>
    </row>
    <row r="687" spans="1:58" s="1" customFormat="1">
      <c r="A687" s="21" t="s">
        <v>284</v>
      </c>
      <c r="B687" s="145" t="s">
        <v>593</v>
      </c>
      <c r="C687" s="68" t="s">
        <v>483</v>
      </c>
      <c r="D687" s="21" t="s">
        <v>437</v>
      </c>
      <c r="E687" s="21" t="s">
        <v>144</v>
      </c>
      <c r="F687" s="21">
        <v>2</v>
      </c>
      <c r="G687" s="20" t="s">
        <v>713</v>
      </c>
      <c r="H687" s="21">
        <v>1</v>
      </c>
      <c r="I687" s="49">
        <v>1</v>
      </c>
      <c r="J687" s="37"/>
      <c r="K687" s="31" t="s">
        <v>106</v>
      </c>
      <c r="L687" s="31"/>
      <c r="M687" s="38"/>
      <c r="N687" s="193">
        <v>3</v>
      </c>
      <c r="O687" s="21">
        <v>90</v>
      </c>
      <c r="P687" s="478">
        <v>2</v>
      </c>
      <c r="Q687" s="21"/>
      <c r="R687" s="21">
        <v>0</v>
      </c>
      <c r="S687" s="21">
        <v>2</v>
      </c>
      <c r="T687" s="121">
        <v>82</v>
      </c>
      <c r="U687" s="50">
        <f t="shared" si="177"/>
        <v>0</v>
      </c>
      <c r="V687" s="29">
        <f t="shared" si="178"/>
        <v>0</v>
      </c>
      <c r="W687" s="29">
        <f t="shared" si="179"/>
        <v>2</v>
      </c>
      <c r="X687" s="57">
        <f t="shared" si="180"/>
        <v>0</v>
      </c>
      <c r="Y687" s="29">
        <f t="shared" si="181"/>
        <v>0</v>
      </c>
      <c r="Z687" s="20">
        <f t="shared" si="182"/>
        <v>0</v>
      </c>
      <c r="AA687" s="20">
        <f t="shared" si="175"/>
        <v>0</v>
      </c>
      <c r="AB687" s="20">
        <f t="shared" si="183"/>
        <v>0</v>
      </c>
      <c r="AC687" s="20">
        <f t="shared" si="184"/>
        <v>0</v>
      </c>
      <c r="AD687" s="20">
        <f t="shared" si="185"/>
        <v>0</v>
      </c>
      <c r="AE687" s="23">
        <f t="shared" si="186"/>
        <v>0</v>
      </c>
      <c r="AF687" s="25">
        <f t="shared" si="187"/>
        <v>0</v>
      </c>
      <c r="AG687" s="230"/>
      <c r="AH687" s="25">
        <f t="shared" si="176"/>
        <v>0</v>
      </c>
      <c r="AI687" s="23"/>
      <c r="AJ687" s="49">
        <f t="shared" si="188"/>
        <v>2</v>
      </c>
      <c r="AK687" s="181" t="s">
        <v>238</v>
      </c>
      <c r="AL687" s="182">
        <f t="shared" si="189"/>
        <v>3.3333333333333335E-3</v>
      </c>
      <c r="AM687" s="158" t="s">
        <v>468</v>
      </c>
      <c r="AN687" s="20" t="s">
        <v>180</v>
      </c>
      <c r="AO687" s="20" t="s">
        <v>180</v>
      </c>
      <c r="AP687" s="21"/>
      <c r="AQ687" s="122" t="s">
        <v>4</v>
      </c>
      <c r="AR687" s="185" t="str">
        <f>INDEX(Преподаватели!F$3:F$72,MATCH($AK687,Преподаватели!$E$3:$E$72,0),1)</f>
        <v>доц.</v>
      </c>
      <c r="AS687" s="101" t="str">
        <f>INDEX(Преподаватели!G$3:G$72,MATCH($AK687,Преподаватели!$E$3:$E$72,0),1)</f>
        <v>шт.</v>
      </c>
      <c r="AT687" s="101" t="str">
        <f>INDEX(Преподаватели!H$3:H$72,MATCH($AK687,Преподаватели!$E$3:$E$72,0),1)</f>
        <v>к.н.</v>
      </c>
      <c r="AU687" s="186" t="str">
        <f>INDEX(Преподаватели!I$3:I$72,MATCH($AK687,Преподаватели!$E$3:$E$72,0),1)</f>
        <v>б.з.</v>
      </c>
      <c r="AV687" s="157"/>
      <c r="AW687" s="163"/>
      <c r="AX687" s="163"/>
      <c r="AY687" s="164"/>
      <c r="AZ687" s="165"/>
      <c r="BA687" s="165"/>
    </row>
    <row r="688" spans="1:58" s="1" customFormat="1">
      <c r="A688" s="21" t="s">
        <v>299</v>
      </c>
      <c r="B688" s="145" t="s">
        <v>630</v>
      </c>
      <c r="C688" s="68" t="s">
        <v>483</v>
      </c>
      <c r="D688" s="21" t="s">
        <v>437</v>
      </c>
      <c r="E688" s="21" t="s">
        <v>144</v>
      </c>
      <c r="F688" s="21">
        <v>2</v>
      </c>
      <c r="G688" s="20" t="s">
        <v>713</v>
      </c>
      <c r="H688" s="21">
        <v>1</v>
      </c>
      <c r="I688" s="49">
        <v>1</v>
      </c>
      <c r="J688" s="37"/>
      <c r="K688" s="31"/>
      <c r="L688" s="31"/>
      <c r="M688" s="38"/>
      <c r="N688" s="193">
        <v>0</v>
      </c>
      <c r="O688" s="21"/>
      <c r="P688" s="478">
        <v>2</v>
      </c>
      <c r="Q688" s="21">
        <v>2</v>
      </c>
      <c r="R688" s="21">
        <v>0</v>
      </c>
      <c r="S688" s="21">
        <v>0</v>
      </c>
      <c r="T688" s="121"/>
      <c r="U688" s="50">
        <f t="shared" si="177"/>
        <v>2</v>
      </c>
      <c r="V688" s="29">
        <f t="shared" si="178"/>
        <v>0</v>
      </c>
      <c r="W688" s="29">
        <f t="shared" si="179"/>
        <v>0</v>
      </c>
      <c r="X688" s="57">
        <f t="shared" si="180"/>
        <v>0</v>
      </c>
      <c r="Y688" s="29">
        <f t="shared" si="181"/>
        <v>0</v>
      </c>
      <c r="Z688" s="20">
        <f t="shared" si="182"/>
        <v>0</v>
      </c>
      <c r="AA688" s="20">
        <f t="shared" si="175"/>
        <v>0</v>
      </c>
      <c r="AB688" s="20">
        <f t="shared" si="183"/>
        <v>0</v>
      </c>
      <c r="AC688" s="20">
        <f t="shared" si="184"/>
        <v>0</v>
      </c>
      <c r="AD688" s="20">
        <f t="shared" si="185"/>
        <v>0</v>
      </c>
      <c r="AE688" s="23">
        <f t="shared" si="186"/>
        <v>0</v>
      </c>
      <c r="AF688" s="25">
        <f t="shared" si="187"/>
        <v>0</v>
      </c>
      <c r="AG688" s="230">
        <f>IF(OR(L688="+",A688="Пр",A688="ПедПр",A688="НПрКПУ"),0,IF(OR(D688="Ден.(д)",D688="Заоч.(д)"),N688*0.5*H688,IF((V688+W688)&gt;0,N688*H688*0.08,0)))</f>
        <v>0</v>
      </c>
      <c r="AH688" s="25">
        <f t="shared" si="176"/>
        <v>0</v>
      </c>
      <c r="AI688" s="23"/>
      <c r="AJ688" s="49">
        <f t="shared" si="188"/>
        <v>2</v>
      </c>
      <c r="AK688" s="181" t="s">
        <v>584</v>
      </c>
      <c r="AL688" s="182">
        <f t="shared" si="189"/>
        <v>3.3333333333333335E-3</v>
      </c>
      <c r="AM688" s="158" t="s">
        <v>468</v>
      </c>
      <c r="AN688" s="20" t="s">
        <v>180</v>
      </c>
      <c r="AO688" s="20" t="s">
        <v>180</v>
      </c>
      <c r="AP688" s="21"/>
      <c r="AQ688" s="122" t="s">
        <v>4</v>
      </c>
      <c r="AR688" s="185" t="str">
        <f>INDEX(Преподаватели!F$3:F$72,MATCH($AK688,Преподаватели!$E$3:$E$72,0),1)</f>
        <v>ст.викл.</v>
      </c>
      <c r="AS688" s="101" t="str">
        <f>INDEX(Преподаватели!G$3:G$72,MATCH($AK688,Преподаватели!$E$3:$E$72,0),1)</f>
        <v>сум.</v>
      </c>
      <c r="AT688" s="101" t="str">
        <f>INDEX(Преподаватели!H$3:H$72,MATCH($AK688,Преподаватели!$E$3:$E$72,0),1)</f>
        <v>б.с.</v>
      </c>
      <c r="AU688" s="186" t="str">
        <f>INDEX(Преподаватели!I$3:I$72,MATCH($AK688,Преподаватели!$E$3:$E$72,0),1)</f>
        <v>б.з.</v>
      </c>
      <c r="AV688" s="157"/>
      <c r="AW688" s="163"/>
      <c r="AX688" s="163"/>
      <c r="AY688" s="164"/>
      <c r="AZ688" s="165"/>
      <c r="BA688" s="165"/>
    </row>
    <row r="689" spans="1:58" s="1" customFormat="1">
      <c r="A689" s="21" t="s">
        <v>629</v>
      </c>
      <c r="B689" s="145" t="s">
        <v>632</v>
      </c>
      <c r="C689" s="68" t="s">
        <v>483</v>
      </c>
      <c r="D689" s="21" t="s">
        <v>437</v>
      </c>
      <c r="E689" s="21" t="s">
        <v>144</v>
      </c>
      <c r="F689" s="21">
        <v>2</v>
      </c>
      <c r="G689" s="20" t="s">
        <v>713</v>
      </c>
      <c r="H689" s="21">
        <v>1</v>
      </c>
      <c r="I689" s="49">
        <v>1</v>
      </c>
      <c r="J689" s="37"/>
      <c r="K689" s="31"/>
      <c r="L689" s="31"/>
      <c r="M689" s="38"/>
      <c r="N689" s="193">
        <v>0</v>
      </c>
      <c r="O689" s="21"/>
      <c r="P689" s="478">
        <v>2</v>
      </c>
      <c r="Q689" s="21">
        <v>2</v>
      </c>
      <c r="R689" s="21">
        <v>0</v>
      </c>
      <c r="S689" s="21">
        <v>0</v>
      </c>
      <c r="T689" s="121"/>
      <c r="U689" s="50">
        <f t="shared" si="177"/>
        <v>2</v>
      </c>
      <c r="V689" s="29">
        <f t="shared" si="178"/>
        <v>0</v>
      </c>
      <c r="W689" s="29">
        <f t="shared" si="179"/>
        <v>0</v>
      </c>
      <c r="X689" s="57">
        <f t="shared" si="180"/>
        <v>0</v>
      </c>
      <c r="Y689" s="29">
        <f t="shared" si="181"/>
        <v>0</v>
      </c>
      <c r="Z689" s="20">
        <f t="shared" si="182"/>
        <v>0</v>
      </c>
      <c r="AA689" s="20">
        <f t="shared" si="175"/>
        <v>0</v>
      </c>
      <c r="AB689" s="20">
        <f t="shared" si="183"/>
        <v>0</v>
      </c>
      <c r="AC689" s="20">
        <f t="shared" si="184"/>
        <v>0</v>
      </c>
      <c r="AD689" s="20">
        <f t="shared" si="185"/>
        <v>0</v>
      </c>
      <c r="AE689" s="23">
        <f t="shared" si="186"/>
        <v>0</v>
      </c>
      <c r="AF689" s="25">
        <f t="shared" si="187"/>
        <v>0</v>
      </c>
      <c r="AG689" s="230">
        <f>IF(OR(L689="+",A689="Пр",A689="ПедПр",A689="НПрКПУ"),0,IF(OR(D689="Ден.(д)",D689="Заоч.(д)"),N689*0.5*H689,IF((V689+W689)&gt;0,N689*H689*0.08,0)))</f>
        <v>0</v>
      </c>
      <c r="AH689" s="25">
        <f t="shared" si="176"/>
        <v>0</v>
      </c>
      <c r="AI689" s="23"/>
      <c r="AJ689" s="49">
        <f t="shared" si="188"/>
        <v>2</v>
      </c>
      <c r="AK689" s="181" t="s">
        <v>238</v>
      </c>
      <c r="AL689" s="182">
        <f t="shared" si="189"/>
        <v>3.3333333333333335E-3</v>
      </c>
      <c r="AM689" s="158" t="s">
        <v>468</v>
      </c>
      <c r="AN689" s="20" t="s">
        <v>180</v>
      </c>
      <c r="AO689" s="20" t="s">
        <v>180</v>
      </c>
      <c r="AP689" s="21"/>
      <c r="AQ689" s="122" t="s">
        <v>4</v>
      </c>
      <c r="AR689" s="185" t="str">
        <f>INDEX(Преподаватели!F$3:F$72,MATCH($AK689,Преподаватели!$E$3:$E$72,0),1)</f>
        <v>доц.</v>
      </c>
      <c r="AS689" s="101" t="str">
        <f>INDEX(Преподаватели!G$3:G$72,MATCH($AK689,Преподаватели!$E$3:$E$72,0),1)</f>
        <v>шт.</v>
      </c>
      <c r="AT689" s="101" t="str">
        <f>INDEX(Преподаватели!H$3:H$72,MATCH($AK689,Преподаватели!$E$3:$E$72,0),1)</f>
        <v>к.н.</v>
      </c>
      <c r="AU689" s="186" t="str">
        <f>INDEX(Преподаватели!I$3:I$72,MATCH($AK689,Преподаватели!$E$3:$E$72,0),1)</f>
        <v>б.з.</v>
      </c>
      <c r="AV689" s="157"/>
      <c r="AW689" s="163"/>
      <c r="AX689" s="163"/>
      <c r="AY689" s="164"/>
      <c r="AZ689" s="165"/>
      <c r="BA689" s="165"/>
    </row>
    <row r="690" spans="1:58" ht="25.5">
      <c r="A690" s="22" t="s">
        <v>613</v>
      </c>
      <c r="B690" s="145" t="s">
        <v>633</v>
      </c>
      <c r="C690" s="68" t="s">
        <v>483</v>
      </c>
      <c r="D690" s="21" t="s">
        <v>437</v>
      </c>
      <c r="E690" s="21" t="s">
        <v>144</v>
      </c>
      <c r="F690" s="21">
        <v>2</v>
      </c>
      <c r="G690" s="20" t="s">
        <v>713</v>
      </c>
      <c r="H690" s="21">
        <v>1</v>
      </c>
      <c r="I690" s="49">
        <v>1</v>
      </c>
      <c r="J690" s="37"/>
      <c r="K690" s="31"/>
      <c r="L690" s="31"/>
      <c r="M690" s="38"/>
      <c r="N690" s="193">
        <v>0</v>
      </c>
      <c r="O690" s="21"/>
      <c r="P690" s="478">
        <v>2</v>
      </c>
      <c r="Q690" s="21">
        <v>2</v>
      </c>
      <c r="R690" s="21">
        <v>0</v>
      </c>
      <c r="S690" s="21">
        <v>0</v>
      </c>
      <c r="T690" s="121"/>
      <c r="U690" s="50">
        <f t="shared" si="177"/>
        <v>2</v>
      </c>
      <c r="V690" s="29">
        <f t="shared" si="178"/>
        <v>0</v>
      </c>
      <c r="W690" s="29">
        <f t="shared" si="179"/>
        <v>0</v>
      </c>
      <c r="X690" s="57">
        <f t="shared" si="180"/>
        <v>0</v>
      </c>
      <c r="Y690" s="29">
        <f t="shared" si="181"/>
        <v>0</v>
      </c>
      <c r="Z690" s="20">
        <f t="shared" si="182"/>
        <v>0</v>
      </c>
      <c r="AA690" s="20">
        <f t="shared" si="175"/>
        <v>0</v>
      </c>
      <c r="AB690" s="20">
        <f t="shared" si="183"/>
        <v>0</v>
      </c>
      <c r="AC690" s="20">
        <f t="shared" si="184"/>
        <v>0</v>
      </c>
      <c r="AD690" s="20">
        <f t="shared" si="185"/>
        <v>0</v>
      </c>
      <c r="AE690" s="23">
        <f t="shared" si="186"/>
        <v>0</v>
      </c>
      <c r="AF690" s="25">
        <f t="shared" si="187"/>
        <v>0</v>
      </c>
      <c r="AG690" s="230">
        <f>IF(OR(L690="+",A690="Пр",A690="ПедПр",A690="НПрКПУ"),0,IF(OR(D690="Ден.(д)",D690="Заоч.(д)"),N690*0.5*H690,IF((V690+W690)&gt;0,N690*H690*0.08,0)))</f>
        <v>0</v>
      </c>
      <c r="AH690" s="25">
        <f t="shared" si="176"/>
        <v>0</v>
      </c>
      <c r="AI690" s="23"/>
      <c r="AJ690" s="49">
        <f t="shared" si="188"/>
        <v>2</v>
      </c>
      <c r="AK690" s="181" t="s">
        <v>584</v>
      </c>
      <c r="AL690" s="182">
        <f t="shared" si="189"/>
        <v>3.3333333333333335E-3</v>
      </c>
      <c r="AM690" s="69" t="s">
        <v>468</v>
      </c>
      <c r="AN690" s="20" t="s">
        <v>180</v>
      </c>
      <c r="AO690" s="20" t="s">
        <v>180</v>
      </c>
      <c r="AP690" s="21"/>
      <c r="AQ690" s="122" t="s">
        <v>4</v>
      </c>
      <c r="AR690" s="185" t="str">
        <f>INDEX(Преподаватели!F$3:F$72,MATCH($AK690,Преподаватели!$E$3:$E$72,0),1)</f>
        <v>ст.викл.</v>
      </c>
      <c r="AS690" s="101" t="str">
        <f>INDEX(Преподаватели!G$3:G$72,MATCH($AK690,Преподаватели!$E$3:$E$72,0),1)</f>
        <v>сум.</v>
      </c>
      <c r="AT690" s="101" t="str">
        <f>INDEX(Преподаватели!H$3:H$72,MATCH($AK690,Преподаватели!$E$3:$E$72,0),1)</f>
        <v>б.с.</v>
      </c>
      <c r="AU690" s="186" t="str">
        <f>INDEX(Преподаватели!I$3:I$72,MATCH($AK690,Преподаватели!$E$3:$E$72,0),1)</f>
        <v>б.з.</v>
      </c>
      <c r="AV690" s="157"/>
      <c r="AW690" s="163"/>
      <c r="AX690" s="163"/>
      <c r="AY690" s="164"/>
      <c r="AZ690" s="165"/>
      <c r="BA690" s="165"/>
    </row>
    <row r="691" spans="1:58" s="1" customFormat="1">
      <c r="A691" s="21" t="s">
        <v>650</v>
      </c>
      <c r="B691" s="145" t="s">
        <v>675</v>
      </c>
      <c r="C691" s="68" t="s">
        <v>483</v>
      </c>
      <c r="D691" s="21" t="s">
        <v>437</v>
      </c>
      <c r="E691" s="21" t="s">
        <v>144</v>
      </c>
      <c r="F691" s="21">
        <v>2</v>
      </c>
      <c r="G691" s="20" t="s">
        <v>713</v>
      </c>
      <c r="H691" s="21">
        <v>1</v>
      </c>
      <c r="I691" s="49">
        <v>1</v>
      </c>
      <c r="J691" s="37"/>
      <c r="K691" s="31"/>
      <c r="L691" s="31"/>
      <c r="M691" s="38"/>
      <c r="N691" s="193">
        <v>0</v>
      </c>
      <c r="O691" s="21"/>
      <c r="P691" s="478">
        <v>2</v>
      </c>
      <c r="Q691" s="21">
        <v>2</v>
      </c>
      <c r="R691" s="21">
        <v>0</v>
      </c>
      <c r="S691" s="21">
        <v>0</v>
      </c>
      <c r="T691" s="121"/>
      <c r="U691" s="50">
        <f t="shared" si="177"/>
        <v>2</v>
      </c>
      <c r="V691" s="29">
        <f t="shared" si="178"/>
        <v>0</v>
      </c>
      <c r="W691" s="29">
        <f t="shared" si="179"/>
        <v>0</v>
      </c>
      <c r="X691" s="57">
        <f t="shared" si="180"/>
        <v>0</v>
      </c>
      <c r="Y691" s="29">
        <f t="shared" si="181"/>
        <v>0</v>
      </c>
      <c r="Z691" s="20">
        <f t="shared" si="182"/>
        <v>0</v>
      </c>
      <c r="AA691" s="20">
        <f t="shared" si="175"/>
        <v>0</v>
      </c>
      <c r="AB691" s="20">
        <f t="shared" si="183"/>
        <v>0</v>
      </c>
      <c r="AC691" s="20">
        <f t="shared" si="184"/>
        <v>0</v>
      </c>
      <c r="AD691" s="20">
        <f t="shared" si="185"/>
        <v>0</v>
      </c>
      <c r="AE691" s="23">
        <f t="shared" si="186"/>
        <v>0</v>
      </c>
      <c r="AF691" s="25">
        <f t="shared" si="187"/>
        <v>0</v>
      </c>
      <c r="AG691" s="230">
        <f>IF(OR(L691="+",A691="Пр",A691="ПедПр",A691="НПрКПУ"),0,IF(OR(D691="Ден.(д)",D691="Заоч.(д)"),N691*0.5*H691,IF((V691+W691)&gt;0,N691*H691*0.08,0)))</f>
        <v>0</v>
      </c>
      <c r="AH691" s="25">
        <f t="shared" si="176"/>
        <v>0</v>
      </c>
      <c r="AI691" s="23"/>
      <c r="AJ691" s="49">
        <f t="shared" si="188"/>
        <v>2</v>
      </c>
      <c r="AK691" s="181" t="s">
        <v>200</v>
      </c>
      <c r="AL691" s="182">
        <f t="shared" si="189"/>
        <v>3.3333333333333335E-3</v>
      </c>
      <c r="AM691" s="158" t="s">
        <v>468</v>
      </c>
      <c r="AN691" s="20" t="s">
        <v>180</v>
      </c>
      <c r="AO691" s="20" t="s">
        <v>180</v>
      </c>
      <c r="AP691" s="21"/>
      <c r="AQ691" s="122" t="s">
        <v>4</v>
      </c>
      <c r="AR691" s="185" t="str">
        <f>INDEX(Преподаватели!F$3:F$72,MATCH($AK691,Преподаватели!$E$3:$E$72,0),1)</f>
        <v>проф.</v>
      </c>
      <c r="AS691" s="101" t="str">
        <f>INDEX(Преподаватели!G$3:G$72,MATCH($AK691,Преподаватели!$E$3:$E$72,0),1)</f>
        <v>сум.</v>
      </c>
      <c r="AT691" s="101" t="str">
        <f>INDEX(Преподаватели!H$3:H$72,MATCH($AK691,Преподаватели!$E$3:$E$72,0),1)</f>
        <v>д.н.</v>
      </c>
      <c r="AU691" s="186" t="str">
        <f>INDEX(Преподаватели!I$3:I$72,MATCH($AK691,Преподаватели!$E$3:$E$72,0),1)</f>
        <v>проф.</v>
      </c>
      <c r="AV691" s="157"/>
      <c r="AW691" s="163"/>
      <c r="AX691" s="163"/>
      <c r="AY691" s="164"/>
      <c r="AZ691" s="165"/>
      <c r="BA691" s="165"/>
    </row>
    <row r="692" spans="1:58">
      <c r="A692" s="22" t="s">
        <v>210</v>
      </c>
      <c r="B692" s="145" t="s">
        <v>620</v>
      </c>
      <c r="C692" s="68" t="s">
        <v>483</v>
      </c>
      <c r="D692" s="21" t="s">
        <v>437</v>
      </c>
      <c r="E692" s="21" t="s">
        <v>192</v>
      </c>
      <c r="F692" s="21">
        <v>1</v>
      </c>
      <c r="G692" s="20" t="s">
        <v>715</v>
      </c>
      <c r="H692" s="21">
        <v>3</v>
      </c>
      <c r="I692" s="49">
        <v>1</v>
      </c>
      <c r="J692" s="37" t="s">
        <v>106</v>
      </c>
      <c r="K692" s="31"/>
      <c r="L692" s="31"/>
      <c r="M692" s="38"/>
      <c r="N692" s="193">
        <v>4.5</v>
      </c>
      <c r="O692" s="21">
        <v>135</v>
      </c>
      <c r="P692" s="21">
        <v>4</v>
      </c>
      <c r="Q692" s="21"/>
      <c r="R692" s="21">
        <v>0</v>
      </c>
      <c r="S692" s="21">
        <v>4</v>
      </c>
      <c r="T692" s="121">
        <v>123</v>
      </c>
      <c r="U692" s="50">
        <f t="shared" si="177"/>
        <v>0</v>
      </c>
      <c r="V692" s="29">
        <f t="shared" si="178"/>
        <v>0</v>
      </c>
      <c r="W692" s="29">
        <f t="shared" si="179"/>
        <v>4</v>
      </c>
      <c r="X692" s="57">
        <f t="shared" si="180"/>
        <v>0</v>
      </c>
      <c r="Y692" s="29">
        <f t="shared" si="181"/>
        <v>0</v>
      </c>
      <c r="Z692" s="20">
        <f t="shared" si="182"/>
        <v>0</v>
      </c>
      <c r="AA692" s="20">
        <f t="shared" si="175"/>
        <v>0</v>
      </c>
      <c r="AB692" s="20">
        <f t="shared" si="183"/>
        <v>0.75</v>
      </c>
      <c r="AC692" s="20">
        <f t="shared" si="184"/>
        <v>0</v>
      </c>
      <c r="AD692" s="20">
        <f t="shared" si="185"/>
        <v>0</v>
      </c>
      <c r="AE692" s="23">
        <f t="shared" si="186"/>
        <v>0</v>
      </c>
      <c r="AF692" s="25">
        <f t="shared" si="187"/>
        <v>0</v>
      </c>
      <c r="AG692" s="230"/>
      <c r="AH692" s="25">
        <f t="shared" si="176"/>
        <v>0</v>
      </c>
      <c r="AI692" s="23"/>
      <c r="AJ692" s="49">
        <f t="shared" si="188"/>
        <v>4.75</v>
      </c>
      <c r="AK692" s="181" t="s">
        <v>489</v>
      </c>
      <c r="AL692" s="182">
        <f t="shared" si="189"/>
        <v>7.9166666666666673E-3</v>
      </c>
      <c r="AM692" s="69" t="s">
        <v>468</v>
      </c>
      <c r="AN692" s="20" t="s">
        <v>180</v>
      </c>
      <c r="AO692" s="20" t="s">
        <v>180</v>
      </c>
      <c r="AP692" s="21"/>
      <c r="AQ692" s="122" t="s">
        <v>4</v>
      </c>
      <c r="AR692" s="185" t="str">
        <f>INDEX(Преподаватели!F$3:F$72,MATCH($AK692,Преподаватели!$E$3:$E$72,0),1)</f>
        <v>ст.викл.</v>
      </c>
      <c r="AS692" s="101" t="str">
        <f>INDEX(Преподаватели!G$3:G$72,MATCH($AK692,Преподаватели!$E$3:$E$72,0),1)</f>
        <v>шт.</v>
      </c>
      <c r="AT692" s="101" t="str">
        <f>INDEX(Преподаватели!H$3:H$72,MATCH($AK692,Преподаватели!$E$3:$E$72,0),1)</f>
        <v>б.с.</v>
      </c>
      <c r="AU692" s="186" t="str">
        <f>INDEX(Преподаватели!I$3:I$72,MATCH($AK692,Преподаватели!$E$3:$E$72,0),1)</f>
        <v>б.з.</v>
      </c>
      <c r="AV692" s="157"/>
      <c r="AW692" s="163"/>
      <c r="AX692" s="163"/>
      <c r="AY692" s="164"/>
      <c r="AZ692" s="165"/>
      <c r="BA692" s="165"/>
      <c r="BB692" s="1"/>
      <c r="BC692" s="1"/>
      <c r="BD692" s="1"/>
      <c r="BE692" s="1"/>
      <c r="BF692" s="1"/>
    </row>
    <row r="693" spans="1:58">
      <c r="A693" s="21" t="s">
        <v>213</v>
      </c>
      <c r="B693" s="145" t="s">
        <v>583</v>
      </c>
      <c r="C693" s="68" t="s">
        <v>483</v>
      </c>
      <c r="D693" s="21" t="s">
        <v>437</v>
      </c>
      <c r="E693" s="21" t="s">
        <v>192</v>
      </c>
      <c r="F693" s="21">
        <v>1</v>
      </c>
      <c r="G693" s="20" t="s">
        <v>715</v>
      </c>
      <c r="H693" s="21">
        <v>3</v>
      </c>
      <c r="I693" s="49">
        <v>1</v>
      </c>
      <c r="J693" s="37"/>
      <c r="K693" s="31"/>
      <c r="L693" s="31"/>
      <c r="M693" s="38"/>
      <c r="N693" s="193">
        <v>0</v>
      </c>
      <c r="O693" s="21"/>
      <c r="P693" s="21">
        <v>4</v>
      </c>
      <c r="Q693" s="21">
        <v>4</v>
      </c>
      <c r="R693" s="21">
        <v>0</v>
      </c>
      <c r="S693" s="21">
        <v>0</v>
      </c>
      <c r="T693" s="121"/>
      <c r="U693" s="50">
        <f t="shared" si="177"/>
        <v>4</v>
      </c>
      <c r="V693" s="29">
        <f t="shared" si="178"/>
        <v>0</v>
      </c>
      <c r="W693" s="29">
        <f t="shared" si="179"/>
        <v>0</v>
      </c>
      <c r="X693" s="57">
        <f t="shared" si="180"/>
        <v>0</v>
      </c>
      <c r="Y693" s="29">
        <f t="shared" si="181"/>
        <v>0</v>
      </c>
      <c r="Z693" s="20">
        <f t="shared" si="182"/>
        <v>0</v>
      </c>
      <c r="AA693" s="20">
        <f t="shared" si="175"/>
        <v>0</v>
      </c>
      <c r="AB693" s="20">
        <f t="shared" si="183"/>
        <v>0</v>
      </c>
      <c r="AC693" s="20">
        <f t="shared" si="184"/>
        <v>0</v>
      </c>
      <c r="AD693" s="20">
        <f t="shared" si="185"/>
        <v>0</v>
      </c>
      <c r="AE693" s="23">
        <f t="shared" si="186"/>
        <v>0</v>
      </c>
      <c r="AF693" s="25">
        <f t="shared" si="187"/>
        <v>0</v>
      </c>
      <c r="AG693" s="230"/>
      <c r="AH693" s="25">
        <f t="shared" si="176"/>
        <v>0</v>
      </c>
      <c r="AI693" s="23"/>
      <c r="AJ693" s="49">
        <f t="shared" si="188"/>
        <v>4</v>
      </c>
      <c r="AK693" s="181" t="s">
        <v>489</v>
      </c>
      <c r="AL693" s="182">
        <f t="shared" si="189"/>
        <v>6.6666666666666671E-3</v>
      </c>
      <c r="AM693" s="69" t="s">
        <v>468</v>
      </c>
      <c r="AN693" s="20" t="s">
        <v>180</v>
      </c>
      <c r="AO693" s="20" t="s">
        <v>180</v>
      </c>
      <c r="AP693" s="21"/>
      <c r="AQ693" s="122" t="s">
        <v>4</v>
      </c>
      <c r="AR693" s="185" t="str">
        <f>INDEX(Преподаватели!F$3:F$72,MATCH($AK693,Преподаватели!$E$3:$E$72,0),1)</f>
        <v>ст.викл.</v>
      </c>
      <c r="AS693" s="101" t="str">
        <f>INDEX(Преподаватели!G$3:G$72,MATCH($AK693,Преподаватели!$E$3:$E$72,0),1)</f>
        <v>шт.</v>
      </c>
      <c r="AT693" s="101" t="str">
        <f>INDEX(Преподаватели!H$3:H$72,MATCH($AK693,Преподаватели!$E$3:$E$72,0),1)</f>
        <v>б.с.</v>
      </c>
      <c r="AU693" s="186" t="str">
        <f>INDEX(Преподаватели!I$3:I$72,MATCH($AK693,Преподаватели!$E$3:$E$72,0),1)</f>
        <v>б.з.</v>
      </c>
      <c r="AV693" s="157"/>
      <c r="AW693" s="163"/>
      <c r="AX693" s="163"/>
      <c r="AY693" s="164"/>
      <c r="AZ693" s="165"/>
      <c r="BA693" s="165"/>
    </row>
    <row r="694" spans="1:58" s="1" customFormat="1">
      <c r="A694" s="21" t="s">
        <v>213</v>
      </c>
      <c r="B694" s="145" t="s">
        <v>583</v>
      </c>
      <c r="C694" s="68" t="s">
        <v>483</v>
      </c>
      <c r="D694" s="21" t="s">
        <v>437</v>
      </c>
      <c r="E694" s="21" t="s">
        <v>192</v>
      </c>
      <c r="F694" s="21">
        <v>2</v>
      </c>
      <c r="G694" s="20" t="s">
        <v>715</v>
      </c>
      <c r="H694" s="21">
        <v>3</v>
      </c>
      <c r="I694" s="49">
        <v>1</v>
      </c>
      <c r="J694" s="37" t="s">
        <v>106</v>
      </c>
      <c r="K694" s="31"/>
      <c r="L694" s="31"/>
      <c r="M694" s="38"/>
      <c r="N694" s="193">
        <v>3</v>
      </c>
      <c r="O694" s="21">
        <v>90</v>
      </c>
      <c r="P694" s="21">
        <v>4</v>
      </c>
      <c r="Q694" s="21"/>
      <c r="R694" s="21">
        <v>0</v>
      </c>
      <c r="S694" s="21">
        <v>4</v>
      </c>
      <c r="T694" s="121">
        <v>80</v>
      </c>
      <c r="U694" s="50">
        <f t="shared" si="177"/>
        <v>0</v>
      </c>
      <c r="V694" s="29">
        <f t="shared" si="178"/>
        <v>0</v>
      </c>
      <c r="W694" s="29">
        <f t="shared" si="179"/>
        <v>4</v>
      </c>
      <c r="X694" s="57">
        <f t="shared" si="180"/>
        <v>0</v>
      </c>
      <c r="Y694" s="29">
        <f t="shared" si="181"/>
        <v>0</v>
      </c>
      <c r="Z694" s="20">
        <f t="shared" si="182"/>
        <v>0</v>
      </c>
      <c r="AA694" s="20">
        <f t="shared" si="175"/>
        <v>0</v>
      </c>
      <c r="AB694" s="20">
        <f t="shared" si="183"/>
        <v>0.75</v>
      </c>
      <c r="AC694" s="20">
        <f t="shared" si="184"/>
        <v>0</v>
      </c>
      <c r="AD694" s="20">
        <f t="shared" si="185"/>
        <v>0</v>
      </c>
      <c r="AE694" s="23">
        <f t="shared" si="186"/>
        <v>0</v>
      </c>
      <c r="AF694" s="25">
        <f t="shared" si="187"/>
        <v>0</v>
      </c>
      <c r="AG694" s="230"/>
      <c r="AH694" s="25">
        <f t="shared" si="176"/>
        <v>0</v>
      </c>
      <c r="AI694" s="23"/>
      <c r="AJ694" s="49">
        <f t="shared" si="188"/>
        <v>4.75</v>
      </c>
      <c r="AK694" s="181" t="s">
        <v>489</v>
      </c>
      <c r="AL694" s="182">
        <f t="shared" si="189"/>
        <v>7.9166666666666673E-3</v>
      </c>
      <c r="AM694" s="158" t="s">
        <v>468</v>
      </c>
      <c r="AN694" s="20" t="s">
        <v>180</v>
      </c>
      <c r="AO694" s="20" t="s">
        <v>180</v>
      </c>
      <c r="AP694" s="21"/>
      <c r="AQ694" s="122" t="s">
        <v>4</v>
      </c>
      <c r="AR694" s="185" t="str">
        <f>INDEX(Преподаватели!F$3:F$72,MATCH($AK694,Преподаватели!$E$3:$E$72,0),1)</f>
        <v>ст.викл.</v>
      </c>
      <c r="AS694" s="101" t="str">
        <f>INDEX(Преподаватели!G$3:G$72,MATCH($AK694,Преподаватели!$E$3:$E$72,0),1)</f>
        <v>шт.</v>
      </c>
      <c r="AT694" s="101" t="str">
        <f>INDEX(Преподаватели!H$3:H$72,MATCH($AK694,Преподаватели!$E$3:$E$72,0),1)</f>
        <v>б.с.</v>
      </c>
      <c r="AU694" s="186" t="str">
        <f>INDEX(Преподаватели!I$3:I$72,MATCH($AK694,Преподаватели!$E$3:$E$72,0),1)</f>
        <v>б.з.</v>
      </c>
      <c r="AV694" s="157"/>
      <c r="AW694" s="163"/>
      <c r="AX694" s="163"/>
      <c r="AY694" s="164"/>
      <c r="AZ694" s="165"/>
      <c r="BA694" s="165"/>
    </row>
    <row r="695" spans="1:58">
      <c r="A695" s="21" t="s">
        <v>306</v>
      </c>
      <c r="B695" s="145" t="s">
        <v>621</v>
      </c>
      <c r="C695" s="68" t="s">
        <v>483</v>
      </c>
      <c r="D695" s="21" t="s">
        <v>437</v>
      </c>
      <c r="E695" s="21" t="s">
        <v>192</v>
      </c>
      <c r="F695" s="21">
        <v>1</v>
      </c>
      <c r="G695" s="20" t="s">
        <v>715</v>
      </c>
      <c r="H695" s="21">
        <v>3</v>
      </c>
      <c r="I695" s="49">
        <v>1</v>
      </c>
      <c r="J695" s="37" t="s">
        <v>106</v>
      </c>
      <c r="K695" s="31"/>
      <c r="L695" s="31"/>
      <c r="M695" s="38"/>
      <c r="N695" s="193">
        <v>3</v>
      </c>
      <c r="O695" s="21">
        <v>90</v>
      </c>
      <c r="P695" s="21">
        <v>4</v>
      </c>
      <c r="Q695" s="21"/>
      <c r="R695" s="21">
        <v>0</v>
      </c>
      <c r="S695" s="21">
        <v>4</v>
      </c>
      <c r="T695" s="121">
        <v>80</v>
      </c>
      <c r="U695" s="50">
        <f t="shared" si="177"/>
        <v>0</v>
      </c>
      <c r="V695" s="29">
        <f t="shared" si="178"/>
        <v>0</v>
      </c>
      <c r="W695" s="29">
        <f t="shared" si="179"/>
        <v>4</v>
      </c>
      <c r="X695" s="57">
        <f t="shared" si="180"/>
        <v>0</v>
      </c>
      <c r="Y695" s="29">
        <f t="shared" si="181"/>
        <v>0</v>
      </c>
      <c r="Z695" s="20">
        <f t="shared" si="182"/>
        <v>0</v>
      </c>
      <c r="AA695" s="20">
        <f t="shared" si="175"/>
        <v>0</v>
      </c>
      <c r="AB695" s="20">
        <f t="shared" si="183"/>
        <v>0.75</v>
      </c>
      <c r="AC695" s="20">
        <f t="shared" si="184"/>
        <v>0</v>
      </c>
      <c r="AD695" s="20">
        <f t="shared" si="185"/>
        <v>0</v>
      </c>
      <c r="AE695" s="23">
        <f t="shared" si="186"/>
        <v>0</v>
      </c>
      <c r="AF695" s="25">
        <f t="shared" si="187"/>
        <v>0</v>
      </c>
      <c r="AG695" s="230"/>
      <c r="AH695" s="25">
        <f t="shared" si="176"/>
        <v>0</v>
      </c>
      <c r="AI695" s="23"/>
      <c r="AJ695" s="49">
        <f t="shared" si="188"/>
        <v>4.75</v>
      </c>
      <c r="AK695" s="181" t="s">
        <v>584</v>
      </c>
      <c r="AL695" s="182">
        <f t="shared" si="189"/>
        <v>7.9166666666666673E-3</v>
      </c>
      <c r="AM695" s="69" t="s">
        <v>468</v>
      </c>
      <c r="AN695" s="20" t="s">
        <v>180</v>
      </c>
      <c r="AO695" s="20" t="s">
        <v>180</v>
      </c>
      <c r="AP695" s="21"/>
      <c r="AQ695" s="122" t="s">
        <v>4</v>
      </c>
      <c r="AR695" s="185" t="str">
        <f>INDEX(Преподаватели!F$3:F$72,MATCH($AK695,Преподаватели!$E$3:$E$72,0),1)</f>
        <v>ст.викл.</v>
      </c>
      <c r="AS695" s="101" t="str">
        <f>INDEX(Преподаватели!G$3:G$72,MATCH($AK695,Преподаватели!$E$3:$E$72,0),1)</f>
        <v>сум.</v>
      </c>
      <c r="AT695" s="101" t="str">
        <f>INDEX(Преподаватели!H$3:H$72,MATCH($AK695,Преподаватели!$E$3:$E$72,0),1)</f>
        <v>б.с.</v>
      </c>
      <c r="AU695" s="186" t="str">
        <f>INDEX(Преподаватели!I$3:I$72,MATCH($AK695,Преподаватели!$E$3:$E$72,0),1)</f>
        <v>б.з.</v>
      </c>
      <c r="AV695" s="157"/>
      <c r="AW695" s="163"/>
      <c r="AX695" s="163"/>
      <c r="AY695" s="164"/>
      <c r="AZ695" s="165"/>
      <c r="BA695" s="165"/>
      <c r="BB695" s="1"/>
      <c r="BC695" s="1"/>
      <c r="BD695" s="1"/>
      <c r="BE695" s="1"/>
      <c r="BF695" s="1"/>
    </row>
    <row r="696" spans="1:58" s="1" customFormat="1">
      <c r="A696" s="21"/>
      <c r="B696" s="145" t="s">
        <v>622</v>
      </c>
      <c r="C696" s="68" t="s">
        <v>483</v>
      </c>
      <c r="D696" s="21" t="s">
        <v>437</v>
      </c>
      <c r="E696" s="21" t="s">
        <v>192</v>
      </c>
      <c r="F696" s="21">
        <v>1</v>
      </c>
      <c r="G696" s="20" t="s">
        <v>715</v>
      </c>
      <c r="H696" s="21">
        <v>3</v>
      </c>
      <c r="I696" s="49">
        <v>1</v>
      </c>
      <c r="J696" s="37" t="s">
        <v>106</v>
      </c>
      <c r="K696" s="31"/>
      <c r="L696" s="31"/>
      <c r="M696" s="38"/>
      <c r="N696" s="193">
        <v>3</v>
      </c>
      <c r="O696" s="21">
        <v>90</v>
      </c>
      <c r="P696" s="21">
        <v>4</v>
      </c>
      <c r="Q696" s="21"/>
      <c r="R696" s="21">
        <v>0</v>
      </c>
      <c r="S696" s="21">
        <v>4</v>
      </c>
      <c r="T696" s="121">
        <v>80</v>
      </c>
      <c r="U696" s="50">
        <f t="shared" si="177"/>
        <v>0</v>
      </c>
      <c r="V696" s="29">
        <f t="shared" si="178"/>
        <v>0</v>
      </c>
      <c r="W696" s="29">
        <f t="shared" si="179"/>
        <v>4</v>
      </c>
      <c r="X696" s="57">
        <f t="shared" si="180"/>
        <v>0</v>
      </c>
      <c r="Y696" s="29">
        <f t="shared" si="181"/>
        <v>0</v>
      </c>
      <c r="Z696" s="20">
        <f t="shared" si="182"/>
        <v>0</v>
      </c>
      <c r="AA696" s="20">
        <f t="shared" si="175"/>
        <v>0</v>
      </c>
      <c r="AB696" s="20">
        <f t="shared" si="183"/>
        <v>0.75</v>
      </c>
      <c r="AC696" s="20">
        <f t="shared" si="184"/>
        <v>0</v>
      </c>
      <c r="AD696" s="20">
        <f t="shared" si="185"/>
        <v>0</v>
      </c>
      <c r="AE696" s="23">
        <f t="shared" si="186"/>
        <v>0</v>
      </c>
      <c r="AF696" s="25">
        <f t="shared" si="187"/>
        <v>0</v>
      </c>
      <c r="AG696" s="230"/>
      <c r="AH696" s="25">
        <f t="shared" si="176"/>
        <v>0</v>
      </c>
      <c r="AI696" s="23"/>
      <c r="AJ696" s="49">
        <f t="shared" si="188"/>
        <v>4.75</v>
      </c>
      <c r="AK696" s="181" t="s">
        <v>200</v>
      </c>
      <c r="AL696" s="182">
        <f t="shared" si="189"/>
        <v>7.9166666666666673E-3</v>
      </c>
      <c r="AM696" s="158" t="s">
        <v>468</v>
      </c>
      <c r="AN696" s="20" t="s">
        <v>180</v>
      </c>
      <c r="AO696" s="20" t="s">
        <v>180</v>
      </c>
      <c r="AP696" s="21"/>
      <c r="AQ696" s="122" t="s">
        <v>4</v>
      </c>
      <c r="AR696" s="185" t="str">
        <f>INDEX(Преподаватели!F$3:F$72,MATCH($AK696,Преподаватели!$E$3:$E$72,0),1)</f>
        <v>проф.</v>
      </c>
      <c r="AS696" s="101" t="str">
        <f>INDEX(Преподаватели!G$3:G$72,MATCH($AK696,Преподаватели!$E$3:$E$72,0),1)</f>
        <v>сум.</v>
      </c>
      <c r="AT696" s="101" t="str">
        <f>INDEX(Преподаватели!H$3:H$72,MATCH($AK696,Преподаватели!$E$3:$E$72,0),1)</f>
        <v>д.н.</v>
      </c>
      <c r="AU696" s="186" t="str">
        <f>INDEX(Преподаватели!I$3:I$72,MATCH($AK696,Преподаватели!$E$3:$E$72,0),1)</f>
        <v>проф.</v>
      </c>
      <c r="AV696" s="157"/>
      <c r="AW696" s="163"/>
      <c r="AX696" s="163"/>
      <c r="AY696" s="164"/>
      <c r="AZ696" s="165"/>
      <c r="BA696" s="165"/>
    </row>
    <row r="697" spans="1:58" s="1" customFormat="1" ht="25.5">
      <c r="A697" s="21" t="s">
        <v>309</v>
      </c>
      <c r="B697" s="145" t="s">
        <v>623</v>
      </c>
      <c r="C697" s="68" t="s">
        <v>483</v>
      </c>
      <c r="D697" s="21" t="s">
        <v>437</v>
      </c>
      <c r="E697" s="21" t="s">
        <v>192</v>
      </c>
      <c r="F697" s="21">
        <v>1</v>
      </c>
      <c r="G697" s="20" t="s">
        <v>715</v>
      </c>
      <c r="H697" s="21">
        <v>3</v>
      </c>
      <c r="I697" s="49">
        <v>1</v>
      </c>
      <c r="J697" s="37"/>
      <c r="K697" s="31"/>
      <c r="L697" s="31"/>
      <c r="M697" s="38"/>
      <c r="N697" s="193">
        <v>0</v>
      </c>
      <c r="O697" s="21"/>
      <c r="P697" s="21">
        <v>4</v>
      </c>
      <c r="Q697" s="21">
        <v>4</v>
      </c>
      <c r="R697" s="21">
        <v>0</v>
      </c>
      <c r="S697" s="21">
        <v>0</v>
      </c>
      <c r="T697" s="121"/>
      <c r="U697" s="50">
        <f t="shared" si="177"/>
        <v>4</v>
      </c>
      <c r="V697" s="29">
        <f t="shared" si="178"/>
        <v>0</v>
      </c>
      <c r="W697" s="29">
        <f t="shared" si="179"/>
        <v>0</v>
      </c>
      <c r="X697" s="57">
        <f t="shared" si="180"/>
        <v>0</v>
      </c>
      <c r="Y697" s="29">
        <f t="shared" si="181"/>
        <v>0</v>
      </c>
      <c r="Z697" s="20">
        <f t="shared" si="182"/>
        <v>0</v>
      </c>
      <c r="AA697" s="20">
        <f t="shared" si="175"/>
        <v>0</v>
      </c>
      <c r="AB697" s="20">
        <f t="shared" si="183"/>
        <v>0</v>
      </c>
      <c r="AC697" s="20">
        <f t="shared" si="184"/>
        <v>0</v>
      </c>
      <c r="AD697" s="20">
        <f t="shared" si="185"/>
        <v>0</v>
      </c>
      <c r="AE697" s="23">
        <f t="shared" si="186"/>
        <v>0</v>
      </c>
      <c r="AF697" s="25">
        <f t="shared" si="187"/>
        <v>0</v>
      </c>
      <c r="AG697" s="230"/>
      <c r="AH697" s="25">
        <f t="shared" si="176"/>
        <v>0</v>
      </c>
      <c r="AI697" s="23"/>
      <c r="AJ697" s="49">
        <f t="shared" si="188"/>
        <v>4</v>
      </c>
      <c r="AK697" s="181" t="s">
        <v>584</v>
      </c>
      <c r="AL697" s="182">
        <f t="shared" si="189"/>
        <v>6.6666666666666671E-3</v>
      </c>
      <c r="AM697" s="158" t="s">
        <v>468</v>
      </c>
      <c r="AN697" s="20" t="s">
        <v>180</v>
      </c>
      <c r="AO697" s="20" t="s">
        <v>180</v>
      </c>
      <c r="AP697" s="21"/>
      <c r="AQ697" s="122" t="s">
        <v>4</v>
      </c>
      <c r="AR697" s="185" t="str">
        <f>INDEX(Преподаватели!F$3:F$72,MATCH($AK697,Преподаватели!$E$3:$E$72,0),1)</f>
        <v>ст.викл.</v>
      </c>
      <c r="AS697" s="101" t="str">
        <f>INDEX(Преподаватели!G$3:G$72,MATCH($AK697,Преподаватели!$E$3:$E$72,0),1)</f>
        <v>сум.</v>
      </c>
      <c r="AT697" s="101" t="str">
        <f>INDEX(Преподаватели!H$3:H$72,MATCH($AK697,Преподаватели!$E$3:$E$72,0),1)</f>
        <v>б.с.</v>
      </c>
      <c r="AU697" s="186" t="str">
        <f>INDEX(Преподаватели!I$3:I$72,MATCH($AK697,Преподаватели!$E$3:$E$72,0),1)</f>
        <v>б.з.</v>
      </c>
      <c r="AV697" s="157"/>
      <c r="AW697" s="163"/>
      <c r="AX697" s="163"/>
      <c r="AY697" s="164"/>
      <c r="AZ697" s="165"/>
      <c r="BA697" s="165"/>
      <c r="BB697" s="4"/>
      <c r="BC697" s="4"/>
      <c r="BD697" s="4"/>
      <c r="BE697" s="4"/>
      <c r="BF697" s="4"/>
    </row>
    <row r="698" spans="1:58" ht="25.5">
      <c r="A698" s="22" t="s">
        <v>309</v>
      </c>
      <c r="B698" s="145" t="s">
        <v>623</v>
      </c>
      <c r="C698" s="68" t="s">
        <v>483</v>
      </c>
      <c r="D698" s="21" t="s">
        <v>437</v>
      </c>
      <c r="E698" s="21" t="s">
        <v>192</v>
      </c>
      <c r="F698" s="21">
        <v>2</v>
      </c>
      <c r="G698" s="20" t="s">
        <v>715</v>
      </c>
      <c r="H698" s="21">
        <v>3</v>
      </c>
      <c r="I698" s="49">
        <v>1</v>
      </c>
      <c r="J698" s="37" t="s">
        <v>106</v>
      </c>
      <c r="K698" s="31"/>
      <c r="L698" s="31"/>
      <c r="M698" s="38"/>
      <c r="N698" s="193">
        <v>3</v>
      </c>
      <c r="O698" s="21">
        <v>90</v>
      </c>
      <c r="P698" s="21">
        <v>4</v>
      </c>
      <c r="Q698" s="21"/>
      <c r="R698" s="21">
        <v>0</v>
      </c>
      <c r="S698" s="21">
        <v>4</v>
      </c>
      <c r="T698" s="121">
        <v>80</v>
      </c>
      <c r="U698" s="50">
        <f t="shared" si="177"/>
        <v>0</v>
      </c>
      <c r="V698" s="29">
        <f t="shared" si="178"/>
        <v>0</v>
      </c>
      <c r="W698" s="29">
        <f t="shared" si="179"/>
        <v>4</v>
      </c>
      <c r="X698" s="57">
        <f t="shared" si="180"/>
        <v>0</v>
      </c>
      <c r="Y698" s="29">
        <f t="shared" si="181"/>
        <v>0</v>
      </c>
      <c r="Z698" s="20">
        <f t="shared" si="182"/>
        <v>0</v>
      </c>
      <c r="AA698" s="20">
        <f t="shared" si="175"/>
        <v>0</v>
      </c>
      <c r="AB698" s="20">
        <f t="shared" si="183"/>
        <v>0.75</v>
      </c>
      <c r="AC698" s="20">
        <f t="shared" si="184"/>
        <v>0</v>
      </c>
      <c r="AD698" s="20">
        <f t="shared" si="185"/>
        <v>0</v>
      </c>
      <c r="AE698" s="23">
        <f t="shared" si="186"/>
        <v>0</v>
      </c>
      <c r="AF698" s="25">
        <f t="shared" si="187"/>
        <v>0</v>
      </c>
      <c r="AG698" s="230"/>
      <c r="AH698" s="25">
        <f t="shared" si="176"/>
        <v>0</v>
      </c>
      <c r="AI698" s="23"/>
      <c r="AJ698" s="49">
        <f t="shared" si="188"/>
        <v>4.75</v>
      </c>
      <c r="AK698" s="181" t="s">
        <v>584</v>
      </c>
      <c r="AL698" s="182">
        <f t="shared" si="189"/>
        <v>7.9166666666666673E-3</v>
      </c>
      <c r="AM698" s="69" t="s">
        <v>468</v>
      </c>
      <c r="AN698" s="20" t="s">
        <v>180</v>
      </c>
      <c r="AO698" s="20" t="s">
        <v>180</v>
      </c>
      <c r="AP698" s="21"/>
      <c r="AQ698" s="122" t="s">
        <v>4</v>
      </c>
      <c r="AR698" s="185" t="str">
        <f>INDEX(Преподаватели!F$3:F$72,MATCH($AK698,Преподаватели!$E$3:$E$72,0),1)</f>
        <v>ст.викл.</v>
      </c>
      <c r="AS698" s="101" t="str">
        <f>INDEX(Преподаватели!G$3:G$72,MATCH($AK698,Преподаватели!$E$3:$E$72,0),1)</f>
        <v>сум.</v>
      </c>
      <c r="AT698" s="101" t="str">
        <f>INDEX(Преподаватели!H$3:H$72,MATCH($AK698,Преподаватели!$E$3:$E$72,0),1)</f>
        <v>б.с.</v>
      </c>
      <c r="AU698" s="186" t="str">
        <f>INDEX(Преподаватели!I$3:I$72,MATCH($AK698,Преподаватели!$E$3:$E$72,0),1)</f>
        <v>б.з.</v>
      </c>
      <c r="AV698" s="157"/>
      <c r="AW698" s="163"/>
      <c r="AX698" s="163"/>
      <c r="AY698" s="164"/>
      <c r="AZ698" s="165"/>
      <c r="BA698" s="165"/>
      <c r="BB698" s="1"/>
      <c r="BC698" s="1"/>
      <c r="BD698" s="1"/>
      <c r="BE698" s="1"/>
      <c r="BF698" s="1"/>
    </row>
    <row r="699" spans="1:58" s="1" customFormat="1">
      <c r="A699" s="21" t="s">
        <v>218</v>
      </c>
      <c r="B699" s="145" t="s">
        <v>670</v>
      </c>
      <c r="C699" s="68" t="s">
        <v>483</v>
      </c>
      <c r="D699" s="21" t="s">
        <v>437</v>
      </c>
      <c r="E699" s="21" t="s">
        <v>192</v>
      </c>
      <c r="F699" s="21">
        <v>1</v>
      </c>
      <c r="G699" s="20" t="s">
        <v>715</v>
      </c>
      <c r="H699" s="21">
        <v>3</v>
      </c>
      <c r="I699" s="49">
        <v>1</v>
      </c>
      <c r="J699" s="37"/>
      <c r="K699" s="31"/>
      <c r="L699" s="31"/>
      <c r="M699" s="38"/>
      <c r="N699" s="193">
        <v>0</v>
      </c>
      <c r="O699" s="21"/>
      <c r="P699" s="21">
        <v>4</v>
      </c>
      <c r="Q699" s="21">
        <v>4</v>
      </c>
      <c r="R699" s="21">
        <v>0</v>
      </c>
      <c r="S699" s="21">
        <v>0</v>
      </c>
      <c r="T699" s="121"/>
      <c r="U699" s="50">
        <f t="shared" si="177"/>
        <v>4</v>
      </c>
      <c r="V699" s="29">
        <f t="shared" si="178"/>
        <v>0</v>
      </c>
      <c r="W699" s="29">
        <f t="shared" si="179"/>
        <v>0</v>
      </c>
      <c r="X699" s="57">
        <f t="shared" si="180"/>
        <v>0</v>
      </c>
      <c r="Y699" s="29">
        <f t="shared" si="181"/>
        <v>0</v>
      </c>
      <c r="Z699" s="20">
        <f t="shared" si="182"/>
        <v>0</v>
      </c>
      <c r="AA699" s="20">
        <f t="shared" si="175"/>
        <v>0</v>
      </c>
      <c r="AB699" s="20">
        <f t="shared" si="183"/>
        <v>0</v>
      </c>
      <c r="AC699" s="20">
        <f t="shared" si="184"/>
        <v>0</v>
      </c>
      <c r="AD699" s="20">
        <f t="shared" si="185"/>
        <v>0</v>
      </c>
      <c r="AE699" s="23">
        <f t="shared" si="186"/>
        <v>0</v>
      </c>
      <c r="AF699" s="25">
        <f t="shared" si="187"/>
        <v>0</v>
      </c>
      <c r="AG699" s="230"/>
      <c r="AH699" s="25">
        <f t="shared" si="176"/>
        <v>0</v>
      </c>
      <c r="AI699" s="23"/>
      <c r="AJ699" s="49">
        <f t="shared" si="188"/>
        <v>4</v>
      </c>
      <c r="AK699" s="181" t="s">
        <v>238</v>
      </c>
      <c r="AL699" s="182">
        <f t="shared" si="189"/>
        <v>6.6666666666666671E-3</v>
      </c>
      <c r="AM699" s="158" t="s">
        <v>468</v>
      </c>
      <c r="AN699" s="20" t="s">
        <v>180</v>
      </c>
      <c r="AO699" s="20" t="s">
        <v>180</v>
      </c>
      <c r="AP699" s="21"/>
      <c r="AQ699" s="122" t="s">
        <v>4</v>
      </c>
      <c r="AR699" s="185" t="str">
        <f>INDEX(Преподаватели!F$3:F$72,MATCH($AK699,Преподаватели!$E$3:$E$72,0),1)</f>
        <v>доц.</v>
      </c>
      <c r="AS699" s="101" t="str">
        <f>INDEX(Преподаватели!G$3:G$72,MATCH($AK699,Преподаватели!$E$3:$E$72,0),1)</f>
        <v>шт.</v>
      </c>
      <c r="AT699" s="101" t="str">
        <f>INDEX(Преподаватели!H$3:H$72,MATCH($AK699,Преподаватели!$E$3:$E$72,0),1)</f>
        <v>к.н.</v>
      </c>
      <c r="AU699" s="186" t="str">
        <f>INDEX(Преподаватели!I$3:I$72,MATCH($AK699,Преподаватели!$E$3:$E$72,0),1)</f>
        <v>б.з.</v>
      </c>
      <c r="AV699" s="157"/>
      <c r="AW699" s="163"/>
      <c r="AX699" s="163"/>
      <c r="AY699" s="164"/>
      <c r="AZ699" s="165"/>
      <c r="BA699" s="165"/>
    </row>
    <row r="700" spans="1:58" s="1" customFormat="1">
      <c r="A700" s="21" t="s">
        <v>218</v>
      </c>
      <c r="B700" s="145" t="s">
        <v>670</v>
      </c>
      <c r="C700" s="68" t="s">
        <v>483</v>
      </c>
      <c r="D700" s="21" t="s">
        <v>437</v>
      </c>
      <c r="E700" s="21" t="s">
        <v>192</v>
      </c>
      <c r="F700" s="21">
        <v>2</v>
      </c>
      <c r="G700" s="20" t="s">
        <v>715</v>
      </c>
      <c r="H700" s="21">
        <v>3</v>
      </c>
      <c r="I700" s="49">
        <v>1</v>
      </c>
      <c r="J700" s="37"/>
      <c r="K700" s="31" t="s">
        <v>106</v>
      </c>
      <c r="L700" s="31"/>
      <c r="M700" s="38"/>
      <c r="N700" s="193">
        <v>3</v>
      </c>
      <c r="O700" s="21">
        <v>90</v>
      </c>
      <c r="P700" s="21">
        <v>4</v>
      </c>
      <c r="Q700" s="21"/>
      <c r="R700" s="21">
        <v>0</v>
      </c>
      <c r="S700" s="21">
        <v>4</v>
      </c>
      <c r="T700" s="121">
        <v>80</v>
      </c>
      <c r="U700" s="50">
        <f t="shared" si="177"/>
        <v>0</v>
      </c>
      <c r="V700" s="29">
        <f t="shared" si="178"/>
        <v>0</v>
      </c>
      <c r="W700" s="29">
        <f t="shared" si="179"/>
        <v>4</v>
      </c>
      <c r="X700" s="57">
        <f t="shared" si="180"/>
        <v>0</v>
      </c>
      <c r="Y700" s="29">
        <f t="shared" si="181"/>
        <v>0</v>
      </c>
      <c r="Z700" s="20">
        <f t="shared" si="182"/>
        <v>0</v>
      </c>
      <c r="AA700" s="20">
        <f t="shared" si="175"/>
        <v>0</v>
      </c>
      <c r="AB700" s="20">
        <f t="shared" si="183"/>
        <v>0</v>
      </c>
      <c r="AC700" s="20">
        <f t="shared" si="184"/>
        <v>0</v>
      </c>
      <c r="AD700" s="20">
        <f t="shared" si="185"/>
        <v>0</v>
      </c>
      <c r="AE700" s="23">
        <f t="shared" si="186"/>
        <v>0</v>
      </c>
      <c r="AF700" s="25">
        <f t="shared" si="187"/>
        <v>0</v>
      </c>
      <c r="AG700" s="230"/>
      <c r="AH700" s="25">
        <f t="shared" si="176"/>
        <v>0</v>
      </c>
      <c r="AI700" s="23"/>
      <c r="AJ700" s="49">
        <f t="shared" si="188"/>
        <v>4</v>
      </c>
      <c r="AK700" s="181" t="s">
        <v>238</v>
      </c>
      <c r="AL700" s="182">
        <f t="shared" si="189"/>
        <v>6.6666666666666671E-3</v>
      </c>
      <c r="AM700" s="158" t="s">
        <v>468</v>
      </c>
      <c r="AN700" s="20" t="s">
        <v>180</v>
      </c>
      <c r="AO700" s="20" t="s">
        <v>180</v>
      </c>
      <c r="AP700" s="21"/>
      <c r="AQ700" s="122" t="s">
        <v>4</v>
      </c>
      <c r="AR700" s="185" t="str">
        <f>INDEX(Преподаватели!F$3:F$72,MATCH($AK700,Преподаватели!$E$3:$E$72,0),1)</f>
        <v>доц.</v>
      </c>
      <c r="AS700" s="101" t="str">
        <f>INDEX(Преподаватели!G$3:G$72,MATCH($AK700,Преподаватели!$E$3:$E$72,0),1)</f>
        <v>шт.</v>
      </c>
      <c r="AT700" s="101" t="str">
        <f>INDEX(Преподаватели!H$3:H$72,MATCH($AK700,Преподаватели!$E$3:$E$72,0),1)</f>
        <v>к.н.</v>
      </c>
      <c r="AU700" s="186" t="str">
        <f>INDEX(Преподаватели!I$3:I$72,MATCH($AK700,Преподаватели!$E$3:$E$72,0),1)</f>
        <v>б.з.</v>
      </c>
      <c r="AV700" s="157"/>
      <c r="AW700" s="163"/>
      <c r="AX700" s="163"/>
      <c r="AY700" s="164"/>
      <c r="AZ700" s="165"/>
      <c r="BA700" s="165"/>
      <c r="BB700" s="4"/>
      <c r="BC700" s="4"/>
      <c r="BD700" s="4"/>
      <c r="BE700" s="4"/>
      <c r="BF700" s="4"/>
    </row>
    <row r="701" spans="1:58" ht="27" customHeight="1">
      <c r="A701" s="21" t="s">
        <v>245</v>
      </c>
      <c r="B701" s="145" t="s">
        <v>671</v>
      </c>
      <c r="C701" s="68" t="s">
        <v>483</v>
      </c>
      <c r="D701" s="21" t="s">
        <v>437</v>
      </c>
      <c r="E701" s="21" t="s">
        <v>192</v>
      </c>
      <c r="F701" s="21">
        <v>1</v>
      </c>
      <c r="G701" s="20" t="s">
        <v>715</v>
      </c>
      <c r="H701" s="21">
        <v>3</v>
      </c>
      <c r="I701" s="49">
        <v>1</v>
      </c>
      <c r="J701" s="37"/>
      <c r="K701" s="31"/>
      <c r="L701" s="31"/>
      <c r="M701" s="38"/>
      <c r="N701" s="193">
        <v>0</v>
      </c>
      <c r="O701" s="21"/>
      <c r="P701" s="21">
        <v>4</v>
      </c>
      <c r="Q701" s="21">
        <v>4</v>
      </c>
      <c r="R701" s="21">
        <v>0</v>
      </c>
      <c r="S701" s="21">
        <v>0</v>
      </c>
      <c r="T701" s="121"/>
      <c r="U701" s="50">
        <f t="shared" si="177"/>
        <v>4</v>
      </c>
      <c r="V701" s="29">
        <f t="shared" si="178"/>
        <v>0</v>
      </c>
      <c r="W701" s="29">
        <f t="shared" si="179"/>
        <v>0</v>
      </c>
      <c r="X701" s="57">
        <f t="shared" si="180"/>
        <v>0</v>
      </c>
      <c r="Y701" s="29">
        <f t="shared" si="181"/>
        <v>0</v>
      </c>
      <c r="Z701" s="20">
        <f t="shared" si="182"/>
        <v>0</v>
      </c>
      <c r="AA701" s="20">
        <f t="shared" si="175"/>
        <v>0</v>
      </c>
      <c r="AB701" s="20">
        <f t="shared" si="183"/>
        <v>0</v>
      </c>
      <c r="AC701" s="20">
        <f t="shared" si="184"/>
        <v>0</v>
      </c>
      <c r="AD701" s="20">
        <f t="shared" si="185"/>
        <v>0</v>
      </c>
      <c r="AE701" s="23">
        <f t="shared" si="186"/>
        <v>0</v>
      </c>
      <c r="AF701" s="25">
        <f t="shared" si="187"/>
        <v>0</v>
      </c>
      <c r="AG701" s="230"/>
      <c r="AH701" s="25">
        <f t="shared" si="176"/>
        <v>0</v>
      </c>
      <c r="AI701" s="23"/>
      <c r="AJ701" s="49">
        <f t="shared" si="188"/>
        <v>4</v>
      </c>
      <c r="AK701" s="181" t="s">
        <v>584</v>
      </c>
      <c r="AL701" s="182">
        <f t="shared" si="189"/>
        <v>6.6666666666666671E-3</v>
      </c>
      <c r="AM701" s="69" t="s">
        <v>468</v>
      </c>
      <c r="AN701" s="20" t="s">
        <v>180</v>
      </c>
      <c r="AO701" s="20" t="s">
        <v>180</v>
      </c>
      <c r="AP701" s="21"/>
      <c r="AQ701" s="122" t="s">
        <v>4</v>
      </c>
      <c r="AR701" s="185" t="str">
        <f>INDEX(Преподаватели!F$3:F$72,MATCH($AK701,Преподаватели!$E$3:$E$72,0),1)</f>
        <v>ст.викл.</v>
      </c>
      <c r="AS701" s="101" t="str">
        <f>INDEX(Преподаватели!G$3:G$72,MATCH($AK701,Преподаватели!$E$3:$E$72,0),1)</f>
        <v>сум.</v>
      </c>
      <c r="AT701" s="101" t="str">
        <f>INDEX(Преподаватели!H$3:H$72,MATCH($AK701,Преподаватели!$E$3:$E$72,0),1)</f>
        <v>б.с.</v>
      </c>
      <c r="AU701" s="186" t="str">
        <f>INDEX(Преподаватели!I$3:I$72,MATCH($AK701,Преподаватели!$E$3:$E$72,0),1)</f>
        <v>б.з.</v>
      </c>
      <c r="AV701" s="157"/>
      <c r="AW701" s="163"/>
      <c r="AX701" s="163"/>
      <c r="AY701" s="164"/>
      <c r="AZ701" s="165"/>
      <c r="BA701" s="165"/>
      <c r="BB701" s="1"/>
      <c r="BC701" s="1"/>
      <c r="BD701" s="1"/>
      <c r="BE701" s="1"/>
      <c r="BF701" s="1"/>
    </row>
    <row r="702" spans="1:58" s="1" customFormat="1" ht="27" customHeight="1">
      <c r="A702" s="21" t="s">
        <v>245</v>
      </c>
      <c r="B702" s="145" t="s">
        <v>671</v>
      </c>
      <c r="C702" s="68" t="s">
        <v>483</v>
      </c>
      <c r="D702" s="21" t="s">
        <v>437</v>
      </c>
      <c r="E702" s="21" t="s">
        <v>192</v>
      </c>
      <c r="F702" s="21">
        <v>2</v>
      </c>
      <c r="G702" s="20" t="s">
        <v>715</v>
      </c>
      <c r="H702" s="21">
        <v>3</v>
      </c>
      <c r="I702" s="49">
        <v>1</v>
      </c>
      <c r="J702" s="37"/>
      <c r="K702" s="31" t="s">
        <v>106</v>
      </c>
      <c r="L702" s="31"/>
      <c r="M702" s="38"/>
      <c r="N702" s="193">
        <v>3</v>
      </c>
      <c r="O702" s="21">
        <v>90</v>
      </c>
      <c r="P702" s="21">
        <v>4</v>
      </c>
      <c r="Q702" s="21"/>
      <c r="R702" s="21">
        <v>0</v>
      </c>
      <c r="S702" s="21">
        <v>4</v>
      </c>
      <c r="T702" s="121">
        <v>80</v>
      </c>
      <c r="U702" s="50">
        <f t="shared" si="177"/>
        <v>0</v>
      </c>
      <c r="V702" s="29">
        <f t="shared" si="178"/>
        <v>0</v>
      </c>
      <c r="W702" s="29">
        <f t="shared" si="179"/>
        <v>4</v>
      </c>
      <c r="X702" s="57">
        <f t="shared" si="180"/>
        <v>0</v>
      </c>
      <c r="Y702" s="29">
        <f t="shared" si="181"/>
        <v>0</v>
      </c>
      <c r="Z702" s="20">
        <f t="shared" si="182"/>
        <v>0</v>
      </c>
      <c r="AA702" s="20">
        <f t="shared" si="175"/>
        <v>0</v>
      </c>
      <c r="AB702" s="20">
        <f t="shared" si="183"/>
        <v>0</v>
      </c>
      <c r="AC702" s="20">
        <f t="shared" si="184"/>
        <v>0</v>
      </c>
      <c r="AD702" s="20">
        <f t="shared" si="185"/>
        <v>0</v>
      </c>
      <c r="AE702" s="23">
        <f t="shared" si="186"/>
        <v>0</v>
      </c>
      <c r="AF702" s="25">
        <f t="shared" si="187"/>
        <v>0</v>
      </c>
      <c r="AG702" s="230"/>
      <c r="AH702" s="25">
        <f t="shared" si="176"/>
        <v>0</v>
      </c>
      <c r="AI702" s="23"/>
      <c r="AJ702" s="49">
        <f t="shared" si="188"/>
        <v>4</v>
      </c>
      <c r="AK702" s="181" t="s">
        <v>584</v>
      </c>
      <c r="AL702" s="182">
        <f t="shared" si="189"/>
        <v>6.6666666666666671E-3</v>
      </c>
      <c r="AM702" s="158" t="s">
        <v>468</v>
      </c>
      <c r="AN702" s="20" t="s">
        <v>180</v>
      </c>
      <c r="AO702" s="20" t="s">
        <v>180</v>
      </c>
      <c r="AP702" s="21"/>
      <c r="AQ702" s="122" t="s">
        <v>4</v>
      </c>
      <c r="AR702" s="185" t="str">
        <f>INDEX(Преподаватели!F$3:F$72,MATCH($AK702,Преподаватели!$E$3:$E$72,0),1)</f>
        <v>ст.викл.</v>
      </c>
      <c r="AS702" s="101" t="str">
        <f>INDEX(Преподаватели!G$3:G$72,MATCH($AK702,Преподаватели!$E$3:$E$72,0),1)</f>
        <v>сум.</v>
      </c>
      <c r="AT702" s="101" t="str">
        <f>INDEX(Преподаватели!H$3:H$72,MATCH($AK702,Преподаватели!$E$3:$E$72,0),1)</f>
        <v>б.с.</v>
      </c>
      <c r="AU702" s="186" t="str">
        <f>INDEX(Преподаватели!I$3:I$72,MATCH($AK702,Преподаватели!$E$3:$E$72,0),1)</f>
        <v>б.з.</v>
      </c>
      <c r="AV702" s="157"/>
      <c r="AW702" s="163"/>
      <c r="AX702" s="163"/>
      <c r="AY702" s="164"/>
      <c r="AZ702" s="165"/>
      <c r="BA702" s="165"/>
    </row>
    <row r="703" spans="1:58" s="1" customFormat="1">
      <c r="A703" s="21" t="s">
        <v>111</v>
      </c>
      <c r="B703" s="145" t="s">
        <v>672</v>
      </c>
      <c r="C703" s="68" t="s">
        <v>483</v>
      </c>
      <c r="D703" s="21" t="s">
        <v>437</v>
      </c>
      <c r="E703" s="21" t="s">
        <v>192</v>
      </c>
      <c r="F703" s="21">
        <v>1</v>
      </c>
      <c r="G703" s="20" t="s">
        <v>715</v>
      </c>
      <c r="H703" s="21">
        <v>3</v>
      </c>
      <c r="I703" s="49">
        <v>1</v>
      </c>
      <c r="J703" s="37"/>
      <c r="K703" s="31"/>
      <c r="L703" s="31"/>
      <c r="M703" s="38"/>
      <c r="N703" s="193">
        <v>0</v>
      </c>
      <c r="O703" s="21"/>
      <c r="P703" s="21">
        <v>4</v>
      </c>
      <c r="Q703" s="21">
        <v>4</v>
      </c>
      <c r="R703" s="21">
        <v>0</v>
      </c>
      <c r="S703" s="21">
        <v>0</v>
      </c>
      <c r="T703" s="121"/>
      <c r="U703" s="50">
        <f t="shared" si="177"/>
        <v>4</v>
      </c>
      <c r="V703" s="29">
        <f t="shared" si="178"/>
        <v>0</v>
      </c>
      <c r="W703" s="29">
        <f t="shared" si="179"/>
        <v>0</v>
      </c>
      <c r="X703" s="57">
        <f t="shared" si="180"/>
        <v>0</v>
      </c>
      <c r="Y703" s="29">
        <f t="shared" si="181"/>
        <v>0</v>
      </c>
      <c r="Z703" s="20">
        <f t="shared" si="182"/>
        <v>0</v>
      </c>
      <c r="AA703" s="20">
        <f t="shared" si="175"/>
        <v>0</v>
      </c>
      <c r="AB703" s="20">
        <f t="shared" si="183"/>
        <v>0</v>
      </c>
      <c r="AC703" s="20">
        <f t="shared" si="184"/>
        <v>0</v>
      </c>
      <c r="AD703" s="20">
        <f t="shared" si="185"/>
        <v>0</v>
      </c>
      <c r="AE703" s="23">
        <f t="shared" si="186"/>
        <v>0</v>
      </c>
      <c r="AF703" s="25">
        <f t="shared" si="187"/>
        <v>0</v>
      </c>
      <c r="AG703" s="230"/>
      <c r="AH703" s="25">
        <f t="shared" si="176"/>
        <v>0</v>
      </c>
      <c r="AI703" s="23"/>
      <c r="AJ703" s="49">
        <f t="shared" si="188"/>
        <v>4</v>
      </c>
      <c r="AK703" s="181" t="s">
        <v>238</v>
      </c>
      <c r="AL703" s="182">
        <f t="shared" si="189"/>
        <v>6.6666666666666671E-3</v>
      </c>
      <c r="AM703" s="158" t="s">
        <v>468</v>
      </c>
      <c r="AN703" s="20" t="s">
        <v>180</v>
      </c>
      <c r="AO703" s="20" t="s">
        <v>180</v>
      </c>
      <c r="AP703" s="21"/>
      <c r="AQ703" s="122" t="s">
        <v>4</v>
      </c>
      <c r="AR703" s="185" t="str">
        <f>INDEX(Преподаватели!F$3:F$72,MATCH($AK703,Преподаватели!$E$3:$E$72,0),1)</f>
        <v>доц.</v>
      </c>
      <c r="AS703" s="101" t="str">
        <f>INDEX(Преподаватели!G$3:G$72,MATCH($AK703,Преподаватели!$E$3:$E$72,0),1)</f>
        <v>шт.</v>
      </c>
      <c r="AT703" s="101" t="str">
        <f>INDEX(Преподаватели!H$3:H$72,MATCH($AK703,Преподаватели!$E$3:$E$72,0),1)</f>
        <v>к.н.</v>
      </c>
      <c r="AU703" s="186" t="str">
        <f>INDEX(Преподаватели!I$3:I$72,MATCH($AK703,Преподаватели!$E$3:$E$72,0),1)</f>
        <v>б.з.</v>
      </c>
      <c r="AV703" s="157"/>
      <c r="AW703" s="163"/>
      <c r="AX703" s="163"/>
      <c r="AY703" s="164"/>
      <c r="AZ703" s="165"/>
      <c r="BA703" s="165"/>
      <c r="BB703" s="4"/>
      <c r="BC703" s="4"/>
      <c r="BD703" s="4"/>
      <c r="BE703" s="4"/>
      <c r="BF703" s="4"/>
    </row>
    <row r="704" spans="1:58" s="1" customFormat="1">
      <c r="A704" s="21" t="s">
        <v>111</v>
      </c>
      <c r="B704" s="145" t="s">
        <v>672</v>
      </c>
      <c r="C704" s="68" t="s">
        <v>483</v>
      </c>
      <c r="D704" s="21" t="s">
        <v>437</v>
      </c>
      <c r="E704" s="21" t="s">
        <v>192</v>
      </c>
      <c r="F704" s="21">
        <v>2</v>
      </c>
      <c r="G704" s="20" t="s">
        <v>715</v>
      </c>
      <c r="H704" s="21">
        <v>3</v>
      </c>
      <c r="I704" s="49">
        <v>1</v>
      </c>
      <c r="J704" s="37" t="s">
        <v>106</v>
      </c>
      <c r="K704" s="31"/>
      <c r="L704" s="31"/>
      <c r="M704" s="38"/>
      <c r="N704" s="193">
        <v>3</v>
      </c>
      <c r="O704" s="21">
        <v>90</v>
      </c>
      <c r="P704" s="21">
        <v>4</v>
      </c>
      <c r="Q704" s="21"/>
      <c r="R704" s="21">
        <v>0</v>
      </c>
      <c r="S704" s="21">
        <v>4</v>
      </c>
      <c r="T704" s="121">
        <v>80</v>
      </c>
      <c r="U704" s="50">
        <f t="shared" si="177"/>
        <v>0</v>
      </c>
      <c r="V704" s="29">
        <f t="shared" si="178"/>
        <v>0</v>
      </c>
      <c r="W704" s="29">
        <f t="shared" si="179"/>
        <v>4</v>
      </c>
      <c r="X704" s="57">
        <f t="shared" si="180"/>
        <v>0</v>
      </c>
      <c r="Y704" s="29">
        <f t="shared" si="181"/>
        <v>0</v>
      </c>
      <c r="Z704" s="20">
        <f t="shared" si="182"/>
        <v>0</v>
      </c>
      <c r="AA704" s="20">
        <f t="shared" si="175"/>
        <v>0</v>
      </c>
      <c r="AB704" s="20">
        <f t="shared" si="183"/>
        <v>0.75</v>
      </c>
      <c r="AC704" s="20">
        <f t="shared" si="184"/>
        <v>0</v>
      </c>
      <c r="AD704" s="20">
        <f t="shared" si="185"/>
        <v>0</v>
      </c>
      <c r="AE704" s="23">
        <f t="shared" si="186"/>
        <v>0</v>
      </c>
      <c r="AF704" s="25">
        <f t="shared" si="187"/>
        <v>0</v>
      </c>
      <c r="AG704" s="230"/>
      <c r="AH704" s="25">
        <f t="shared" si="176"/>
        <v>0</v>
      </c>
      <c r="AI704" s="23"/>
      <c r="AJ704" s="49">
        <f t="shared" si="188"/>
        <v>4.75</v>
      </c>
      <c r="AK704" s="181" t="s">
        <v>238</v>
      </c>
      <c r="AL704" s="182">
        <f t="shared" si="189"/>
        <v>7.9166666666666673E-3</v>
      </c>
      <c r="AM704" s="158" t="s">
        <v>468</v>
      </c>
      <c r="AN704" s="20" t="s">
        <v>180</v>
      </c>
      <c r="AO704" s="20" t="s">
        <v>180</v>
      </c>
      <c r="AP704" s="21"/>
      <c r="AQ704" s="122" t="s">
        <v>4</v>
      </c>
      <c r="AR704" s="185" t="str">
        <f>INDEX(Преподаватели!F$3:F$72,MATCH($AK704,Преподаватели!$E$3:$E$72,0),1)</f>
        <v>доц.</v>
      </c>
      <c r="AS704" s="101" t="str">
        <f>INDEX(Преподаватели!G$3:G$72,MATCH($AK704,Преподаватели!$E$3:$E$72,0),1)</f>
        <v>шт.</v>
      </c>
      <c r="AT704" s="101" t="str">
        <f>INDEX(Преподаватели!H$3:H$72,MATCH($AK704,Преподаватели!$E$3:$E$72,0),1)</f>
        <v>к.н.</v>
      </c>
      <c r="AU704" s="186" t="str">
        <f>INDEX(Преподаватели!I$3:I$72,MATCH($AK704,Преподаватели!$E$3:$E$72,0),1)</f>
        <v>б.з.</v>
      </c>
      <c r="AV704" s="157"/>
      <c r="AW704" s="163"/>
      <c r="AX704" s="163"/>
      <c r="AY704" s="164"/>
      <c r="AZ704" s="165"/>
      <c r="BA704" s="165"/>
    </row>
    <row r="705" spans="1:58">
      <c r="A705" s="21" t="s">
        <v>299</v>
      </c>
      <c r="B705" s="145" t="s">
        <v>630</v>
      </c>
      <c r="C705" s="68" t="s">
        <v>483</v>
      </c>
      <c r="D705" s="21" t="s">
        <v>437</v>
      </c>
      <c r="E705" s="21" t="s">
        <v>192</v>
      </c>
      <c r="F705" s="21">
        <v>1</v>
      </c>
      <c r="G705" s="20" t="s">
        <v>715</v>
      </c>
      <c r="H705" s="21">
        <v>3</v>
      </c>
      <c r="I705" s="49">
        <v>1</v>
      </c>
      <c r="J705" s="37"/>
      <c r="K705" s="31" t="s">
        <v>106</v>
      </c>
      <c r="L705" s="31"/>
      <c r="M705" s="38"/>
      <c r="N705" s="193">
        <v>3</v>
      </c>
      <c r="O705" s="21">
        <v>90</v>
      </c>
      <c r="P705" s="21">
        <v>4</v>
      </c>
      <c r="Q705" s="21"/>
      <c r="R705" s="21">
        <v>0</v>
      </c>
      <c r="S705" s="21">
        <v>4</v>
      </c>
      <c r="T705" s="121">
        <v>80</v>
      </c>
      <c r="U705" s="50">
        <f t="shared" si="177"/>
        <v>0</v>
      </c>
      <c r="V705" s="29">
        <f t="shared" si="178"/>
        <v>0</v>
      </c>
      <c r="W705" s="29">
        <f t="shared" si="179"/>
        <v>4</v>
      </c>
      <c r="X705" s="57">
        <f t="shared" si="180"/>
        <v>0</v>
      </c>
      <c r="Y705" s="29">
        <f t="shared" si="181"/>
        <v>0</v>
      </c>
      <c r="Z705" s="20">
        <f t="shared" si="182"/>
        <v>0</v>
      </c>
      <c r="AA705" s="20">
        <f t="shared" si="175"/>
        <v>0</v>
      </c>
      <c r="AB705" s="20">
        <f t="shared" si="183"/>
        <v>0</v>
      </c>
      <c r="AC705" s="20">
        <f t="shared" si="184"/>
        <v>0</v>
      </c>
      <c r="AD705" s="20">
        <f t="shared" si="185"/>
        <v>0</v>
      </c>
      <c r="AE705" s="23">
        <f t="shared" si="186"/>
        <v>0</v>
      </c>
      <c r="AF705" s="25">
        <f t="shared" si="187"/>
        <v>0</v>
      </c>
      <c r="AG705" s="230"/>
      <c r="AH705" s="25">
        <f t="shared" si="176"/>
        <v>0</v>
      </c>
      <c r="AI705" s="23"/>
      <c r="AJ705" s="49">
        <f t="shared" si="188"/>
        <v>4</v>
      </c>
      <c r="AK705" s="181" t="s">
        <v>584</v>
      </c>
      <c r="AL705" s="182">
        <f t="shared" si="189"/>
        <v>6.6666666666666671E-3</v>
      </c>
      <c r="AM705" s="69" t="s">
        <v>468</v>
      </c>
      <c r="AN705" s="20" t="s">
        <v>180</v>
      </c>
      <c r="AO705" s="20" t="s">
        <v>180</v>
      </c>
      <c r="AP705" s="21"/>
      <c r="AQ705" s="122" t="s">
        <v>4</v>
      </c>
      <c r="AR705" s="185" t="str">
        <f>INDEX(Преподаватели!F$3:F$72,MATCH($AK705,Преподаватели!$E$3:$E$72,0),1)</f>
        <v>ст.викл.</v>
      </c>
      <c r="AS705" s="101" t="str">
        <f>INDEX(Преподаватели!G$3:G$72,MATCH($AK705,Преподаватели!$E$3:$E$72,0),1)</f>
        <v>сум.</v>
      </c>
      <c r="AT705" s="101" t="str">
        <f>INDEX(Преподаватели!H$3:H$72,MATCH($AK705,Преподаватели!$E$3:$E$72,0),1)</f>
        <v>б.с.</v>
      </c>
      <c r="AU705" s="186" t="str">
        <f>INDEX(Преподаватели!I$3:I$72,MATCH($AK705,Преподаватели!$E$3:$E$72,0),1)</f>
        <v>б.з.</v>
      </c>
      <c r="AV705" s="157"/>
      <c r="AW705" s="163"/>
      <c r="AX705" s="163"/>
      <c r="AY705" s="164"/>
      <c r="AZ705" s="165"/>
      <c r="BA705" s="165"/>
      <c r="BB705" s="1"/>
      <c r="BC705" s="1"/>
      <c r="BD705" s="1"/>
      <c r="BE705" s="1"/>
      <c r="BF705" s="1"/>
    </row>
    <row r="706" spans="1:58" s="1" customFormat="1">
      <c r="A706" s="21" t="s">
        <v>629</v>
      </c>
      <c r="B706" s="145" t="s">
        <v>632</v>
      </c>
      <c r="C706" s="68" t="s">
        <v>483</v>
      </c>
      <c r="D706" s="21" t="s">
        <v>437</v>
      </c>
      <c r="E706" s="21" t="s">
        <v>192</v>
      </c>
      <c r="F706" s="21">
        <v>1</v>
      </c>
      <c r="G706" s="20" t="s">
        <v>715</v>
      </c>
      <c r="H706" s="21">
        <v>3</v>
      </c>
      <c r="I706" s="49">
        <v>1</v>
      </c>
      <c r="J706" s="37"/>
      <c r="K706" s="31" t="s">
        <v>106</v>
      </c>
      <c r="L706" s="31"/>
      <c r="M706" s="38"/>
      <c r="N706" s="193">
        <v>3</v>
      </c>
      <c r="O706" s="21">
        <v>90</v>
      </c>
      <c r="P706" s="21">
        <v>4</v>
      </c>
      <c r="Q706" s="21"/>
      <c r="R706" s="21">
        <v>0</v>
      </c>
      <c r="S706" s="21">
        <v>4</v>
      </c>
      <c r="T706" s="121">
        <v>80</v>
      </c>
      <c r="U706" s="50">
        <f t="shared" si="177"/>
        <v>0</v>
      </c>
      <c r="V706" s="29">
        <f t="shared" si="178"/>
        <v>0</v>
      </c>
      <c r="W706" s="29">
        <f t="shared" si="179"/>
        <v>4</v>
      </c>
      <c r="X706" s="57">
        <f t="shared" si="180"/>
        <v>0</v>
      </c>
      <c r="Y706" s="29">
        <f t="shared" si="181"/>
        <v>0</v>
      </c>
      <c r="Z706" s="20">
        <f t="shared" si="182"/>
        <v>0</v>
      </c>
      <c r="AA706" s="20">
        <f t="shared" si="175"/>
        <v>0</v>
      </c>
      <c r="AB706" s="20">
        <f t="shared" si="183"/>
        <v>0</v>
      </c>
      <c r="AC706" s="20">
        <f t="shared" si="184"/>
        <v>0</v>
      </c>
      <c r="AD706" s="20">
        <f t="shared" si="185"/>
        <v>0</v>
      </c>
      <c r="AE706" s="23">
        <f t="shared" si="186"/>
        <v>0</v>
      </c>
      <c r="AF706" s="25">
        <f t="shared" si="187"/>
        <v>0</v>
      </c>
      <c r="AG706" s="230"/>
      <c r="AH706" s="25">
        <f t="shared" si="176"/>
        <v>0</v>
      </c>
      <c r="AI706" s="23"/>
      <c r="AJ706" s="49">
        <f t="shared" si="188"/>
        <v>4</v>
      </c>
      <c r="AK706" s="181" t="s">
        <v>238</v>
      </c>
      <c r="AL706" s="182">
        <f t="shared" si="189"/>
        <v>6.6666666666666671E-3</v>
      </c>
      <c r="AM706" s="158" t="s">
        <v>468</v>
      </c>
      <c r="AN706" s="20" t="s">
        <v>180</v>
      </c>
      <c r="AO706" s="20" t="s">
        <v>180</v>
      </c>
      <c r="AP706" s="21"/>
      <c r="AQ706" s="122" t="s">
        <v>4</v>
      </c>
      <c r="AR706" s="185" t="str">
        <f>INDEX(Преподаватели!F$3:F$72,MATCH($AK706,Преподаватели!$E$3:$E$72,0),1)</f>
        <v>доц.</v>
      </c>
      <c r="AS706" s="101" t="str">
        <f>INDEX(Преподаватели!G$3:G$72,MATCH($AK706,Преподаватели!$E$3:$E$72,0),1)</f>
        <v>шт.</v>
      </c>
      <c r="AT706" s="101" t="str">
        <f>INDEX(Преподаватели!H$3:H$72,MATCH($AK706,Преподаватели!$E$3:$E$72,0),1)</f>
        <v>к.н.</v>
      </c>
      <c r="AU706" s="186" t="str">
        <f>INDEX(Преподаватели!I$3:I$72,MATCH($AK706,Преподаватели!$E$3:$E$72,0),1)</f>
        <v>б.з.</v>
      </c>
      <c r="AV706" s="157"/>
      <c r="AW706" s="163"/>
      <c r="AX706" s="163"/>
      <c r="AY706" s="164"/>
      <c r="AZ706" s="165"/>
      <c r="BA706" s="165"/>
    </row>
    <row r="707" spans="1:58" ht="25.5">
      <c r="A707" s="22" t="s">
        <v>613</v>
      </c>
      <c r="B707" s="145" t="s">
        <v>633</v>
      </c>
      <c r="C707" s="68" t="s">
        <v>483</v>
      </c>
      <c r="D707" s="21" t="s">
        <v>437</v>
      </c>
      <c r="E707" s="21" t="s">
        <v>192</v>
      </c>
      <c r="F707" s="21">
        <v>1</v>
      </c>
      <c r="G707" s="20" t="s">
        <v>715</v>
      </c>
      <c r="H707" s="21">
        <v>3</v>
      </c>
      <c r="I707" s="49">
        <v>1</v>
      </c>
      <c r="J707" s="37"/>
      <c r="K707" s="31" t="s">
        <v>106</v>
      </c>
      <c r="L707" s="31"/>
      <c r="M707" s="38"/>
      <c r="N707" s="193">
        <v>3</v>
      </c>
      <c r="O707" s="21">
        <v>90</v>
      </c>
      <c r="P707" s="21">
        <v>4</v>
      </c>
      <c r="Q707" s="21"/>
      <c r="R707" s="21">
        <v>0</v>
      </c>
      <c r="S707" s="21">
        <v>4</v>
      </c>
      <c r="T707" s="121">
        <v>80</v>
      </c>
      <c r="U707" s="50">
        <f t="shared" si="177"/>
        <v>0</v>
      </c>
      <c r="V707" s="29">
        <f t="shared" si="178"/>
        <v>0</v>
      </c>
      <c r="W707" s="29">
        <f t="shared" si="179"/>
        <v>4</v>
      </c>
      <c r="X707" s="57">
        <f t="shared" si="180"/>
        <v>0</v>
      </c>
      <c r="Y707" s="29">
        <f t="shared" si="181"/>
        <v>0</v>
      </c>
      <c r="Z707" s="20">
        <f t="shared" si="182"/>
        <v>0</v>
      </c>
      <c r="AA707" s="20">
        <f t="shared" si="175"/>
        <v>0</v>
      </c>
      <c r="AB707" s="20">
        <f t="shared" si="183"/>
        <v>0</v>
      </c>
      <c r="AC707" s="20">
        <f t="shared" si="184"/>
        <v>0</v>
      </c>
      <c r="AD707" s="20">
        <f t="shared" si="185"/>
        <v>0</v>
      </c>
      <c r="AE707" s="23">
        <f t="shared" si="186"/>
        <v>0</v>
      </c>
      <c r="AF707" s="25">
        <f t="shared" si="187"/>
        <v>0</v>
      </c>
      <c r="AG707" s="230"/>
      <c r="AH707" s="25">
        <f t="shared" si="176"/>
        <v>0</v>
      </c>
      <c r="AI707" s="23"/>
      <c r="AJ707" s="49">
        <f t="shared" si="188"/>
        <v>4</v>
      </c>
      <c r="AK707" s="181" t="s">
        <v>584</v>
      </c>
      <c r="AL707" s="182">
        <f t="shared" si="189"/>
        <v>6.6666666666666671E-3</v>
      </c>
      <c r="AM707" s="69" t="s">
        <v>468</v>
      </c>
      <c r="AN707" s="20" t="s">
        <v>180</v>
      </c>
      <c r="AO707" s="20" t="s">
        <v>180</v>
      </c>
      <c r="AP707" s="21"/>
      <c r="AQ707" s="122" t="s">
        <v>4</v>
      </c>
      <c r="AR707" s="185" t="str">
        <f>INDEX(Преподаватели!F$3:F$72,MATCH($AK707,Преподаватели!$E$3:$E$72,0),1)</f>
        <v>ст.викл.</v>
      </c>
      <c r="AS707" s="101" t="str">
        <f>INDEX(Преподаватели!G$3:G$72,MATCH($AK707,Преподаватели!$E$3:$E$72,0),1)</f>
        <v>сум.</v>
      </c>
      <c r="AT707" s="101" t="str">
        <f>INDEX(Преподаватели!H$3:H$72,MATCH($AK707,Преподаватели!$E$3:$E$72,0),1)</f>
        <v>б.с.</v>
      </c>
      <c r="AU707" s="186" t="str">
        <f>INDEX(Преподаватели!I$3:I$72,MATCH($AK707,Преподаватели!$E$3:$E$72,0),1)</f>
        <v>б.з.</v>
      </c>
      <c r="AV707" s="157"/>
      <c r="AW707" s="163"/>
      <c r="AX707" s="163"/>
      <c r="AY707" s="164"/>
      <c r="AZ707" s="165"/>
      <c r="BA707" s="165"/>
    </row>
    <row r="708" spans="1:58">
      <c r="A708" s="22" t="s">
        <v>650</v>
      </c>
      <c r="B708" s="145" t="s">
        <v>675</v>
      </c>
      <c r="C708" s="68" t="s">
        <v>483</v>
      </c>
      <c r="D708" s="21" t="s">
        <v>437</v>
      </c>
      <c r="E708" s="21" t="s">
        <v>192</v>
      </c>
      <c r="F708" s="21">
        <v>1</v>
      </c>
      <c r="G708" s="20" t="s">
        <v>715</v>
      </c>
      <c r="H708" s="21">
        <v>3</v>
      </c>
      <c r="I708" s="49">
        <v>1</v>
      </c>
      <c r="J708" s="37"/>
      <c r="K708" s="31" t="s">
        <v>106</v>
      </c>
      <c r="L708" s="31"/>
      <c r="M708" s="38"/>
      <c r="N708" s="193">
        <v>3</v>
      </c>
      <c r="O708" s="21">
        <v>90</v>
      </c>
      <c r="P708" s="21">
        <v>4</v>
      </c>
      <c r="Q708" s="21"/>
      <c r="R708" s="21">
        <v>0</v>
      </c>
      <c r="S708" s="21">
        <v>4</v>
      </c>
      <c r="T708" s="121">
        <v>80</v>
      </c>
      <c r="U708" s="50">
        <f t="shared" si="177"/>
        <v>0</v>
      </c>
      <c r="V708" s="29">
        <f t="shared" si="178"/>
        <v>0</v>
      </c>
      <c r="W708" s="29">
        <f t="shared" si="179"/>
        <v>4</v>
      </c>
      <c r="X708" s="57">
        <f t="shared" si="180"/>
        <v>0</v>
      </c>
      <c r="Y708" s="29">
        <f t="shared" si="181"/>
        <v>0</v>
      </c>
      <c r="Z708" s="20">
        <f t="shared" si="182"/>
        <v>0</v>
      </c>
      <c r="AA708" s="20">
        <f t="shared" si="175"/>
        <v>0</v>
      </c>
      <c r="AB708" s="20">
        <f t="shared" si="183"/>
        <v>0</v>
      </c>
      <c r="AC708" s="20">
        <f t="shared" si="184"/>
        <v>0</v>
      </c>
      <c r="AD708" s="20">
        <f t="shared" si="185"/>
        <v>0</v>
      </c>
      <c r="AE708" s="23">
        <f t="shared" si="186"/>
        <v>0</v>
      </c>
      <c r="AF708" s="25">
        <f t="shared" si="187"/>
        <v>0</v>
      </c>
      <c r="AG708" s="230"/>
      <c r="AH708" s="25">
        <f t="shared" si="176"/>
        <v>0</v>
      </c>
      <c r="AI708" s="23"/>
      <c r="AJ708" s="49">
        <f t="shared" si="188"/>
        <v>4</v>
      </c>
      <c r="AK708" s="181" t="s">
        <v>200</v>
      </c>
      <c r="AL708" s="182">
        <f t="shared" si="189"/>
        <v>6.6666666666666671E-3</v>
      </c>
      <c r="AM708" s="69" t="s">
        <v>468</v>
      </c>
      <c r="AN708" s="20" t="s">
        <v>180</v>
      </c>
      <c r="AO708" s="20" t="s">
        <v>180</v>
      </c>
      <c r="AP708" s="21"/>
      <c r="AQ708" s="122" t="s">
        <v>4</v>
      </c>
      <c r="AR708" s="185" t="str">
        <f>INDEX(Преподаватели!F$3:F$72,MATCH($AK708,Преподаватели!$E$3:$E$72,0),1)</f>
        <v>проф.</v>
      </c>
      <c r="AS708" s="101" t="str">
        <f>INDEX(Преподаватели!G$3:G$72,MATCH($AK708,Преподаватели!$E$3:$E$72,0),1)</f>
        <v>сум.</v>
      </c>
      <c r="AT708" s="101" t="str">
        <f>INDEX(Преподаватели!H$3:H$72,MATCH($AK708,Преподаватели!$E$3:$E$72,0),1)</f>
        <v>д.н.</v>
      </c>
      <c r="AU708" s="186" t="str">
        <f>INDEX(Преподаватели!I$3:I$72,MATCH($AK708,Преподаватели!$E$3:$E$72,0),1)</f>
        <v>проф.</v>
      </c>
      <c r="AV708" s="157"/>
      <c r="AW708" s="163"/>
      <c r="AX708" s="163"/>
      <c r="AY708" s="164"/>
      <c r="AZ708" s="165"/>
      <c r="BA708" s="165"/>
      <c r="BB708" s="1"/>
      <c r="BC708" s="1"/>
      <c r="BD708" s="1"/>
      <c r="BE708" s="1"/>
      <c r="BF708" s="1"/>
    </row>
    <row r="709" spans="1:58" s="1" customFormat="1">
      <c r="A709" s="21" t="s">
        <v>617</v>
      </c>
      <c r="B709" s="145" t="s">
        <v>676</v>
      </c>
      <c r="C709" s="68" t="s">
        <v>483</v>
      </c>
      <c r="D709" s="21" t="s">
        <v>437</v>
      </c>
      <c r="E709" s="21" t="s">
        <v>192</v>
      </c>
      <c r="F709" s="21">
        <v>1</v>
      </c>
      <c r="G709" s="20" t="s">
        <v>715</v>
      </c>
      <c r="H709" s="21">
        <v>3</v>
      </c>
      <c r="I709" s="49">
        <v>1</v>
      </c>
      <c r="J709" s="37"/>
      <c r="K709" s="31"/>
      <c r="L709" s="31"/>
      <c r="M709" s="38"/>
      <c r="N709" s="193">
        <v>0</v>
      </c>
      <c r="O709" s="21"/>
      <c r="P709" s="21">
        <v>4</v>
      </c>
      <c r="Q709" s="21">
        <v>4</v>
      </c>
      <c r="R709" s="21">
        <v>0</v>
      </c>
      <c r="S709" s="21">
        <v>0</v>
      </c>
      <c r="T709" s="121"/>
      <c r="U709" s="50">
        <f t="shared" si="177"/>
        <v>4</v>
      </c>
      <c r="V709" s="29">
        <f t="shared" si="178"/>
        <v>0</v>
      </c>
      <c r="W709" s="29">
        <f t="shared" si="179"/>
        <v>0</v>
      </c>
      <c r="X709" s="57">
        <f t="shared" si="180"/>
        <v>0</v>
      </c>
      <c r="Y709" s="29">
        <f t="shared" si="181"/>
        <v>0</v>
      </c>
      <c r="Z709" s="20">
        <f t="shared" si="182"/>
        <v>0</v>
      </c>
      <c r="AA709" s="20">
        <f t="shared" si="175"/>
        <v>0</v>
      </c>
      <c r="AB709" s="20">
        <f t="shared" si="183"/>
        <v>0</v>
      </c>
      <c r="AC709" s="20">
        <f t="shared" si="184"/>
        <v>0</v>
      </c>
      <c r="AD709" s="20">
        <f t="shared" si="185"/>
        <v>0</v>
      </c>
      <c r="AE709" s="23">
        <f t="shared" si="186"/>
        <v>0</v>
      </c>
      <c r="AF709" s="25">
        <f t="shared" si="187"/>
        <v>0</v>
      </c>
      <c r="AG709" s="230"/>
      <c r="AH709" s="25">
        <f t="shared" si="176"/>
        <v>0</v>
      </c>
      <c r="AI709" s="23"/>
      <c r="AJ709" s="49">
        <f t="shared" si="188"/>
        <v>4</v>
      </c>
      <c r="AK709" s="181" t="s">
        <v>238</v>
      </c>
      <c r="AL709" s="182">
        <f t="shared" si="189"/>
        <v>6.6666666666666671E-3</v>
      </c>
      <c r="AM709" s="158" t="s">
        <v>468</v>
      </c>
      <c r="AN709" s="20" t="s">
        <v>180</v>
      </c>
      <c r="AO709" s="20" t="s">
        <v>180</v>
      </c>
      <c r="AP709" s="21"/>
      <c r="AQ709" s="122" t="s">
        <v>4</v>
      </c>
      <c r="AR709" s="185" t="str">
        <f>INDEX(Преподаватели!F$3:F$72,MATCH($AK709,Преподаватели!$E$3:$E$72,0),1)</f>
        <v>доц.</v>
      </c>
      <c r="AS709" s="101" t="str">
        <f>INDEX(Преподаватели!G$3:G$72,MATCH($AK709,Преподаватели!$E$3:$E$72,0),1)</f>
        <v>шт.</v>
      </c>
      <c r="AT709" s="101" t="str">
        <f>INDEX(Преподаватели!H$3:H$72,MATCH($AK709,Преподаватели!$E$3:$E$72,0),1)</f>
        <v>к.н.</v>
      </c>
      <c r="AU709" s="186" t="str">
        <f>INDEX(Преподаватели!I$3:I$72,MATCH($AK709,Преподаватели!$E$3:$E$72,0),1)</f>
        <v>б.з.</v>
      </c>
      <c r="AV709" s="157"/>
      <c r="AW709" s="163"/>
      <c r="AX709" s="163"/>
      <c r="AY709" s="164"/>
      <c r="AZ709" s="165"/>
      <c r="BA709" s="165"/>
      <c r="BB709" s="4"/>
      <c r="BC709" s="4"/>
      <c r="BD709" s="4"/>
      <c r="BE709" s="4"/>
      <c r="BF709" s="4"/>
    </row>
    <row r="710" spans="1:58">
      <c r="A710" s="22" t="s">
        <v>617</v>
      </c>
      <c r="B710" s="145" t="s">
        <v>676</v>
      </c>
      <c r="C710" s="68" t="s">
        <v>483</v>
      </c>
      <c r="D710" s="21" t="s">
        <v>437</v>
      </c>
      <c r="E710" s="21" t="s">
        <v>192</v>
      </c>
      <c r="F710" s="21">
        <v>2</v>
      </c>
      <c r="G710" s="20" t="s">
        <v>715</v>
      </c>
      <c r="H710" s="21">
        <v>3</v>
      </c>
      <c r="I710" s="49">
        <v>1</v>
      </c>
      <c r="J710" s="37"/>
      <c r="K710" s="31" t="s">
        <v>106</v>
      </c>
      <c r="L710" s="31"/>
      <c r="M710" s="38"/>
      <c r="N710" s="193">
        <v>3</v>
      </c>
      <c r="O710" s="21">
        <v>90</v>
      </c>
      <c r="P710" s="21">
        <v>4</v>
      </c>
      <c r="Q710" s="21"/>
      <c r="R710" s="21">
        <v>0</v>
      </c>
      <c r="S710" s="21">
        <v>4</v>
      </c>
      <c r="T710" s="121">
        <v>80</v>
      </c>
      <c r="U710" s="50">
        <f t="shared" si="177"/>
        <v>0</v>
      </c>
      <c r="V710" s="29">
        <f t="shared" si="178"/>
        <v>0</v>
      </c>
      <c r="W710" s="29">
        <f t="shared" si="179"/>
        <v>4</v>
      </c>
      <c r="X710" s="57">
        <f t="shared" si="180"/>
        <v>0</v>
      </c>
      <c r="Y710" s="29">
        <f t="shared" si="181"/>
        <v>0</v>
      </c>
      <c r="Z710" s="20">
        <f t="shared" si="182"/>
        <v>0</v>
      </c>
      <c r="AA710" s="20">
        <f t="shared" si="175"/>
        <v>0</v>
      </c>
      <c r="AB710" s="20">
        <f t="shared" si="183"/>
        <v>0</v>
      </c>
      <c r="AC710" s="20">
        <f t="shared" si="184"/>
        <v>0</v>
      </c>
      <c r="AD710" s="20">
        <f t="shared" si="185"/>
        <v>0</v>
      </c>
      <c r="AE710" s="23">
        <f t="shared" si="186"/>
        <v>0</v>
      </c>
      <c r="AF710" s="25">
        <f t="shared" si="187"/>
        <v>0</v>
      </c>
      <c r="AG710" s="230"/>
      <c r="AH710" s="25">
        <f t="shared" si="176"/>
        <v>0</v>
      </c>
      <c r="AI710" s="23"/>
      <c r="AJ710" s="49">
        <f t="shared" si="188"/>
        <v>4</v>
      </c>
      <c r="AK710" s="181" t="s">
        <v>238</v>
      </c>
      <c r="AL710" s="182">
        <f t="shared" si="189"/>
        <v>6.6666666666666671E-3</v>
      </c>
      <c r="AM710" s="69" t="s">
        <v>468</v>
      </c>
      <c r="AN710" s="20" t="s">
        <v>180</v>
      </c>
      <c r="AO710" s="20" t="s">
        <v>180</v>
      </c>
      <c r="AP710" s="21"/>
      <c r="AQ710" s="122" t="s">
        <v>4</v>
      </c>
      <c r="AR710" s="185" t="str">
        <f>INDEX(Преподаватели!F$3:F$72,MATCH($AK710,Преподаватели!$E$3:$E$72,0),1)</f>
        <v>доц.</v>
      </c>
      <c r="AS710" s="101" t="str">
        <f>INDEX(Преподаватели!G$3:G$72,MATCH($AK710,Преподаватели!$E$3:$E$72,0),1)</f>
        <v>шт.</v>
      </c>
      <c r="AT710" s="101" t="str">
        <f>INDEX(Преподаватели!H$3:H$72,MATCH($AK710,Преподаватели!$E$3:$E$72,0),1)</f>
        <v>к.н.</v>
      </c>
      <c r="AU710" s="186" t="str">
        <f>INDEX(Преподаватели!I$3:I$72,MATCH($AK710,Преподаватели!$E$3:$E$72,0),1)</f>
        <v>б.з.</v>
      </c>
      <c r="AV710" s="157"/>
      <c r="AW710" s="163"/>
      <c r="AX710" s="163"/>
      <c r="AY710" s="164"/>
      <c r="AZ710" s="165"/>
      <c r="BA710" s="165"/>
      <c r="BB710" s="1"/>
      <c r="BC710" s="1"/>
      <c r="BD710" s="1"/>
      <c r="BE710" s="1"/>
      <c r="BF710" s="1"/>
    </row>
    <row r="711" spans="1:58" s="1" customFormat="1">
      <c r="A711" s="21" t="s">
        <v>634</v>
      </c>
      <c r="B711" s="145" t="s">
        <v>677</v>
      </c>
      <c r="C711" s="68" t="s">
        <v>483</v>
      </c>
      <c r="D711" s="21" t="s">
        <v>437</v>
      </c>
      <c r="E711" s="21" t="s">
        <v>192</v>
      </c>
      <c r="F711" s="21">
        <v>1</v>
      </c>
      <c r="G711" s="20" t="s">
        <v>715</v>
      </c>
      <c r="H711" s="21">
        <v>3</v>
      </c>
      <c r="I711" s="49">
        <v>1</v>
      </c>
      <c r="J711" s="37"/>
      <c r="K711" s="31"/>
      <c r="L711" s="31"/>
      <c r="M711" s="38"/>
      <c r="N711" s="193">
        <v>0</v>
      </c>
      <c r="O711" s="21"/>
      <c r="P711" s="21">
        <v>4</v>
      </c>
      <c r="Q711" s="21">
        <v>4</v>
      </c>
      <c r="R711" s="21">
        <v>0</v>
      </c>
      <c r="S711" s="21">
        <v>0</v>
      </c>
      <c r="T711" s="121"/>
      <c r="U711" s="50">
        <f t="shared" si="177"/>
        <v>4</v>
      </c>
      <c r="V711" s="29">
        <f t="shared" si="178"/>
        <v>0</v>
      </c>
      <c r="W711" s="29">
        <f t="shared" si="179"/>
        <v>0</v>
      </c>
      <c r="X711" s="57">
        <f t="shared" si="180"/>
        <v>0</v>
      </c>
      <c r="Y711" s="29">
        <f t="shared" si="181"/>
        <v>0</v>
      </c>
      <c r="Z711" s="20">
        <f t="shared" si="182"/>
        <v>0</v>
      </c>
      <c r="AA711" s="20">
        <f t="shared" si="175"/>
        <v>0</v>
      </c>
      <c r="AB711" s="20">
        <f t="shared" si="183"/>
        <v>0</v>
      </c>
      <c r="AC711" s="20">
        <f t="shared" si="184"/>
        <v>0</v>
      </c>
      <c r="AD711" s="20">
        <f t="shared" si="185"/>
        <v>0</v>
      </c>
      <c r="AE711" s="23">
        <f t="shared" si="186"/>
        <v>0</v>
      </c>
      <c r="AF711" s="25">
        <f t="shared" si="187"/>
        <v>0</v>
      </c>
      <c r="AG711" s="230"/>
      <c r="AH711" s="25">
        <f t="shared" si="176"/>
        <v>0</v>
      </c>
      <c r="AI711" s="23"/>
      <c r="AJ711" s="49">
        <f t="shared" si="188"/>
        <v>4</v>
      </c>
      <c r="AK711" s="181" t="s">
        <v>584</v>
      </c>
      <c r="AL711" s="182">
        <f t="shared" si="189"/>
        <v>6.6666666666666671E-3</v>
      </c>
      <c r="AM711" s="158" t="s">
        <v>468</v>
      </c>
      <c r="AN711" s="20" t="s">
        <v>180</v>
      </c>
      <c r="AO711" s="20" t="s">
        <v>180</v>
      </c>
      <c r="AP711" s="21"/>
      <c r="AQ711" s="122" t="s">
        <v>4</v>
      </c>
      <c r="AR711" s="185" t="str">
        <f>INDEX(Преподаватели!F$3:F$72,MATCH($AK711,Преподаватели!$E$3:$E$72,0),1)</f>
        <v>ст.викл.</v>
      </c>
      <c r="AS711" s="101" t="str">
        <f>INDEX(Преподаватели!G$3:G$72,MATCH($AK711,Преподаватели!$E$3:$E$72,0),1)</f>
        <v>сум.</v>
      </c>
      <c r="AT711" s="101" t="str">
        <f>INDEX(Преподаватели!H$3:H$72,MATCH($AK711,Преподаватели!$E$3:$E$72,0),1)</f>
        <v>б.с.</v>
      </c>
      <c r="AU711" s="186" t="str">
        <f>INDEX(Преподаватели!I$3:I$72,MATCH($AK711,Преподаватели!$E$3:$E$72,0),1)</f>
        <v>б.з.</v>
      </c>
      <c r="AV711" s="157"/>
      <c r="AW711" s="163"/>
      <c r="AX711" s="163"/>
      <c r="AY711" s="164"/>
      <c r="AZ711" s="165"/>
      <c r="BA711" s="165"/>
    </row>
    <row r="712" spans="1:58" s="1" customFormat="1">
      <c r="A712" s="21" t="s">
        <v>634</v>
      </c>
      <c r="B712" s="145" t="s">
        <v>677</v>
      </c>
      <c r="C712" s="68" t="s">
        <v>483</v>
      </c>
      <c r="D712" s="21" t="s">
        <v>437</v>
      </c>
      <c r="E712" s="21" t="s">
        <v>192</v>
      </c>
      <c r="F712" s="21">
        <v>2</v>
      </c>
      <c r="G712" s="20" t="s">
        <v>715</v>
      </c>
      <c r="H712" s="21">
        <v>3</v>
      </c>
      <c r="I712" s="49">
        <v>1</v>
      </c>
      <c r="J712" s="37" t="s">
        <v>106</v>
      </c>
      <c r="K712" s="31"/>
      <c r="L712" s="31"/>
      <c r="M712" s="38"/>
      <c r="N712" s="193">
        <v>3</v>
      </c>
      <c r="O712" s="21">
        <v>90</v>
      </c>
      <c r="P712" s="21">
        <v>4</v>
      </c>
      <c r="Q712" s="21"/>
      <c r="R712" s="21">
        <v>0</v>
      </c>
      <c r="S712" s="21">
        <v>4</v>
      </c>
      <c r="T712" s="121">
        <v>80</v>
      </c>
      <c r="U712" s="50">
        <f t="shared" si="177"/>
        <v>0</v>
      </c>
      <c r="V712" s="29">
        <f t="shared" si="178"/>
        <v>0</v>
      </c>
      <c r="W712" s="29">
        <f t="shared" si="179"/>
        <v>4</v>
      </c>
      <c r="X712" s="57">
        <f t="shared" si="180"/>
        <v>0</v>
      </c>
      <c r="Y712" s="29">
        <f t="shared" si="181"/>
        <v>0</v>
      </c>
      <c r="Z712" s="20">
        <f t="shared" si="182"/>
        <v>0</v>
      </c>
      <c r="AA712" s="20">
        <f t="shared" ref="AA712:AA775" si="190">IF(H712&lt;6,0,IF(AND(D712="Ден.",J712="+"),I712*2,IF(AND(D712="Ден.",J712="+п"),I712*2,0)))</f>
        <v>0</v>
      </c>
      <c r="AB712" s="20">
        <f t="shared" si="183"/>
        <v>0.75</v>
      </c>
      <c r="AC712" s="20">
        <f t="shared" si="184"/>
        <v>0</v>
      </c>
      <c r="AD712" s="20">
        <f t="shared" si="185"/>
        <v>0</v>
      </c>
      <c r="AE712" s="23">
        <f t="shared" si="186"/>
        <v>0</v>
      </c>
      <c r="AF712" s="25">
        <f t="shared" si="187"/>
        <v>0</v>
      </c>
      <c r="AG712" s="230"/>
      <c r="AH712" s="25">
        <f t="shared" si="176"/>
        <v>0</v>
      </c>
      <c r="AI712" s="23"/>
      <c r="AJ712" s="49">
        <f t="shared" si="188"/>
        <v>4.75</v>
      </c>
      <c r="AK712" s="181" t="s">
        <v>584</v>
      </c>
      <c r="AL712" s="182">
        <f t="shared" si="189"/>
        <v>7.9166666666666673E-3</v>
      </c>
      <c r="AM712" s="158" t="s">
        <v>468</v>
      </c>
      <c r="AN712" s="20" t="s">
        <v>180</v>
      </c>
      <c r="AO712" s="20" t="s">
        <v>180</v>
      </c>
      <c r="AP712" s="21"/>
      <c r="AQ712" s="122" t="s">
        <v>4</v>
      </c>
      <c r="AR712" s="185" t="str">
        <f>INDEX(Преподаватели!F$3:F$72,MATCH($AK712,Преподаватели!$E$3:$E$72,0),1)</f>
        <v>ст.викл.</v>
      </c>
      <c r="AS712" s="101" t="str">
        <f>INDEX(Преподаватели!G$3:G$72,MATCH($AK712,Преподаватели!$E$3:$E$72,0),1)</f>
        <v>сум.</v>
      </c>
      <c r="AT712" s="101" t="str">
        <f>INDEX(Преподаватели!H$3:H$72,MATCH($AK712,Преподаватели!$E$3:$E$72,0),1)</f>
        <v>б.с.</v>
      </c>
      <c r="AU712" s="186" t="str">
        <f>INDEX(Преподаватели!I$3:I$72,MATCH($AK712,Преподаватели!$E$3:$E$72,0),1)</f>
        <v>б.з.</v>
      </c>
      <c r="AV712" s="157"/>
      <c r="AW712" s="163"/>
      <c r="AX712" s="163"/>
      <c r="AY712" s="164"/>
      <c r="AZ712" s="165"/>
      <c r="BA712" s="165"/>
      <c r="BB712" s="4"/>
      <c r="BC712" s="4"/>
      <c r="BD712" s="4"/>
      <c r="BE712" s="4"/>
      <c r="BF712" s="4"/>
    </row>
    <row r="713" spans="1:58">
      <c r="A713" s="21" t="s">
        <v>371</v>
      </c>
      <c r="B713" s="145" t="s">
        <v>638</v>
      </c>
      <c r="C713" s="68" t="s">
        <v>349</v>
      </c>
      <c r="D713" s="21" t="s">
        <v>437</v>
      </c>
      <c r="E713" s="21" t="s">
        <v>716</v>
      </c>
      <c r="F713" s="21">
        <v>1</v>
      </c>
      <c r="G713" s="20" t="s">
        <v>717</v>
      </c>
      <c r="H713" s="21">
        <v>2</v>
      </c>
      <c r="I713" s="49">
        <v>1</v>
      </c>
      <c r="J713" s="37" t="s">
        <v>106</v>
      </c>
      <c r="K713" s="31"/>
      <c r="L713" s="31"/>
      <c r="M713" s="38"/>
      <c r="N713" s="193">
        <v>3</v>
      </c>
      <c r="O713" s="21">
        <v>90</v>
      </c>
      <c r="P713" s="21">
        <v>2</v>
      </c>
      <c r="Q713" s="21"/>
      <c r="R713" s="21">
        <v>0</v>
      </c>
      <c r="S713" s="21">
        <v>2</v>
      </c>
      <c r="T713" s="121">
        <v>80</v>
      </c>
      <c r="U713" s="50">
        <f t="shared" si="177"/>
        <v>0</v>
      </c>
      <c r="V713" s="29">
        <f t="shared" si="178"/>
        <v>0</v>
      </c>
      <c r="W713" s="29">
        <f t="shared" si="179"/>
        <v>2</v>
      </c>
      <c r="X713" s="57">
        <f t="shared" si="180"/>
        <v>0</v>
      </c>
      <c r="Y713" s="29">
        <f t="shared" si="181"/>
        <v>0</v>
      </c>
      <c r="Z713" s="20">
        <f t="shared" si="182"/>
        <v>0</v>
      </c>
      <c r="AA713" s="20">
        <f t="shared" si="190"/>
        <v>0</v>
      </c>
      <c r="AB713" s="20">
        <f t="shared" si="183"/>
        <v>0.5</v>
      </c>
      <c r="AC713" s="20">
        <f t="shared" si="184"/>
        <v>0</v>
      </c>
      <c r="AD713" s="20">
        <f t="shared" si="185"/>
        <v>0</v>
      </c>
      <c r="AE713" s="23">
        <f t="shared" si="186"/>
        <v>0</v>
      </c>
      <c r="AF713" s="25">
        <f t="shared" si="187"/>
        <v>0</v>
      </c>
      <c r="AG713" s="230"/>
      <c r="AH713" s="25">
        <f t="shared" si="176"/>
        <v>0</v>
      </c>
      <c r="AI713" s="23"/>
      <c r="AJ713" s="49">
        <f t="shared" si="188"/>
        <v>2.5</v>
      </c>
      <c r="AK713" s="366" t="s">
        <v>640</v>
      </c>
      <c r="AL713" s="182">
        <f t="shared" si="189"/>
        <v>4.1666666666666666E-3</v>
      </c>
      <c r="AM713" s="69" t="s">
        <v>354</v>
      </c>
      <c r="AN713" s="20" t="s">
        <v>109</v>
      </c>
      <c r="AO713" s="20" t="s">
        <v>109</v>
      </c>
      <c r="AP713" s="21"/>
      <c r="AQ713" s="122" t="s">
        <v>4</v>
      </c>
      <c r="AR713" s="185" t="str">
        <f>INDEX(Преподаватели!F$3:F$72,MATCH($AK713,Преподаватели!$E$3:$E$72,0),1)</f>
        <v>доц.</v>
      </c>
      <c r="AS713" s="101" t="str">
        <f>INDEX(Преподаватели!G$3:G$72,MATCH($AK713,Преподаватели!$E$3:$E$72,0),1)</f>
        <v>сум.</v>
      </c>
      <c r="AT713" s="101" t="str">
        <f>INDEX(Преподаватели!H$3:H$72,MATCH($AK713,Преподаватели!$E$3:$E$72,0),1)</f>
        <v>к.н.</v>
      </c>
      <c r="AU713" s="186" t="str">
        <f>INDEX(Преподаватели!I$3:I$72,MATCH($AK713,Преподаватели!$E$3:$E$72,0),1)</f>
        <v>б.з.</v>
      </c>
      <c r="AV713" s="157"/>
      <c r="AW713" s="163"/>
      <c r="AX713" s="163"/>
      <c r="AY713" s="164"/>
      <c r="AZ713" s="165"/>
      <c r="BA713" s="165"/>
      <c r="BB713" s="1"/>
      <c r="BC713" s="1"/>
      <c r="BD713" s="1"/>
      <c r="BE713" s="1"/>
      <c r="BF713" s="1"/>
    </row>
    <row r="714" spans="1:58" s="1" customFormat="1">
      <c r="A714" s="21" t="s">
        <v>218</v>
      </c>
      <c r="B714" s="145" t="s">
        <v>639</v>
      </c>
      <c r="C714" s="68" t="s">
        <v>349</v>
      </c>
      <c r="D714" s="21" t="s">
        <v>437</v>
      </c>
      <c r="E714" s="21" t="s">
        <v>716</v>
      </c>
      <c r="F714" s="21">
        <v>1</v>
      </c>
      <c r="G714" s="20" t="s">
        <v>717</v>
      </c>
      <c r="H714" s="21">
        <v>2</v>
      </c>
      <c r="I714" s="49">
        <v>1</v>
      </c>
      <c r="J714" s="37"/>
      <c r="K714" s="31" t="s">
        <v>106</v>
      </c>
      <c r="L714" s="31"/>
      <c r="M714" s="38"/>
      <c r="N714" s="193">
        <v>4</v>
      </c>
      <c r="O714" s="21">
        <v>120</v>
      </c>
      <c r="P714" s="21">
        <v>4</v>
      </c>
      <c r="Q714" s="21">
        <v>2</v>
      </c>
      <c r="R714" s="21">
        <v>0</v>
      </c>
      <c r="S714" s="21">
        <v>2</v>
      </c>
      <c r="T714" s="121">
        <v>106</v>
      </c>
      <c r="U714" s="50">
        <f t="shared" si="177"/>
        <v>2</v>
      </c>
      <c r="V714" s="29">
        <f t="shared" si="178"/>
        <v>0</v>
      </c>
      <c r="W714" s="29">
        <f t="shared" si="179"/>
        <v>2</v>
      </c>
      <c r="X714" s="57">
        <f t="shared" si="180"/>
        <v>0</v>
      </c>
      <c r="Y714" s="29">
        <f t="shared" si="181"/>
        <v>0</v>
      </c>
      <c r="Z714" s="20">
        <f t="shared" si="182"/>
        <v>0</v>
      </c>
      <c r="AA714" s="20">
        <f t="shared" si="190"/>
        <v>0</v>
      </c>
      <c r="AB714" s="20">
        <f t="shared" si="183"/>
        <v>0</v>
      </c>
      <c r="AC714" s="20">
        <f t="shared" si="184"/>
        <v>0</v>
      </c>
      <c r="AD714" s="20">
        <f t="shared" si="185"/>
        <v>0</v>
      </c>
      <c r="AE714" s="23">
        <f t="shared" si="186"/>
        <v>0</v>
      </c>
      <c r="AF714" s="25">
        <f t="shared" si="187"/>
        <v>0</v>
      </c>
      <c r="AG714" s="230"/>
      <c r="AH714" s="25"/>
      <c r="AI714" s="23"/>
      <c r="AJ714" s="49">
        <f t="shared" si="188"/>
        <v>4</v>
      </c>
      <c r="AK714" s="366" t="s">
        <v>637</v>
      </c>
      <c r="AL714" s="182">
        <f t="shared" si="189"/>
        <v>6.6666666666666671E-3</v>
      </c>
      <c r="AM714" s="158" t="s">
        <v>358</v>
      </c>
      <c r="AN714" s="20" t="s">
        <v>109</v>
      </c>
      <c r="AO714" s="20" t="s">
        <v>109</v>
      </c>
      <c r="AP714" s="21"/>
      <c r="AQ714" s="122" t="s">
        <v>4</v>
      </c>
      <c r="AR714" s="185" t="str">
        <f>INDEX(Преподаватели!F$3:F$72,MATCH($AK714,Преподаватели!$E$3:$E$72,0),1)</f>
        <v>ст.викл.</v>
      </c>
      <c r="AS714" s="101" t="str">
        <f>INDEX(Преподаватели!G$3:G$72,MATCH($AK714,Преподаватели!$E$3:$E$72,0),1)</f>
        <v>сум.</v>
      </c>
      <c r="AT714" s="101" t="str">
        <f>INDEX(Преподаватели!H$3:H$72,MATCH($AK714,Преподаватели!$E$3:$E$72,0),1)</f>
        <v>б.с.</v>
      </c>
      <c r="AU714" s="186" t="str">
        <f>INDEX(Преподаватели!I$3:I$72,MATCH($AK714,Преподаватели!$E$3:$E$72,0),1)</f>
        <v>б.з.</v>
      </c>
      <c r="AV714" s="157"/>
      <c r="AW714" s="163"/>
      <c r="AX714" s="163"/>
      <c r="AY714" s="164"/>
      <c r="AZ714" s="165"/>
      <c r="BA714" s="165"/>
      <c r="BB714" s="4"/>
      <c r="BC714" s="4"/>
      <c r="BD714" s="4"/>
      <c r="BE714" s="4"/>
      <c r="BF714" s="4"/>
    </row>
    <row r="715" spans="1:58" s="1" customFormat="1">
      <c r="A715" s="21" t="s">
        <v>218</v>
      </c>
      <c r="B715" s="145" t="s">
        <v>639</v>
      </c>
      <c r="C715" s="68" t="s">
        <v>349</v>
      </c>
      <c r="D715" s="21" t="s">
        <v>437</v>
      </c>
      <c r="E715" s="21" t="s">
        <v>718</v>
      </c>
      <c r="F715" s="21">
        <v>2</v>
      </c>
      <c r="G715" s="20" t="s">
        <v>717</v>
      </c>
      <c r="H715" s="21">
        <v>2</v>
      </c>
      <c r="I715" s="49">
        <v>1</v>
      </c>
      <c r="J715" s="37" t="s">
        <v>106</v>
      </c>
      <c r="K715" s="31"/>
      <c r="L715" s="31"/>
      <c r="M715" s="38"/>
      <c r="N715" s="193">
        <v>5</v>
      </c>
      <c r="O715" s="21">
        <v>150</v>
      </c>
      <c r="P715" s="21">
        <v>2</v>
      </c>
      <c r="Q715" s="21"/>
      <c r="R715" s="21">
        <v>0</v>
      </c>
      <c r="S715" s="21">
        <v>2</v>
      </c>
      <c r="T715" s="121">
        <v>136</v>
      </c>
      <c r="U715" s="50">
        <f t="shared" si="177"/>
        <v>0</v>
      </c>
      <c r="V715" s="29">
        <f t="shared" si="178"/>
        <v>0</v>
      </c>
      <c r="W715" s="29">
        <f t="shared" si="179"/>
        <v>2</v>
      </c>
      <c r="X715" s="57">
        <f t="shared" si="180"/>
        <v>0</v>
      </c>
      <c r="Y715" s="29">
        <f t="shared" si="181"/>
        <v>0</v>
      </c>
      <c r="Z715" s="20">
        <f t="shared" si="182"/>
        <v>0</v>
      </c>
      <c r="AA715" s="20">
        <f t="shared" si="190"/>
        <v>0</v>
      </c>
      <c r="AB715" s="20">
        <f t="shared" si="183"/>
        <v>0.5</v>
      </c>
      <c r="AC715" s="20">
        <f t="shared" si="184"/>
        <v>0</v>
      </c>
      <c r="AD715" s="20">
        <f t="shared" si="185"/>
        <v>0</v>
      </c>
      <c r="AE715" s="23">
        <f t="shared" si="186"/>
        <v>0</v>
      </c>
      <c r="AF715" s="25">
        <f t="shared" si="187"/>
        <v>0</v>
      </c>
      <c r="AG715" s="230"/>
      <c r="AH715" s="25"/>
      <c r="AI715" s="23"/>
      <c r="AJ715" s="49">
        <f t="shared" si="188"/>
        <v>2.5</v>
      </c>
      <c r="AK715" s="366" t="s">
        <v>637</v>
      </c>
      <c r="AL715" s="182">
        <f t="shared" si="189"/>
        <v>4.1666666666666666E-3</v>
      </c>
      <c r="AM715" s="158" t="s">
        <v>358</v>
      </c>
      <c r="AN715" s="20" t="s">
        <v>109</v>
      </c>
      <c r="AO715" s="20" t="s">
        <v>109</v>
      </c>
      <c r="AP715" s="21"/>
      <c r="AQ715" s="122" t="s">
        <v>4</v>
      </c>
      <c r="AR715" s="185" t="str">
        <f>INDEX(Преподаватели!F$3:F$72,MATCH($AK715,Преподаватели!$E$3:$E$72,0),1)</f>
        <v>ст.викл.</v>
      </c>
      <c r="AS715" s="101" t="str">
        <f>INDEX(Преподаватели!G$3:G$72,MATCH($AK715,Преподаватели!$E$3:$E$72,0),1)</f>
        <v>сум.</v>
      </c>
      <c r="AT715" s="101" t="str">
        <f>INDEX(Преподаватели!H$3:H$72,MATCH($AK715,Преподаватели!$E$3:$E$72,0),1)</f>
        <v>б.с.</v>
      </c>
      <c r="AU715" s="186" t="str">
        <f>INDEX(Преподаватели!I$3:I$72,MATCH($AK715,Преподаватели!$E$3:$E$72,0),1)</f>
        <v>б.з.</v>
      </c>
      <c r="AV715" s="157"/>
      <c r="AW715" s="163"/>
      <c r="AX715" s="163"/>
      <c r="AY715" s="164"/>
      <c r="AZ715" s="165"/>
      <c r="BA715" s="165"/>
    </row>
    <row r="716" spans="1:58">
      <c r="A716" s="22" t="s">
        <v>245</v>
      </c>
      <c r="B716" s="145" t="s">
        <v>641</v>
      </c>
      <c r="C716" s="68" t="s">
        <v>349</v>
      </c>
      <c r="D716" s="21" t="s">
        <v>437</v>
      </c>
      <c r="E716" s="21" t="s">
        <v>716</v>
      </c>
      <c r="F716" s="21">
        <v>1</v>
      </c>
      <c r="G716" s="20" t="s">
        <v>717</v>
      </c>
      <c r="H716" s="21">
        <v>2</v>
      </c>
      <c r="I716" s="49">
        <v>1</v>
      </c>
      <c r="J716" s="37"/>
      <c r="K716" s="31" t="s">
        <v>106</v>
      </c>
      <c r="L716" s="31"/>
      <c r="M716" s="38"/>
      <c r="N716" s="193">
        <v>4</v>
      </c>
      <c r="O716" s="21">
        <v>120</v>
      </c>
      <c r="P716" s="21">
        <v>4</v>
      </c>
      <c r="Q716" s="21">
        <v>2</v>
      </c>
      <c r="R716" s="21">
        <v>0</v>
      </c>
      <c r="S716" s="21">
        <v>2</v>
      </c>
      <c r="T716" s="121">
        <v>106</v>
      </c>
      <c r="U716" s="50">
        <f t="shared" si="177"/>
        <v>2</v>
      </c>
      <c r="V716" s="29">
        <f t="shared" si="178"/>
        <v>0</v>
      </c>
      <c r="W716" s="29">
        <f t="shared" si="179"/>
        <v>2</v>
      </c>
      <c r="X716" s="57">
        <f t="shared" si="180"/>
        <v>0</v>
      </c>
      <c r="Y716" s="29">
        <f t="shared" si="181"/>
        <v>0</v>
      </c>
      <c r="Z716" s="20">
        <f t="shared" si="182"/>
        <v>0</v>
      </c>
      <c r="AA716" s="20">
        <f t="shared" si="190"/>
        <v>0</v>
      </c>
      <c r="AB716" s="20">
        <f t="shared" si="183"/>
        <v>0</v>
      </c>
      <c r="AC716" s="20">
        <f t="shared" si="184"/>
        <v>0</v>
      </c>
      <c r="AD716" s="20">
        <f t="shared" si="185"/>
        <v>0</v>
      </c>
      <c r="AE716" s="23">
        <f t="shared" si="186"/>
        <v>0</v>
      </c>
      <c r="AF716" s="25">
        <f t="shared" si="187"/>
        <v>0</v>
      </c>
      <c r="AG716" s="230"/>
      <c r="AH716" s="25"/>
      <c r="AI716" s="23"/>
      <c r="AJ716" s="49">
        <f t="shared" si="188"/>
        <v>4</v>
      </c>
      <c r="AK716" s="366" t="s">
        <v>640</v>
      </c>
      <c r="AL716" s="182">
        <f t="shared" si="189"/>
        <v>6.6666666666666671E-3</v>
      </c>
      <c r="AM716" s="69" t="s">
        <v>354</v>
      </c>
      <c r="AN716" s="20" t="s">
        <v>109</v>
      </c>
      <c r="AO716" s="20" t="s">
        <v>109</v>
      </c>
      <c r="AP716" s="21"/>
      <c r="AQ716" s="122" t="s">
        <v>4</v>
      </c>
      <c r="AR716" s="185" t="str">
        <f>INDEX(Преподаватели!F$3:F$72,MATCH($AK716,Преподаватели!$E$3:$E$72,0),1)</f>
        <v>доц.</v>
      </c>
      <c r="AS716" s="101" t="str">
        <f>INDEX(Преподаватели!G$3:G$72,MATCH($AK716,Преподаватели!$E$3:$E$72,0),1)</f>
        <v>сум.</v>
      </c>
      <c r="AT716" s="101" t="str">
        <f>INDEX(Преподаватели!H$3:H$72,MATCH($AK716,Преподаватели!$E$3:$E$72,0),1)</f>
        <v>к.н.</v>
      </c>
      <c r="AU716" s="186" t="str">
        <f>INDEX(Преподаватели!I$3:I$72,MATCH($AK716,Преподаватели!$E$3:$E$72,0),1)</f>
        <v>б.з.</v>
      </c>
      <c r="AV716" s="157"/>
      <c r="AW716" s="163"/>
      <c r="AX716" s="163"/>
      <c r="AY716" s="164"/>
      <c r="AZ716" s="165"/>
      <c r="BA716" s="165"/>
    </row>
    <row r="717" spans="1:58" s="1" customFormat="1">
      <c r="A717" s="21" t="s">
        <v>245</v>
      </c>
      <c r="B717" s="145" t="s">
        <v>641</v>
      </c>
      <c r="C717" s="68" t="s">
        <v>349</v>
      </c>
      <c r="D717" s="21" t="s">
        <v>437</v>
      </c>
      <c r="E717" s="21" t="s">
        <v>718</v>
      </c>
      <c r="F717" s="21">
        <v>2</v>
      </c>
      <c r="G717" s="20" t="s">
        <v>717</v>
      </c>
      <c r="H717" s="21">
        <v>2</v>
      </c>
      <c r="I717" s="49">
        <v>1</v>
      </c>
      <c r="J717" s="37" t="s">
        <v>106</v>
      </c>
      <c r="K717" s="31"/>
      <c r="L717" s="31"/>
      <c r="M717" s="38"/>
      <c r="N717" s="193">
        <v>5</v>
      </c>
      <c r="O717" s="21">
        <v>150</v>
      </c>
      <c r="P717" s="21">
        <v>2</v>
      </c>
      <c r="Q717" s="21"/>
      <c r="R717" s="21">
        <v>0</v>
      </c>
      <c r="S717" s="21">
        <v>2</v>
      </c>
      <c r="T717" s="121">
        <v>136</v>
      </c>
      <c r="U717" s="50">
        <f t="shared" si="177"/>
        <v>0</v>
      </c>
      <c r="V717" s="29">
        <f t="shared" si="178"/>
        <v>0</v>
      </c>
      <c r="W717" s="29">
        <f t="shared" si="179"/>
        <v>2</v>
      </c>
      <c r="X717" s="57">
        <f t="shared" si="180"/>
        <v>0</v>
      </c>
      <c r="Y717" s="29">
        <f t="shared" si="181"/>
        <v>0</v>
      </c>
      <c r="Z717" s="20">
        <f t="shared" si="182"/>
        <v>0</v>
      </c>
      <c r="AA717" s="20">
        <f t="shared" si="190"/>
        <v>0</v>
      </c>
      <c r="AB717" s="20">
        <f t="shared" si="183"/>
        <v>0.5</v>
      </c>
      <c r="AC717" s="20">
        <f t="shared" si="184"/>
        <v>0</v>
      </c>
      <c r="AD717" s="20">
        <f t="shared" si="185"/>
        <v>0</v>
      </c>
      <c r="AE717" s="23">
        <f t="shared" si="186"/>
        <v>0</v>
      </c>
      <c r="AF717" s="25">
        <f t="shared" si="187"/>
        <v>0</v>
      </c>
      <c r="AG717" s="230"/>
      <c r="AH717" s="25"/>
      <c r="AI717" s="23"/>
      <c r="AJ717" s="49">
        <f t="shared" si="188"/>
        <v>2.5</v>
      </c>
      <c r="AK717" s="366" t="s">
        <v>640</v>
      </c>
      <c r="AL717" s="182">
        <f t="shared" si="189"/>
        <v>4.1666666666666666E-3</v>
      </c>
      <c r="AM717" s="158" t="s">
        <v>354</v>
      </c>
      <c r="AN717" s="20" t="s">
        <v>109</v>
      </c>
      <c r="AO717" s="20" t="s">
        <v>109</v>
      </c>
      <c r="AP717" s="21"/>
      <c r="AQ717" s="122" t="s">
        <v>4</v>
      </c>
      <c r="AR717" s="185" t="str">
        <f>INDEX(Преподаватели!F$3:F$72,MATCH($AK717,Преподаватели!$E$3:$E$72,0),1)</f>
        <v>доц.</v>
      </c>
      <c r="AS717" s="101" t="str">
        <f>INDEX(Преподаватели!G$3:G$72,MATCH($AK717,Преподаватели!$E$3:$E$72,0),1)</f>
        <v>сум.</v>
      </c>
      <c r="AT717" s="101" t="str">
        <f>INDEX(Преподаватели!H$3:H$72,MATCH($AK717,Преподаватели!$E$3:$E$72,0),1)</f>
        <v>к.н.</v>
      </c>
      <c r="AU717" s="186" t="str">
        <f>INDEX(Преподаватели!I$3:I$72,MATCH($AK717,Преподаватели!$E$3:$E$72,0),1)</f>
        <v>б.з.</v>
      </c>
      <c r="AV717" s="157"/>
      <c r="AW717" s="163"/>
      <c r="AX717" s="163"/>
      <c r="AY717" s="164"/>
      <c r="AZ717" s="165"/>
      <c r="BA717" s="165"/>
    </row>
    <row r="718" spans="1:58" s="1" customFormat="1">
      <c r="A718" s="21" t="s">
        <v>274</v>
      </c>
      <c r="B718" s="145" t="s">
        <v>642</v>
      </c>
      <c r="C718" s="68" t="s">
        <v>349</v>
      </c>
      <c r="D718" s="21" t="s">
        <v>437</v>
      </c>
      <c r="E718" s="21" t="s">
        <v>716</v>
      </c>
      <c r="F718" s="21">
        <v>1</v>
      </c>
      <c r="G718" s="20" t="s">
        <v>717</v>
      </c>
      <c r="H718" s="21">
        <v>2</v>
      </c>
      <c r="I718" s="49">
        <v>1</v>
      </c>
      <c r="J718" s="37"/>
      <c r="K718" s="31"/>
      <c r="L718" s="31"/>
      <c r="M718" s="38"/>
      <c r="N718" s="193">
        <v>0</v>
      </c>
      <c r="O718" s="21"/>
      <c r="P718" s="21">
        <v>2</v>
      </c>
      <c r="Q718" s="21">
        <v>2</v>
      </c>
      <c r="R718" s="21">
        <v>0</v>
      </c>
      <c r="S718" s="21"/>
      <c r="T718" s="121"/>
      <c r="U718" s="50">
        <f t="shared" si="177"/>
        <v>2</v>
      </c>
      <c r="V718" s="29">
        <f t="shared" si="178"/>
        <v>0</v>
      </c>
      <c r="W718" s="29">
        <f t="shared" si="179"/>
        <v>0</v>
      </c>
      <c r="X718" s="57">
        <f t="shared" si="180"/>
        <v>0</v>
      </c>
      <c r="Y718" s="29">
        <f t="shared" si="181"/>
        <v>0</v>
      </c>
      <c r="Z718" s="20">
        <f t="shared" si="182"/>
        <v>0</v>
      </c>
      <c r="AA718" s="20">
        <f t="shared" si="190"/>
        <v>0</v>
      </c>
      <c r="AB718" s="20">
        <f t="shared" si="183"/>
        <v>0</v>
      </c>
      <c r="AC718" s="20">
        <f t="shared" si="184"/>
        <v>0</v>
      </c>
      <c r="AD718" s="20">
        <f t="shared" si="185"/>
        <v>0</v>
      </c>
      <c r="AE718" s="23">
        <f t="shared" si="186"/>
        <v>0</v>
      </c>
      <c r="AF718" s="25">
        <f t="shared" si="187"/>
        <v>0</v>
      </c>
      <c r="AG718" s="230"/>
      <c r="AH718" s="25"/>
      <c r="AI718" s="23"/>
      <c r="AJ718" s="49">
        <f t="shared" si="188"/>
        <v>2</v>
      </c>
      <c r="AK718" s="366" t="s">
        <v>637</v>
      </c>
      <c r="AL718" s="182">
        <f t="shared" si="189"/>
        <v>3.3333333333333335E-3</v>
      </c>
      <c r="AM718" s="158" t="s">
        <v>358</v>
      </c>
      <c r="AN718" s="20" t="s">
        <v>109</v>
      </c>
      <c r="AO718" s="20" t="s">
        <v>109</v>
      </c>
      <c r="AP718" s="21"/>
      <c r="AQ718" s="122" t="s">
        <v>4</v>
      </c>
      <c r="AR718" s="185" t="str">
        <f>INDEX(Преподаватели!F$3:F$72,MATCH($AK718,Преподаватели!$E$3:$E$72,0),1)</f>
        <v>ст.викл.</v>
      </c>
      <c r="AS718" s="101" t="str">
        <f>INDEX(Преподаватели!G$3:G$72,MATCH($AK718,Преподаватели!$E$3:$E$72,0),1)</f>
        <v>сум.</v>
      </c>
      <c r="AT718" s="101" t="str">
        <f>INDEX(Преподаватели!H$3:H$72,MATCH($AK718,Преподаватели!$E$3:$E$72,0),1)</f>
        <v>б.с.</v>
      </c>
      <c r="AU718" s="186" t="str">
        <f>INDEX(Преподаватели!I$3:I$72,MATCH($AK718,Преподаватели!$E$3:$E$72,0),1)</f>
        <v>б.з.</v>
      </c>
      <c r="AV718" s="157"/>
      <c r="AW718" s="163"/>
      <c r="AX718" s="163"/>
      <c r="AY718" s="164"/>
      <c r="AZ718" s="165"/>
      <c r="BA718" s="165"/>
    </row>
    <row r="719" spans="1:58" s="1" customFormat="1">
      <c r="A719" s="21" t="s">
        <v>274</v>
      </c>
      <c r="B719" s="145" t="s">
        <v>642</v>
      </c>
      <c r="C719" s="68" t="s">
        <v>349</v>
      </c>
      <c r="D719" s="21" t="s">
        <v>437</v>
      </c>
      <c r="E719" s="21" t="s">
        <v>718</v>
      </c>
      <c r="F719" s="21">
        <v>2</v>
      </c>
      <c r="G719" s="20" t="s">
        <v>717</v>
      </c>
      <c r="H719" s="21">
        <v>2</v>
      </c>
      <c r="I719" s="49">
        <v>1</v>
      </c>
      <c r="J719" s="37"/>
      <c r="K719" s="31" t="s">
        <v>106</v>
      </c>
      <c r="L719" s="31"/>
      <c r="M719" s="38"/>
      <c r="N719" s="193">
        <v>3</v>
      </c>
      <c r="O719" s="21">
        <v>90</v>
      </c>
      <c r="P719" s="21">
        <v>4</v>
      </c>
      <c r="Q719" s="21">
        <v>2</v>
      </c>
      <c r="R719" s="21">
        <v>0</v>
      </c>
      <c r="S719" s="21">
        <v>2</v>
      </c>
      <c r="T719" s="121">
        <v>80</v>
      </c>
      <c r="U719" s="50">
        <f t="shared" si="177"/>
        <v>2</v>
      </c>
      <c r="V719" s="29">
        <f t="shared" si="178"/>
        <v>0</v>
      </c>
      <c r="W719" s="29">
        <f t="shared" si="179"/>
        <v>2</v>
      </c>
      <c r="X719" s="57">
        <f t="shared" si="180"/>
        <v>0</v>
      </c>
      <c r="Y719" s="29">
        <f t="shared" si="181"/>
        <v>0</v>
      </c>
      <c r="Z719" s="20">
        <f t="shared" si="182"/>
        <v>0</v>
      </c>
      <c r="AA719" s="20">
        <f t="shared" si="190"/>
        <v>0</v>
      </c>
      <c r="AB719" s="20">
        <f t="shared" si="183"/>
        <v>0</v>
      </c>
      <c r="AC719" s="20">
        <f t="shared" si="184"/>
        <v>0</v>
      </c>
      <c r="AD719" s="20">
        <f t="shared" si="185"/>
        <v>0</v>
      </c>
      <c r="AE719" s="23">
        <f t="shared" si="186"/>
        <v>0</v>
      </c>
      <c r="AF719" s="25">
        <f t="shared" si="187"/>
        <v>0</v>
      </c>
      <c r="AG719" s="230"/>
      <c r="AH719" s="25"/>
      <c r="AI719" s="23"/>
      <c r="AJ719" s="49">
        <f t="shared" si="188"/>
        <v>4</v>
      </c>
      <c r="AK719" s="366" t="s">
        <v>637</v>
      </c>
      <c r="AL719" s="182">
        <f t="shared" si="189"/>
        <v>6.6666666666666671E-3</v>
      </c>
      <c r="AM719" s="158" t="s">
        <v>358</v>
      </c>
      <c r="AN719" s="20" t="s">
        <v>109</v>
      </c>
      <c r="AO719" s="20" t="s">
        <v>109</v>
      </c>
      <c r="AP719" s="21"/>
      <c r="AQ719" s="122" t="s">
        <v>4</v>
      </c>
      <c r="AR719" s="185" t="str">
        <f>INDEX(Преподаватели!F$3:F$72,MATCH($AK719,Преподаватели!$E$3:$E$72,0),1)</f>
        <v>ст.викл.</v>
      </c>
      <c r="AS719" s="101" t="str">
        <f>INDEX(Преподаватели!G$3:G$72,MATCH($AK719,Преподаватели!$E$3:$E$72,0),1)</f>
        <v>сум.</v>
      </c>
      <c r="AT719" s="101" t="str">
        <f>INDEX(Преподаватели!H$3:H$72,MATCH($AK719,Преподаватели!$E$3:$E$72,0),1)</f>
        <v>б.с.</v>
      </c>
      <c r="AU719" s="186" t="str">
        <f>INDEX(Преподаватели!I$3:I$72,MATCH($AK719,Преподаватели!$E$3:$E$72,0),1)</f>
        <v>б.з.</v>
      </c>
      <c r="AV719" s="157"/>
      <c r="AW719" s="163"/>
      <c r="AX719" s="163"/>
      <c r="AY719" s="164"/>
      <c r="AZ719" s="165"/>
      <c r="BA719" s="165"/>
      <c r="BB719" s="4"/>
      <c r="BC719" s="4"/>
      <c r="BD719" s="4"/>
      <c r="BE719" s="4"/>
      <c r="BF719" s="4"/>
    </row>
    <row r="720" spans="1:58">
      <c r="A720" s="22" t="s">
        <v>274</v>
      </c>
      <c r="B720" s="145" t="s">
        <v>642</v>
      </c>
      <c r="C720" s="68" t="s">
        <v>349</v>
      </c>
      <c r="D720" s="21" t="s">
        <v>437</v>
      </c>
      <c r="E720" s="21" t="s">
        <v>719</v>
      </c>
      <c r="F720" s="21">
        <v>2</v>
      </c>
      <c r="G720" s="20" t="s">
        <v>717</v>
      </c>
      <c r="H720" s="21">
        <v>2</v>
      </c>
      <c r="I720" s="49">
        <v>1</v>
      </c>
      <c r="J720" s="37" t="s">
        <v>106</v>
      </c>
      <c r="K720" s="31"/>
      <c r="L720" s="31"/>
      <c r="M720" s="38"/>
      <c r="N720" s="193">
        <v>3</v>
      </c>
      <c r="O720" s="21">
        <v>90</v>
      </c>
      <c r="P720" s="21">
        <v>2</v>
      </c>
      <c r="Q720" s="21"/>
      <c r="R720" s="21">
        <v>0</v>
      </c>
      <c r="S720" s="21">
        <v>2</v>
      </c>
      <c r="T720" s="121">
        <v>80</v>
      </c>
      <c r="U720" s="50">
        <f t="shared" si="177"/>
        <v>0</v>
      </c>
      <c r="V720" s="29">
        <f t="shared" si="178"/>
        <v>0</v>
      </c>
      <c r="W720" s="29">
        <f t="shared" si="179"/>
        <v>2</v>
      </c>
      <c r="X720" s="57">
        <f t="shared" si="180"/>
        <v>0</v>
      </c>
      <c r="Y720" s="29">
        <f t="shared" si="181"/>
        <v>0</v>
      </c>
      <c r="Z720" s="20">
        <f t="shared" si="182"/>
        <v>0</v>
      </c>
      <c r="AA720" s="20">
        <f t="shared" si="190"/>
        <v>0</v>
      </c>
      <c r="AB720" s="20">
        <f t="shared" si="183"/>
        <v>0.5</v>
      </c>
      <c r="AC720" s="20">
        <f t="shared" si="184"/>
        <v>0</v>
      </c>
      <c r="AD720" s="20">
        <f t="shared" si="185"/>
        <v>0</v>
      </c>
      <c r="AE720" s="23">
        <f t="shared" si="186"/>
        <v>0</v>
      </c>
      <c r="AF720" s="25">
        <f t="shared" si="187"/>
        <v>0</v>
      </c>
      <c r="AG720" s="230"/>
      <c r="AH720" s="25"/>
      <c r="AI720" s="23"/>
      <c r="AJ720" s="49">
        <f t="shared" si="188"/>
        <v>2.5</v>
      </c>
      <c r="AK720" s="366" t="s">
        <v>637</v>
      </c>
      <c r="AL720" s="182">
        <f t="shared" si="189"/>
        <v>4.1666666666666666E-3</v>
      </c>
      <c r="AM720" s="69" t="s">
        <v>358</v>
      </c>
      <c r="AN720" s="20" t="s">
        <v>109</v>
      </c>
      <c r="AO720" s="20" t="s">
        <v>109</v>
      </c>
      <c r="AP720" s="21"/>
      <c r="AQ720" s="122" t="s">
        <v>4</v>
      </c>
      <c r="AR720" s="185" t="str">
        <f>INDEX(Преподаватели!F$3:F$72,MATCH($AK720,Преподаватели!$E$3:$E$72,0),1)</f>
        <v>ст.викл.</v>
      </c>
      <c r="AS720" s="101" t="str">
        <f>INDEX(Преподаватели!G$3:G$72,MATCH($AK720,Преподаватели!$E$3:$E$72,0),1)</f>
        <v>сум.</v>
      </c>
      <c r="AT720" s="101" t="str">
        <f>INDEX(Преподаватели!H$3:H$72,MATCH($AK720,Преподаватели!$E$3:$E$72,0),1)</f>
        <v>б.с.</v>
      </c>
      <c r="AU720" s="186" t="str">
        <f>INDEX(Преподаватели!I$3:I$72,MATCH($AK720,Преподаватели!$E$3:$E$72,0),1)</f>
        <v>б.з.</v>
      </c>
      <c r="AV720" s="157"/>
      <c r="AW720" s="163"/>
      <c r="AX720" s="163"/>
      <c r="AY720" s="164"/>
      <c r="AZ720" s="165"/>
      <c r="BA720" s="165"/>
      <c r="BB720" s="1"/>
      <c r="BC720" s="1"/>
      <c r="BD720" s="1"/>
      <c r="BE720" s="1"/>
      <c r="BF720" s="1"/>
    </row>
    <row r="721" spans="1:58" s="1" customFormat="1">
      <c r="A721" s="21" t="s">
        <v>650</v>
      </c>
      <c r="B721" s="145" t="s">
        <v>651</v>
      </c>
      <c r="C721" s="68" t="s">
        <v>349</v>
      </c>
      <c r="D721" s="21" t="s">
        <v>437</v>
      </c>
      <c r="E721" s="21" t="s">
        <v>716</v>
      </c>
      <c r="F721" s="21">
        <v>1</v>
      </c>
      <c r="G721" s="20" t="s">
        <v>717</v>
      </c>
      <c r="H721" s="21">
        <v>2</v>
      </c>
      <c r="I721" s="49">
        <v>1</v>
      </c>
      <c r="J721" s="37" t="s">
        <v>106</v>
      </c>
      <c r="K721" s="31"/>
      <c r="L721" s="31"/>
      <c r="M721" s="38"/>
      <c r="N721" s="193">
        <v>3</v>
      </c>
      <c r="O721" s="21">
        <v>90</v>
      </c>
      <c r="P721" s="21">
        <v>4</v>
      </c>
      <c r="Q721" s="21">
        <v>2</v>
      </c>
      <c r="R721" s="21">
        <v>0</v>
      </c>
      <c r="S721" s="21">
        <v>2</v>
      </c>
      <c r="T721" s="121">
        <v>78</v>
      </c>
      <c r="U721" s="50">
        <f t="shared" si="177"/>
        <v>2</v>
      </c>
      <c r="V721" s="29">
        <f t="shared" si="178"/>
        <v>0</v>
      </c>
      <c r="W721" s="29">
        <f t="shared" si="179"/>
        <v>2</v>
      </c>
      <c r="X721" s="57">
        <f t="shared" si="180"/>
        <v>0</v>
      </c>
      <c r="Y721" s="29">
        <f t="shared" si="181"/>
        <v>0</v>
      </c>
      <c r="Z721" s="20">
        <f t="shared" si="182"/>
        <v>0</v>
      </c>
      <c r="AA721" s="20">
        <f t="shared" si="190"/>
        <v>0</v>
      </c>
      <c r="AB721" s="20">
        <f t="shared" si="183"/>
        <v>0.5</v>
      </c>
      <c r="AC721" s="20">
        <f t="shared" si="184"/>
        <v>0</v>
      </c>
      <c r="AD721" s="20">
        <f t="shared" si="185"/>
        <v>0</v>
      </c>
      <c r="AE721" s="23">
        <f t="shared" si="186"/>
        <v>0</v>
      </c>
      <c r="AF721" s="25">
        <f t="shared" si="187"/>
        <v>0</v>
      </c>
      <c r="AG721" s="230"/>
      <c r="AH721" s="25"/>
      <c r="AI721" s="23"/>
      <c r="AJ721" s="49">
        <f t="shared" si="188"/>
        <v>4.5</v>
      </c>
      <c r="AK721" s="366" t="s">
        <v>640</v>
      </c>
      <c r="AL721" s="182">
        <f t="shared" si="189"/>
        <v>7.4999999999999997E-3</v>
      </c>
      <c r="AM721" s="158" t="s">
        <v>354</v>
      </c>
      <c r="AN721" s="20" t="s">
        <v>109</v>
      </c>
      <c r="AO721" s="20" t="s">
        <v>109</v>
      </c>
      <c r="AP721" s="21"/>
      <c r="AQ721" s="122" t="s">
        <v>4</v>
      </c>
      <c r="AR721" s="185" t="str">
        <f>INDEX(Преподаватели!F$3:F$72,MATCH($AK721,Преподаватели!$E$3:$E$72,0),1)</f>
        <v>доц.</v>
      </c>
      <c r="AS721" s="101" t="str">
        <f>INDEX(Преподаватели!G$3:G$72,MATCH($AK721,Преподаватели!$E$3:$E$72,0),1)</f>
        <v>сум.</v>
      </c>
      <c r="AT721" s="101" t="str">
        <f>INDEX(Преподаватели!H$3:H$72,MATCH($AK721,Преподаватели!$E$3:$E$72,0),1)</f>
        <v>к.н.</v>
      </c>
      <c r="AU721" s="186" t="str">
        <f>INDEX(Преподаватели!I$3:I$72,MATCH($AK721,Преподаватели!$E$3:$E$72,0),1)</f>
        <v>б.з.</v>
      </c>
      <c r="AV721" s="157"/>
      <c r="AW721" s="163"/>
      <c r="AX721" s="163"/>
      <c r="AY721" s="164"/>
      <c r="AZ721" s="165"/>
      <c r="BA721" s="165"/>
      <c r="BB721" s="4"/>
      <c r="BC721" s="4"/>
      <c r="BD721" s="4"/>
      <c r="BE721" s="4"/>
      <c r="BF721" s="4"/>
    </row>
    <row r="722" spans="1:58">
      <c r="A722" s="22" t="s">
        <v>650</v>
      </c>
      <c r="B722" s="145" t="s">
        <v>651</v>
      </c>
      <c r="C722" s="68" t="s">
        <v>349</v>
      </c>
      <c r="D722" s="21" t="s">
        <v>437</v>
      </c>
      <c r="E722" s="21" t="s">
        <v>718</v>
      </c>
      <c r="F722" s="21">
        <v>2</v>
      </c>
      <c r="G722" s="20" t="s">
        <v>717</v>
      </c>
      <c r="H722" s="21">
        <v>2</v>
      </c>
      <c r="I722" s="49">
        <v>1</v>
      </c>
      <c r="J722" s="37" t="s">
        <v>106</v>
      </c>
      <c r="K722" s="31"/>
      <c r="L722" s="31"/>
      <c r="M722" s="38"/>
      <c r="N722" s="193">
        <v>3</v>
      </c>
      <c r="O722" s="21">
        <v>90</v>
      </c>
      <c r="P722" s="21">
        <v>2</v>
      </c>
      <c r="Q722" s="21"/>
      <c r="R722" s="21">
        <v>0</v>
      </c>
      <c r="S722" s="21">
        <v>2</v>
      </c>
      <c r="T722" s="121">
        <v>80</v>
      </c>
      <c r="U722" s="50">
        <f t="shared" si="177"/>
        <v>0</v>
      </c>
      <c r="V722" s="29">
        <f t="shared" si="178"/>
        <v>0</v>
      </c>
      <c r="W722" s="29">
        <f t="shared" si="179"/>
        <v>2</v>
      </c>
      <c r="X722" s="57">
        <f t="shared" si="180"/>
        <v>0</v>
      </c>
      <c r="Y722" s="29">
        <f t="shared" si="181"/>
        <v>0</v>
      </c>
      <c r="Z722" s="20">
        <f t="shared" si="182"/>
        <v>0</v>
      </c>
      <c r="AA722" s="20">
        <f t="shared" si="190"/>
        <v>0</v>
      </c>
      <c r="AB722" s="20">
        <f t="shared" si="183"/>
        <v>0.5</v>
      </c>
      <c r="AC722" s="20">
        <f t="shared" si="184"/>
        <v>0</v>
      </c>
      <c r="AD722" s="20">
        <f t="shared" si="185"/>
        <v>0</v>
      </c>
      <c r="AE722" s="23">
        <f t="shared" si="186"/>
        <v>0</v>
      </c>
      <c r="AF722" s="25">
        <f t="shared" si="187"/>
        <v>0</v>
      </c>
      <c r="AG722" s="230"/>
      <c r="AH722" s="25">
        <f t="shared" ref="AH722:AH785" si="191">IF(AF722&gt;0,0,IF(D722="Заоч.",0,IF(OR(D722="Ден.(д)",D722="Заоч.(д)"),0,IF(Q722&gt;0,N722*H722*0.02,0))))</f>
        <v>0</v>
      </c>
      <c r="AI722" s="23"/>
      <c r="AJ722" s="49">
        <f t="shared" si="188"/>
        <v>2.5</v>
      </c>
      <c r="AK722" s="366" t="s">
        <v>640</v>
      </c>
      <c r="AL722" s="182">
        <f t="shared" si="189"/>
        <v>4.1666666666666666E-3</v>
      </c>
      <c r="AM722" s="69" t="s">
        <v>354</v>
      </c>
      <c r="AN722" s="20" t="s">
        <v>109</v>
      </c>
      <c r="AO722" s="20" t="s">
        <v>109</v>
      </c>
      <c r="AP722" s="21"/>
      <c r="AQ722" s="122" t="s">
        <v>4</v>
      </c>
      <c r="AR722" s="185" t="str">
        <f>INDEX(Преподаватели!F$3:F$72,MATCH($AK722,Преподаватели!$E$3:$E$72,0),1)</f>
        <v>доц.</v>
      </c>
      <c r="AS722" s="101" t="str">
        <f>INDEX(Преподаватели!G$3:G$72,MATCH($AK722,Преподаватели!$E$3:$E$72,0),1)</f>
        <v>сум.</v>
      </c>
      <c r="AT722" s="101" t="str">
        <f>INDEX(Преподаватели!H$3:H$72,MATCH($AK722,Преподаватели!$E$3:$E$72,0),1)</f>
        <v>к.н.</v>
      </c>
      <c r="AU722" s="186" t="str">
        <f>INDEX(Преподаватели!I$3:I$72,MATCH($AK722,Преподаватели!$E$3:$E$72,0),1)</f>
        <v>б.з.</v>
      </c>
      <c r="AV722" s="157"/>
      <c r="AW722" s="163"/>
      <c r="AX722" s="163"/>
      <c r="AY722" s="164"/>
      <c r="AZ722" s="165"/>
      <c r="BA722" s="165"/>
      <c r="BB722" s="1"/>
      <c r="BC722" s="1"/>
      <c r="BD722" s="1"/>
      <c r="BE722" s="1"/>
      <c r="BF722" s="1"/>
    </row>
    <row r="723" spans="1:58">
      <c r="A723" s="21" t="s">
        <v>304</v>
      </c>
      <c r="B723" s="145" t="s">
        <v>652</v>
      </c>
      <c r="C723" s="68" t="s">
        <v>349</v>
      </c>
      <c r="D723" s="21" t="s">
        <v>437</v>
      </c>
      <c r="E723" s="21" t="s">
        <v>716</v>
      </c>
      <c r="F723" s="21">
        <v>1</v>
      </c>
      <c r="G723" s="20" t="s">
        <v>717</v>
      </c>
      <c r="H723" s="21">
        <v>2</v>
      </c>
      <c r="I723" s="49">
        <v>1</v>
      </c>
      <c r="J723" s="37" t="s">
        <v>106</v>
      </c>
      <c r="K723" s="31"/>
      <c r="L723" s="31"/>
      <c r="M723" s="38"/>
      <c r="N723" s="193">
        <v>3</v>
      </c>
      <c r="O723" s="21">
        <v>90</v>
      </c>
      <c r="P723" s="21">
        <v>2</v>
      </c>
      <c r="Q723" s="21"/>
      <c r="R723" s="21">
        <v>0</v>
      </c>
      <c r="S723" s="21">
        <v>2</v>
      </c>
      <c r="T723" s="121">
        <v>78</v>
      </c>
      <c r="U723" s="50">
        <f t="shared" si="177"/>
        <v>0</v>
      </c>
      <c r="V723" s="29">
        <f t="shared" si="178"/>
        <v>0</v>
      </c>
      <c r="W723" s="29">
        <f t="shared" si="179"/>
        <v>2</v>
      </c>
      <c r="X723" s="57">
        <f t="shared" si="180"/>
        <v>0</v>
      </c>
      <c r="Y723" s="29">
        <f t="shared" si="181"/>
        <v>0</v>
      </c>
      <c r="Z723" s="20">
        <f t="shared" si="182"/>
        <v>0</v>
      </c>
      <c r="AA723" s="20">
        <f t="shared" si="190"/>
        <v>0</v>
      </c>
      <c r="AB723" s="20">
        <f t="shared" si="183"/>
        <v>0.5</v>
      </c>
      <c r="AC723" s="20">
        <f t="shared" si="184"/>
        <v>0</v>
      </c>
      <c r="AD723" s="20">
        <f t="shared" si="185"/>
        <v>0</v>
      </c>
      <c r="AE723" s="23">
        <f t="shared" si="186"/>
        <v>0</v>
      </c>
      <c r="AF723" s="25">
        <f t="shared" si="187"/>
        <v>0</v>
      </c>
      <c r="AG723" s="230"/>
      <c r="AH723" s="25">
        <f t="shared" si="191"/>
        <v>0</v>
      </c>
      <c r="AI723" s="23"/>
      <c r="AJ723" s="49">
        <f t="shared" si="188"/>
        <v>2.5</v>
      </c>
      <c r="AK723" s="366" t="s">
        <v>640</v>
      </c>
      <c r="AL723" s="182">
        <f t="shared" si="189"/>
        <v>4.1666666666666666E-3</v>
      </c>
      <c r="AM723" s="69" t="s">
        <v>176</v>
      </c>
      <c r="AN723" s="20" t="s">
        <v>109</v>
      </c>
      <c r="AO723" s="20" t="s">
        <v>109</v>
      </c>
      <c r="AP723" s="21"/>
      <c r="AQ723" s="122" t="s">
        <v>4</v>
      </c>
      <c r="AR723" s="185" t="str">
        <f>INDEX(Преподаватели!F$3:F$72,MATCH($AK723,Преподаватели!$E$3:$E$72,0),1)</f>
        <v>доц.</v>
      </c>
      <c r="AS723" s="101" t="str">
        <f>INDEX(Преподаватели!G$3:G$72,MATCH($AK723,Преподаватели!$E$3:$E$72,0),1)</f>
        <v>сум.</v>
      </c>
      <c r="AT723" s="101" t="str">
        <f>INDEX(Преподаватели!H$3:H$72,MATCH($AK723,Преподаватели!$E$3:$E$72,0),1)</f>
        <v>к.н.</v>
      </c>
      <c r="AU723" s="186" t="str">
        <f>INDEX(Преподаватели!I$3:I$72,MATCH($AK723,Преподаватели!$E$3:$E$72,0),1)</f>
        <v>б.з.</v>
      </c>
      <c r="AV723" s="157"/>
      <c r="AW723" s="163"/>
      <c r="AX723" s="163"/>
      <c r="AY723" s="164"/>
      <c r="AZ723" s="165"/>
      <c r="BA723" s="165"/>
      <c r="BB723" s="1"/>
      <c r="BC723" s="1"/>
      <c r="BD723" s="1"/>
      <c r="BE723" s="1"/>
      <c r="BF723" s="1"/>
    </row>
    <row r="724" spans="1:58" s="1" customFormat="1" ht="29.25" customHeight="1">
      <c r="A724" s="21" t="s">
        <v>617</v>
      </c>
      <c r="B724" s="145" t="s">
        <v>653</v>
      </c>
      <c r="C724" s="68" t="s">
        <v>349</v>
      </c>
      <c r="D724" s="21" t="s">
        <v>437</v>
      </c>
      <c r="E724" s="21" t="s">
        <v>716</v>
      </c>
      <c r="F724" s="21">
        <v>1</v>
      </c>
      <c r="G724" s="20" t="s">
        <v>717</v>
      </c>
      <c r="H724" s="21">
        <v>2</v>
      </c>
      <c r="I724" s="49">
        <v>1</v>
      </c>
      <c r="J724" s="37"/>
      <c r="K724" s="31"/>
      <c r="L724" s="31"/>
      <c r="M724" s="38"/>
      <c r="N724" s="193">
        <v>0</v>
      </c>
      <c r="O724" s="21"/>
      <c r="P724" s="21">
        <v>2</v>
      </c>
      <c r="Q724" s="21">
        <v>2</v>
      </c>
      <c r="R724" s="21">
        <v>0</v>
      </c>
      <c r="S724" s="21">
        <v>0</v>
      </c>
      <c r="T724" s="121"/>
      <c r="U724" s="50">
        <f t="shared" si="177"/>
        <v>2</v>
      </c>
      <c r="V724" s="29">
        <f t="shared" si="178"/>
        <v>0</v>
      </c>
      <c r="W724" s="29">
        <f t="shared" si="179"/>
        <v>0</v>
      </c>
      <c r="X724" s="57">
        <f t="shared" si="180"/>
        <v>0</v>
      </c>
      <c r="Y724" s="29">
        <f t="shared" si="181"/>
        <v>0</v>
      </c>
      <c r="Z724" s="20">
        <f t="shared" si="182"/>
        <v>0</v>
      </c>
      <c r="AA724" s="20">
        <f t="shared" si="190"/>
        <v>0</v>
      </c>
      <c r="AB724" s="20">
        <f t="shared" si="183"/>
        <v>0</v>
      </c>
      <c r="AC724" s="20">
        <f t="shared" si="184"/>
        <v>0</v>
      </c>
      <c r="AD724" s="20">
        <f t="shared" si="185"/>
        <v>0</v>
      </c>
      <c r="AE724" s="23">
        <f t="shared" si="186"/>
        <v>0</v>
      </c>
      <c r="AF724" s="25">
        <f t="shared" si="187"/>
        <v>0</v>
      </c>
      <c r="AG724" s="230"/>
      <c r="AH724" s="25">
        <f t="shared" si="191"/>
        <v>0</v>
      </c>
      <c r="AI724" s="23"/>
      <c r="AJ724" s="49">
        <f t="shared" si="188"/>
        <v>2</v>
      </c>
      <c r="AK724" s="366" t="s">
        <v>640</v>
      </c>
      <c r="AL724" s="182">
        <f t="shared" si="189"/>
        <v>3.3333333333333335E-3</v>
      </c>
      <c r="AM724" s="158" t="s">
        <v>354</v>
      </c>
      <c r="AN724" s="20" t="s">
        <v>109</v>
      </c>
      <c r="AO724" s="20" t="s">
        <v>109</v>
      </c>
      <c r="AP724" s="21"/>
      <c r="AQ724" s="122" t="s">
        <v>4</v>
      </c>
      <c r="AR724" s="185" t="str">
        <f>INDEX(Преподаватели!F$3:F$72,MATCH($AK724,Преподаватели!$E$3:$E$72,0),1)</f>
        <v>доц.</v>
      </c>
      <c r="AS724" s="101" t="str">
        <f>INDEX(Преподаватели!G$3:G$72,MATCH($AK724,Преподаватели!$E$3:$E$72,0),1)</f>
        <v>сум.</v>
      </c>
      <c r="AT724" s="101" t="str">
        <f>INDEX(Преподаватели!H$3:H$72,MATCH($AK724,Преподаватели!$E$3:$E$72,0),1)</f>
        <v>к.н.</v>
      </c>
      <c r="AU724" s="186" t="str">
        <f>INDEX(Преподаватели!I$3:I$72,MATCH($AK724,Преподаватели!$E$3:$E$72,0),1)</f>
        <v>б.з.</v>
      </c>
      <c r="AV724" s="157"/>
      <c r="AW724" s="163"/>
      <c r="AX724" s="163"/>
      <c r="AY724" s="164"/>
      <c r="AZ724" s="165"/>
      <c r="BA724" s="165"/>
    </row>
    <row r="725" spans="1:58" ht="29.25" customHeight="1">
      <c r="A725" s="21" t="s">
        <v>617</v>
      </c>
      <c r="B725" s="145" t="s">
        <v>653</v>
      </c>
      <c r="C725" s="68" t="s">
        <v>349</v>
      </c>
      <c r="D725" s="21" t="s">
        <v>437</v>
      </c>
      <c r="E725" s="21" t="s">
        <v>718</v>
      </c>
      <c r="F725" s="21">
        <v>2</v>
      </c>
      <c r="G725" s="20" t="s">
        <v>717</v>
      </c>
      <c r="H725" s="21">
        <v>2</v>
      </c>
      <c r="I725" s="49">
        <v>1</v>
      </c>
      <c r="J725" s="37" t="s">
        <v>106</v>
      </c>
      <c r="K725" s="31"/>
      <c r="L725" s="31"/>
      <c r="M725" s="38"/>
      <c r="N725" s="193">
        <v>4</v>
      </c>
      <c r="O725" s="21">
        <v>120</v>
      </c>
      <c r="P725" s="21">
        <v>2</v>
      </c>
      <c r="Q725" s="21"/>
      <c r="R725" s="21">
        <v>0</v>
      </c>
      <c r="S725" s="21">
        <v>2</v>
      </c>
      <c r="T725" s="121">
        <v>110</v>
      </c>
      <c r="U725" s="50">
        <f t="shared" si="177"/>
        <v>0</v>
      </c>
      <c r="V725" s="29">
        <f t="shared" si="178"/>
        <v>0</v>
      </c>
      <c r="W725" s="29">
        <f t="shared" si="179"/>
        <v>2</v>
      </c>
      <c r="X725" s="57">
        <f t="shared" si="180"/>
        <v>0</v>
      </c>
      <c r="Y725" s="29">
        <f t="shared" si="181"/>
        <v>0</v>
      </c>
      <c r="Z725" s="20">
        <f t="shared" si="182"/>
        <v>0</v>
      </c>
      <c r="AA725" s="20">
        <f t="shared" si="190"/>
        <v>0</v>
      </c>
      <c r="AB725" s="20">
        <f t="shared" si="183"/>
        <v>0.5</v>
      </c>
      <c r="AC725" s="20">
        <f t="shared" si="184"/>
        <v>0</v>
      </c>
      <c r="AD725" s="20">
        <f t="shared" si="185"/>
        <v>0</v>
      </c>
      <c r="AE725" s="23">
        <f t="shared" si="186"/>
        <v>0</v>
      </c>
      <c r="AF725" s="25">
        <f t="shared" si="187"/>
        <v>0</v>
      </c>
      <c r="AG725" s="230"/>
      <c r="AH725" s="25">
        <f t="shared" si="191"/>
        <v>0</v>
      </c>
      <c r="AI725" s="23"/>
      <c r="AJ725" s="49">
        <f t="shared" si="188"/>
        <v>2.5</v>
      </c>
      <c r="AK725" s="366" t="s">
        <v>640</v>
      </c>
      <c r="AL725" s="182">
        <f t="shared" si="189"/>
        <v>4.1666666666666666E-3</v>
      </c>
      <c r="AM725" s="69" t="s">
        <v>354</v>
      </c>
      <c r="AN725" s="20" t="s">
        <v>109</v>
      </c>
      <c r="AO725" s="20" t="s">
        <v>109</v>
      </c>
      <c r="AP725" s="21"/>
      <c r="AQ725" s="122" t="s">
        <v>4</v>
      </c>
      <c r="AR725" s="185" t="str">
        <f>INDEX(Преподаватели!F$3:F$72,MATCH($AK725,Преподаватели!$E$3:$E$72,0),1)</f>
        <v>доц.</v>
      </c>
      <c r="AS725" s="101" t="str">
        <f>INDEX(Преподаватели!G$3:G$72,MATCH($AK725,Преподаватели!$E$3:$E$72,0),1)</f>
        <v>сум.</v>
      </c>
      <c r="AT725" s="101" t="str">
        <f>INDEX(Преподаватели!H$3:H$72,MATCH($AK725,Преподаватели!$E$3:$E$72,0),1)</f>
        <v>к.н.</v>
      </c>
      <c r="AU725" s="186" t="str">
        <f>INDEX(Преподаватели!I$3:I$72,MATCH($AK725,Преподаватели!$E$3:$E$72,0),1)</f>
        <v>б.з.</v>
      </c>
      <c r="AV725" s="157"/>
      <c r="AW725" s="163"/>
      <c r="AX725" s="163"/>
      <c r="AY725" s="164"/>
      <c r="AZ725" s="165"/>
      <c r="BA725" s="165"/>
    </row>
    <row r="726" spans="1:58" s="1" customFormat="1">
      <c r="A726" s="21" t="s">
        <v>248</v>
      </c>
      <c r="B726" s="145" t="s">
        <v>654</v>
      </c>
      <c r="C726" s="68" t="s">
        <v>349</v>
      </c>
      <c r="D726" s="21" t="s">
        <v>437</v>
      </c>
      <c r="E726" s="21" t="s">
        <v>716</v>
      </c>
      <c r="F726" s="21">
        <v>1</v>
      </c>
      <c r="G726" s="20" t="s">
        <v>717</v>
      </c>
      <c r="H726" s="21">
        <v>2</v>
      </c>
      <c r="I726" s="49">
        <v>1</v>
      </c>
      <c r="J726" s="37"/>
      <c r="K726" s="31"/>
      <c r="L726" s="31"/>
      <c r="M726" s="38"/>
      <c r="N726" s="193">
        <v>0</v>
      </c>
      <c r="O726" s="21"/>
      <c r="P726" s="21">
        <v>2</v>
      </c>
      <c r="Q726" s="21">
        <v>2</v>
      </c>
      <c r="R726" s="21">
        <v>0</v>
      </c>
      <c r="S726" s="21">
        <v>0</v>
      </c>
      <c r="T726" s="121"/>
      <c r="U726" s="50">
        <f t="shared" si="177"/>
        <v>2</v>
      </c>
      <c r="V726" s="29">
        <f t="shared" si="178"/>
        <v>0</v>
      </c>
      <c r="W726" s="29">
        <f t="shared" si="179"/>
        <v>0</v>
      </c>
      <c r="X726" s="57">
        <f t="shared" si="180"/>
        <v>0</v>
      </c>
      <c r="Y726" s="29">
        <f t="shared" si="181"/>
        <v>0</v>
      </c>
      <c r="Z726" s="20">
        <f t="shared" si="182"/>
        <v>0</v>
      </c>
      <c r="AA726" s="20">
        <f t="shared" si="190"/>
        <v>0</v>
      </c>
      <c r="AB726" s="20">
        <f t="shared" si="183"/>
        <v>0</v>
      </c>
      <c r="AC726" s="20">
        <f t="shared" si="184"/>
        <v>0</v>
      </c>
      <c r="AD726" s="20">
        <f t="shared" si="185"/>
        <v>0</v>
      </c>
      <c r="AE726" s="23">
        <f t="shared" si="186"/>
        <v>0</v>
      </c>
      <c r="AF726" s="25">
        <f t="shared" si="187"/>
        <v>0</v>
      </c>
      <c r="AG726" s="230"/>
      <c r="AH726" s="25">
        <f t="shared" si="191"/>
        <v>0</v>
      </c>
      <c r="AI726" s="23"/>
      <c r="AJ726" s="49">
        <f t="shared" si="188"/>
        <v>2</v>
      </c>
      <c r="AK726" s="366" t="s">
        <v>637</v>
      </c>
      <c r="AL726" s="182">
        <f t="shared" si="189"/>
        <v>3.3333333333333335E-3</v>
      </c>
      <c r="AM726" s="158" t="s">
        <v>354</v>
      </c>
      <c r="AN726" s="20" t="s">
        <v>109</v>
      </c>
      <c r="AO726" s="20" t="s">
        <v>109</v>
      </c>
      <c r="AP726" s="21"/>
      <c r="AQ726" s="122" t="s">
        <v>4</v>
      </c>
      <c r="AR726" s="185" t="str">
        <f>INDEX(Преподаватели!F$3:F$72,MATCH($AK726,Преподаватели!$E$3:$E$72,0),1)</f>
        <v>ст.викл.</v>
      </c>
      <c r="AS726" s="101" t="str">
        <f>INDEX(Преподаватели!G$3:G$72,MATCH($AK726,Преподаватели!$E$3:$E$72,0),1)</f>
        <v>сум.</v>
      </c>
      <c r="AT726" s="101" t="str">
        <f>INDEX(Преподаватели!H$3:H$72,MATCH($AK726,Преподаватели!$E$3:$E$72,0),1)</f>
        <v>б.с.</v>
      </c>
      <c r="AU726" s="186" t="str">
        <f>INDEX(Преподаватели!I$3:I$72,MATCH($AK726,Преподаватели!$E$3:$E$72,0),1)</f>
        <v>б.з.</v>
      </c>
      <c r="AV726" s="157"/>
      <c r="AW726" s="163"/>
      <c r="AX726" s="163"/>
      <c r="AY726" s="164"/>
      <c r="AZ726" s="165"/>
      <c r="BA726" s="165"/>
    </row>
    <row r="727" spans="1:58" s="1" customFormat="1">
      <c r="A727" s="21" t="s">
        <v>248</v>
      </c>
      <c r="B727" s="145" t="s">
        <v>654</v>
      </c>
      <c r="C727" s="68" t="s">
        <v>349</v>
      </c>
      <c r="D727" s="21" t="s">
        <v>437</v>
      </c>
      <c r="E727" s="21" t="s">
        <v>718</v>
      </c>
      <c r="F727" s="21">
        <v>2</v>
      </c>
      <c r="G727" s="20" t="s">
        <v>717</v>
      </c>
      <c r="H727" s="21">
        <v>2</v>
      </c>
      <c r="I727" s="49">
        <v>1</v>
      </c>
      <c r="J727" s="37" t="s">
        <v>106</v>
      </c>
      <c r="K727" s="31"/>
      <c r="L727" s="31"/>
      <c r="M727" s="38"/>
      <c r="N727" s="193">
        <v>4</v>
      </c>
      <c r="O727" s="21">
        <v>120</v>
      </c>
      <c r="P727" s="21">
        <v>2</v>
      </c>
      <c r="Q727" s="21"/>
      <c r="R727" s="21">
        <v>0</v>
      </c>
      <c r="S727" s="21">
        <v>2</v>
      </c>
      <c r="T727" s="121">
        <v>110</v>
      </c>
      <c r="U727" s="50">
        <f t="shared" si="177"/>
        <v>0</v>
      </c>
      <c r="V727" s="29">
        <f t="shared" si="178"/>
        <v>0</v>
      </c>
      <c r="W727" s="29">
        <f t="shared" si="179"/>
        <v>2</v>
      </c>
      <c r="X727" s="57">
        <f t="shared" si="180"/>
        <v>0</v>
      </c>
      <c r="Y727" s="29">
        <f t="shared" si="181"/>
        <v>0</v>
      </c>
      <c r="Z727" s="20">
        <f t="shared" si="182"/>
        <v>0</v>
      </c>
      <c r="AA727" s="20">
        <f t="shared" si="190"/>
        <v>0</v>
      </c>
      <c r="AB727" s="20">
        <f t="shared" si="183"/>
        <v>0.5</v>
      </c>
      <c r="AC727" s="20">
        <f t="shared" si="184"/>
        <v>0</v>
      </c>
      <c r="AD727" s="20">
        <f t="shared" si="185"/>
        <v>0</v>
      </c>
      <c r="AE727" s="23">
        <f t="shared" si="186"/>
        <v>0</v>
      </c>
      <c r="AF727" s="25">
        <f t="shared" si="187"/>
        <v>0</v>
      </c>
      <c r="AG727" s="230"/>
      <c r="AH727" s="25">
        <f t="shared" si="191"/>
        <v>0</v>
      </c>
      <c r="AI727" s="23"/>
      <c r="AJ727" s="49">
        <f t="shared" si="188"/>
        <v>2.5</v>
      </c>
      <c r="AK727" s="366" t="s">
        <v>637</v>
      </c>
      <c r="AL727" s="182">
        <f t="shared" si="189"/>
        <v>4.1666666666666666E-3</v>
      </c>
      <c r="AM727" s="158" t="s">
        <v>354</v>
      </c>
      <c r="AN727" s="20" t="s">
        <v>109</v>
      </c>
      <c r="AO727" s="20" t="s">
        <v>109</v>
      </c>
      <c r="AP727" s="21"/>
      <c r="AQ727" s="122" t="s">
        <v>4</v>
      </c>
      <c r="AR727" s="185" t="str">
        <f>INDEX(Преподаватели!F$3:F$72,MATCH($AK727,Преподаватели!$E$3:$E$72,0),1)</f>
        <v>ст.викл.</v>
      </c>
      <c r="AS727" s="101" t="str">
        <f>INDEX(Преподаватели!G$3:G$72,MATCH($AK727,Преподаватели!$E$3:$E$72,0),1)</f>
        <v>сум.</v>
      </c>
      <c r="AT727" s="101" t="str">
        <f>INDEX(Преподаватели!H$3:H$72,MATCH($AK727,Преподаватели!$E$3:$E$72,0),1)</f>
        <v>б.с.</v>
      </c>
      <c r="AU727" s="186" t="str">
        <f>INDEX(Преподаватели!I$3:I$72,MATCH($AK727,Преподаватели!$E$3:$E$72,0),1)</f>
        <v>б.з.</v>
      </c>
      <c r="AV727" s="157"/>
      <c r="AW727" s="163"/>
      <c r="AX727" s="163"/>
      <c r="AY727" s="164"/>
      <c r="AZ727" s="165"/>
      <c r="BA727" s="165"/>
      <c r="BB727" s="4"/>
      <c r="BC727" s="4"/>
      <c r="BD727" s="4"/>
      <c r="BE727" s="4"/>
      <c r="BF727" s="4"/>
    </row>
    <row r="728" spans="1:58">
      <c r="A728" s="22" t="s">
        <v>134</v>
      </c>
      <c r="B728" s="145" t="s">
        <v>655</v>
      </c>
      <c r="C728" s="68" t="s">
        <v>349</v>
      </c>
      <c r="D728" s="21" t="s">
        <v>437</v>
      </c>
      <c r="E728" s="21" t="s">
        <v>716</v>
      </c>
      <c r="F728" s="21">
        <v>1</v>
      </c>
      <c r="G728" s="20" t="s">
        <v>717</v>
      </c>
      <c r="H728" s="21">
        <v>2</v>
      </c>
      <c r="I728" s="49">
        <v>1</v>
      </c>
      <c r="J728" s="37"/>
      <c r="K728" s="31"/>
      <c r="L728" s="31"/>
      <c r="M728" s="38"/>
      <c r="N728" s="193">
        <v>0</v>
      </c>
      <c r="O728" s="21"/>
      <c r="P728" s="21">
        <v>2</v>
      </c>
      <c r="Q728" s="21">
        <v>2</v>
      </c>
      <c r="R728" s="21">
        <v>0</v>
      </c>
      <c r="S728" s="21">
        <v>0</v>
      </c>
      <c r="T728" s="121"/>
      <c r="U728" s="50">
        <f t="shared" si="177"/>
        <v>2</v>
      </c>
      <c r="V728" s="29">
        <f t="shared" si="178"/>
        <v>0</v>
      </c>
      <c r="W728" s="29">
        <f t="shared" si="179"/>
        <v>0</v>
      </c>
      <c r="X728" s="57">
        <f t="shared" si="180"/>
        <v>0</v>
      </c>
      <c r="Y728" s="29">
        <f t="shared" si="181"/>
        <v>0</v>
      </c>
      <c r="Z728" s="20">
        <f t="shared" si="182"/>
        <v>0</v>
      </c>
      <c r="AA728" s="20">
        <f t="shared" si="190"/>
        <v>0</v>
      </c>
      <c r="AB728" s="20">
        <f t="shared" si="183"/>
        <v>0</v>
      </c>
      <c r="AC728" s="20">
        <f t="shared" si="184"/>
        <v>0</v>
      </c>
      <c r="AD728" s="20">
        <f t="shared" si="185"/>
        <v>0</v>
      </c>
      <c r="AE728" s="23">
        <f t="shared" si="186"/>
        <v>0</v>
      </c>
      <c r="AF728" s="25">
        <f t="shared" si="187"/>
        <v>0</v>
      </c>
      <c r="AG728" s="230"/>
      <c r="AH728" s="25">
        <f t="shared" si="191"/>
        <v>0</v>
      </c>
      <c r="AI728" s="23"/>
      <c r="AJ728" s="49">
        <f t="shared" si="188"/>
        <v>2</v>
      </c>
      <c r="AK728" s="366" t="s">
        <v>640</v>
      </c>
      <c r="AL728" s="182">
        <f t="shared" si="189"/>
        <v>3.3333333333333335E-3</v>
      </c>
      <c r="AM728" s="69" t="s">
        <v>354</v>
      </c>
      <c r="AN728" s="20" t="s">
        <v>109</v>
      </c>
      <c r="AO728" s="20" t="s">
        <v>109</v>
      </c>
      <c r="AP728" s="21"/>
      <c r="AQ728" s="122" t="s">
        <v>4</v>
      </c>
      <c r="AR728" s="185" t="str">
        <f>INDEX(Преподаватели!F$3:F$72,MATCH($AK728,Преподаватели!$E$3:$E$72,0),1)</f>
        <v>доц.</v>
      </c>
      <c r="AS728" s="101" t="str">
        <f>INDEX(Преподаватели!G$3:G$72,MATCH($AK728,Преподаватели!$E$3:$E$72,0),1)</f>
        <v>сум.</v>
      </c>
      <c r="AT728" s="101" t="str">
        <f>INDEX(Преподаватели!H$3:H$72,MATCH($AK728,Преподаватели!$E$3:$E$72,0),1)</f>
        <v>к.н.</v>
      </c>
      <c r="AU728" s="186" t="str">
        <f>INDEX(Преподаватели!I$3:I$72,MATCH($AK728,Преподаватели!$E$3:$E$72,0),1)</f>
        <v>б.з.</v>
      </c>
      <c r="AV728" s="157"/>
      <c r="AW728" s="163"/>
      <c r="AX728" s="163"/>
      <c r="AY728" s="164"/>
      <c r="AZ728" s="165"/>
      <c r="BA728" s="165"/>
    </row>
    <row r="729" spans="1:58" s="1" customFormat="1">
      <c r="A729" s="21" t="s">
        <v>134</v>
      </c>
      <c r="B729" s="145" t="s">
        <v>655</v>
      </c>
      <c r="C729" s="68" t="s">
        <v>349</v>
      </c>
      <c r="D729" s="21" t="s">
        <v>437</v>
      </c>
      <c r="E729" s="21" t="s">
        <v>718</v>
      </c>
      <c r="F729" s="21">
        <v>2</v>
      </c>
      <c r="G729" s="20" t="s">
        <v>717</v>
      </c>
      <c r="H729" s="21">
        <v>2</v>
      </c>
      <c r="I729" s="49">
        <v>1</v>
      </c>
      <c r="J729" s="37"/>
      <c r="K729" s="31" t="s">
        <v>106</v>
      </c>
      <c r="L729" s="31"/>
      <c r="M729" s="38"/>
      <c r="N729" s="193">
        <v>3.5</v>
      </c>
      <c r="O729" s="21">
        <v>105</v>
      </c>
      <c r="P729" s="21">
        <v>2</v>
      </c>
      <c r="Q729" s="21"/>
      <c r="R729" s="21">
        <v>0</v>
      </c>
      <c r="S729" s="21">
        <v>2</v>
      </c>
      <c r="T729" s="121">
        <v>95</v>
      </c>
      <c r="U729" s="50">
        <f t="shared" si="177"/>
        <v>0</v>
      </c>
      <c r="V729" s="29">
        <f t="shared" si="178"/>
        <v>0</v>
      </c>
      <c r="W729" s="29">
        <f t="shared" si="179"/>
        <v>2</v>
      </c>
      <c r="X729" s="57">
        <f t="shared" si="180"/>
        <v>0</v>
      </c>
      <c r="Y729" s="29">
        <f t="shared" si="181"/>
        <v>0</v>
      </c>
      <c r="Z729" s="20">
        <f t="shared" si="182"/>
        <v>0</v>
      </c>
      <c r="AA729" s="20">
        <f t="shared" si="190"/>
        <v>0</v>
      </c>
      <c r="AB729" s="20">
        <f t="shared" si="183"/>
        <v>0</v>
      </c>
      <c r="AC729" s="20">
        <f t="shared" si="184"/>
        <v>0</v>
      </c>
      <c r="AD729" s="20">
        <f t="shared" si="185"/>
        <v>0</v>
      </c>
      <c r="AE729" s="23">
        <f t="shared" si="186"/>
        <v>0</v>
      </c>
      <c r="AF729" s="25">
        <f t="shared" si="187"/>
        <v>0</v>
      </c>
      <c r="AG729" s="230"/>
      <c r="AH729" s="25">
        <f t="shared" si="191"/>
        <v>0</v>
      </c>
      <c r="AI729" s="23"/>
      <c r="AJ729" s="49">
        <f t="shared" si="188"/>
        <v>2</v>
      </c>
      <c r="AK729" s="366" t="s">
        <v>640</v>
      </c>
      <c r="AL729" s="182">
        <f t="shared" si="189"/>
        <v>3.3333333333333335E-3</v>
      </c>
      <c r="AM729" s="158" t="s">
        <v>354</v>
      </c>
      <c r="AN729" s="20" t="s">
        <v>109</v>
      </c>
      <c r="AO729" s="20" t="s">
        <v>109</v>
      </c>
      <c r="AP729" s="21"/>
      <c r="AQ729" s="122" t="s">
        <v>4</v>
      </c>
      <c r="AR729" s="185" t="str">
        <f>INDEX(Преподаватели!F$3:F$72,MATCH($AK729,Преподаватели!$E$3:$E$72,0),1)</f>
        <v>доц.</v>
      </c>
      <c r="AS729" s="101" t="str">
        <f>INDEX(Преподаватели!G$3:G$72,MATCH($AK729,Преподаватели!$E$3:$E$72,0),1)</f>
        <v>сум.</v>
      </c>
      <c r="AT729" s="101" t="str">
        <f>INDEX(Преподаватели!H$3:H$72,MATCH($AK729,Преподаватели!$E$3:$E$72,0),1)</f>
        <v>к.н.</v>
      </c>
      <c r="AU729" s="186" t="str">
        <f>INDEX(Преподаватели!I$3:I$72,MATCH($AK729,Преподаватели!$E$3:$E$72,0),1)</f>
        <v>б.з.</v>
      </c>
      <c r="AV729" s="157"/>
      <c r="AW729" s="163"/>
      <c r="AX729" s="163"/>
      <c r="AY729" s="164"/>
      <c r="AZ729" s="165"/>
      <c r="BA729" s="165"/>
    </row>
    <row r="730" spans="1:58" s="1" customFormat="1" ht="30" customHeight="1">
      <c r="A730" s="21" t="s">
        <v>720</v>
      </c>
      <c r="B730" s="145" t="s">
        <v>708</v>
      </c>
      <c r="C730" s="68" t="s">
        <v>349</v>
      </c>
      <c r="D730" s="21" t="s">
        <v>437</v>
      </c>
      <c r="E730" s="21" t="s">
        <v>718</v>
      </c>
      <c r="F730" s="21">
        <v>2</v>
      </c>
      <c r="G730" s="20" t="s">
        <v>717</v>
      </c>
      <c r="H730" s="21">
        <v>2</v>
      </c>
      <c r="I730" s="49">
        <v>1</v>
      </c>
      <c r="J730" s="37"/>
      <c r="K730" s="31"/>
      <c r="L730" s="31"/>
      <c r="M730" s="38"/>
      <c r="N730" s="193">
        <v>0</v>
      </c>
      <c r="O730" s="21"/>
      <c r="P730" s="21">
        <v>2</v>
      </c>
      <c r="Q730" s="21">
        <v>2</v>
      </c>
      <c r="R730" s="21">
        <v>0</v>
      </c>
      <c r="S730" s="21">
        <v>0</v>
      </c>
      <c r="T730" s="121"/>
      <c r="U730" s="50">
        <f t="shared" si="177"/>
        <v>2</v>
      </c>
      <c r="V730" s="29">
        <f t="shared" si="178"/>
        <v>0</v>
      </c>
      <c r="W730" s="29">
        <f t="shared" si="179"/>
        <v>0</v>
      </c>
      <c r="X730" s="57">
        <f t="shared" si="180"/>
        <v>0</v>
      </c>
      <c r="Y730" s="29">
        <f t="shared" si="181"/>
        <v>0</v>
      </c>
      <c r="Z730" s="20">
        <f t="shared" si="182"/>
        <v>0</v>
      </c>
      <c r="AA730" s="20">
        <f t="shared" si="190"/>
        <v>0</v>
      </c>
      <c r="AB730" s="20">
        <f t="shared" si="183"/>
        <v>0</v>
      </c>
      <c r="AC730" s="20">
        <f t="shared" si="184"/>
        <v>0</v>
      </c>
      <c r="AD730" s="20">
        <f t="shared" si="185"/>
        <v>0</v>
      </c>
      <c r="AE730" s="23">
        <f t="shared" si="186"/>
        <v>0</v>
      </c>
      <c r="AF730" s="25">
        <f t="shared" si="187"/>
        <v>0</v>
      </c>
      <c r="AG730" s="230"/>
      <c r="AH730" s="25">
        <f t="shared" si="191"/>
        <v>0</v>
      </c>
      <c r="AI730" s="23"/>
      <c r="AJ730" s="49">
        <f t="shared" si="188"/>
        <v>2</v>
      </c>
      <c r="AK730" s="366" t="s">
        <v>637</v>
      </c>
      <c r="AL730" s="182">
        <f t="shared" si="189"/>
        <v>3.3333333333333335E-3</v>
      </c>
      <c r="AM730" s="158" t="s">
        <v>358</v>
      </c>
      <c r="AN730" s="20" t="s">
        <v>109</v>
      </c>
      <c r="AO730" s="20" t="s">
        <v>109</v>
      </c>
      <c r="AP730" s="21"/>
      <c r="AQ730" s="122" t="s">
        <v>4</v>
      </c>
      <c r="AR730" s="185" t="str">
        <f>INDEX(Преподаватели!F$3:F$72,MATCH($AK730,Преподаватели!$E$3:$E$72,0),1)</f>
        <v>ст.викл.</v>
      </c>
      <c r="AS730" s="101" t="str">
        <f>INDEX(Преподаватели!G$3:G$72,MATCH($AK730,Преподаватели!$E$3:$E$72,0),1)</f>
        <v>сум.</v>
      </c>
      <c r="AT730" s="101" t="str">
        <f>INDEX(Преподаватели!H$3:H$72,MATCH($AK730,Преподаватели!$E$3:$E$72,0),1)</f>
        <v>б.с.</v>
      </c>
      <c r="AU730" s="186" t="str">
        <f>INDEX(Преподаватели!I$3:I$72,MATCH($AK730,Преподаватели!$E$3:$E$72,0),1)</f>
        <v>б.з.</v>
      </c>
      <c r="AV730" s="157"/>
      <c r="AW730" s="163"/>
      <c r="AX730" s="163"/>
      <c r="AY730" s="164"/>
      <c r="AZ730" s="165"/>
      <c r="BA730" s="165"/>
      <c r="BB730" s="4"/>
      <c r="BC730" s="4"/>
      <c r="BD730" s="4"/>
      <c r="BE730" s="4"/>
      <c r="BF730" s="4"/>
    </row>
    <row r="731" spans="1:58" ht="30" customHeight="1">
      <c r="A731" s="22" t="s">
        <v>720</v>
      </c>
      <c r="B731" s="145" t="s">
        <v>708</v>
      </c>
      <c r="C731" s="68" t="s">
        <v>349</v>
      </c>
      <c r="D731" s="21" t="s">
        <v>437</v>
      </c>
      <c r="E731" s="21" t="s">
        <v>719</v>
      </c>
      <c r="F731" s="21">
        <v>2</v>
      </c>
      <c r="G731" s="20" t="s">
        <v>717</v>
      </c>
      <c r="H731" s="21">
        <v>2</v>
      </c>
      <c r="I731" s="49">
        <v>1</v>
      </c>
      <c r="J731" s="37" t="s">
        <v>106</v>
      </c>
      <c r="K731" s="31"/>
      <c r="L731" s="31"/>
      <c r="M731" s="38"/>
      <c r="N731" s="193">
        <v>4</v>
      </c>
      <c r="O731" s="21">
        <v>120</v>
      </c>
      <c r="P731" s="21">
        <v>2</v>
      </c>
      <c r="Q731" s="21"/>
      <c r="R731" s="21">
        <v>0</v>
      </c>
      <c r="S731" s="21">
        <v>2</v>
      </c>
      <c r="T731" s="121">
        <v>110</v>
      </c>
      <c r="U731" s="50">
        <f t="shared" si="177"/>
        <v>0</v>
      </c>
      <c r="V731" s="29">
        <f t="shared" si="178"/>
        <v>0</v>
      </c>
      <c r="W731" s="29">
        <f t="shared" si="179"/>
        <v>2</v>
      </c>
      <c r="X731" s="57">
        <f t="shared" si="180"/>
        <v>0</v>
      </c>
      <c r="Y731" s="29">
        <f t="shared" si="181"/>
        <v>0</v>
      </c>
      <c r="Z731" s="20">
        <f t="shared" si="182"/>
        <v>0</v>
      </c>
      <c r="AA731" s="20">
        <f t="shared" si="190"/>
        <v>0</v>
      </c>
      <c r="AB731" s="20">
        <f t="shared" si="183"/>
        <v>0.5</v>
      </c>
      <c r="AC731" s="20">
        <f t="shared" si="184"/>
        <v>0</v>
      </c>
      <c r="AD731" s="20">
        <f t="shared" si="185"/>
        <v>0</v>
      </c>
      <c r="AE731" s="23">
        <f t="shared" si="186"/>
        <v>0</v>
      </c>
      <c r="AF731" s="25">
        <f t="shared" si="187"/>
        <v>0</v>
      </c>
      <c r="AG731" s="230"/>
      <c r="AH731" s="25">
        <f t="shared" si="191"/>
        <v>0</v>
      </c>
      <c r="AI731" s="23"/>
      <c r="AJ731" s="49">
        <f t="shared" si="188"/>
        <v>2.5</v>
      </c>
      <c r="AK731" s="366" t="s">
        <v>637</v>
      </c>
      <c r="AL731" s="182">
        <f t="shared" si="189"/>
        <v>4.1666666666666666E-3</v>
      </c>
      <c r="AM731" s="69" t="s">
        <v>358</v>
      </c>
      <c r="AN731" s="20" t="s">
        <v>109</v>
      </c>
      <c r="AO731" s="20" t="s">
        <v>109</v>
      </c>
      <c r="AP731" s="21"/>
      <c r="AQ731" s="122" t="s">
        <v>4</v>
      </c>
      <c r="AR731" s="185" t="str">
        <f>INDEX(Преподаватели!F$3:F$72,MATCH($AK731,Преподаватели!$E$3:$E$72,0),1)</f>
        <v>ст.викл.</v>
      </c>
      <c r="AS731" s="101" t="str">
        <f>INDEX(Преподаватели!G$3:G$72,MATCH($AK731,Преподаватели!$E$3:$E$72,0),1)</f>
        <v>сум.</v>
      </c>
      <c r="AT731" s="101" t="str">
        <f>INDEX(Преподаватели!H$3:H$72,MATCH($AK731,Преподаватели!$E$3:$E$72,0),1)</f>
        <v>б.с.</v>
      </c>
      <c r="AU731" s="186" t="str">
        <f>INDEX(Преподаватели!I$3:I$72,MATCH($AK731,Преподаватели!$E$3:$E$72,0),1)</f>
        <v>б.з.</v>
      </c>
      <c r="AV731" s="157"/>
      <c r="AW731" s="163"/>
      <c r="AX731" s="163"/>
      <c r="AY731" s="164"/>
      <c r="AZ731" s="165"/>
      <c r="BA731" s="165"/>
      <c r="BB731" s="1"/>
      <c r="BC731" s="1"/>
      <c r="BD731" s="1"/>
      <c r="BE731" s="1"/>
      <c r="BF731" s="1"/>
    </row>
    <row r="732" spans="1:58" s="1" customFormat="1">
      <c r="A732" s="21" t="s">
        <v>136</v>
      </c>
      <c r="B732" s="145" t="s">
        <v>705</v>
      </c>
      <c r="C732" s="68" t="s">
        <v>349</v>
      </c>
      <c r="D732" s="21" t="s">
        <v>437</v>
      </c>
      <c r="E732" s="21" t="s">
        <v>718</v>
      </c>
      <c r="F732" s="21">
        <v>2</v>
      </c>
      <c r="G732" s="20" t="s">
        <v>717</v>
      </c>
      <c r="H732" s="21">
        <v>2</v>
      </c>
      <c r="I732" s="49">
        <v>1</v>
      </c>
      <c r="J732" s="37"/>
      <c r="K732" s="31"/>
      <c r="L732" s="31"/>
      <c r="M732" s="38"/>
      <c r="N732" s="193">
        <v>0</v>
      </c>
      <c r="O732" s="21"/>
      <c r="P732" s="21">
        <v>2</v>
      </c>
      <c r="Q732" s="21">
        <v>2</v>
      </c>
      <c r="R732" s="21">
        <v>0</v>
      </c>
      <c r="S732" s="21"/>
      <c r="T732" s="121"/>
      <c r="U732" s="50">
        <f t="shared" si="177"/>
        <v>2</v>
      </c>
      <c r="V732" s="29">
        <f t="shared" si="178"/>
        <v>0</v>
      </c>
      <c r="W732" s="29">
        <f t="shared" si="179"/>
        <v>0</v>
      </c>
      <c r="X732" s="57">
        <f t="shared" si="180"/>
        <v>0</v>
      </c>
      <c r="Y732" s="29">
        <f t="shared" si="181"/>
        <v>0</v>
      </c>
      <c r="Z732" s="20">
        <f t="shared" si="182"/>
        <v>0</v>
      </c>
      <c r="AA732" s="20">
        <f t="shared" si="190"/>
        <v>0</v>
      </c>
      <c r="AB732" s="20">
        <f t="shared" si="183"/>
        <v>0</v>
      </c>
      <c r="AC732" s="20">
        <f t="shared" si="184"/>
        <v>0</v>
      </c>
      <c r="AD732" s="20">
        <f t="shared" si="185"/>
        <v>0</v>
      </c>
      <c r="AE732" s="23">
        <f t="shared" si="186"/>
        <v>0</v>
      </c>
      <c r="AF732" s="25">
        <f t="shared" si="187"/>
        <v>0</v>
      </c>
      <c r="AG732" s="230"/>
      <c r="AH732" s="25">
        <f t="shared" si="191"/>
        <v>0</v>
      </c>
      <c r="AI732" s="23"/>
      <c r="AJ732" s="49">
        <f t="shared" si="188"/>
        <v>2</v>
      </c>
      <c r="AK732" s="366" t="s">
        <v>640</v>
      </c>
      <c r="AL732" s="182">
        <f t="shared" si="189"/>
        <v>3.3333333333333335E-3</v>
      </c>
      <c r="AM732" s="158" t="s">
        <v>358</v>
      </c>
      <c r="AN732" s="20" t="s">
        <v>109</v>
      </c>
      <c r="AO732" s="20" t="s">
        <v>109</v>
      </c>
      <c r="AP732" s="21"/>
      <c r="AQ732" s="122" t="s">
        <v>4</v>
      </c>
      <c r="AR732" s="185" t="str">
        <f>INDEX(Преподаватели!F$3:F$72,MATCH($AK732,Преподаватели!$E$3:$E$72,0),1)</f>
        <v>доц.</v>
      </c>
      <c r="AS732" s="101" t="str">
        <f>INDEX(Преподаватели!G$3:G$72,MATCH($AK732,Преподаватели!$E$3:$E$72,0),1)</f>
        <v>сум.</v>
      </c>
      <c r="AT732" s="101" t="str">
        <f>INDEX(Преподаватели!H$3:H$72,MATCH($AK732,Преподаватели!$E$3:$E$72,0),1)</f>
        <v>к.н.</v>
      </c>
      <c r="AU732" s="186" t="str">
        <f>INDEX(Преподаватели!I$3:I$72,MATCH($AK732,Преподаватели!$E$3:$E$72,0),1)</f>
        <v>б.з.</v>
      </c>
      <c r="AV732" s="157"/>
      <c r="AW732" s="163"/>
      <c r="AX732" s="163"/>
      <c r="AY732" s="164"/>
      <c r="AZ732" s="165"/>
      <c r="BA732" s="165"/>
    </row>
    <row r="733" spans="1:58" s="1" customFormat="1">
      <c r="A733" s="21" t="s">
        <v>136</v>
      </c>
      <c r="B733" s="145" t="s">
        <v>705</v>
      </c>
      <c r="C733" s="68" t="s">
        <v>349</v>
      </c>
      <c r="D733" s="21" t="s">
        <v>437</v>
      </c>
      <c r="E733" s="21" t="s">
        <v>719</v>
      </c>
      <c r="F733" s="21">
        <v>2</v>
      </c>
      <c r="G733" s="20" t="s">
        <v>717</v>
      </c>
      <c r="H733" s="21">
        <v>2</v>
      </c>
      <c r="I733" s="49">
        <v>1</v>
      </c>
      <c r="J733" s="37" t="s">
        <v>106</v>
      </c>
      <c r="K733" s="31"/>
      <c r="L733" s="31"/>
      <c r="M733" s="38"/>
      <c r="N733" s="193">
        <v>4</v>
      </c>
      <c r="O733" s="21">
        <v>120</v>
      </c>
      <c r="P733" s="21">
        <v>2</v>
      </c>
      <c r="Q733" s="21"/>
      <c r="R733" s="21">
        <v>0</v>
      </c>
      <c r="S733" s="21">
        <v>2</v>
      </c>
      <c r="T733" s="121">
        <v>110</v>
      </c>
      <c r="U733" s="50">
        <f t="shared" si="177"/>
        <v>0</v>
      </c>
      <c r="V733" s="29">
        <f t="shared" si="178"/>
        <v>0</v>
      </c>
      <c r="W733" s="29">
        <f t="shared" si="179"/>
        <v>2</v>
      </c>
      <c r="X733" s="57">
        <f t="shared" si="180"/>
        <v>0</v>
      </c>
      <c r="Y733" s="29">
        <f t="shared" si="181"/>
        <v>0</v>
      </c>
      <c r="Z733" s="20">
        <f t="shared" si="182"/>
        <v>0</v>
      </c>
      <c r="AA733" s="20">
        <f t="shared" si="190"/>
        <v>0</v>
      </c>
      <c r="AB733" s="20">
        <f t="shared" si="183"/>
        <v>0.5</v>
      </c>
      <c r="AC733" s="20">
        <f t="shared" si="184"/>
        <v>0</v>
      </c>
      <c r="AD733" s="20">
        <f t="shared" si="185"/>
        <v>0</v>
      </c>
      <c r="AE733" s="23">
        <f t="shared" si="186"/>
        <v>0</v>
      </c>
      <c r="AF733" s="25">
        <f t="shared" si="187"/>
        <v>0</v>
      </c>
      <c r="AG733" s="230"/>
      <c r="AH733" s="25">
        <f t="shared" si="191"/>
        <v>0</v>
      </c>
      <c r="AI733" s="23"/>
      <c r="AJ733" s="49">
        <f t="shared" si="188"/>
        <v>2.5</v>
      </c>
      <c r="AK733" s="366" t="s">
        <v>640</v>
      </c>
      <c r="AL733" s="182">
        <f t="shared" si="189"/>
        <v>4.1666666666666666E-3</v>
      </c>
      <c r="AM733" s="158" t="s">
        <v>358</v>
      </c>
      <c r="AN733" s="20" t="s">
        <v>109</v>
      </c>
      <c r="AO733" s="20" t="s">
        <v>109</v>
      </c>
      <c r="AP733" s="21"/>
      <c r="AQ733" s="122" t="s">
        <v>4</v>
      </c>
      <c r="AR733" s="185" t="str">
        <f>INDEX(Преподаватели!F$3:F$72,MATCH($AK733,Преподаватели!$E$3:$E$72,0),1)</f>
        <v>доц.</v>
      </c>
      <c r="AS733" s="101" t="str">
        <f>INDEX(Преподаватели!G$3:G$72,MATCH($AK733,Преподаватели!$E$3:$E$72,0),1)</f>
        <v>сум.</v>
      </c>
      <c r="AT733" s="101" t="str">
        <f>INDEX(Преподаватели!H$3:H$72,MATCH($AK733,Преподаватели!$E$3:$E$72,0),1)</f>
        <v>к.н.</v>
      </c>
      <c r="AU733" s="186" t="str">
        <f>INDEX(Преподаватели!I$3:I$72,MATCH($AK733,Преподаватели!$E$3:$E$72,0),1)</f>
        <v>б.з.</v>
      </c>
      <c r="AV733" s="157"/>
      <c r="AW733" s="163"/>
      <c r="AX733" s="163"/>
      <c r="AY733" s="164"/>
      <c r="AZ733" s="165"/>
      <c r="BA733" s="165"/>
      <c r="BB733" s="4"/>
      <c r="BC733" s="4"/>
      <c r="BD733" s="4"/>
      <c r="BE733" s="4"/>
      <c r="BF733" s="4"/>
    </row>
    <row r="734" spans="1:58" s="1" customFormat="1">
      <c r="A734" s="21" t="s">
        <v>721</v>
      </c>
      <c r="B734" s="145" t="s">
        <v>707</v>
      </c>
      <c r="C734" s="68" t="s">
        <v>349</v>
      </c>
      <c r="D734" s="21" t="s">
        <v>437</v>
      </c>
      <c r="E734" s="21" t="s">
        <v>718</v>
      </c>
      <c r="F734" s="21">
        <v>2</v>
      </c>
      <c r="G734" s="20" t="s">
        <v>717</v>
      </c>
      <c r="H734" s="21">
        <v>2</v>
      </c>
      <c r="I734" s="49">
        <v>1</v>
      </c>
      <c r="J734" s="37"/>
      <c r="K734" s="31"/>
      <c r="L734" s="31"/>
      <c r="M734" s="38"/>
      <c r="N734" s="193">
        <v>0</v>
      </c>
      <c r="O734" s="21"/>
      <c r="P734" s="21">
        <v>2</v>
      </c>
      <c r="Q734" s="21">
        <v>2</v>
      </c>
      <c r="R734" s="21">
        <v>0</v>
      </c>
      <c r="S734" s="21">
        <v>0</v>
      </c>
      <c r="T734" s="121"/>
      <c r="U734" s="50">
        <f t="shared" si="177"/>
        <v>2</v>
      </c>
      <c r="V734" s="29">
        <f t="shared" si="178"/>
        <v>0</v>
      </c>
      <c r="W734" s="29">
        <f t="shared" si="179"/>
        <v>0</v>
      </c>
      <c r="X734" s="57">
        <f t="shared" si="180"/>
        <v>0</v>
      </c>
      <c r="Y734" s="29">
        <f t="shared" si="181"/>
        <v>0</v>
      </c>
      <c r="Z734" s="20">
        <f t="shared" si="182"/>
        <v>0</v>
      </c>
      <c r="AA734" s="20">
        <f t="shared" si="190"/>
        <v>0</v>
      </c>
      <c r="AB734" s="20">
        <f t="shared" si="183"/>
        <v>0</v>
      </c>
      <c r="AC734" s="20">
        <f t="shared" si="184"/>
        <v>0</v>
      </c>
      <c r="AD734" s="20">
        <f t="shared" si="185"/>
        <v>0</v>
      </c>
      <c r="AE734" s="23">
        <f t="shared" si="186"/>
        <v>0</v>
      </c>
      <c r="AF734" s="25">
        <f t="shared" si="187"/>
        <v>0</v>
      </c>
      <c r="AG734" s="230"/>
      <c r="AH734" s="25">
        <f t="shared" si="191"/>
        <v>0</v>
      </c>
      <c r="AI734" s="23"/>
      <c r="AJ734" s="49">
        <f t="shared" si="188"/>
        <v>2</v>
      </c>
      <c r="AK734" s="366" t="s">
        <v>637</v>
      </c>
      <c r="AL734" s="182">
        <f t="shared" si="189"/>
        <v>3.3333333333333335E-3</v>
      </c>
      <c r="AM734" s="158" t="s">
        <v>354</v>
      </c>
      <c r="AN734" s="20" t="s">
        <v>109</v>
      </c>
      <c r="AO734" s="20" t="s">
        <v>109</v>
      </c>
      <c r="AP734" s="21"/>
      <c r="AQ734" s="122" t="s">
        <v>4</v>
      </c>
      <c r="AR734" s="185" t="str">
        <f>INDEX(Преподаватели!F$3:F$72,MATCH($AK734,Преподаватели!$E$3:$E$72,0),1)</f>
        <v>ст.викл.</v>
      </c>
      <c r="AS734" s="101" t="str">
        <f>INDEX(Преподаватели!G$3:G$72,MATCH($AK734,Преподаватели!$E$3:$E$72,0),1)</f>
        <v>сум.</v>
      </c>
      <c r="AT734" s="101" t="str">
        <f>INDEX(Преподаватели!H$3:H$72,MATCH($AK734,Преподаватели!$E$3:$E$72,0),1)</f>
        <v>б.с.</v>
      </c>
      <c r="AU734" s="186" t="str">
        <f>INDEX(Преподаватели!I$3:I$72,MATCH($AK734,Преподаватели!$E$3:$E$72,0),1)</f>
        <v>б.з.</v>
      </c>
      <c r="AV734" s="157"/>
      <c r="AW734" s="163"/>
      <c r="AX734" s="163"/>
      <c r="AY734" s="164"/>
      <c r="AZ734" s="165"/>
      <c r="BA734" s="165"/>
    </row>
    <row r="735" spans="1:58">
      <c r="A735" s="22" t="s">
        <v>721</v>
      </c>
      <c r="B735" s="145" t="s">
        <v>707</v>
      </c>
      <c r="C735" s="68" t="s">
        <v>349</v>
      </c>
      <c r="D735" s="21" t="s">
        <v>437</v>
      </c>
      <c r="E735" s="21" t="s">
        <v>719</v>
      </c>
      <c r="F735" s="21">
        <v>2</v>
      </c>
      <c r="G735" s="20" t="s">
        <v>717</v>
      </c>
      <c r="H735" s="21">
        <v>2</v>
      </c>
      <c r="I735" s="49">
        <v>1</v>
      </c>
      <c r="J735" s="37" t="s">
        <v>106</v>
      </c>
      <c r="K735" s="31"/>
      <c r="L735" s="31"/>
      <c r="M735" s="38"/>
      <c r="N735" s="193">
        <v>4</v>
      </c>
      <c r="O735" s="21">
        <v>120</v>
      </c>
      <c r="P735" s="21">
        <v>2</v>
      </c>
      <c r="Q735" s="21"/>
      <c r="R735" s="21">
        <v>0</v>
      </c>
      <c r="S735" s="21">
        <v>2</v>
      </c>
      <c r="T735" s="121">
        <v>110</v>
      </c>
      <c r="U735" s="50">
        <f t="shared" si="177"/>
        <v>0</v>
      </c>
      <c r="V735" s="29">
        <f t="shared" si="178"/>
        <v>0</v>
      </c>
      <c r="W735" s="29">
        <f t="shared" si="179"/>
        <v>2</v>
      </c>
      <c r="X735" s="57">
        <f t="shared" si="180"/>
        <v>0</v>
      </c>
      <c r="Y735" s="29">
        <f t="shared" si="181"/>
        <v>0</v>
      </c>
      <c r="Z735" s="20">
        <f t="shared" si="182"/>
        <v>0</v>
      </c>
      <c r="AA735" s="20">
        <f t="shared" si="190"/>
        <v>0</v>
      </c>
      <c r="AB735" s="20">
        <f t="shared" si="183"/>
        <v>0.5</v>
      </c>
      <c r="AC735" s="20">
        <f t="shared" si="184"/>
        <v>0</v>
      </c>
      <c r="AD735" s="20">
        <f t="shared" si="185"/>
        <v>0</v>
      </c>
      <c r="AE735" s="23">
        <f t="shared" si="186"/>
        <v>0</v>
      </c>
      <c r="AF735" s="25">
        <f t="shared" si="187"/>
        <v>0</v>
      </c>
      <c r="AG735" s="230"/>
      <c r="AH735" s="25">
        <f t="shared" si="191"/>
        <v>0</v>
      </c>
      <c r="AI735" s="23"/>
      <c r="AJ735" s="49">
        <f t="shared" si="188"/>
        <v>2.5</v>
      </c>
      <c r="AK735" s="366" t="s">
        <v>637</v>
      </c>
      <c r="AL735" s="182">
        <f t="shared" si="189"/>
        <v>4.1666666666666666E-3</v>
      </c>
      <c r="AM735" s="69" t="s">
        <v>354</v>
      </c>
      <c r="AN735" s="20" t="s">
        <v>109</v>
      </c>
      <c r="AO735" s="20" t="s">
        <v>109</v>
      </c>
      <c r="AP735" s="21"/>
      <c r="AQ735" s="122" t="s">
        <v>4</v>
      </c>
      <c r="AR735" s="185" t="str">
        <f>INDEX(Преподаватели!F$3:F$72,MATCH($AK735,Преподаватели!$E$3:$E$72,0),1)</f>
        <v>ст.викл.</v>
      </c>
      <c r="AS735" s="101" t="str">
        <f>INDEX(Преподаватели!G$3:G$72,MATCH($AK735,Преподаватели!$E$3:$E$72,0),1)</f>
        <v>сум.</v>
      </c>
      <c r="AT735" s="101" t="str">
        <f>INDEX(Преподаватели!H$3:H$72,MATCH($AK735,Преподаватели!$E$3:$E$72,0),1)</f>
        <v>б.с.</v>
      </c>
      <c r="AU735" s="186" t="str">
        <f>INDEX(Преподаватели!I$3:I$72,MATCH($AK735,Преподаватели!$E$3:$E$72,0),1)</f>
        <v>б.з.</v>
      </c>
      <c r="AV735" s="157"/>
      <c r="AW735" s="163"/>
      <c r="AX735" s="163"/>
      <c r="AY735" s="164"/>
      <c r="AZ735" s="165"/>
      <c r="BA735" s="165"/>
      <c r="BB735" s="1"/>
      <c r="BC735" s="1"/>
      <c r="BD735" s="1"/>
      <c r="BE735" s="1"/>
      <c r="BF735" s="1"/>
    </row>
    <row r="736" spans="1:58" s="1" customFormat="1">
      <c r="A736" s="21" t="s">
        <v>722</v>
      </c>
      <c r="B736" s="145" t="s">
        <v>710</v>
      </c>
      <c r="C736" s="68" t="s">
        <v>349</v>
      </c>
      <c r="D736" s="21" t="s">
        <v>437</v>
      </c>
      <c r="E736" s="21" t="s">
        <v>718</v>
      </c>
      <c r="F736" s="21">
        <v>2</v>
      </c>
      <c r="G736" s="20" t="s">
        <v>717</v>
      </c>
      <c r="H736" s="21">
        <v>2</v>
      </c>
      <c r="I736" s="49">
        <v>1</v>
      </c>
      <c r="J736" s="37"/>
      <c r="K736" s="31"/>
      <c r="L736" s="31"/>
      <c r="M736" s="38"/>
      <c r="N736" s="193">
        <v>0</v>
      </c>
      <c r="O736" s="21"/>
      <c r="P736" s="21">
        <v>2</v>
      </c>
      <c r="Q736" s="21">
        <v>2</v>
      </c>
      <c r="R736" s="21">
        <v>0</v>
      </c>
      <c r="S736" s="21">
        <v>0</v>
      </c>
      <c r="T736" s="121"/>
      <c r="U736" s="50">
        <f t="shared" si="177"/>
        <v>2</v>
      </c>
      <c r="V736" s="29">
        <f t="shared" si="178"/>
        <v>0</v>
      </c>
      <c r="W736" s="29">
        <f t="shared" si="179"/>
        <v>0</v>
      </c>
      <c r="X736" s="57">
        <f t="shared" si="180"/>
        <v>0</v>
      </c>
      <c r="Y736" s="29">
        <f t="shared" si="181"/>
        <v>0</v>
      </c>
      <c r="Z736" s="20">
        <f t="shared" si="182"/>
        <v>0</v>
      </c>
      <c r="AA736" s="20">
        <f t="shared" si="190"/>
        <v>0</v>
      </c>
      <c r="AB736" s="20">
        <f t="shared" si="183"/>
        <v>0</v>
      </c>
      <c r="AC736" s="20">
        <f t="shared" si="184"/>
        <v>0</v>
      </c>
      <c r="AD736" s="20">
        <f t="shared" si="185"/>
        <v>0</v>
      </c>
      <c r="AE736" s="23">
        <f t="shared" si="186"/>
        <v>0</v>
      </c>
      <c r="AF736" s="25">
        <f t="shared" si="187"/>
        <v>0</v>
      </c>
      <c r="AG736" s="230"/>
      <c r="AH736" s="25">
        <f t="shared" si="191"/>
        <v>0</v>
      </c>
      <c r="AI736" s="23"/>
      <c r="AJ736" s="49">
        <f t="shared" si="188"/>
        <v>2</v>
      </c>
      <c r="AK736" s="366" t="s">
        <v>233</v>
      </c>
      <c r="AL736" s="182">
        <f t="shared" si="189"/>
        <v>3.3333333333333335E-3</v>
      </c>
      <c r="AM736" s="158" t="s">
        <v>354</v>
      </c>
      <c r="AN736" s="20" t="s">
        <v>109</v>
      </c>
      <c r="AO736" s="20" t="s">
        <v>109</v>
      </c>
      <c r="AP736" s="21"/>
      <c r="AQ736" s="122" t="s">
        <v>4</v>
      </c>
      <c r="AR736" s="185" t="str">
        <f>INDEX(Преподаватели!F$3:F$72,MATCH($AK736,Преподаватели!$E$3:$E$72,0),1)</f>
        <v>доц.</v>
      </c>
      <c r="AS736" s="101" t="str">
        <f>INDEX(Преподаватели!G$3:G$72,MATCH($AK736,Преподаватели!$E$3:$E$72,0),1)</f>
        <v>шт.</v>
      </c>
      <c r="AT736" s="101" t="str">
        <f>INDEX(Преподаватели!H$3:H$72,MATCH($AK736,Преподаватели!$E$3:$E$72,0),1)</f>
        <v>к.н.</v>
      </c>
      <c r="AU736" s="186" t="str">
        <f>INDEX(Преподаватели!I$3:I$72,MATCH($AK736,Преподаватели!$E$3:$E$72,0),1)</f>
        <v>б.з.</v>
      </c>
      <c r="AV736" s="157"/>
      <c r="AW736" s="163"/>
      <c r="AX736" s="163"/>
      <c r="AY736" s="164"/>
      <c r="AZ736" s="165"/>
      <c r="BA736" s="165"/>
      <c r="BB736" s="4"/>
      <c r="BC736" s="4"/>
      <c r="BD736" s="4"/>
      <c r="BE736" s="4"/>
      <c r="BF736" s="4"/>
    </row>
    <row r="737" spans="1:58">
      <c r="A737" s="21" t="s">
        <v>722</v>
      </c>
      <c r="B737" s="145" t="s">
        <v>710</v>
      </c>
      <c r="C737" s="68" t="s">
        <v>349</v>
      </c>
      <c r="D737" s="21" t="s">
        <v>437</v>
      </c>
      <c r="E737" s="21" t="s">
        <v>719</v>
      </c>
      <c r="F737" s="21">
        <v>2</v>
      </c>
      <c r="G737" s="20" t="s">
        <v>717</v>
      </c>
      <c r="H737" s="21">
        <v>2</v>
      </c>
      <c r="I737" s="49">
        <v>1</v>
      </c>
      <c r="J737" s="37"/>
      <c r="K737" s="31" t="s">
        <v>106</v>
      </c>
      <c r="L737" s="31"/>
      <c r="M737" s="38"/>
      <c r="N737" s="193">
        <v>3</v>
      </c>
      <c r="O737" s="21">
        <v>90</v>
      </c>
      <c r="P737" s="21">
        <v>2</v>
      </c>
      <c r="Q737" s="21"/>
      <c r="R737" s="21">
        <v>0</v>
      </c>
      <c r="S737" s="21">
        <v>2</v>
      </c>
      <c r="T737" s="121">
        <v>80</v>
      </c>
      <c r="U737" s="50">
        <f t="shared" si="177"/>
        <v>0</v>
      </c>
      <c r="V737" s="29">
        <f t="shared" si="178"/>
        <v>0</v>
      </c>
      <c r="W737" s="29">
        <f t="shared" si="179"/>
        <v>2</v>
      </c>
      <c r="X737" s="57">
        <f t="shared" si="180"/>
        <v>0</v>
      </c>
      <c r="Y737" s="29">
        <f t="shared" si="181"/>
        <v>0</v>
      </c>
      <c r="Z737" s="20">
        <f t="shared" si="182"/>
        <v>0</v>
      </c>
      <c r="AA737" s="20">
        <f t="shared" si="190"/>
        <v>0</v>
      </c>
      <c r="AB737" s="20">
        <f t="shared" si="183"/>
        <v>0</v>
      </c>
      <c r="AC737" s="20">
        <f t="shared" si="184"/>
        <v>0</v>
      </c>
      <c r="AD737" s="20">
        <f t="shared" si="185"/>
        <v>0</v>
      </c>
      <c r="AE737" s="23">
        <f t="shared" si="186"/>
        <v>0</v>
      </c>
      <c r="AF737" s="25">
        <f t="shared" si="187"/>
        <v>0</v>
      </c>
      <c r="AG737" s="230"/>
      <c r="AH737" s="25">
        <f t="shared" si="191"/>
        <v>0</v>
      </c>
      <c r="AI737" s="23"/>
      <c r="AJ737" s="49">
        <f t="shared" si="188"/>
        <v>2</v>
      </c>
      <c r="AK737" s="366" t="s">
        <v>233</v>
      </c>
      <c r="AL737" s="182">
        <f t="shared" si="189"/>
        <v>3.3333333333333335E-3</v>
      </c>
      <c r="AM737" s="69" t="s">
        <v>354</v>
      </c>
      <c r="AN737" s="20" t="s">
        <v>109</v>
      </c>
      <c r="AO737" s="20" t="s">
        <v>109</v>
      </c>
      <c r="AP737" s="21"/>
      <c r="AQ737" s="122" t="s">
        <v>4</v>
      </c>
      <c r="AR737" s="185" t="str">
        <f>INDEX(Преподаватели!F$3:F$72,MATCH($AK737,Преподаватели!$E$3:$E$72,0),1)</f>
        <v>доц.</v>
      </c>
      <c r="AS737" s="101" t="str">
        <f>INDEX(Преподаватели!G$3:G$72,MATCH($AK737,Преподаватели!$E$3:$E$72,0),1)</f>
        <v>шт.</v>
      </c>
      <c r="AT737" s="101" t="str">
        <f>INDEX(Преподаватели!H$3:H$72,MATCH($AK737,Преподаватели!$E$3:$E$72,0),1)</f>
        <v>к.н.</v>
      </c>
      <c r="AU737" s="186" t="str">
        <f>INDEX(Преподаватели!I$3:I$72,MATCH($AK737,Преподаватели!$E$3:$E$72,0),1)</f>
        <v>б.з.</v>
      </c>
      <c r="AV737" s="157"/>
      <c r="AW737" s="163"/>
      <c r="AX737" s="163"/>
      <c r="AY737" s="164"/>
      <c r="AZ737" s="165"/>
      <c r="BA737" s="165"/>
      <c r="BB737" s="1"/>
      <c r="BC737" s="1"/>
      <c r="BD737" s="1"/>
      <c r="BE737" s="1"/>
      <c r="BF737" s="1"/>
    </row>
    <row r="738" spans="1:58">
      <c r="A738" s="21" t="s">
        <v>723</v>
      </c>
      <c r="B738" s="145" t="s">
        <v>709</v>
      </c>
      <c r="C738" s="68" t="s">
        <v>349</v>
      </c>
      <c r="D738" s="21" t="s">
        <v>437</v>
      </c>
      <c r="E738" s="21" t="s">
        <v>718</v>
      </c>
      <c r="F738" s="21">
        <v>2</v>
      </c>
      <c r="G738" s="20" t="s">
        <v>717</v>
      </c>
      <c r="H738" s="21">
        <v>2</v>
      </c>
      <c r="I738" s="49">
        <v>1</v>
      </c>
      <c r="J738" s="37"/>
      <c r="K738" s="31"/>
      <c r="L738" s="31"/>
      <c r="M738" s="38"/>
      <c r="N738" s="193">
        <v>0</v>
      </c>
      <c r="O738" s="21"/>
      <c r="P738" s="21">
        <v>2</v>
      </c>
      <c r="Q738" s="21">
        <v>2</v>
      </c>
      <c r="R738" s="21">
        <v>0</v>
      </c>
      <c r="S738" s="21">
        <v>0</v>
      </c>
      <c r="T738" s="121"/>
      <c r="U738" s="50">
        <f t="shared" si="177"/>
        <v>2</v>
      </c>
      <c r="V738" s="29">
        <f t="shared" si="178"/>
        <v>0</v>
      </c>
      <c r="W738" s="29">
        <f t="shared" si="179"/>
        <v>0</v>
      </c>
      <c r="X738" s="57">
        <f t="shared" si="180"/>
        <v>0</v>
      </c>
      <c r="Y738" s="29">
        <f t="shared" si="181"/>
        <v>0</v>
      </c>
      <c r="Z738" s="20">
        <f t="shared" si="182"/>
        <v>0</v>
      </c>
      <c r="AA738" s="20">
        <f t="shared" si="190"/>
        <v>0</v>
      </c>
      <c r="AB738" s="20">
        <f t="shared" si="183"/>
        <v>0</v>
      </c>
      <c r="AC738" s="20">
        <f t="shared" si="184"/>
        <v>0</v>
      </c>
      <c r="AD738" s="20">
        <f t="shared" si="185"/>
        <v>0</v>
      </c>
      <c r="AE738" s="23">
        <f t="shared" si="186"/>
        <v>0</v>
      </c>
      <c r="AF738" s="25">
        <f t="shared" si="187"/>
        <v>0</v>
      </c>
      <c r="AG738" s="230"/>
      <c r="AH738" s="25">
        <f t="shared" si="191"/>
        <v>0</v>
      </c>
      <c r="AI738" s="23"/>
      <c r="AJ738" s="49">
        <f t="shared" si="188"/>
        <v>2</v>
      </c>
      <c r="AK738" s="366" t="s">
        <v>637</v>
      </c>
      <c r="AL738" s="182">
        <f t="shared" si="189"/>
        <v>3.3333333333333335E-3</v>
      </c>
      <c r="AM738" s="69" t="s">
        <v>358</v>
      </c>
      <c r="AN738" s="20" t="s">
        <v>109</v>
      </c>
      <c r="AO738" s="20" t="s">
        <v>109</v>
      </c>
      <c r="AP738" s="21"/>
      <c r="AQ738" s="122" t="s">
        <v>4</v>
      </c>
      <c r="AR738" s="185" t="str">
        <f>INDEX(Преподаватели!F$3:F$72,MATCH($AK738,Преподаватели!$E$3:$E$72,0),1)</f>
        <v>ст.викл.</v>
      </c>
      <c r="AS738" s="101" t="str">
        <f>INDEX(Преподаватели!G$3:G$72,MATCH($AK738,Преподаватели!$E$3:$E$72,0),1)</f>
        <v>сум.</v>
      </c>
      <c r="AT738" s="101" t="str">
        <f>INDEX(Преподаватели!H$3:H$72,MATCH($AK738,Преподаватели!$E$3:$E$72,0),1)</f>
        <v>б.с.</v>
      </c>
      <c r="AU738" s="186" t="str">
        <f>INDEX(Преподаватели!I$3:I$72,MATCH($AK738,Преподаватели!$E$3:$E$72,0),1)</f>
        <v>б.з.</v>
      </c>
      <c r="AV738" s="157"/>
      <c r="AW738" s="163"/>
      <c r="AX738" s="163"/>
      <c r="AY738" s="164"/>
      <c r="AZ738" s="165"/>
      <c r="BA738" s="165"/>
      <c r="BB738" s="1"/>
      <c r="BC738" s="1"/>
      <c r="BD738" s="1"/>
      <c r="BE738" s="1"/>
      <c r="BF738" s="1"/>
    </row>
    <row r="739" spans="1:58" s="1" customFormat="1">
      <c r="A739" s="21" t="s">
        <v>723</v>
      </c>
      <c r="B739" s="145" t="s">
        <v>709</v>
      </c>
      <c r="C739" s="68" t="s">
        <v>349</v>
      </c>
      <c r="D739" s="21" t="s">
        <v>437</v>
      </c>
      <c r="E739" s="21" t="s">
        <v>719</v>
      </c>
      <c r="F739" s="21">
        <v>2</v>
      </c>
      <c r="G739" s="20" t="s">
        <v>717</v>
      </c>
      <c r="H739" s="21">
        <v>2</v>
      </c>
      <c r="I739" s="49">
        <v>1</v>
      </c>
      <c r="J739" s="37"/>
      <c r="K739" s="31" t="s">
        <v>106</v>
      </c>
      <c r="L739" s="31"/>
      <c r="M739" s="38"/>
      <c r="N739" s="193">
        <v>3</v>
      </c>
      <c r="O739" s="21">
        <v>90</v>
      </c>
      <c r="P739" s="21">
        <v>2</v>
      </c>
      <c r="Q739" s="21"/>
      <c r="R739" s="21">
        <v>0</v>
      </c>
      <c r="S739" s="21">
        <v>2</v>
      </c>
      <c r="T739" s="121">
        <v>80</v>
      </c>
      <c r="U739" s="50">
        <f t="shared" si="177"/>
        <v>0</v>
      </c>
      <c r="V739" s="29">
        <f t="shared" si="178"/>
        <v>0</v>
      </c>
      <c r="W739" s="29">
        <f t="shared" si="179"/>
        <v>2</v>
      </c>
      <c r="X739" s="57">
        <f t="shared" si="180"/>
        <v>0</v>
      </c>
      <c r="Y739" s="29">
        <f t="shared" si="181"/>
        <v>0</v>
      </c>
      <c r="Z739" s="20">
        <f t="shared" si="182"/>
        <v>0</v>
      </c>
      <c r="AA739" s="20">
        <f t="shared" si="190"/>
        <v>0</v>
      </c>
      <c r="AB739" s="20">
        <f t="shared" si="183"/>
        <v>0</v>
      </c>
      <c r="AC739" s="20">
        <f t="shared" si="184"/>
        <v>0</v>
      </c>
      <c r="AD739" s="20">
        <f t="shared" si="185"/>
        <v>0</v>
      </c>
      <c r="AE739" s="23">
        <f t="shared" si="186"/>
        <v>0</v>
      </c>
      <c r="AF739" s="25">
        <f t="shared" si="187"/>
        <v>0</v>
      </c>
      <c r="AG739" s="230"/>
      <c r="AH739" s="25">
        <f t="shared" si="191"/>
        <v>0</v>
      </c>
      <c r="AI739" s="23"/>
      <c r="AJ739" s="49">
        <f t="shared" si="188"/>
        <v>2</v>
      </c>
      <c r="AK739" s="366" t="s">
        <v>637</v>
      </c>
      <c r="AL739" s="182">
        <f t="shared" si="189"/>
        <v>3.3333333333333335E-3</v>
      </c>
      <c r="AM739" s="158" t="s">
        <v>358</v>
      </c>
      <c r="AN739" s="20" t="s">
        <v>109</v>
      </c>
      <c r="AO739" s="20" t="s">
        <v>109</v>
      </c>
      <c r="AP739" s="21"/>
      <c r="AQ739" s="122" t="s">
        <v>4</v>
      </c>
      <c r="AR739" s="185" t="str">
        <f>INDEX(Преподаватели!F$3:F$72,MATCH($AK739,Преподаватели!$E$3:$E$72,0),1)</f>
        <v>ст.викл.</v>
      </c>
      <c r="AS739" s="101" t="str">
        <f>INDEX(Преподаватели!G$3:G$72,MATCH($AK739,Преподаватели!$E$3:$E$72,0),1)</f>
        <v>сум.</v>
      </c>
      <c r="AT739" s="101" t="str">
        <f>INDEX(Преподаватели!H$3:H$72,MATCH($AK739,Преподаватели!$E$3:$E$72,0),1)</f>
        <v>б.с.</v>
      </c>
      <c r="AU739" s="186" t="str">
        <f>INDEX(Преподаватели!I$3:I$72,MATCH($AK739,Преподаватели!$E$3:$E$72,0),1)</f>
        <v>б.з.</v>
      </c>
      <c r="AV739" s="157"/>
      <c r="AW739" s="163"/>
      <c r="AX739" s="163"/>
      <c r="AY739" s="164"/>
      <c r="AZ739" s="165"/>
      <c r="BA739" s="165"/>
    </row>
    <row r="740" spans="1:58" ht="25.5">
      <c r="A740" s="21" t="s">
        <v>724</v>
      </c>
      <c r="B740" s="145" t="s">
        <v>706</v>
      </c>
      <c r="C740" s="68" t="s">
        <v>349</v>
      </c>
      <c r="D740" s="21" t="s">
        <v>437</v>
      </c>
      <c r="E740" s="21" t="s">
        <v>718</v>
      </c>
      <c r="F740" s="21">
        <v>2</v>
      </c>
      <c r="G740" s="20" t="s">
        <v>717</v>
      </c>
      <c r="H740" s="21">
        <v>2</v>
      </c>
      <c r="I740" s="49">
        <v>1</v>
      </c>
      <c r="J740" s="37"/>
      <c r="K740" s="31"/>
      <c r="L740" s="31"/>
      <c r="M740" s="38"/>
      <c r="N740" s="193">
        <v>0</v>
      </c>
      <c r="O740" s="21"/>
      <c r="P740" s="21">
        <v>2</v>
      </c>
      <c r="Q740" s="21">
        <v>2</v>
      </c>
      <c r="R740" s="21">
        <v>0</v>
      </c>
      <c r="S740" s="21">
        <v>0</v>
      </c>
      <c r="T740" s="121"/>
      <c r="U740" s="50">
        <f t="shared" si="177"/>
        <v>2</v>
      </c>
      <c r="V740" s="29">
        <f t="shared" si="178"/>
        <v>0</v>
      </c>
      <c r="W740" s="29">
        <f t="shared" si="179"/>
        <v>0</v>
      </c>
      <c r="X740" s="57">
        <f t="shared" si="180"/>
        <v>0</v>
      </c>
      <c r="Y740" s="29">
        <f t="shared" si="181"/>
        <v>0</v>
      </c>
      <c r="Z740" s="20">
        <f t="shared" si="182"/>
        <v>0</v>
      </c>
      <c r="AA740" s="20">
        <f t="shared" si="190"/>
        <v>0</v>
      </c>
      <c r="AB740" s="20">
        <f t="shared" si="183"/>
        <v>0</v>
      </c>
      <c r="AC740" s="20">
        <f t="shared" si="184"/>
        <v>0</v>
      </c>
      <c r="AD740" s="20">
        <f t="shared" si="185"/>
        <v>0</v>
      </c>
      <c r="AE740" s="23">
        <f t="shared" si="186"/>
        <v>0</v>
      </c>
      <c r="AF740" s="25">
        <f t="shared" si="187"/>
        <v>0</v>
      </c>
      <c r="AG740" s="230"/>
      <c r="AH740" s="25">
        <f t="shared" si="191"/>
        <v>0</v>
      </c>
      <c r="AI740" s="23"/>
      <c r="AJ740" s="49">
        <f t="shared" si="188"/>
        <v>2</v>
      </c>
      <c r="AK740" s="366" t="s">
        <v>254</v>
      </c>
      <c r="AL740" s="182">
        <f t="shared" si="189"/>
        <v>3.3333333333333335E-3</v>
      </c>
      <c r="AM740" s="69" t="s">
        <v>354</v>
      </c>
      <c r="AN740" s="20" t="s">
        <v>109</v>
      </c>
      <c r="AO740" s="20" t="s">
        <v>109</v>
      </c>
      <c r="AP740" s="21"/>
      <c r="AQ740" s="122" t="s">
        <v>4</v>
      </c>
      <c r="AR740" s="185" t="str">
        <f>INDEX(Преподаватели!F$3:F$72,MATCH($AK740,Преподаватели!$E$3:$E$72,0),1)</f>
        <v>доц.</v>
      </c>
      <c r="AS740" s="101" t="str">
        <f>INDEX(Преподаватели!G$3:G$72,MATCH($AK740,Преподаватели!$E$3:$E$72,0),1)</f>
        <v>шт.сум.</v>
      </c>
      <c r="AT740" s="101" t="str">
        <f>INDEX(Преподаватели!H$3:H$72,MATCH($AK740,Преподаватели!$E$3:$E$72,0),1)</f>
        <v>к.н.</v>
      </c>
      <c r="AU740" s="186" t="str">
        <f>INDEX(Преподаватели!I$3:I$72,MATCH($AK740,Преподаватели!$E$3:$E$72,0),1)</f>
        <v>доц.</v>
      </c>
      <c r="AV740" s="157"/>
      <c r="AW740" s="163"/>
      <c r="AX740" s="163"/>
      <c r="AY740" s="164"/>
      <c r="AZ740" s="165"/>
      <c r="BA740" s="165"/>
    </row>
    <row r="741" spans="1:58" s="1" customFormat="1" ht="25.5">
      <c r="A741" s="21" t="s">
        <v>724</v>
      </c>
      <c r="B741" s="145" t="s">
        <v>706</v>
      </c>
      <c r="C741" s="68" t="s">
        <v>349</v>
      </c>
      <c r="D741" s="21" t="s">
        <v>437</v>
      </c>
      <c r="E741" s="21" t="s">
        <v>719</v>
      </c>
      <c r="F741" s="21">
        <v>2</v>
      </c>
      <c r="G741" s="20" t="s">
        <v>717</v>
      </c>
      <c r="H741" s="21">
        <v>2</v>
      </c>
      <c r="I741" s="49">
        <v>1</v>
      </c>
      <c r="J741" s="37"/>
      <c r="K741" s="31" t="s">
        <v>106</v>
      </c>
      <c r="L741" s="31"/>
      <c r="M741" s="38"/>
      <c r="N741" s="193">
        <v>3</v>
      </c>
      <c r="O741" s="21">
        <v>90</v>
      </c>
      <c r="P741" s="21">
        <v>2</v>
      </c>
      <c r="Q741" s="21"/>
      <c r="R741" s="21">
        <v>0</v>
      </c>
      <c r="S741" s="21">
        <v>2</v>
      </c>
      <c r="T741" s="121">
        <v>80</v>
      </c>
      <c r="U741" s="50">
        <f t="shared" si="177"/>
        <v>0</v>
      </c>
      <c r="V741" s="29">
        <f t="shared" si="178"/>
        <v>0</v>
      </c>
      <c r="W741" s="29">
        <f t="shared" si="179"/>
        <v>2</v>
      </c>
      <c r="X741" s="57">
        <f t="shared" si="180"/>
        <v>0</v>
      </c>
      <c r="Y741" s="29">
        <f t="shared" si="181"/>
        <v>0</v>
      </c>
      <c r="Z741" s="20">
        <f t="shared" si="182"/>
        <v>0</v>
      </c>
      <c r="AA741" s="20">
        <f t="shared" si="190"/>
        <v>0</v>
      </c>
      <c r="AB741" s="20">
        <f t="shared" si="183"/>
        <v>0</v>
      </c>
      <c r="AC741" s="20">
        <f t="shared" si="184"/>
        <v>0</v>
      </c>
      <c r="AD741" s="20">
        <f t="shared" si="185"/>
        <v>0</v>
      </c>
      <c r="AE741" s="23">
        <f t="shared" si="186"/>
        <v>0</v>
      </c>
      <c r="AF741" s="25">
        <f t="shared" si="187"/>
        <v>0</v>
      </c>
      <c r="AG741" s="230"/>
      <c r="AH741" s="25">
        <f t="shared" si="191"/>
        <v>0</v>
      </c>
      <c r="AI741" s="23"/>
      <c r="AJ741" s="49">
        <f t="shared" si="188"/>
        <v>2</v>
      </c>
      <c r="AK741" s="366" t="s">
        <v>254</v>
      </c>
      <c r="AL741" s="182">
        <f t="shared" si="189"/>
        <v>3.3333333333333335E-3</v>
      </c>
      <c r="AM741" s="158" t="s">
        <v>354</v>
      </c>
      <c r="AN741" s="20" t="s">
        <v>109</v>
      </c>
      <c r="AO741" s="20" t="s">
        <v>109</v>
      </c>
      <c r="AP741" s="21"/>
      <c r="AQ741" s="122" t="s">
        <v>4</v>
      </c>
      <c r="AR741" s="185" t="str">
        <f>INDEX(Преподаватели!F$3:F$72,MATCH($AK741,Преподаватели!$E$3:$E$72,0),1)</f>
        <v>доц.</v>
      </c>
      <c r="AS741" s="101" t="str">
        <f>INDEX(Преподаватели!G$3:G$72,MATCH($AK741,Преподаватели!$E$3:$E$72,0),1)</f>
        <v>шт.сум.</v>
      </c>
      <c r="AT741" s="101" t="str">
        <f>INDEX(Преподаватели!H$3:H$72,MATCH($AK741,Преподаватели!$E$3:$E$72,0),1)</f>
        <v>к.н.</v>
      </c>
      <c r="AU741" s="186" t="str">
        <f>INDEX(Преподаватели!I$3:I$72,MATCH($AK741,Преподаватели!$E$3:$E$72,0),1)</f>
        <v>доц.</v>
      </c>
      <c r="AV741" s="157"/>
      <c r="AW741" s="163"/>
      <c r="AX741" s="163"/>
      <c r="AY741" s="164"/>
      <c r="AZ741" s="165"/>
      <c r="BA741" s="165"/>
    </row>
    <row r="742" spans="1:58" s="1" customFormat="1">
      <c r="A742" s="329" t="s">
        <v>439</v>
      </c>
      <c r="B742" s="145" t="s">
        <v>725</v>
      </c>
      <c r="C742" s="68" t="s">
        <v>483</v>
      </c>
      <c r="D742" s="21" t="s">
        <v>437</v>
      </c>
      <c r="E742" s="21" t="s">
        <v>413</v>
      </c>
      <c r="F742" s="21">
        <v>1</v>
      </c>
      <c r="G742" s="320" t="s">
        <v>726</v>
      </c>
      <c r="H742" s="21">
        <v>12</v>
      </c>
      <c r="I742" s="49">
        <v>1</v>
      </c>
      <c r="J742" s="37"/>
      <c r="K742" s="31"/>
      <c r="L742" s="31"/>
      <c r="M742" s="38"/>
      <c r="N742" s="193">
        <v>0</v>
      </c>
      <c r="O742" s="21"/>
      <c r="P742" s="21">
        <v>4</v>
      </c>
      <c r="Q742" s="21">
        <v>4</v>
      </c>
      <c r="R742" s="21">
        <v>0</v>
      </c>
      <c r="S742" s="21"/>
      <c r="T742" s="121"/>
      <c r="U742" s="50">
        <f t="shared" si="177"/>
        <v>4</v>
      </c>
      <c r="V742" s="29">
        <f t="shared" si="178"/>
        <v>0</v>
      </c>
      <c r="W742" s="29">
        <f t="shared" si="179"/>
        <v>0</v>
      </c>
      <c r="X742" s="57">
        <f t="shared" si="180"/>
        <v>0</v>
      </c>
      <c r="Y742" s="29">
        <f t="shared" si="181"/>
        <v>0</v>
      </c>
      <c r="Z742" s="20">
        <f t="shared" si="182"/>
        <v>0</v>
      </c>
      <c r="AA742" s="20">
        <f t="shared" si="190"/>
        <v>0</v>
      </c>
      <c r="AB742" s="20">
        <f t="shared" si="183"/>
        <v>0</v>
      </c>
      <c r="AC742" s="20">
        <f t="shared" si="184"/>
        <v>0</v>
      </c>
      <c r="AD742" s="20">
        <f t="shared" si="185"/>
        <v>0</v>
      </c>
      <c r="AE742" s="23">
        <f t="shared" si="186"/>
        <v>0</v>
      </c>
      <c r="AF742" s="25">
        <f t="shared" si="187"/>
        <v>0</v>
      </c>
      <c r="AG742" s="230">
        <f t="shared" ref="AG742:AG772" si="192">IF(OR(L742="+",A742="Пр",A742="ПедПр",A742="НПрКПУ"),0,IF(OR(D742="Ден.(д)",D742="Заоч.(д)"),N742*0.5*H742,IF((V742+W742)&gt;0,N742*H742*0.08,0)))</f>
        <v>0</v>
      </c>
      <c r="AH742" s="25">
        <f t="shared" si="191"/>
        <v>0</v>
      </c>
      <c r="AI742" s="23"/>
      <c r="AJ742" s="49">
        <f t="shared" si="188"/>
        <v>4</v>
      </c>
      <c r="AK742" s="181" t="s">
        <v>200</v>
      </c>
      <c r="AL742" s="182">
        <f t="shared" si="189"/>
        <v>6.6666666666666671E-3</v>
      </c>
      <c r="AM742" s="158" t="s">
        <v>201</v>
      </c>
      <c r="AN742" s="20" t="s">
        <v>148</v>
      </c>
      <c r="AO742" s="20" t="s">
        <v>180</v>
      </c>
      <c r="AP742" s="21"/>
      <c r="AQ742" s="122" t="s">
        <v>4</v>
      </c>
      <c r="AR742" s="185" t="str">
        <f>INDEX(Преподаватели!F$3:F$72,MATCH($AK742,Преподаватели!$E$3:$E$72,0),1)</f>
        <v>проф.</v>
      </c>
      <c r="AS742" s="101" t="str">
        <f>INDEX(Преподаватели!G$3:G$72,MATCH($AK742,Преподаватели!$E$3:$E$72,0),1)</f>
        <v>сум.</v>
      </c>
      <c r="AT742" s="101" t="str">
        <f>INDEX(Преподаватели!H$3:H$72,MATCH($AK742,Преподаватели!$E$3:$E$72,0),1)</f>
        <v>д.н.</v>
      </c>
      <c r="AU742" s="186" t="str">
        <f>INDEX(Преподаватели!I$3:I$72,MATCH($AK742,Преподаватели!$E$3:$E$72,0),1)</f>
        <v>проф.</v>
      </c>
      <c r="AV742" s="157"/>
      <c r="AW742" s="163"/>
      <c r="AX742" s="163"/>
      <c r="AY742" s="164"/>
      <c r="AZ742" s="165"/>
      <c r="BA742" s="165"/>
    </row>
    <row r="743" spans="1:58">
      <c r="A743" s="22" t="s">
        <v>141</v>
      </c>
      <c r="B743" s="145" t="s">
        <v>725</v>
      </c>
      <c r="C743" s="68" t="s">
        <v>483</v>
      </c>
      <c r="D743" s="21" t="s">
        <v>437</v>
      </c>
      <c r="E743" s="21" t="s">
        <v>413</v>
      </c>
      <c r="F743" s="21">
        <v>1</v>
      </c>
      <c r="G743" s="320" t="s">
        <v>726</v>
      </c>
      <c r="H743" s="21">
        <v>12</v>
      </c>
      <c r="I743" s="49">
        <v>1</v>
      </c>
      <c r="J743" s="37"/>
      <c r="K743" s="31" t="s">
        <v>106</v>
      </c>
      <c r="L743" s="31"/>
      <c r="M743" s="38"/>
      <c r="N743" s="193">
        <v>3</v>
      </c>
      <c r="O743" s="21">
        <v>90</v>
      </c>
      <c r="P743" s="21">
        <v>2</v>
      </c>
      <c r="Q743" s="21"/>
      <c r="R743" s="21">
        <v>0</v>
      </c>
      <c r="S743" s="21">
        <v>2</v>
      </c>
      <c r="T743" s="121">
        <v>76</v>
      </c>
      <c r="U743" s="50">
        <f t="shared" si="177"/>
        <v>0</v>
      </c>
      <c r="V743" s="29">
        <f t="shared" si="178"/>
        <v>0</v>
      </c>
      <c r="W743" s="29">
        <f t="shared" si="179"/>
        <v>2</v>
      </c>
      <c r="X743" s="57">
        <f t="shared" si="180"/>
        <v>0</v>
      </c>
      <c r="Y743" s="29">
        <f t="shared" si="181"/>
        <v>0</v>
      </c>
      <c r="Z743" s="20">
        <f t="shared" si="182"/>
        <v>0</v>
      </c>
      <c r="AA743" s="20">
        <f t="shared" si="190"/>
        <v>0</v>
      </c>
      <c r="AB743" s="20">
        <f t="shared" si="183"/>
        <v>0</v>
      </c>
      <c r="AC743" s="20">
        <f t="shared" si="184"/>
        <v>0</v>
      </c>
      <c r="AD743" s="20">
        <f t="shared" si="185"/>
        <v>0</v>
      </c>
      <c r="AE743" s="23">
        <f t="shared" si="186"/>
        <v>0</v>
      </c>
      <c r="AF743" s="25">
        <f t="shared" si="187"/>
        <v>0</v>
      </c>
      <c r="AG743" s="230"/>
      <c r="AH743" s="25">
        <f t="shared" si="191"/>
        <v>0</v>
      </c>
      <c r="AI743" s="23"/>
      <c r="AJ743" s="49">
        <f t="shared" si="188"/>
        <v>2</v>
      </c>
      <c r="AK743" s="181" t="s">
        <v>200</v>
      </c>
      <c r="AL743" s="182">
        <f t="shared" si="189"/>
        <v>3.3333333333333335E-3</v>
      </c>
      <c r="AM743" s="69" t="s">
        <v>201</v>
      </c>
      <c r="AN743" s="20" t="s">
        <v>148</v>
      </c>
      <c r="AO743" s="20" t="s">
        <v>180</v>
      </c>
      <c r="AP743" s="21"/>
      <c r="AQ743" s="122" t="s">
        <v>4</v>
      </c>
      <c r="AR743" s="185" t="str">
        <f>INDEX(Преподаватели!F$3:F$72,MATCH($AK743,Преподаватели!$E$3:$E$72,0),1)</f>
        <v>проф.</v>
      </c>
      <c r="AS743" s="101" t="str">
        <f>INDEX(Преподаватели!G$3:G$72,MATCH($AK743,Преподаватели!$E$3:$E$72,0),1)</f>
        <v>сум.</v>
      </c>
      <c r="AT743" s="101" t="str">
        <f>INDEX(Преподаватели!H$3:H$72,MATCH($AK743,Преподаватели!$E$3:$E$72,0),1)</f>
        <v>д.н.</v>
      </c>
      <c r="AU743" s="186" t="str">
        <f>INDEX(Преподаватели!I$3:I$72,MATCH($AK743,Преподаватели!$E$3:$E$72,0),1)</f>
        <v>проф.</v>
      </c>
      <c r="AV743" s="157"/>
      <c r="AW743" s="163"/>
      <c r="AX743" s="163"/>
      <c r="AY743" s="164"/>
      <c r="AZ743" s="165"/>
      <c r="BA743" s="165"/>
    </row>
    <row r="744" spans="1:58" s="1" customFormat="1" ht="25.5">
      <c r="A744" s="329" t="s">
        <v>439</v>
      </c>
      <c r="B744" s="145" t="s">
        <v>727</v>
      </c>
      <c r="C744" s="68" t="s">
        <v>483</v>
      </c>
      <c r="D744" s="21" t="s">
        <v>437</v>
      </c>
      <c r="E744" s="21" t="s">
        <v>413</v>
      </c>
      <c r="F744" s="21">
        <v>1</v>
      </c>
      <c r="G744" s="320" t="s">
        <v>726</v>
      </c>
      <c r="H744" s="21">
        <v>12</v>
      </c>
      <c r="I744" s="49">
        <v>1</v>
      </c>
      <c r="J744" s="37"/>
      <c r="K744" s="31"/>
      <c r="L744" s="31"/>
      <c r="M744" s="38"/>
      <c r="N744" s="193">
        <v>0</v>
      </c>
      <c r="O744" s="21"/>
      <c r="P744" s="21">
        <v>4</v>
      </c>
      <c r="Q744" s="21">
        <v>4</v>
      </c>
      <c r="R744" s="21">
        <v>0</v>
      </c>
      <c r="S744" s="21"/>
      <c r="T744" s="121"/>
      <c r="U744" s="50">
        <f t="shared" si="177"/>
        <v>4</v>
      </c>
      <c r="V744" s="29">
        <f t="shared" si="178"/>
        <v>0</v>
      </c>
      <c r="W744" s="29">
        <f t="shared" si="179"/>
        <v>0</v>
      </c>
      <c r="X744" s="57">
        <f t="shared" si="180"/>
        <v>0</v>
      </c>
      <c r="Y744" s="29">
        <f t="shared" si="181"/>
        <v>0</v>
      </c>
      <c r="Z744" s="20">
        <f t="shared" si="182"/>
        <v>0</v>
      </c>
      <c r="AA744" s="20">
        <f t="shared" si="190"/>
        <v>0</v>
      </c>
      <c r="AB744" s="20">
        <f t="shared" si="183"/>
        <v>0</v>
      </c>
      <c r="AC744" s="20">
        <f t="shared" si="184"/>
        <v>0</v>
      </c>
      <c r="AD744" s="20">
        <f t="shared" si="185"/>
        <v>0</v>
      </c>
      <c r="AE744" s="23">
        <f t="shared" si="186"/>
        <v>0</v>
      </c>
      <c r="AF744" s="25">
        <f t="shared" si="187"/>
        <v>0</v>
      </c>
      <c r="AG744" s="230">
        <f t="shared" si="192"/>
        <v>0</v>
      </c>
      <c r="AH744" s="25">
        <f t="shared" si="191"/>
        <v>0</v>
      </c>
      <c r="AI744" s="23"/>
      <c r="AJ744" s="49">
        <f t="shared" si="188"/>
        <v>4</v>
      </c>
      <c r="AK744" s="181" t="s">
        <v>200</v>
      </c>
      <c r="AL744" s="182">
        <f t="shared" si="189"/>
        <v>6.6666666666666671E-3</v>
      </c>
      <c r="AM744" s="158" t="s">
        <v>468</v>
      </c>
      <c r="AN744" s="20" t="s">
        <v>180</v>
      </c>
      <c r="AO744" s="20" t="s">
        <v>180</v>
      </c>
      <c r="AP744" s="21"/>
      <c r="AQ744" s="122" t="s">
        <v>4</v>
      </c>
      <c r="AR744" s="185" t="str">
        <f>INDEX(Преподаватели!F$3:F$72,MATCH($AK744,Преподаватели!$E$3:$E$72,0),1)</f>
        <v>проф.</v>
      </c>
      <c r="AS744" s="101" t="str">
        <f>INDEX(Преподаватели!G$3:G$72,MATCH($AK744,Преподаватели!$E$3:$E$72,0),1)</f>
        <v>сум.</v>
      </c>
      <c r="AT744" s="101" t="str">
        <f>INDEX(Преподаватели!H$3:H$72,MATCH($AK744,Преподаватели!$E$3:$E$72,0),1)</f>
        <v>д.н.</v>
      </c>
      <c r="AU744" s="186" t="str">
        <f>INDEX(Преподаватели!I$3:I$72,MATCH($AK744,Преподаватели!$E$3:$E$72,0),1)</f>
        <v>проф.</v>
      </c>
      <c r="AV744" s="157"/>
      <c r="AW744" s="163"/>
      <c r="AX744" s="163"/>
      <c r="AY744" s="164"/>
      <c r="AZ744" s="165"/>
      <c r="BA744" s="165"/>
    </row>
    <row r="745" spans="1:58" s="1" customFormat="1" ht="25.5">
      <c r="A745" s="21" t="s">
        <v>189</v>
      </c>
      <c r="B745" s="145" t="s">
        <v>727</v>
      </c>
      <c r="C745" s="68" t="s">
        <v>483</v>
      </c>
      <c r="D745" s="21" t="s">
        <v>437</v>
      </c>
      <c r="E745" s="21" t="s">
        <v>413</v>
      </c>
      <c r="F745" s="21">
        <v>1</v>
      </c>
      <c r="G745" s="320" t="s">
        <v>726</v>
      </c>
      <c r="H745" s="21">
        <v>12</v>
      </c>
      <c r="I745" s="49">
        <v>1</v>
      </c>
      <c r="J745" s="37"/>
      <c r="K745" s="31" t="s">
        <v>106</v>
      </c>
      <c r="L745" s="31"/>
      <c r="M745" s="38"/>
      <c r="N745" s="193">
        <v>3</v>
      </c>
      <c r="O745" s="21">
        <v>90</v>
      </c>
      <c r="P745" s="21">
        <v>2</v>
      </c>
      <c r="Q745" s="21"/>
      <c r="R745" s="21">
        <v>0</v>
      </c>
      <c r="S745" s="21">
        <v>2</v>
      </c>
      <c r="T745" s="121">
        <v>76</v>
      </c>
      <c r="U745" s="50">
        <f t="shared" si="177"/>
        <v>0</v>
      </c>
      <c r="V745" s="29">
        <f t="shared" si="178"/>
        <v>0</v>
      </c>
      <c r="W745" s="29">
        <f t="shared" si="179"/>
        <v>2</v>
      </c>
      <c r="X745" s="57">
        <f t="shared" si="180"/>
        <v>0</v>
      </c>
      <c r="Y745" s="29">
        <f t="shared" si="181"/>
        <v>0</v>
      </c>
      <c r="Z745" s="20">
        <f t="shared" si="182"/>
        <v>0</v>
      </c>
      <c r="AA745" s="20">
        <f t="shared" si="190"/>
        <v>0</v>
      </c>
      <c r="AB745" s="20">
        <f t="shared" si="183"/>
        <v>0</v>
      </c>
      <c r="AC745" s="20">
        <f t="shared" si="184"/>
        <v>0</v>
      </c>
      <c r="AD745" s="20">
        <f t="shared" si="185"/>
        <v>0</v>
      </c>
      <c r="AE745" s="23">
        <f t="shared" si="186"/>
        <v>0</v>
      </c>
      <c r="AF745" s="25">
        <f t="shared" si="187"/>
        <v>0</v>
      </c>
      <c r="AG745" s="230"/>
      <c r="AH745" s="25">
        <f t="shared" si="191"/>
        <v>0</v>
      </c>
      <c r="AI745" s="23"/>
      <c r="AJ745" s="49">
        <f t="shared" si="188"/>
        <v>2</v>
      </c>
      <c r="AK745" s="181" t="s">
        <v>200</v>
      </c>
      <c r="AL745" s="182">
        <f t="shared" si="189"/>
        <v>3.3333333333333335E-3</v>
      </c>
      <c r="AM745" s="158" t="s">
        <v>468</v>
      </c>
      <c r="AN745" s="20" t="s">
        <v>180</v>
      </c>
      <c r="AO745" s="20" t="s">
        <v>180</v>
      </c>
      <c r="AP745" s="21"/>
      <c r="AQ745" s="122" t="s">
        <v>4</v>
      </c>
      <c r="AR745" s="185" t="str">
        <f>INDEX(Преподаватели!F$3:F$72,MATCH($AK745,Преподаватели!$E$3:$E$72,0),1)</f>
        <v>проф.</v>
      </c>
      <c r="AS745" s="101" t="str">
        <f>INDEX(Преподаватели!G$3:G$72,MATCH($AK745,Преподаватели!$E$3:$E$72,0),1)</f>
        <v>сум.</v>
      </c>
      <c r="AT745" s="101" t="str">
        <f>INDEX(Преподаватели!H$3:H$72,MATCH($AK745,Преподаватели!$E$3:$E$72,0),1)</f>
        <v>д.н.</v>
      </c>
      <c r="AU745" s="186" t="str">
        <f>INDEX(Преподаватели!I$3:I$72,MATCH($AK745,Преподаватели!$E$3:$E$72,0),1)</f>
        <v>проф.</v>
      </c>
      <c r="AV745" s="157"/>
      <c r="AW745" s="163"/>
      <c r="AX745" s="163"/>
      <c r="AY745" s="164"/>
      <c r="AZ745" s="165"/>
      <c r="BA745" s="165"/>
    </row>
    <row r="746" spans="1:58" ht="25.5">
      <c r="A746" s="22" t="s">
        <v>150</v>
      </c>
      <c r="B746" s="145" t="s">
        <v>728</v>
      </c>
      <c r="C746" s="68" t="s">
        <v>483</v>
      </c>
      <c r="D746" s="21" t="s">
        <v>437</v>
      </c>
      <c r="E746" s="21" t="s">
        <v>413</v>
      </c>
      <c r="F746" s="21">
        <v>1</v>
      </c>
      <c r="G746" s="320" t="s">
        <v>726</v>
      </c>
      <c r="H746" s="21">
        <v>12</v>
      </c>
      <c r="I746" s="49">
        <v>1</v>
      </c>
      <c r="J746" s="37"/>
      <c r="K746" s="31"/>
      <c r="L746" s="31"/>
      <c r="M746" s="38"/>
      <c r="N746" s="193">
        <v>0</v>
      </c>
      <c r="O746" s="21"/>
      <c r="P746" s="21">
        <v>2</v>
      </c>
      <c r="Q746" s="21">
        <v>2</v>
      </c>
      <c r="R746" s="21">
        <v>0</v>
      </c>
      <c r="S746" s="21"/>
      <c r="T746" s="121"/>
      <c r="U746" s="50">
        <f t="shared" si="177"/>
        <v>2</v>
      </c>
      <c r="V746" s="29">
        <f t="shared" si="178"/>
        <v>0</v>
      </c>
      <c r="W746" s="29">
        <f t="shared" si="179"/>
        <v>0</v>
      </c>
      <c r="X746" s="57">
        <f t="shared" si="180"/>
        <v>0</v>
      </c>
      <c r="Y746" s="29">
        <f t="shared" si="181"/>
        <v>0</v>
      </c>
      <c r="Z746" s="20">
        <f t="shared" si="182"/>
        <v>0</v>
      </c>
      <c r="AA746" s="20">
        <f t="shared" si="190"/>
        <v>0</v>
      </c>
      <c r="AB746" s="20">
        <f t="shared" si="183"/>
        <v>0</v>
      </c>
      <c r="AC746" s="20">
        <f t="shared" si="184"/>
        <v>0</v>
      </c>
      <c r="AD746" s="20">
        <f t="shared" si="185"/>
        <v>0</v>
      </c>
      <c r="AE746" s="23">
        <f t="shared" si="186"/>
        <v>0</v>
      </c>
      <c r="AF746" s="25">
        <f t="shared" si="187"/>
        <v>0</v>
      </c>
      <c r="AG746" s="230">
        <f t="shared" si="192"/>
        <v>0</v>
      </c>
      <c r="AH746" s="25">
        <f t="shared" si="191"/>
        <v>0</v>
      </c>
      <c r="AI746" s="23"/>
      <c r="AJ746" s="49">
        <f t="shared" si="188"/>
        <v>2</v>
      </c>
      <c r="AK746" s="181" t="s">
        <v>155</v>
      </c>
      <c r="AL746" s="182">
        <f t="shared" si="189"/>
        <v>3.3333333333333335E-3</v>
      </c>
      <c r="AM746" s="69" t="s">
        <v>156</v>
      </c>
      <c r="AN746" s="20" t="s">
        <v>157</v>
      </c>
      <c r="AO746" s="20" t="s">
        <v>180</v>
      </c>
      <c r="AP746" s="21"/>
      <c r="AQ746" s="122" t="s">
        <v>4</v>
      </c>
      <c r="AR746" s="185" t="str">
        <f>INDEX(Преподаватели!F$3:F$72,MATCH($AK746,Преподаватели!$E$3:$E$72,0),1)</f>
        <v>ст.викл.</v>
      </c>
      <c r="AS746" s="101" t="str">
        <f>INDEX(Преподаватели!G$3:G$72,MATCH($AK746,Преподаватели!$E$3:$E$72,0),1)</f>
        <v>сум.</v>
      </c>
      <c r="AT746" s="101" t="str">
        <f>INDEX(Преподаватели!H$3:H$72,MATCH($AK746,Преподаватели!$E$3:$E$72,0),1)</f>
        <v>б.с.</v>
      </c>
      <c r="AU746" s="186" t="str">
        <f>INDEX(Преподаватели!I$3:I$72,MATCH($AK746,Преподаватели!$E$3:$E$72,0),1)</f>
        <v>б.з.</v>
      </c>
      <c r="AV746" s="157"/>
      <c r="AW746" s="163"/>
      <c r="AX746" s="163"/>
      <c r="AY746" s="164"/>
      <c r="AZ746" s="165"/>
      <c r="BA746" s="165"/>
    </row>
    <row r="747" spans="1:58" s="1" customFormat="1" ht="25.5">
      <c r="A747" s="21" t="s">
        <v>150</v>
      </c>
      <c r="B747" s="145" t="s">
        <v>728</v>
      </c>
      <c r="C747" s="68" t="s">
        <v>483</v>
      </c>
      <c r="D747" s="21" t="s">
        <v>437</v>
      </c>
      <c r="E747" s="21" t="s">
        <v>413</v>
      </c>
      <c r="F747" s="21">
        <v>2</v>
      </c>
      <c r="G747" s="320" t="s">
        <v>726</v>
      </c>
      <c r="H747" s="21">
        <v>12</v>
      </c>
      <c r="I747" s="49">
        <v>1</v>
      </c>
      <c r="J747" s="37" t="s">
        <v>106</v>
      </c>
      <c r="K747" s="31"/>
      <c r="L747" s="31"/>
      <c r="M747" s="38"/>
      <c r="N747" s="193">
        <v>3</v>
      </c>
      <c r="O747" s="21">
        <v>90</v>
      </c>
      <c r="P747" s="479">
        <v>8</v>
      </c>
      <c r="Q747" s="21"/>
      <c r="R747" s="21">
        <v>0</v>
      </c>
      <c r="S747" s="21">
        <v>8</v>
      </c>
      <c r="T747" s="121">
        <v>76</v>
      </c>
      <c r="U747" s="50">
        <f t="shared" si="177"/>
        <v>0</v>
      </c>
      <c r="V747" s="29">
        <f t="shared" si="178"/>
        <v>0</v>
      </c>
      <c r="W747" s="29">
        <f t="shared" si="179"/>
        <v>8</v>
      </c>
      <c r="X747" s="57">
        <f t="shared" si="180"/>
        <v>0</v>
      </c>
      <c r="Y747" s="29">
        <f t="shared" si="181"/>
        <v>0</v>
      </c>
      <c r="Z747" s="20">
        <f t="shared" si="182"/>
        <v>0</v>
      </c>
      <c r="AA747" s="20">
        <f t="shared" si="190"/>
        <v>0</v>
      </c>
      <c r="AB747" s="20">
        <f t="shared" si="183"/>
        <v>3</v>
      </c>
      <c r="AC747" s="20">
        <f t="shared" si="184"/>
        <v>0</v>
      </c>
      <c r="AD747" s="20">
        <f t="shared" si="185"/>
        <v>0</v>
      </c>
      <c r="AE747" s="23">
        <f t="shared" si="186"/>
        <v>0</v>
      </c>
      <c r="AF747" s="25">
        <f t="shared" si="187"/>
        <v>0</v>
      </c>
      <c r="AG747" s="230"/>
      <c r="AH747" s="25">
        <f t="shared" si="191"/>
        <v>0</v>
      </c>
      <c r="AI747" s="23"/>
      <c r="AJ747" s="49">
        <f t="shared" si="188"/>
        <v>11</v>
      </c>
      <c r="AK747" s="181" t="s">
        <v>155</v>
      </c>
      <c r="AL747" s="182">
        <f t="shared" si="189"/>
        <v>1.8333333333333333E-2</v>
      </c>
      <c r="AM747" s="158" t="s">
        <v>156</v>
      </c>
      <c r="AN747" s="20" t="s">
        <v>157</v>
      </c>
      <c r="AO747" s="20" t="s">
        <v>180</v>
      </c>
      <c r="AP747" s="21"/>
      <c r="AQ747" s="122" t="s">
        <v>4</v>
      </c>
      <c r="AR747" s="185" t="str">
        <f>INDEX(Преподаватели!F$3:F$72,MATCH($AK747,Преподаватели!$E$3:$E$72,0),1)</f>
        <v>ст.викл.</v>
      </c>
      <c r="AS747" s="101" t="str">
        <f>INDEX(Преподаватели!G$3:G$72,MATCH($AK747,Преподаватели!$E$3:$E$72,0),1)</f>
        <v>сум.</v>
      </c>
      <c r="AT747" s="101" t="str">
        <f>INDEX(Преподаватели!H$3:H$72,MATCH($AK747,Преподаватели!$E$3:$E$72,0),1)</f>
        <v>б.с.</v>
      </c>
      <c r="AU747" s="186" t="str">
        <f>INDEX(Преподаватели!I$3:I$72,MATCH($AK747,Преподаватели!$E$3:$E$72,0),1)</f>
        <v>б.з.</v>
      </c>
      <c r="AV747" s="157"/>
      <c r="AW747" s="163"/>
      <c r="AX747" s="163"/>
      <c r="AY747" s="164"/>
      <c r="AZ747" s="165"/>
      <c r="BA747" s="165"/>
    </row>
    <row r="748" spans="1:58" s="1" customFormat="1" ht="25.5">
      <c r="A748" s="21" t="s">
        <v>153</v>
      </c>
      <c r="B748" s="145" t="s">
        <v>729</v>
      </c>
      <c r="C748" s="68" t="s">
        <v>483</v>
      </c>
      <c r="D748" s="21" t="s">
        <v>437</v>
      </c>
      <c r="E748" s="21" t="s">
        <v>413</v>
      </c>
      <c r="F748" s="21">
        <v>1</v>
      </c>
      <c r="G748" s="320" t="s">
        <v>726</v>
      </c>
      <c r="H748" s="21">
        <v>12</v>
      </c>
      <c r="I748" s="49">
        <v>1</v>
      </c>
      <c r="J748" s="37"/>
      <c r="K748" s="31"/>
      <c r="L748" s="31"/>
      <c r="M748" s="38"/>
      <c r="N748" s="193">
        <v>0</v>
      </c>
      <c r="O748" s="21"/>
      <c r="P748" s="21">
        <v>4</v>
      </c>
      <c r="Q748" s="21">
        <v>2</v>
      </c>
      <c r="R748" s="21">
        <v>0</v>
      </c>
      <c r="S748" s="21"/>
      <c r="T748" s="121"/>
      <c r="U748" s="50">
        <f t="shared" si="177"/>
        <v>2</v>
      </c>
      <c r="V748" s="29">
        <f t="shared" si="178"/>
        <v>0</v>
      </c>
      <c r="W748" s="29">
        <f t="shared" si="179"/>
        <v>0</v>
      </c>
      <c r="X748" s="57">
        <f t="shared" si="180"/>
        <v>0</v>
      </c>
      <c r="Y748" s="29">
        <f t="shared" si="181"/>
        <v>0</v>
      </c>
      <c r="Z748" s="20">
        <f t="shared" si="182"/>
        <v>0</v>
      </c>
      <c r="AA748" s="20">
        <f t="shared" si="190"/>
        <v>0</v>
      </c>
      <c r="AB748" s="20">
        <f t="shared" si="183"/>
        <v>0</v>
      </c>
      <c r="AC748" s="20">
        <f t="shared" si="184"/>
        <v>0</v>
      </c>
      <c r="AD748" s="20">
        <f t="shared" si="185"/>
        <v>0</v>
      </c>
      <c r="AE748" s="23">
        <f t="shared" si="186"/>
        <v>0</v>
      </c>
      <c r="AF748" s="25">
        <f t="shared" si="187"/>
        <v>0</v>
      </c>
      <c r="AG748" s="230">
        <f t="shared" si="192"/>
        <v>0</v>
      </c>
      <c r="AH748" s="25">
        <f t="shared" si="191"/>
        <v>0</v>
      </c>
      <c r="AI748" s="23"/>
      <c r="AJ748" s="49">
        <f t="shared" si="188"/>
        <v>2</v>
      </c>
      <c r="AK748" s="181" t="s">
        <v>200</v>
      </c>
      <c r="AL748" s="182">
        <f t="shared" si="189"/>
        <v>3.3333333333333335E-3</v>
      </c>
      <c r="AM748" s="158" t="s">
        <v>468</v>
      </c>
      <c r="AN748" s="20" t="s">
        <v>180</v>
      </c>
      <c r="AO748" s="20" t="s">
        <v>180</v>
      </c>
      <c r="AP748" s="21"/>
      <c r="AQ748" s="122" t="s">
        <v>4</v>
      </c>
      <c r="AR748" s="185" t="str">
        <f>INDEX(Преподаватели!F$3:F$72,MATCH($AK748,Преподаватели!$E$3:$E$72,0),1)</f>
        <v>проф.</v>
      </c>
      <c r="AS748" s="101" t="str">
        <f>INDEX(Преподаватели!G$3:G$72,MATCH($AK748,Преподаватели!$E$3:$E$72,0),1)</f>
        <v>сум.</v>
      </c>
      <c r="AT748" s="101" t="str">
        <f>INDEX(Преподаватели!H$3:H$72,MATCH($AK748,Преподаватели!$E$3:$E$72,0),1)</f>
        <v>д.н.</v>
      </c>
      <c r="AU748" s="186" t="str">
        <f>INDEX(Преподаватели!I$3:I$72,MATCH($AK748,Преподаватели!$E$3:$E$72,0),1)</f>
        <v>проф.</v>
      </c>
      <c r="AV748" s="157"/>
      <c r="AW748" s="163"/>
      <c r="AX748" s="163"/>
      <c r="AY748" s="164"/>
      <c r="AZ748" s="165"/>
      <c r="BA748" s="165"/>
    </row>
    <row r="749" spans="1:58" s="1" customFormat="1" ht="25.5">
      <c r="A749" s="21" t="s">
        <v>153</v>
      </c>
      <c r="B749" s="145" t="s">
        <v>729</v>
      </c>
      <c r="C749" s="68" t="s">
        <v>483</v>
      </c>
      <c r="D749" s="21" t="s">
        <v>437</v>
      </c>
      <c r="E749" s="21" t="s">
        <v>413</v>
      </c>
      <c r="F749" s="21">
        <v>2</v>
      </c>
      <c r="G749" s="320" t="s">
        <v>726</v>
      </c>
      <c r="H749" s="21">
        <v>12</v>
      </c>
      <c r="I749" s="49">
        <v>1</v>
      </c>
      <c r="J749" s="37" t="s">
        <v>106</v>
      </c>
      <c r="K749" s="31"/>
      <c r="L749" s="31"/>
      <c r="M749" s="38"/>
      <c r="N749" s="193">
        <v>3</v>
      </c>
      <c r="O749" s="21">
        <v>90</v>
      </c>
      <c r="P749" s="479">
        <v>8</v>
      </c>
      <c r="Q749" s="21"/>
      <c r="R749" s="21">
        <v>0</v>
      </c>
      <c r="S749" s="21">
        <v>8</v>
      </c>
      <c r="T749" s="121">
        <v>76</v>
      </c>
      <c r="U749" s="50">
        <f t="shared" ref="U749:U812" si="193">Q749</f>
        <v>0</v>
      </c>
      <c r="V749" s="29">
        <f t="shared" ref="V749:V812" si="194">R749*I749</f>
        <v>0</v>
      </c>
      <c r="W749" s="29">
        <f t="shared" ref="W749:W812" si="195">S749*I749</f>
        <v>8</v>
      </c>
      <c r="X749" s="57">
        <f t="shared" ref="X749:X812" si="196">IF(AF749&gt;0,0,IF(AND(D749="Заоч.(д)",M749="+"),N749*2*0.25*H749,IF(OR(M749="+",M749="+у"),H749*0.25,IF(OR(M749="к",M749="к/кмс"),H749*0.25,IF(OR(M749="кк",M749="кк/кмс"),H749*0.25*2,IF(OR(M749="рр",M749="рр/кмс"),H749*0.5,IF(OR(M749="кр",M749="кр/кмс"),H749*1,0)))))))</f>
        <v>0</v>
      </c>
      <c r="Y749" s="29">
        <f t="shared" ref="Y749:Y812" si="197">IF(L749="+",H749*3,IF(L749="+в",H749*3,0))</f>
        <v>0</v>
      </c>
      <c r="Z749" s="20">
        <f t="shared" ref="Z749:Z812" si="198">IF(AND(D749="Заоч.(д)",K749="+"),H749*0.1,IF(AF749&gt;0,0,IF(AND(K749="+",R749="",S749="",O749=Q749+T749),H749*0.1,0)))</f>
        <v>0</v>
      </c>
      <c r="AA749" s="20">
        <f t="shared" si="190"/>
        <v>0</v>
      </c>
      <c r="AB749" s="20">
        <f t="shared" ref="AB749:AB812" si="199">IF(AND(J749="+",D749="Заоч.(д)"),H749*0.1,IF(J749="+",H749*0.25,0))</f>
        <v>3</v>
      </c>
      <c r="AC749" s="20">
        <f t="shared" ref="AC749:AC812" si="200">IF(B749="Керівництво бакалаврськими роботами",H749*10,IF(B749="Керівництво магістерськими роботами",H749*20,IF(B749="Рецензування бакалаврських робіт",H749*1,IF(B749="Рецензування магістерських робіт",H749*2,IF(B749="Нормоконтроль",H749*0.33,0)))))</f>
        <v>0</v>
      </c>
      <c r="AD749" s="20">
        <f t="shared" ref="AD749:AD812" si="201">IF(B749="Голова ЕК (екзамен)",H749*0.5,IF(B749="Голова ЕК (захист)",H749*0.5,IF(B749="Участь у ЕК (екзамен)",H749*0.33,IF(B749="Участь у ЕК (захист)",H749*0.33,0))))</f>
        <v>0</v>
      </c>
      <c r="AE749" s="23">
        <f t="shared" ref="AE749:AE812" si="202">IF(B749="Керівництво аспірантами (очна)",H749*25,IF(B749="Керівництво аспірантами (заочна)",H749*25,IF(B749="Рецензування рефератів (асп.)",H749*2,IF(B749="Кандидатські іспити",H749*0.5,IF(B749="Вступні іспити (асп.)",H749*0.5,IF(B749="Наукове консультування докторантів",H749*50,0))))))</f>
        <v>0</v>
      </c>
      <c r="AF749" s="25">
        <f t="shared" ref="AF749:AF812" si="203">IF(AND(A749="ПедПр",D749="Ден."),H749*N749/1.5,IF(AND(A749="ПедПр",D749="Заоч."),H749*0.5*N749/1.5,IF(AND(A749="ПедПр",D749="Заоч.(д)"),H749*0.5*N749/1.5,IF(AND(A749="Пр",D749="Ден."),H749*0.5,IF(AND(A749="Пр",D749="Заоч."),H749*0.1,IF(AND(A749="Пр",D749="Заоч.(д)"),H749*0.1,IF(AND(A749="НПрКПУ",D749="Ден.",H749&gt;=5),ROUND(H749/6,1)*N749/3*2*2,0)))))))</f>
        <v>0</v>
      </c>
      <c r="AG749" s="230"/>
      <c r="AH749" s="25">
        <f t="shared" si="191"/>
        <v>0</v>
      </c>
      <c r="AI749" s="23"/>
      <c r="AJ749" s="49">
        <f t="shared" ref="AJ749:AJ812" si="204">SUM(U749:AI749)</f>
        <v>11</v>
      </c>
      <c r="AK749" s="181" t="s">
        <v>200</v>
      </c>
      <c r="AL749" s="182">
        <f t="shared" ref="AL749:AL812" si="205">IF(OR(AU749="проф.",AT749="д.н."),AJ749/600,AJ749/600)</f>
        <v>1.8333333333333333E-2</v>
      </c>
      <c r="AM749" s="158" t="s">
        <v>468</v>
      </c>
      <c r="AN749" s="20" t="s">
        <v>180</v>
      </c>
      <c r="AO749" s="20" t="s">
        <v>180</v>
      </c>
      <c r="AP749" s="21"/>
      <c r="AQ749" s="122" t="s">
        <v>4</v>
      </c>
      <c r="AR749" s="185" t="str">
        <f>INDEX(Преподаватели!F$3:F$72,MATCH($AK749,Преподаватели!$E$3:$E$72,0),1)</f>
        <v>проф.</v>
      </c>
      <c r="AS749" s="101" t="str">
        <f>INDEX(Преподаватели!G$3:G$72,MATCH($AK749,Преподаватели!$E$3:$E$72,0),1)</f>
        <v>сум.</v>
      </c>
      <c r="AT749" s="101" t="str">
        <f>INDEX(Преподаватели!H$3:H$72,MATCH($AK749,Преподаватели!$E$3:$E$72,0),1)</f>
        <v>д.н.</v>
      </c>
      <c r="AU749" s="186" t="str">
        <f>INDEX(Преподаватели!I$3:I$72,MATCH($AK749,Преподаватели!$E$3:$E$72,0),1)</f>
        <v>проф.</v>
      </c>
      <c r="AV749" s="157"/>
      <c r="AW749" s="163"/>
      <c r="AX749" s="163"/>
      <c r="AY749" s="164"/>
      <c r="AZ749" s="165"/>
      <c r="BA749" s="165"/>
    </row>
    <row r="750" spans="1:58">
      <c r="A750" s="329" t="s">
        <v>439</v>
      </c>
      <c r="B750" s="145" t="s">
        <v>730</v>
      </c>
      <c r="C750" s="68" t="s">
        <v>483</v>
      </c>
      <c r="D750" s="21" t="s">
        <v>437</v>
      </c>
      <c r="E750" s="21" t="s">
        <v>413</v>
      </c>
      <c r="F750" s="21">
        <v>1</v>
      </c>
      <c r="G750" s="320" t="s">
        <v>726</v>
      </c>
      <c r="H750" s="21">
        <v>12</v>
      </c>
      <c r="I750" s="49">
        <v>1</v>
      </c>
      <c r="J750" s="37"/>
      <c r="K750" s="31"/>
      <c r="L750" s="31"/>
      <c r="M750" s="38"/>
      <c r="N750" s="193">
        <v>0</v>
      </c>
      <c r="O750" s="21"/>
      <c r="P750" s="21">
        <v>4</v>
      </c>
      <c r="Q750" s="21">
        <v>4</v>
      </c>
      <c r="R750" s="21">
        <v>0</v>
      </c>
      <c r="S750" s="21"/>
      <c r="T750" s="121"/>
      <c r="U750" s="50">
        <f t="shared" si="193"/>
        <v>4</v>
      </c>
      <c r="V750" s="29">
        <f t="shared" si="194"/>
        <v>0</v>
      </c>
      <c r="W750" s="29">
        <f t="shared" si="195"/>
        <v>0</v>
      </c>
      <c r="X750" s="57">
        <f t="shared" si="196"/>
        <v>0</v>
      </c>
      <c r="Y750" s="29">
        <f t="shared" si="197"/>
        <v>0</v>
      </c>
      <c r="Z750" s="20">
        <f t="shared" si="198"/>
        <v>0</v>
      </c>
      <c r="AA750" s="20">
        <f t="shared" si="190"/>
        <v>0</v>
      </c>
      <c r="AB750" s="20">
        <f t="shared" si="199"/>
        <v>0</v>
      </c>
      <c r="AC750" s="20">
        <f t="shared" si="200"/>
        <v>0</v>
      </c>
      <c r="AD750" s="20">
        <f t="shared" si="201"/>
        <v>0</v>
      </c>
      <c r="AE750" s="23">
        <f t="shared" si="202"/>
        <v>0</v>
      </c>
      <c r="AF750" s="25">
        <f t="shared" si="203"/>
        <v>0</v>
      </c>
      <c r="AG750" s="230">
        <f t="shared" si="192"/>
        <v>0</v>
      </c>
      <c r="AH750" s="25">
        <f t="shared" si="191"/>
        <v>0</v>
      </c>
      <c r="AI750" s="23"/>
      <c r="AJ750" s="49">
        <f t="shared" si="204"/>
        <v>4</v>
      </c>
      <c r="AK750" s="181" t="s">
        <v>152</v>
      </c>
      <c r="AL750" s="182">
        <f t="shared" si="205"/>
        <v>6.6666666666666671E-3</v>
      </c>
      <c r="AM750" s="69" t="s">
        <v>179</v>
      </c>
      <c r="AN750" s="20" t="s">
        <v>180</v>
      </c>
      <c r="AO750" s="20" t="s">
        <v>180</v>
      </c>
      <c r="AP750" s="21"/>
      <c r="AQ750" s="122" t="s">
        <v>4</v>
      </c>
      <c r="AR750" s="185" t="str">
        <f>INDEX(Преподаватели!F$3:F$72,MATCH($AK750,Преподаватели!$E$3:$E$72,0),1)</f>
        <v>ст.викл.</v>
      </c>
      <c r="AS750" s="101" t="str">
        <f>INDEX(Преподаватели!G$3:G$72,MATCH($AK750,Преподаватели!$E$3:$E$72,0),1)</f>
        <v>сум.</v>
      </c>
      <c r="AT750" s="101" t="str">
        <f>INDEX(Преподаватели!H$3:H$72,MATCH($AK750,Преподаватели!$E$3:$E$72,0),1)</f>
        <v>б.с.</v>
      </c>
      <c r="AU750" s="186" t="str">
        <f>INDEX(Преподаватели!I$3:I$72,MATCH($AK750,Преподаватели!$E$3:$E$72,0),1)</f>
        <v>б.з.</v>
      </c>
      <c r="AV750" s="157"/>
      <c r="AW750" s="163"/>
      <c r="AX750" s="163"/>
      <c r="AY750" s="164"/>
      <c r="AZ750" s="165"/>
      <c r="BA750" s="165"/>
    </row>
    <row r="751" spans="1:58" s="1" customFormat="1">
      <c r="A751" s="21" t="s">
        <v>158</v>
      </c>
      <c r="B751" s="145" t="s">
        <v>730</v>
      </c>
      <c r="C751" s="68" t="s">
        <v>483</v>
      </c>
      <c r="D751" s="21" t="s">
        <v>437</v>
      </c>
      <c r="E751" s="21" t="s">
        <v>413</v>
      </c>
      <c r="F751" s="21">
        <v>1</v>
      </c>
      <c r="G751" s="320" t="s">
        <v>726</v>
      </c>
      <c r="H751" s="21">
        <v>12</v>
      </c>
      <c r="I751" s="49">
        <v>1</v>
      </c>
      <c r="J751" s="37"/>
      <c r="K751" s="31" t="s">
        <v>106</v>
      </c>
      <c r="L751" s="31"/>
      <c r="M751" s="38"/>
      <c r="N751" s="193">
        <v>3</v>
      </c>
      <c r="O751" s="21">
        <v>90</v>
      </c>
      <c r="P751" s="21">
        <v>2</v>
      </c>
      <c r="Q751" s="21"/>
      <c r="R751" s="21">
        <v>0</v>
      </c>
      <c r="S751" s="21">
        <v>2</v>
      </c>
      <c r="T751" s="121">
        <v>76</v>
      </c>
      <c r="U751" s="50">
        <f t="shared" si="193"/>
        <v>0</v>
      </c>
      <c r="V751" s="29">
        <f t="shared" si="194"/>
        <v>0</v>
      </c>
      <c r="W751" s="29">
        <f t="shared" si="195"/>
        <v>2</v>
      </c>
      <c r="X751" s="57">
        <f t="shared" si="196"/>
        <v>0</v>
      </c>
      <c r="Y751" s="29">
        <f t="shared" si="197"/>
        <v>0</v>
      </c>
      <c r="Z751" s="20">
        <f t="shared" si="198"/>
        <v>0</v>
      </c>
      <c r="AA751" s="20">
        <f t="shared" si="190"/>
        <v>0</v>
      </c>
      <c r="AB751" s="20">
        <f t="shared" si="199"/>
        <v>0</v>
      </c>
      <c r="AC751" s="20">
        <f t="shared" si="200"/>
        <v>0</v>
      </c>
      <c r="AD751" s="20">
        <f t="shared" si="201"/>
        <v>0</v>
      </c>
      <c r="AE751" s="23">
        <f t="shared" si="202"/>
        <v>0</v>
      </c>
      <c r="AF751" s="25">
        <f t="shared" si="203"/>
        <v>0</v>
      </c>
      <c r="AG751" s="230"/>
      <c r="AH751" s="25">
        <f t="shared" si="191"/>
        <v>0</v>
      </c>
      <c r="AI751" s="23"/>
      <c r="AJ751" s="49">
        <f t="shared" si="204"/>
        <v>2</v>
      </c>
      <c r="AK751" s="181" t="s">
        <v>152</v>
      </c>
      <c r="AL751" s="182">
        <f t="shared" si="205"/>
        <v>3.3333333333333335E-3</v>
      </c>
      <c r="AM751" s="158" t="s">
        <v>179</v>
      </c>
      <c r="AN751" s="20" t="s">
        <v>180</v>
      </c>
      <c r="AO751" s="20" t="s">
        <v>180</v>
      </c>
      <c r="AP751" s="21"/>
      <c r="AQ751" s="122" t="s">
        <v>4</v>
      </c>
      <c r="AR751" s="185" t="str">
        <f>INDEX(Преподаватели!F$3:F$72,MATCH($AK751,Преподаватели!$E$3:$E$72,0),1)</f>
        <v>ст.викл.</v>
      </c>
      <c r="AS751" s="101" t="str">
        <f>INDEX(Преподаватели!G$3:G$72,MATCH($AK751,Преподаватели!$E$3:$E$72,0),1)</f>
        <v>сум.</v>
      </c>
      <c r="AT751" s="101" t="str">
        <f>INDEX(Преподаватели!H$3:H$72,MATCH($AK751,Преподаватели!$E$3:$E$72,0),1)</f>
        <v>б.с.</v>
      </c>
      <c r="AU751" s="186" t="str">
        <f>INDEX(Преподаватели!I$3:I$72,MATCH($AK751,Преподаватели!$E$3:$E$72,0),1)</f>
        <v>б.з.</v>
      </c>
      <c r="AV751" s="157"/>
      <c r="AW751" s="163"/>
      <c r="AX751" s="163"/>
      <c r="AY751" s="164"/>
      <c r="AZ751" s="165"/>
      <c r="BA751" s="165"/>
    </row>
    <row r="752" spans="1:58">
      <c r="A752" s="334" t="s">
        <v>439</v>
      </c>
      <c r="B752" s="145" t="s">
        <v>731</v>
      </c>
      <c r="C752" s="68" t="s">
        <v>483</v>
      </c>
      <c r="D752" s="21" t="s">
        <v>437</v>
      </c>
      <c r="E752" s="21" t="s">
        <v>413</v>
      </c>
      <c r="F752" s="21">
        <v>1</v>
      </c>
      <c r="G752" s="320" t="s">
        <v>726</v>
      </c>
      <c r="H752" s="21">
        <v>12</v>
      </c>
      <c r="I752" s="49">
        <v>1</v>
      </c>
      <c r="J752" s="37"/>
      <c r="K752" s="31"/>
      <c r="L752" s="31"/>
      <c r="M752" s="38"/>
      <c r="N752" s="193">
        <v>0</v>
      </c>
      <c r="O752" s="21"/>
      <c r="P752" s="21">
        <v>4</v>
      </c>
      <c r="Q752" s="21">
        <v>4</v>
      </c>
      <c r="R752" s="21">
        <v>0</v>
      </c>
      <c r="S752" s="21"/>
      <c r="T752" s="121"/>
      <c r="U752" s="50">
        <f t="shared" si="193"/>
        <v>4</v>
      </c>
      <c r="V752" s="29">
        <f t="shared" si="194"/>
        <v>0</v>
      </c>
      <c r="W752" s="29">
        <f t="shared" si="195"/>
        <v>0</v>
      </c>
      <c r="X752" s="57">
        <f t="shared" si="196"/>
        <v>0</v>
      </c>
      <c r="Y752" s="29">
        <f t="shared" si="197"/>
        <v>0</v>
      </c>
      <c r="Z752" s="20">
        <f t="shared" si="198"/>
        <v>0</v>
      </c>
      <c r="AA752" s="20">
        <f t="shared" si="190"/>
        <v>0</v>
      </c>
      <c r="AB752" s="20">
        <f t="shared" si="199"/>
        <v>0</v>
      </c>
      <c r="AC752" s="20">
        <f t="shared" si="200"/>
        <v>0</v>
      </c>
      <c r="AD752" s="20">
        <f t="shared" si="201"/>
        <v>0</v>
      </c>
      <c r="AE752" s="23">
        <f t="shared" si="202"/>
        <v>0</v>
      </c>
      <c r="AF752" s="25">
        <f t="shared" si="203"/>
        <v>0</v>
      </c>
      <c r="AG752" s="230">
        <f t="shared" si="192"/>
        <v>0</v>
      </c>
      <c r="AH752" s="25">
        <f t="shared" si="191"/>
        <v>0</v>
      </c>
      <c r="AI752" s="23"/>
      <c r="AJ752" s="49">
        <f t="shared" si="204"/>
        <v>4</v>
      </c>
      <c r="AK752" s="181" t="s">
        <v>489</v>
      </c>
      <c r="AL752" s="182">
        <f t="shared" si="205"/>
        <v>6.6666666666666671E-3</v>
      </c>
      <c r="AM752" s="69" t="s">
        <v>468</v>
      </c>
      <c r="AN752" s="20" t="s">
        <v>180</v>
      </c>
      <c r="AO752" s="20" t="s">
        <v>180</v>
      </c>
      <c r="AP752" s="21"/>
      <c r="AQ752" s="122" t="s">
        <v>4</v>
      </c>
      <c r="AR752" s="185" t="str">
        <f>INDEX(Преподаватели!F$3:F$72,MATCH($AK752,Преподаватели!$E$3:$E$72,0),1)</f>
        <v>ст.викл.</v>
      </c>
      <c r="AS752" s="101" t="str">
        <f>INDEX(Преподаватели!G$3:G$72,MATCH($AK752,Преподаватели!$E$3:$E$72,0),1)</f>
        <v>шт.</v>
      </c>
      <c r="AT752" s="101" t="str">
        <f>INDEX(Преподаватели!H$3:H$72,MATCH($AK752,Преподаватели!$E$3:$E$72,0),1)</f>
        <v>б.с.</v>
      </c>
      <c r="AU752" s="186" t="str">
        <f>INDEX(Преподаватели!I$3:I$72,MATCH($AK752,Преподаватели!$E$3:$E$72,0),1)</f>
        <v>б.з.</v>
      </c>
      <c r="AV752" s="157"/>
      <c r="AW752" s="163"/>
      <c r="AX752" s="163"/>
      <c r="AY752" s="164"/>
      <c r="AZ752" s="165"/>
      <c r="BA752" s="165"/>
    </row>
    <row r="753" spans="1:58">
      <c r="A753" s="22" t="s">
        <v>181</v>
      </c>
      <c r="B753" s="145" t="s">
        <v>731</v>
      </c>
      <c r="C753" s="68" t="s">
        <v>483</v>
      </c>
      <c r="D753" s="21" t="s">
        <v>437</v>
      </c>
      <c r="E753" s="21" t="s">
        <v>413</v>
      </c>
      <c r="F753" s="21">
        <v>1</v>
      </c>
      <c r="G753" s="320" t="s">
        <v>726</v>
      </c>
      <c r="H753" s="21">
        <v>12</v>
      </c>
      <c r="I753" s="49">
        <v>1</v>
      </c>
      <c r="J753" s="37"/>
      <c r="K753" s="31" t="s">
        <v>106</v>
      </c>
      <c r="L753" s="31"/>
      <c r="M753" s="38"/>
      <c r="N753" s="193">
        <v>4</v>
      </c>
      <c r="O753" s="21">
        <v>120</v>
      </c>
      <c r="P753" s="21">
        <v>2</v>
      </c>
      <c r="Q753" s="21"/>
      <c r="R753" s="21">
        <v>0</v>
      </c>
      <c r="S753" s="21">
        <v>2</v>
      </c>
      <c r="T753" s="121">
        <v>104</v>
      </c>
      <c r="U753" s="50">
        <f t="shared" si="193"/>
        <v>0</v>
      </c>
      <c r="V753" s="29">
        <f t="shared" si="194"/>
        <v>0</v>
      </c>
      <c r="W753" s="29">
        <f t="shared" si="195"/>
        <v>2</v>
      </c>
      <c r="X753" s="57">
        <f t="shared" si="196"/>
        <v>0</v>
      </c>
      <c r="Y753" s="29">
        <f t="shared" si="197"/>
        <v>0</v>
      </c>
      <c r="Z753" s="20">
        <f t="shared" si="198"/>
        <v>0</v>
      </c>
      <c r="AA753" s="20">
        <f t="shared" si="190"/>
        <v>0</v>
      </c>
      <c r="AB753" s="20">
        <f t="shared" si="199"/>
        <v>0</v>
      </c>
      <c r="AC753" s="20">
        <f t="shared" si="200"/>
        <v>0</v>
      </c>
      <c r="AD753" s="20">
        <f t="shared" si="201"/>
        <v>0</v>
      </c>
      <c r="AE753" s="23">
        <f t="shared" si="202"/>
        <v>0</v>
      </c>
      <c r="AF753" s="25">
        <f t="shared" si="203"/>
        <v>0</v>
      </c>
      <c r="AG753" s="230">
        <f t="shared" si="192"/>
        <v>3.84</v>
      </c>
      <c r="AH753" s="25">
        <f t="shared" si="191"/>
        <v>0</v>
      </c>
      <c r="AI753" s="23"/>
      <c r="AJ753" s="49">
        <f t="shared" si="204"/>
        <v>5.84</v>
      </c>
      <c r="AK753" s="181" t="s">
        <v>489</v>
      </c>
      <c r="AL753" s="182">
        <f t="shared" si="205"/>
        <v>9.7333333333333334E-3</v>
      </c>
      <c r="AM753" s="69" t="s">
        <v>468</v>
      </c>
      <c r="AN753" s="20" t="s">
        <v>180</v>
      </c>
      <c r="AO753" s="20" t="s">
        <v>180</v>
      </c>
      <c r="AP753" s="21"/>
      <c r="AQ753" s="122" t="s">
        <v>4</v>
      </c>
      <c r="AR753" s="185" t="str">
        <f>INDEX(Преподаватели!F$3:F$72,MATCH($AK753,Преподаватели!$E$3:$E$72,0),1)</f>
        <v>ст.викл.</v>
      </c>
      <c r="AS753" s="101" t="str">
        <f>INDEX(Преподаватели!G$3:G$72,MATCH($AK753,Преподаватели!$E$3:$E$72,0),1)</f>
        <v>шт.</v>
      </c>
      <c r="AT753" s="101" t="str">
        <f>INDEX(Преподаватели!H$3:H$72,MATCH($AK753,Преподаватели!$E$3:$E$72,0),1)</f>
        <v>б.с.</v>
      </c>
      <c r="AU753" s="186" t="str">
        <f>INDEX(Преподаватели!I$3:I$72,MATCH($AK753,Преподаватели!$E$3:$E$72,0),1)</f>
        <v>б.з.</v>
      </c>
      <c r="AV753" s="157"/>
      <c r="AW753" s="163"/>
      <c r="AX753" s="163"/>
      <c r="AY753" s="164"/>
      <c r="AZ753" s="165"/>
      <c r="BA753" s="165"/>
    </row>
    <row r="754" spans="1:58" s="1" customFormat="1">
      <c r="A754" s="329" t="s">
        <v>439</v>
      </c>
      <c r="B754" s="145" t="s">
        <v>732</v>
      </c>
      <c r="C754" s="68" t="s">
        <v>483</v>
      </c>
      <c r="D754" s="21" t="s">
        <v>437</v>
      </c>
      <c r="E754" s="21" t="s">
        <v>413</v>
      </c>
      <c r="F754" s="21">
        <v>1</v>
      </c>
      <c r="G754" s="320" t="s">
        <v>726</v>
      </c>
      <c r="H754" s="21">
        <v>12</v>
      </c>
      <c r="I754" s="49">
        <v>1</v>
      </c>
      <c r="J754" s="37"/>
      <c r="K754" s="31"/>
      <c r="L754" s="31"/>
      <c r="M754" s="38"/>
      <c r="N754" s="193">
        <v>0</v>
      </c>
      <c r="O754" s="21"/>
      <c r="P754" s="21">
        <v>4</v>
      </c>
      <c r="Q754" s="21">
        <v>4</v>
      </c>
      <c r="R754" s="21">
        <v>0</v>
      </c>
      <c r="S754" s="21"/>
      <c r="T754" s="121"/>
      <c r="U754" s="50">
        <f t="shared" si="193"/>
        <v>4</v>
      </c>
      <c r="V754" s="29">
        <f t="shared" si="194"/>
        <v>0</v>
      </c>
      <c r="W754" s="29">
        <f t="shared" si="195"/>
        <v>0</v>
      </c>
      <c r="X754" s="57">
        <f t="shared" si="196"/>
        <v>0</v>
      </c>
      <c r="Y754" s="29">
        <f t="shared" si="197"/>
        <v>0</v>
      </c>
      <c r="Z754" s="20">
        <f t="shared" si="198"/>
        <v>0</v>
      </c>
      <c r="AA754" s="20">
        <f t="shared" si="190"/>
        <v>0</v>
      </c>
      <c r="AB754" s="20">
        <f t="shared" si="199"/>
        <v>0</v>
      </c>
      <c r="AC754" s="20">
        <f t="shared" si="200"/>
        <v>0</v>
      </c>
      <c r="AD754" s="20">
        <f t="shared" si="201"/>
        <v>0</v>
      </c>
      <c r="AE754" s="23">
        <f t="shared" si="202"/>
        <v>0</v>
      </c>
      <c r="AF754" s="25">
        <f t="shared" si="203"/>
        <v>0</v>
      </c>
      <c r="AG754" s="230">
        <f t="shared" si="192"/>
        <v>0</v>
      </c>
      <c r="AH754" s="25">
        <f t="shared" si="191"/>
        <v>0</v>
      </c>
      <c r="AI754" s="23"/>
      <c r="AJ754" s="49">
        <f t="shared" si="204"/>
        <v>4</v>
      </c>
      <c r="AK754" s="181" t="s">
        <v>130</v>
      </c>
      <c r="AL754" s="182">
        <f t="shared" si="205"/>
        <v>6.6666666666666671E-3</v>
      </c>
      <c r="AM754" s="158" t="s">
        <v>468</v>
      </c>
      <c r="AN754" s="20" t="s">
        <v>180</v>
      </c>
      <c r="AO754" s="20" t="s">
        <v>180</v>
      </c>
      <c r="AP754" s="21"/>
      <c r="AQ754" s="122" t="s">
        <v>4</v>
      </c>
      <c r="AR754" s="185" t="str">
        <f>INDEX(Преподаватели!F$3:F$72,MATCH($AK754,Преподаватели!$E$3:$E$72,0),1)</f>
        <v>доц.</v>
      </c>
      <c r="AS754" s="101" t="str">
        <f>INDEX(Преподаватели!G$3:G$72,MATCH($AK754,Преподаватели!$E$3:$E$72,0),1)</f>
        <v>сум.</v>
      </c>
      <c r="AT754" s="101" t="str">
        <f>INDEX(Преподаватели!H$3:H$72,MATCH($AK754,Преподаватели!$E$3:$E$72,0),1)</f>
        <v>к.н.</v>
      </c>
      <c r="AU754" s="186" t="str">
        <f>INDEX(Преподаватели!I$3:I$72,MATCH($AK754,Преподаватели!$E$3:$E$72,0),1)</f>
        <v>доц.</v>
      </c>
      <c r="AV754" s="157"/>
      <c r="AW754" s="163"/>
      <c r="AX754" s="163"/>
      <c r="AY754" s="164"/>
      <c r="AZ754" s="165"/>
      <c r="BA754" s="165"/>
    </row>
    <row r="755" spans="1:58">
      <c r="A755" s="22" t="s">
        <v>183</v>
      </c>
      <c r="B755" s="145" t="s">
        <v>732</v>
      </c>
      <c r="C755" s="68" t="s">
        <v>483</v>
      </c>
      <c r="D755" s="21" t="s">
        <v>437</v>
      </c>
      <c r="E755" s="21" t="s">
        <v>413</v>
      </c>
      <c r="F755" s="21">
        <v>1</v>
      </c>
      <c r="G755" s="320" t="s">
        <v>726</v>
      </c>
      <c r="H755" s="21">
        <v>12</v>
      </c>
      <c r="I755" s="49">
        <v>1</v>
      </c>
      <c r="J755" s="37" t="s">
        <v>106</v>
      </c>
      <c r="K755" s="31"/>
      <c r="L755" s="31"/>
      <c r="M755" s="38"/>
      <c r="N755" s="193">
        <v>4</v>
      </c>
      <c r="O755" s="21">
        <v>120</v>
      </c>
      <c r="P755" s="21">
        <v>2</v>
      </c>
      <c r="Q755" s="21"/>
      <c r="R755" s="21">
        <v>0</v>
      </c>
      <c r="S755" s="21">
        <v>2</v>
      </c>
      <c r="T755" s="121">
        <v>104</v>
      </c>
      <c r="U755" s="50">
        <f t="shared" si="193"/>
        <v>0</v>
      </c>
      <c r="V755" s="29">
        <f t="shared" si="194"/>
        <v>0</v>
      </c>
      <c r="W755" s="29">
        <f t="shared" si="195"/>
        <v>2</v>
      </c>
      <c r="X755" s="57">
        <f t="shared" si="196"/>
        <v>0</v>
      </c>
      <c r="Y755" s="29">
        <f t="shared" si="197"/>
        <v>0</v>
      </c>
      <c r="Z755" s="20">
        <f t="shared" si="198"/>
        <v>0</v>
      </c>
      <c r="AA755" s="20">
        <f t="shared" si="190"/>
        <v>0</v>
      </c>
      <c r="AB755" s="20">
        <f t="shared" si="199"/>
        <v>3</v>
      </c>
      <c r="AC755" s="20">
        <f t="shared" si="200"/>
        <v>0</v>
      </c>
      <c r="AD755" s="20">
        <f t="shared" si="201"/>
        <v>0</v>
      </c>
      <c r="AE755" s="23">
        <f t="shared" si="202"/>
        <v>0</v>
      </c>
      <c r="AF755" s="25">
        <f t="shared" si="203"/>
        <v>0</v>
      </c>
      <c r="AG755" s="230"/>
      <c r="AH755" s="25">
        <f t="shared" si="191"/>
        <v>0</v>
      </c>
      <c r="AI755" s="23"/>
      <c r="AJ755" s="49">
        <f t="shared" si="204"/>
        <v>5</v>
      </c>
      <c r="AK755" s="181" t="s">
        <v>130</v>
      </c>
      <c r="AL755" s="182">
        <f t="shared" si="205"/>
        <v>8.3333333333333332E-3</v>
      </c>
      <c r="AM755" s="69" t="s">
        <v>468</v>
      </c>
      <c r="AN755" s="20" t="s">
        <v>180</v>
      </c>
      <c r="AO755" s="20" t="s">
        <v>180</v>
      </c>
      <c r="AP755" s="21"/>
      <c r="AQ755" s="122" t="s">
        <v>4</v>
      </c>
      <c r="AR755" s="185" t="str">
        <f>INDEX(Преподаватели!F$3:F$72,MATCH($AK755,Преподаватели!$E$3:$E$72,0),1)</f>
        <v>доц.</v>
      </c>
      <c r="AS755" s="101" t="str">
        <f>INDEX(Преподаватели!G$3:G$72,MATCH($AK755,Преподаватели!$E$3:$E$72,0),1)</f>
        <v>сум.</v>
      </c>
      <c r="AT755" s="101" t="str">
        <f>INDEX(Преподаватели!H$3:H$72,MATCH($AK755,Преподаватели!$E$3:$E$72,0),1)</f>
        <v>к.н.</v>
      </c>
      <c r="AU755" s="186" t="str">
        <f>INDEX(Преподаватели!I$3:I$72,MATCH($AK755,Преподаватели!$E$3:$E$72,0),1)</f>
        <v>доц.</v>
      </c>
      <c r="AV755" s="157"/>
      <c r="AW755" s="163"/>
      <c r="AX755" s="163"/>
      <c r="AY755" s="164"/>
      <c r="AZ755" s="165"/>
      <c r="BA755" s="165"/>
    </row>
    <row r="756" spans="1:58" s="1" customFormat="1">
      <c r="A756" s="21" t="s">
        <v>206</v>
      </c>
      <c r="B756" s="145" t="s">
        <v>733</v>
      </c>
      <c r="C756" s="68" t="s">
        <v>483</v>
      </c>
      <c r="D756" s="21" t="s">
        <v>437</v>
      </c>
      <c r="E756" s="21" t="s">
        <v>413</v>
      </c>
      <c r="F756" s="21">
        <v>1</v>
      </c>
      <c r="G756" s="320" t="s">
        <v>726</v>
      </c>
      <c r="H756" s="21">
        <v>12</v>
      </c>
      <c r="I756" s="49">
        <v>1</v>
      </c>
      <c r="J756" s="37"/>
      <c r="K756" s="31"/>
      <c r="L756" s="31"/>
      <c r="M756" s="38"/>
      <c r="N756" s="193">
        <v>0</v>
      </c>
      <c r="O756" s="21"/>
      <c r="P756" s="21">
        <v>4</v>
      </c>
      <c r="Q756" s="21">
        <v>4</v>
      </c>
      <c r="R756" s="21">
        <v>0</v>
      </c>
      <c r="S756" s="21"/>
      <c r="T756" s="121"/>
      <c r="U756" s="50">
        <f t="shared" si="193"/>
        <v>4</v>
      </c>
      <c r="V756" s="29">
        <f t="shared" si="194"/>
        <v>0</v>
      </c>
      <c r="W756" s="29">
        <f t="shared" si="195"/>
        <v>0</v>
      </c>
      <c r="X756" s="57">
        <f t="shared" si="196"/>
        <v>0</v>
      </c>
      <c r="Y756" s="29">
        <f t="shared" si="197"/>
        <v>0</v>
      </c>
      <c r="Z756" s="20">
        <f t="shared" si="198"/>
        <v>0</v>
      </c>
      <c r="AA756" s="20">
        <f t="shared" si="190"/>
        <v>0</v>
      </c>
      <c r="AB756" s="20">
        <f t="shared" si="199"/>
        <v>0</v>
      </c>
      <c r="AC756" s="20">
        <f t="shared" si="200"/>
        <v>0</v>
      </c>
      <c r="AD756" s="20">
        <f t="shared" si="201"/>
        <v>0</v>
      </c>
      <c r="AE756" s="23">
        <f t="shared" si="202"/>
        <v>0</v>
      </c>
      <c r="AF756" s="25">
        <f t="shared" si="203"/>
        <v>0</v>
      </c>
      <c r="AG756" s="230">
        <f t="shared" si="192"/>
        <v>0</v>
      </c>
      <c r="AH756" s="25">
        <f t="shared" si="191"/>
        <v>0</v>
      </c>
      <c r="AI756" s="23"/>
      <c r="AJ756" s="49">
        <f t="shared" si="204"/>
        <v>4</v>
      </c>
      <c r="AK756" s="181" t="s">
        <v>130</v>
      </c>
      <c r="AL756" s="182">
        <f t="shared" si="205"/>
        <v>6.6666666666666671E-3</v>
      </c>
      <c r="AM756" s="158" t="s">
        <v>468</v>
      </c>
      <c r="AN756" s="20" t="s">
        <v>180</v>
      </c>
      <c r="AO756" s="20" t="s">
        <v>180</v>
      </c>
      <c r="AP756" s="21"/>
      <c r="AQ756" s="122" t="s">
        <v>4</v>
      </c>
      <c r="AR756" s="185" t="str">
        <f>INDEX(Преподаватели!F$3:F$72,MATCH($AK756,Преподаватели!$E$3:$E$72,0),1)</f>
        <v>доц.</v>
      </c>
      <c r="AS756" s="101" t="str">
        <f>INDEX(Преподаватели!G$3:G$72,MATCH($AK756,Преподаватели!$E$3:$E$72,0),1)</f>
        <v>сум.</v>
      </c>
      <c r="AT756" s="101" t="str">
        <f>INDEX(Преподаватели!H$3:H$72,MATCH($AK756,Преподаватели!$E$3:$E$72,0),1)</f>
        <v>к.н.</v>
      </c>
      <c r="AU756" s="186" t="str">
        <f>INDEX(Преподаватели!I$3:I$72,MATCH($AK756,Преподаватели!$E$3:$E$72,0),1)</f>
        <v>доц.</v>
      </c>
      <c r="AV756" s="157"/>
      <c r="AW756" s="163"/>
      <c r="AX756" s="163"/>
      <c r="AY756" s="164"/>
      <c r="AZ756" s="165"/>
      <c r="BA756" s="165"/>
    </row>
    <row r="757" spans="1:58" s="1" customFormat="1">
      <c r="A757" s="21" t="s">
        <v>206</v>
      </c>
      <c r="B757" s="145" t="s">
        <v>733</v>
      </c>
      <c r="C757" s="68" t="s">
        <v>483</v>
      </c>
      <c r="D757" s="21" t="s">
        <v>437</v>
      </c>
      <c r="E757" s="21" t="s">
        <v>413</v>
      </c>
      <c r="F757" s="21">
        <v>2</v>
      </c>
      <c r="G757" s="320" t="s">
        <v>726</v>
      </c>
      <c r="H757" s="21">
        <v>12</v>
      </c>
      <c r="I757" s="49">
        <v>1</v>
      </c>
      <c r="J757" s="37" t="s">
        <v>106</v>
      </c>
      <c r="K757" s="31"/>
      <c r="L757" s="31"/>
      <c r="M757" s="38"/>
      <c r="N757" s="193">
        <v>4</v>
      </c>
      <c r="O757" s="21">
        <v>120</v>
      </c>
      <c r="P757" s="479">
        <v>8</v>
      </c>
      <c r="Q757" s="21"/>
      <c r="R757" s="21">
        <v>0</v>
      </c>
      <c r="S757" s="21">
        <v>8</v>
      </c>
      <c r="T757" s="121">
        <v>104</v>
      </c>
      <c r="U757" s="50">
        <f t="shared" si="193"/>
        <v>0</v>
      </c>
      <c r="V757" s="29">
        <f t="shared" si="194"/>
        <v>0</v>
      </c>
      <c r="W757" s="29">
        <f t="shared" si="195"/>
        <v>8</v>
      </c>
      <c r="X757" s="57">
        <f t="shared" si="196"/>
        <v>0</v>
      </c>
      <c r="Y757" s="29">
        <f t="shared" si="197"/>
        <v>0</v>
      </c>
      <c r="Z757" s="20">
        <f t="shared" si="198"/>
        <v>0</v>
      </c>
      <c r="AA757" s="20">
        <f t="shared" si="190"/>
        <v>0</v>
      </c>
      <c r="AB757" s="20">
        <f t="shared" si="199"/>
        <v>3</v>
      </c>
      <c r="AC757" s="20">
        <f t="shared" si="200"/>
        <v>0</v>
      </c>
      <c r="AD757" s="20">
        <f t="shared" si="201"/>
        <v>0</v>
      </c>
      <c r="AE757" s="23">
        <f t="shared" si="202"/>
        <v>0</v>
      </c>
      <c r="AF757" s="25">
        <f t="shared" si="203"/>
        <v>0</v>
      </c>
      <c r="AG757" s="230"/>
      <c r="AH757" s="25">
        <f t="shared" si="191"/>
        <v>0</v>
      </c>
      <c r="AI757" s="23"/>
      <c r="AJ757" s="49">
        <f t="shared" si="204"/>
        <v>11</v>
      </c>
      <c r="AK757" s="181" t="s">
        <v>130</v>
      </c>
      <c r="AL757" s="182">
        <f t="shared" si="205"/>
        <v>1.8333333333333333E-2</v>
      </c>
      <c r="AM757" s="158" t="s">
        <v>468</v>
      </c>
      <c r="AN757" s="20" t="s">
        <v>180</v>
      </c>
      <c r="AO757" s="20" t="s">
        <v>180</v>
      </c>
      <c r="AP757" s="21"/>
      <c r="AQ757" s="122" t="s">
        <v>4</v>
      </c>
      <c r="AR757" s="185" t="str">
        <f>INDEX(Преподаватели!F$3:F$72,MATCH($AK757,Преподаватели!$E$3:$E$72,0),1)</f>
        <v>доц.</v>
      </c>
      <c r="AS757" s="101" t="str">
        <f>INDEX(Преподаватели!G$3:G$72,MATCH($AK757,Преподаватели!$E$3:$E$72,0),1)</f>
        <v>сум.</v>
      </c>
      <c r="AT757" s="101" t="str">
        <f>INDEX(Преподаватели!H$3:H$72,MATCH($AK757,Преподаватели!$E$3:$E$72,0),1)</f>
        <v>к.н.</v>
      </c>
      <c r="AU757" s="186" t="str">
        <f>INDEX(Преподаватели!I$3:I$72,MATCH($AK757,Преподаватели!$E$3:$E$72,0),1)</f>
        <v>доц.</v>
      </c>
      <c r="AV757" s="157"/>
      <c r="AW757" s="163"/>
      <c r="AX757" s="163"/>
      <c r="AY757" s="164"/>
      <c r="AZ757" s="165"/>
      <c r="BA757" s="165"/>
    </row>
    <row r="758" spans="1:58">
      <c r="A758" s="334" t="s">
        <v>439</v>
      </c>
      <c r="B758" s="145" t="s">
        <v>734</v>
      </c>
      <c r="C758" s="68" t="s">
        <v>483</v>
      </c>
      <c r="D758" s="21" t="s">
        <v>437</v>
      </c>
      <c r="E758" s="21" t="s">
        <v>413</v>
      </c>
      <c r="F758" s="21">
        <v>1</v>
      </c>
      <c r="G758" s="320" t="s">
        <v>726</v>
      </c>
      <c r="H758" s="21">
        <v>12</v>
      </c>
      <c r="I758" s="49">
        <v>1</v>
      </c>
      <c r="J758" s="37"/>
      <c r="K758" s="31"/>
      <c r="L758" s="31" t="s">
        <v>439</v>
      </c>
      <c r="M758" s="38"/>
      <c r="N758" s="193">
        <v>0</v>
      </c>
      <c r="O758" s="21"/>
      <c r="P758" s="21">
        <v>4</v>
      </c>
      <c r="Q758" s="21">
        <v>4</v>
      </c>
      <c r="R758" s="21">
        <v>0</v>
      </c>
      <c r="S758" s="21"/>
      <c r="T758" s="121"/>
      <c r="U758" s="50">
        <f t="shared" si="193"/>
        <v>4</v>
      </c>
      <c r="V758" s="29">
        <f t="shared" si="194"/>
        <v>0</v>
      </c>
      <c r="W758" s="29">
        <f t="shared" si="195"/>
        <v>0</v>
      </c>
      <c r="X758" s="57">
        <f t="shared" si="196"/>
        <v>0</v>
      </c>
      <c r="Y758" s="29">
        <f t="shared" si="197"/>
        <v>0</v>
      </c>
      <c r="Z758" s="20">
        <f t="shared" si="198"/>
        <v>0</v>
      </c>
      <c r="AA758" s="20">
        <f t="shared" si="190"/>
        <v>0</v>
      </c>
      <c r="AB758" s="20">
        <f t="shared" si="199"/>
        <v>0</v>
      </c>
      <c r="AC758" s="20">
        <f t="shared" si="200"/>
        <v>0</v>
      </c>
      <c r="AD758" s="20">
        <f t="shared" si="201"/>
        <v>0</v>
      </c>
      <c r="AE758" s="23">
        <f t="shared" si="202"/>
        <v>0</v>
      </c>
      <c r="AF758" s="25">
        <f t="shared" si="203"/>
        <v>0</v>
      </c>
      <c r="AG758" s="230">
        <f t="shared" si="192"/>
        <v>0</v>
      </c>
      <c r="AH758" s="25">
        <f t="shared" si="191"/>
        <v>0</v>
      </c>
      <c r="AI758" s="23"/>
      <c r="AJ758" s="49">
        <f t="shared" si="204"/>
        <v>4</v>
      </c>
      <c r="AK758" s="181" t="s">
        <v>238</v>
      </c>
      <c r="AL758" s="182">
        <f t="shared" si="205"/>
        <v>6.6666666666666671E-3</v>
      </c>
      <c r="AM758" s="69" t="s">
        <v>468</v>
      </c>
      <c r="AN758" s="20" t="s">
        <v>180</v>
      </c>
      <c r="AO758" s="20" t="s">
        <v>180</v>
      </c>
      <c r="AP758" s="21"/>
      <c r="AQ758" s="122" t="s">
        <v>4</v>
      </c>
      <c r="AR758" s="185" t="str">
        <f>INDEX(Преподаватели!F$3:F$72,MATCH($AK758,Преподаватели!$E$3:$E$72,0),1)</f>
        <v>доц.</v>
      </c>
      <c r="AS758" s="101" t="str">
        <f>INDEX(Преподаватели!G$3:G$72,MATCH($AK758,Преподаватели!$E$3:$E$72,0),1)</f>
        <v>шт.</v>
      </c>
      <c r="AT758" s="101" t="str">
        <f>INDEX(Преподаватели!H$3:H$72,MATCH($AK758,Преподаватели!$E$3:$E$72,0),1)</f>
        <v>к.н.</v>
      </c>
      <c r="AU758" s="186" t="str">
        <f>INDEX(Преподаватели!I$3:I$72,MATCH($AK758,Преподаватели!$E$3:$E$72,0),1)</f>
        <v>б.з.</v>
      </c>
      <c r="AV758" s="157"/>
      <c r="AW758" s="163"/>
      <c r="AX758" s="163"/>
      <c r="AY758" s="164"/>
      <c r="AZ758" s="165"/>
      <c r="BA758" s="165"/>
    </row>
    <row r="759" spans="1:58" s="1" customFormat="1">
      <c r="A759" s="21" t="s">
        <v>210</v>
      </c>
      <c r="B759" s="145" t="s">
        <v>734</v>
      </c>
      <c r="C759" s="68" t="s">
        <v>483</v>
      </c>
      <c r="D759" s="21" t="s">
        <v>437</v>
      </c>
      <c r="E759" s="21" t="s">
        <v>413</v>
      </c>
      <c r="F759" s="21">
        <v>1</v>
      </c>
      <c r="G759" s="320" t="s">
        <v>726</v>
      </c>
      <c r="H759" s="21">
        <v>12</v>
      </c>
      <c r="I759" s="49">
        <v>1</v>
      </c>
      <c r="J759" s="37" t="s">
        <v>106</v>
      </c>
      <c r="K759" s="31"/>
      <c r="L759" s="31"/>
      <c r="M759" s="38"/>
      <c r="N759" s="193">
        <v>4</v>
      </c>
      <c r="O759" s="21">
        <v>120</v>
      </c>
      <c r="P759" s="21">
        <v>4</v>
      </c>
      <c r="Q759" s="21"/>
      <c r="R759" s="21">
        <v>0</v>
      </c>
      <c r="S759" s="21">
        <v>4</v>
      </c>
      <c r="T759" s="121">
        <v>104</v>
      </c>
      <c r="U759" s="50">
        <f t="shared" si="193"/>
        <v>0</v>
      </c>
      <c r="V759" s="29">
        <f t="shared" si="194"/>
        <v>0</v>
      </c>
      <c r="W759" s="29">
        <f t="shared" si="195"/>
        <v>4</v>
      </c>
      <c r="X759" s="57">
        <f t="shared" si="196"/>
        <v>0</v>
      </c>
      <c r="Y759" s="29">
        <f t="shared" si="197"/>
        <v>0</v>
      </c>
      <c r="Z759" s="20">
        <f t="shared" si="198"/>
        <v>0</v>
      </c>
      <c r="AA759" s="20">
        <f t="shared" si="190"/>
        <v>0</v>
      </c>
      <c r="AB759" s="20">
        <f t="shared" si="199"/>
        <v>3</v>
      </c>
      <c r="AC759" s="20">
        <f t="shared" si="200"/>
        <v>0</v>
      </c>
      <c r="AD759" s="20">
        <f t="shared" si="201"/>
        <v>0</v>
      </c>
      <c r="AE759" s="23">
        <f t="shared" si="202"/>
        <v>0</v>
      </c>
      <c r="AF759" s="25">
        <f t="shared" si="203"/>
        <v>0</v>
      </c>
      <c r="AG759" s="230">
        <f t="shared" si="192"/>
        <v>3.84</v>
      </c>
      <c r="AH759" s="25">
        <f t="shared" si="191"/>
        <v>0</v>
      </c>
      <c r="AI759" s="23"/>
      <c r="AJ759" s="49">
        <f t="shared" si="204"/>
        <v>10.84</v>
      </c>
      <c r="AK759" s="181" t="s">
        <v>238</v>
      </c>
      <c r="AL759" s="182">
        <f t="shared" si="205"/>
        <v>1.8066666666666665E-2</v>
      </c>
      <c r="AM759" s="158" t="s">
        <v>468</v>
      </c>
      <c r="AN759" s="20" t="s">
        <v>180</v>
      </c>
      <c r="AO759" s="20" t="s">
        <v>180</v>
      </c>
      <c r="AP759" s="21"/>
      <c r="AQ759" s="122" t="s">
        <v>4</v>
      </c>
      <c r="AR759" s="185" t="str">
        <f>INDEX(Преподаватели!F$3:F$72,MATCH($AK759,Преподаватели!$E$3:$E$72,0),1)</f>
        <v>доц.</v>
      </c>
      <c r="AS759" s="101" t="str">
        <f>INDEX(Преподаватели!G$3:G$72,MATCH($AK759,Преподаватели!$E$3:$E$72,0),1)</f>
        <v>шт.</v>
      </c>
      <c r="AT759" s="101" t="str">
        <f>INDEX(Преподаватели!H$3:H$72,MATCH($AK759,Преподаватели!$E$3:$E$72,0),1)</f>
        <v>к.н.</v>
      </c>
      <c r="AU759" s="186" t="str">
        <f>INDEX(Преподаватели!I$3:I$72,MATCH($AK759,Преподаватели!$E$3:$E$72,0),1)</f>
        <v>б.з.</v>
      </c>
      <c r="AV759" s="157"/>
      <c r="AW759" s="163"/>
      <c r="AX759" s="163"/>
      <c r="AY759" s="164"/>
      <c r="AZ759" s="165"/>
      <c r="BA759" s="165"/>
    </row>
    <row r="760" spans="1:58" s="1" customFormat="1">
      <c r="A760" s="329" t="s">
        <v>439</v>
      </c>
      <c r="B760" s="145" t="s">
        <v>735</v>
      </c>
      <c r="C760" s="68" t="s">
        <v>483</v>
      </c>
      <c r="D760" s="21" t="s">
        <v>437</v>
      </c>
      <c r="E760" s="21" t="s">
        <v>413</v>
      </c>
      <c r="F760" s="21">
        <v>1</v>
      </c>
      <c r="G760" s="320" t="s">
        <v>726</v>
      </c>
      <c r="H760" s="21">
        <v>12</v>
      </c>
      <c r="I760" s="49">
        <v>1</v>
      </c>
      <c r="J760" s="37"/>
      <c r="K760" s="31"/>
      <c r="L760" s="31"/>
      <c r="M760" s="38"/>
      <c r="N760" s="193">
        <v>0</v>
      </c>
      <c r="O760" s="21"/>
      <c r="P760" s="21">
        <v>4</v>
      </c>
      <c r="Q760" s="21">
        <v>4</v>
      </c>
      <c r="R760" s="21">
        <v>0</v>
      </c>
      <c r="S760" s="21"/>
      <c r="T760" s="121"/>
      <c r="U760" s="50">
        <f t="shared" si="193"/>
        <v>4</v>
      </c>
      <c r="V760" s="29">
        <f t="shared" si="194"/>
        <v>0</v>
      </c>
      <c r="W760" s="29">
        <f t="shared" si="195"/>
        <v>0</v>
      </c>
      <c r="X760" s="57">
        <f t="shared" si="196"/>
        <v>0</v>
      </c>
      <c r="Y760" s="29">
        <f t="shared" si="197"/>
        <v>0</v>
      </c>
      <c r="Z760" s="20">
        <f t="shared" si="198"/>
        <v>0</v>
      </c>
      <c r="AA760" s="20">
        <f t="shared" si="190"/>
        <v>0</v>
      </c>
      <c r="AB760" s="20">
        <f t="shared" si="199"/>
        <v>0</v>
      </c>
      <c r="AC760" s="20">
        <f t="shared" si="200"/>
        <v>0</v>
      </c>
      <c r="AD760" s="20">
        <f t="shared" si="201"/>
        <v>0</v>
      </c>
      <c r="AE760" s="23">
        <f t="shared" si="202"/>
        <v>0</v>
      </c>
      <c r="AF760" s="25">
        <f t="shared" si="203"/>
        <v>0</v>
      </c>
      <c r="AG760" s="230">
        <f t="shared" si="192"/>
        <v>0</v>
      </c>
      <c r="AH760" s="25">
        <f t="shared" si="191"/>
        <v>0</v>
      </c>
      <c r="AI760" s="23"/>
      <c r="AJ760" s="49">
        <f t="shared" si="204"/>
        <v>4</v>
      </c>
      <c r="AK760" s="181" t="s">
        <v>238</v>
      </c>
      <c r="AL760" s="182">
        <f t="shared" si="205"/>
        <v>6.6666666666666671E-3</v>
      </c>
      <c r="AM760" s="158" t="s">
        <v>468</v>
      </c>
      <c r="AN760" s="20" t="s">
        <v>180</v>
      </c>
      <c r="AO760" s="20" t="s">
        <v>180</v>
      </c>
      <c r="AP760" s="21"/>
      <c r="AQ760" s="122" t="s">
        <v>4</v>
      </c>
      <c r="AR760" s="185" t="str">
        <f>INDEX(Преподаватели!F$3:F$72,MATCH($AK760,Преподаватели!$E$3:$E$72,0),1)</f>
        <v>доц.</v>
      </c>
      <c r="AS760" s="101" t="str">
        <f>INDEX(Преподаватели!G$3:G$72,MATCH($AK760,Преподаватели!$E$3:$E$72,0),1)</f>
        <v>шт.</v>
      </c>
      <c r="AT760" s="101" t="str">
        <f>INDEX(Преподаватели!H$3:H$72,MATCH($AK760,Преподаватели!$E$3:$E$72,0),1)</f>
        <v>к.н.</v>
      </c>
      <c r="AU760" s="186" t="str">
        <f>INDEX(Преподаватели!I$3:I$72,MATCH($AK760,Преподаватели!$E$3:$E$72,0),1)</f>
        <v>б.з.</v>
      </c>
      <c r="AV760" s="157"/>
      <c r="AW760" s="163"/>
      <c r="AX760" s="163"/>
      <c r="AY760" s="164"/>
      <c r="AZ760" s="165"/>
      <c r="BA760" s="165"/>
      <c r="BB760" s="4"/>
      <c r="BC760" s="4"/>
      <c r="BD760" s="4"/>
      <c r="BE760" s="4"/>
      <c r="BF760" s="4"/>
    </row>
    <row r="761" spans="1:58">
      <c r="A761" s="21" t="s">
        <v>213</v>
      </c>
      <c r="B761" s="145" t="s">
        <v>735</v>
      </c>
      <c r="C761" s="68" t="s">
        <v>483</v>
      </c>
      <c r="D761" s="21" t="s">
        <v>437</v>
      </c>
      <c r="E761" s="21" t="s">
        <v>413</v>
      </c>
      <c r="F761" s="21">
        <v>1</v>
      </c>
      <c r="G761" s="320" t="s">
        <v>726</v>
      </c>
      <c r="H761" s="21">
        <v>12</v>
      </c>
      <c r="I761" s="49">
        <v>1</v>
      </c>
      <c r="J761" s="37" t="s">
        <v>106</v>
      </c>
      <c r="K761" s="31"/>
      <c r="L761" s="31"/>
      <c r="M761" s="38"/>
      <c r="N761" s="193">
        <v>4</v>
      </c>
      <c r="O761" s="21">
        <v>120</v>
      </c>
      <c r="P761" s="21">
        <v>4</v>
      </c>
      <c r="Q761" s="21"/>
      <c r="R761" s="21">
        <v>0</v>
      </c>
      <c r="S761" s="21">
        <v>4</v>
      </c>
      <c r="T761" s="121">
        <v>104</v>
      </c>
      <c r="U761" s="50">
        <f t="shared" si="193"/>
        <v>0</v>
      </c>
      <c r="V761" s="29">
        <f t="shared" si="194"/>
        <v>0</v>
      </c>
      <c r="W761" s="29">
        <f t="shared" si="195"/>
        <v>4</v>
      </c>
      <c r="X761" s="57">
        <f t="shared" si="196"/>
        <v>0</v>
      </c>
      <c r="Y761" s="29">
        <f t="shared" si="197"/>
        <v>0</v>
      </c>
      <c r="Z761" s="20">
        <f t="shared" si="198"/>
        <v>0</v>
      </c>
      <c r="AA761" s="20">
        <f t="shared" si="190"/>
        <v>0</v>
      </c>
      <c r="AB761" s="20">
        <f t="shared" si="199"/>
        <v>3</v>
      </c>
      <c r="AC761" s="20">
        <f t="shared" si="200"/>
        <v>0</v>
      </c>
      <c r="AD761" s="20">
        <f t="shared" si="201"/>
        <v>0</v>
      </c>
      <c r="AE761" s="23">
        <f t="shared" si="202"/>
        <v>0</v>
      </c>
      <c r="AF761" s="25">
        <f t="shared" si="203"/>
        <v>0</v>
      </c>
      <c r="AG761" s="230">
        <f t="shared" si="192"/>
        <v>3.84</v>
      </c>
      <c r="AH761" s="25">
        <f t="shared" si="191"/>
        <v>0</v>
      </c>
      <c r="AI761" s="23"/>
      <c r="AJ761" s="49">
        <f t="shared" si="204"/>
        <v>10.84</v>
      </c>
      <c r="AK761" s="181" t="s">
        <v>238</v>
      </c>
      <c r="AL761" s="182">
        <f t="shared" si="205"/>
        <v>1.8066666666666665E-2</v>
      </c>
      <c r="AM761" s="69" t="s">
        <v>468</v>
      </c>
      <c r="AN761" s="20" t="s">
        <v>180</v>
      </c>
      <c r="AO761" s="20" t="s">
        <v>180</v>
      </c>
      <c r="AP761" s="21"/>
      <c r="AQ761" s="122" t="s">
        <v>4</v>
      </c>
      <c r="AR761" s="185" t="str">
        <f>INDEX(Преподаватели!F$3:F$72,MATCH($AK761,Преподаватели!$E$3:$E$72,0),1)</f>
        <v>доц.</v>
      </c>
      <c r="AS761" s="101" t="str">
        <f>INDEX(Преподаватели!G$3:G$72,MATCH($AK761,Преподаватели!$E$3:$E$72,0),1)</f>
        <v>шт.</v>
      </c>
      <c r="AT761" s="101" t="str">
        <f>INDEX(Преподаватели!H$3:H$72,MATCH($AK761,Преподаватели!$E$3:$E$72,0),1)</f>
        <v>к.н.</v>
      </c>
      <c r="AU761" s="186" t="str">
        <f>INDEX(Преподаватели!I$3:I$72,MATCH($AK761,Преподаватели!$E$3:$E$72,0),1)</f>
        <v>б.з.</v>
      </c>
      <c r="AV761" s="157"/>
      <c r="AW761" s="163"/>
      <c r="AX761" s="163"/>
      <c r="AY761" s="164"/>
      <c r="AZ761" s="165"/>
      <c r="BA761" s="165"/>
      <c r="BB761" s="1"/>
      <c r="BC761" s="1"/>
      <c r="BD761" s="1"/>
      <c r="BE761" s="1"/>
      <c r="BF761" s="1"/>
    </row>
    <row r="762" spans="1:58" s="1" customFormat="1">
      <c r="A762" s="329" t="s">
        <v>439</v>
      </c>
      <c r="B762" s="145" t="s">
        <v>736</v>
      </c>
      <c r="C762" s="68" t="s">
        <v>483</v>
      </c>
      <c r="D762" s="21" t="s">
        <v>437</v>
      </c>
      <c r="E762" s="21" t="s">
        <v>413</v>
      </c>
      <c r="F762" s="21">
        <v>1</v>
      </c>
      <c r="G762" s="320" t="s">
        <v>726</v>
      </c>
      <c r="H762" s="21">
        <v>12</v>
      </c>
      <c r="I762" s="49">
        <v>1</v>
      </c>
      <c r="J762" s="37"/>
      <c r="K762" s="31"/>
      <c r="L762" s="31"/>
      <c r="M762" s="38"/>
      <c r="N762" s="193">
        <v>0</v>
      </c>
      <c r="O762" s="21"/>
      <c r="P762" s="21">
        <v>4</v>
      </c>
      <c r="Q762" s="21">
        <v>4</v>
      </c>
      <c r="R762" s="21">
        <v>0</v>
      </c>
      <c r="S762" s="21"/>
      <c r="T762" s="121"/>
      <c r="U762" s="50">
        <f t="shared" si="193"/>
        <v>4</v>
      </c>
      <c r="V762" s="29">
        <f t="shared" si="194"/>
        <v>0</v>
      </c>
      <c r="W762" s="29">
        <f t="shared" si="195"/>
        <v>0</v>
      </c>
      <c r="X762" s="57">
        <f t="shared" si="196"/>
        <v>0</v>
      </c>
      <c r="Y762" s="29">
        <f t="shared" si="197"/>
        <v>0</v>
      </c>
      <c r="Z762" s="20">
        <f t="shared" si="198"/>
        <v>0</v>
      </c>
      <c r="AA762" s="20">
        <f t="shared" si="190"/>
        <v>0</v>
      </c>
      <c r="AB762" s="20">
        <f t="shared" si="199"/>
        <v>0</v>
      </c>
      <c r="AC762" s="20">
        <f t="shared" si="200"/>
        <v>0</v>
      </c>
      <c r="AD762" s="20">
        <f t="shared" si="201"/>
        <v>0</v>
      </c>
      <c r="AE762" s="23">
        <f t="shared" si="202"/>
        <v>0</v>
      </c>
      <c r="AF762" s="25">
        <f t="shared" si="203"/>
        <v>0</v>
      </c>
      <c r="AG762" s="230">
        <f t="shared" si="192"/>
        <v>0</v>
      </c>
      <c r="AH762" s="25">
        <f t="shared" si="191"/>
        <v>0</v>
      </c>
      <c r="AI762" s="23"/>
      <c r="AJ762" s="49">
        <f t="shared" si="204"/>
        <v>4</v>
      </c>
      <c r="AK762" s="181" t="s">
        <v>130</v>
      </c>
      <c r="AL762" s="182">
        <f t="shared" si="205"/>
        <v>6.6666666666666671E-3</v>
      </c>
      <c r="AM762" s="158" t="s">
        <v>468</v>
      </c>
      <c r="AN762" s="20" t="s">
        <v>180</v>
      </c>
      <c r="AO762" s="20" t="s">
        <v>180</v>
      </c>
      <c r="AP762" s="21"/>
      <c r="AQ762" s="122" t="s">
        <v>4</v>
      </c>
      <c r="AR762" s="185" t="str">
        <f>INDEX(Преподаватели!F$3:F$72,MATCH($AK762,Преподаватели!$E$3:$E$72,0),1)</f>
        <v>доц.</v>
      </c>
      <c r="AS762" s="101" t="str">
        <f>INDEX(Преподаватели!G$3:G$72,MATCH($AK762,Преподаватели!$E$3:$E$72,0),1)</f>
        <v>сум.</v>
      </c>
      <c r="AT762" s="101" t="str">
        <f>INDEX(Преподаватели!H$3:H$72,MATCH($AK762,Преподаватели!$E$3:$E$72,0),1)</f>
        <v>к.н.</v>
      </c>
      <c r="AU762" s="186" t="str">
        <f>INDEX(Преподаватели!I$3:I$72,MATCH($AK762,Преподаватели!$E$3:$E$72,0),1)</f>
        <v>доц.</v>
      </c>
      <c r="AV762" s="157"/>
      <c r="AW762" s="163"/>
      <c r="AX762" s="163"/>
      <c r="AY762" s="164"/>
      <c r="AZ762" s="165"/>
      <c r="BA762" s="165"/>
    </row>
    <row r="763" spans="1:58" s="1" customFormat="1">
      <c r="A763" s="21" t="s">
        <v>424</v>
      </c>
      <c r="B763" s="145" t="s">
        <v>736</v>
      </c>
      <c r="C763" s="68" t="s">
        <v>483</v>
      </c>
      <c r="D763" s="21" t="s">
        <v>437</v>
      </c>
      <c r="E763" s="21" t="s">
        <v>413</v>
      </c>
      <c r="F763" s="21">
        <v>1</v>
      </c>
      <c r="G763" s="320" t="s">
        <v>726</v>
      </c>
      <c r="H763" s="21">
        <v>12</v>
      </c>
      <c r="I763" s="49">
        <v>1</v>
      </c>
      <c r="J763" s="37"/>
      <c r="K763" s="31" t="s">
        <v>106</v>
      </c>
      <c r="L763" s="31"/>
      <c r="M763" s="38"/>
      <c r="N763" s="193">
        <v>4</v>
      </c>
      <c r="O763" s="21">
        <v>120</v>
      </c>
      <c r="P763" s="21">
        <v>2</v>
      </c>
      <c r="Q763" s="21"/>
      <c r="R763" s="21">
        <v>0</v>
      </c>
      <c r="S763" s="21">
        <v>2</v>
      </c>
      <c r="T763" s="121">
        <v>104</v>
      </c>
      <c r="U763" s="50">
        <f t="shared" si="193"/>
        <v>0</v>
      </c>
      <c r="V763" s="29">
        <f t="shared" si="194"/>
        <v>0</v>
      </c>
      <c r="W763" s="29">
        <f t="shared" si="195"/>
        <v>2</v>
      </c>
      <c r="X763" s="57">
        <f t="shared" si="196"/>
        <v>0</v>
      </c>
      <c r="Y763" s="29">
        <f t="shared" si="197"/>
        <v>0</v>
      </c>
      <c r="Z763" s="20">
        <f t="shared" si="198"/>
        <v>0</v>
      </c>
      <c r="AA763" s="20">
        <f t="shared" si="190"/>
        <v>0</v>
      </c>
      <c r="AB763" s="20">
        <f t="shared" si="199"/>
        <v>0</v>
      </c>
      <c r="AC763" s="20">
        <f t="shared" si="200"/>
        <v>0</v>
      </c>
      <c r="AD763" s="20">
        <f t="shared" si="201"/>
        <v>0</v>
      </c>
      <c r="AE763" s="23">
        <f t="shared" si="202"/>
        <v>0</v>
      </c>
      <c r="AF763" s="25">
        <f t="shared" si="203"/>
        <v>0</v>
      </c>
      <c r="AG763" s="230"/>
      <c r="AH763" s="25">
        <f t="shared" si="191"/>
        <v>0</v>
      </c>
      <c r="AI763" s="23"/>
      <c r="AJ763" s="49">
        <f t="shared" si="204"/>
        <v>2</v>
      </c>
      <c r="AK763" s="181" t="s">
        <v>130</v>
      </c>
      <c r="AL763" s="182">
        <f t="shared" si="205"/>
        <v>3.3333333333333335E-3</v>
      </c>
      <c r="AM763" s="158" t="s">
        <v>468</v>
      </c>
      <c r="AN763" s="20" t="s">
        <v>180</v>
      </c>
      <c r="AO763" s="20" t="s">
        <v>180</v>
      </c>
      <c r="AP763" s="21"/>
      <c r="AQ763" s="122" t="s">
        <v>4</v>
      </c>
      <c r="AR763" s="185" t="str">
        <f>INDEX(Преподаватели!F$3:F$72,MATCH($AK763,Преподаватели!$E$3:$E$72,0),1)</f>
        <v>доц.</v>
      </c>
      <c r="AS763" s="101" t="str">
        <f>INDEX(Преподаватели!G$3:G$72,MATCH($AK763,Преподаватели!$E$3:$E$72,0),1)</f>
        <v>сум.</v>
      </c>
      <c r="AT763" s="101" t="str">
        <f>INDEX(Преподаватели!H$3:H$72,MATCH($AK763,Преподаватели!$E$3:$E$72,0),1)</f>
        <v>к.н.</v>
      </c>
      <c r="AU763" s="186" t="str">
        <f>INDEX(Преподаватели!I$3:I$72,MATCH($AK763,Преподаватели!$E$3:$E$72,0),1)</f>
        <v>доц.</v>
      </c>
      <c r="AV763" s="157"/>
      <c r="AW763" s="163"/>
      <c r="AX763" s="163"/>
      <c r="AY763" s="164"/>
      <c r="AZ763" s="165"/>
      <c r="BA763" s="165"/>
    </row>
    <row r="764" spans="1:58" s="1" customFormat="1">
      <c r="A764" s="21" t="s">
        <v>426</v>
      </c>
      <c r="B764" s="145" t="s">
        <v>737</v>
      </c>
      <c r="C764" s="68" t="s">
        <v>483</v>
      </c>
      <c r="D764" s="21" t="s">
        <v>437</v>
      </c>
      <c r="E764" s="21" t="s">
        <v>413</v>
      </c>
      <c r="F764" s="21">
        <v>1</v>
      </c>
      <c r="G764" s="320" t="s">
        <v>726</v>
      </c>
      <c r="H764" s="21">
        <v>12</v>
      </c>
      <c r="I764" s="49">
        <v>1</v>
      </c>
      <c r="J764" s="37"/>
      <c r="K764" s="31"/>
      <c r="L764" s="31"/>
      <c r="M764" s="38"/>
      <c r="N764" s="193">
        <v>0</v>
      </c>
      <c r="O764" s="21"/>
      <c r="P764" s="21">
        <v>4</v>
      </c>
      <c r="Q764" s="21">
        <v>4</v>
      </c>
      <c r="R764" s="21">
        <v>0</v>
      </c>
      <c r="S764" s="21"/>
      <c r="T764" s="121"/>
      <c r="U764" s="50">
        <f t="shared" si="193"/>
        <v>4</v>
      </c>
      <c r="V764" s="29">
        <f t="shared" si="194"/>
        <v>0</v>
      </c>
      <c r="W764" s="29">
        <f t="shared" si="195"/>
        <v>0</v>
      </c>
      <c r="X764" s="57">
        <f t="shared" si="196"/>
        <v>0</v>
      </c>
      <c r="Y764" s="29">
        <f t="shared" si="197"/>
        <v>0</v>
      </c>
      <c r="Z764" s="20">
        <f t="shared" si="198"/>
        <v>0</v>
      </c>
      <c r="AA764" s="20">
        <f t="shared" si="190"/>
        <v>0</v>
      </c>
      <c r="AB764" s="20">
        <f t="shared" si="199"/>
        <v>0</v>
      </c>
      <c r="AC764" s="20">
        <f t="shared" si="200"/>
        <v>0</v>
      </c>
      <c r="AD764" s="20">
        <f t="shared" si="201"/>
        <v>0</v>
      </c>
      <c r="AE764" s="23">
        <f t="shared" si="202"/>
        <v>0</v>
      </c>
      <c r="AF764" s="25">
        <f t="shared" si="203"/>
        <v>0</v>
      </c>
      <c r="AG764" s="230">
        <f t="shared" si="192"/>
        <v>0</v>
      </c>
      <c r="AH764" s="25">
        <f t="shared" si="191"/>
        <v>0</v>
      </c>
      <c r="AI764" s="23"/>
      <c r="AJ764" s="49">
        <f t="shared" si="204"/>
        <v>4</v>
      </c>
      <c r="AK764" s="181" t="s">
        <v>200</v>
      </c>
      <c r="AL764" s="182">
        <f t="shared" si="205"/>
        <v>6.6666666666666671E-3</v>
      </c>
      <c r="AM764" s="158" t="s">
        <v>468</v>
      </c>
      <c r="AN764" s="20" t="s">
        <v>180</v>
      </c>
      <c r="AO764" s="20" t="s">
        <v>180</v>
      </c>
      <c r="AP764" s="21"/>
      <c r="AQ764" s="122" t="s">
        <v>4</v>
      </c>
      <c r="AR764" s="185" t="str">
        <f>INDEX(Преподаватели!F$3:F$72,MATCH($AK764,Преподаватели!$E$3:$E$72,0),1)</f>
        <v>проф.</v>
      </c>
      <c r="AS764" s="101" t="str">
        <f>INDEX(Преподаватели!G$3:G$72,MATCH($AK764,Преподаватели!$E$3:$E$72,0),1)</f>
        <v>сум.</v>
      </c>
      <c r="AT764" s="101" t="str">
        <f>INDEX(Преподаватели!H$3:H$72,MATCH($AK764,Преподаватели!$E$3:$E$72,0),1)</f>
        <v>д.н.</v>
      </c>
      <c r="AU764" s="186" t="str">
        <f>INDEX(Преподаватели!I$3:I$72,MATCH($AK764,Преподаватели!$E$3:$E$72,0),1)</f>
        <v>проф.</v>
      </c>
      <c r="AV764" s="157"/>
      <c r="AW764" s="163"/>
      <c r="AX764" s="163"/>
      <c r="AY764" s="164"/>
      <c r="AZ764" s="165"/>
      <c r="BA764" s="165"/>
      <c r="BB764" s="4"/>
      <c r="BC764" s="4"/>
      <c r="BD764" s="4"/>
      <c r="BE764" s="4"/>
      <c r="BF764" s="4"/>
    </row>
    <row r="765" spans="1:58">
      <c r="A765" s="21" t="s">
        <v>426</v>
      </c>
      <c r="B765" s="145" t="s">
        <v>737</v>
      </c>
      <c r="C765" s="68" t="s">
        <v>483</v>
      </c>
      <c r="D765" s="21" t="s">
        <v>437</v>
      </c>
      <c r="E765" s="21" t="s">
        <v>413</v>
      </c>
      <c r="F765" s="21">
        <v>2</v>
      </c>
      <c r="G765" s="320" t="s">
        <v>726</v>
      </c>
      <c r="H765" s="21">
        <v>12</v>
      </c>
      <c r="I765" s="49">
        <v>1</v>
      </c>
      <c r="J765" s="37"/>
      <c r="K765" s="31" t="s">
        <v>106</v>
      </c>
      <c r="L765" s="31"/>
      <c r="M765" s="38"/>
      <c r="N765" s="193">
        <v>4</v>
      </c>
      <c r="O765" s="21">
        <v>120</v>
      </c>
      <c r="P765" s="479">
        <v>8</v>
      </c>
      <c r="Q765" s="21"/>
      <c r="R765" s="21">
        <v>0</v>
      </c>
      <c r="S765" s="21">
        <v>8</v>
      </c>
      <c r="T765" s="121">
        <v>104</v>
      </c>
      <c r="U765" s="50">
        <f t="shared" si="193"/>
        <v>0</v>
      </c>
      <c r="V765" s="29">
        <f t="shared" si="194"/>
        <v>0</v>
      </c>
      <c r="W765" s="29">
        <f t="shared" si="195"/>
        <v>8</v>
      </c>
      <c r="X765" s="57">
        <f t="shared" si="196"/>
        <v>0</v>
      </c>
      <c r="Y765" s="29">
        <f t="shared" si="197"/>
        <v>0</v>
      </c>
      <c r="Z765" s="20">
        <f t="shared" si="198"/>
        <v>0</v>
      </c>
      <c r="AA765" s="20">
        <f t="shared" si="190"/>
        <v>0</v>
      </c>
      <c r="AB765" s="20">
        <f t="shared" si="199"/>
        <v>0</v>
      </c>
      <c r="AC765" s="20">
        <f t="shared" si="200"/>
        <v>0</v>
      </c>
      <c r="AD765" s="20">
        <f t="shared" si="201"/>
        <v>0</v>
      </c>
      <c r="AE765" s="23">
        <f t="shared" si="202"/>
        <v>0</v>
      </c>
      <c r="AF765" s="25">
        <f t="shared" si="203"/>
        <v>0</v>
      </c>
      <c r="AG765" s="230"/>
      <c r="AH765" s="25">
        <f t="shared" si="191"/>
        <v>0</v>
      </c>
      <c r="AI765" s="23"/>
      <c r="AJ765" s="49">
        <f t="shared" si="204"/>
        <v>8</v>
      </c>
      <c r="AK765" s="181" t="s">
        <v>200</v>
      </c>
      <c r="AL765" s="182">
        <f t="shared" si="205"/>
        <v>1.3333333333333334E-2</v>
      </c>
      <c r="AM765" s="69" t="s">
        <v>468</v>
      </c>
      <c r="AN765" s="20" t="s">
        <v>180</v>
      </c>
      <c r="AO765" s="20" t="s">
        <v>180</v>
      </c>
      <c r="AP765" s="21"/>
      <c r="AQ765" s="122" t="s">
        <v>4</v>
      </c>
      <c r="AR765" s="185" t="str">
        <f>INDEX(Преподаватели!F$3:F$72,MATCH($AK765,Преподаватели!$E$3:$E$72,0),1)</f>
        <v>проф.</v>
      </c>
      <c r="AS765" s="101" t="str">
        <f>INDEX(Преподаватели!G$3:G$72,MATCH($AK765,Преподаватели!$E$3:$E$72,0),1)</f>
        <v>сум.</v>
      </c>
      <c r="AT765" s="101" t="str">
        <f>INDEX(Преподаватели!H$3:H$72,MATCH($AK765,Преподаватели!$E$3:$E$72,0),1)</f>
        <v>д.н.</v>
      </c>
      <c r="AU765" s="186" t="str">
        <f>INDEX(Преподаватели!I$3:I$72,MATCH($AK765,Преподаватели!$E$3:$E$72,0),1)</f>
        <v>проф.</v>
      </c>
      <c r="AV765" s="157"/>
      <c r="AW765" s="163"/>
      <c r="AX765" s="163"/>
      <c r="AY765" s="164"/>
      <c r="AZ765" s="165"/>
      <c r="BA765" s="165"/>
      <c r="BB765" s="1"/>
      <c r="BC765" s="1"/>
      <c r="BD765" s="1"/>
      <c r="BE765" s="1"/>
      <c r="BF765" s="1"/>
    </row>
    <row r="766" spans="1:58" s="1" customFormat="1">
      <c r="A766" s="21" t="s">
        <v>428</v>
      </c>
      <c r="B766" s="145" t="s">
        <v>738</v>
      </c>
      <c r="C766" s="68" t="s">
        <v>483</v>
      </c>
      <c r="D766" s="21" t="s">
        <v>437</v>
      </c>
      <c r="E766" s="21" t="s">
        <v>413</v>
      </c>
      <c r="F766" s="21">
        <v>1</v>
      </c>
      <c r="G766" s="320" t="s">
        <v>726</v>
      </c>
      <c r="H766" s="21">
        <v>12</v>
      </c>
      <c r="I766" s="49">
        <v>1</v>
      </c>
      <c r="J766" s="37"/>
      <c r="K766" s="31"/>
      <c r="L766" s="31"/>
      <c r="M766" s="38"/>
      <c r="N766" s="193">
        <v>0</v>
      </c>
      <c r="O766" s="21"/>
      <c r="P766" s="21">
        <v>4</v>
      </c>
      <c r="Q766" s="21">
        <v>4</v>
      </c>
      <c r="R766" s="21">
        <v>0</v>
      </c>
      <c r="S766" s="21"/>
      <c r="T766" s="121"/>
      <c r="U766" s="50">
        <f t="shared" si="193"/>
        <v>4</v>
      </c>
      <c r="V766" s="29">
        <f t="shared" si="194"/>
        <v>0</v>
      </c>
      <c r="W766" s="29">
        <f t="shared" si="195"/>
        <v>0</v>
      </c>
      <c r="X766" s="57">
        <f t="shared" si="196"/>
        <v>0</v>
      </c>
      <c r="Y766" s="29">
        <f t="shared" si="197"/>
        <v>0</v>
      </c>
      <c r="Z766" s="20">
        <f t="shared" si="198"/>
        <v>0</v>
      </c>
      <c r="AA766" s="20">
        <f t="shared" si="190"/>
        <v>0</v>
      </c>
      <c r="AB766" s="20">
        <f t="shared" si="199"/>
        <v>0</v>
      </c>
      <c r="AC766" s="20">
        <f t="shared" si="200"/>
        <v>0</v>
      </c>
      <c r="AD766" s="20">
        <f t="shared" si="201"/>
        <v>0</v>
      </c>
      <c r="AE766" s="23">
        <f t="shared" si="202"/>
        <v>0</v>
      </c>
      <c r="AF766" s="25">
        <f t="shared" si="203"/>
        <v>0</v>
      </c>
      <c r="AG766" s="230">
        <f t="shared" si="192"/>
        <v>0</v>
      </c>
      <c r="AH766" s="25">
        <f t="shared" si="191"/>
        <v>0</v>
      </c>
      <c r="AI766" s="23"/>
      <c r="AJ766" s="49">
        <f t="shared" si="204"/>
        <v>4</v>
      </c>
      <c r="AK766" s="181" t="s">
        <v>130</v>
      </c>
      <c r="AL766" s="182">
        <f t="shared" si="205"/>
        <v>6.6666666666666671E-3</v>
      </c>
      <c r="AM766" s="158" t="s">
        <v>468</v>
      </c>
      <c r="AN766" s="20" t="s">
        <v>180</v>
      </c>
      <c r="AO766" s="20" t="s">
        <v>180</v>
      </c>
      <c r="AP766" s="21"/>
      <c r="AQ766" s="122" t="s">
        <v>4</v>
      </c>
      <c r="AR766" s="185" t="str">
        <f>INDEX(Преподаватели!F$3:F$72,MATCH($AK766,Преподаватели!$E$3:$E$72,0),1)</f>
        <v>доц.</v>
      </c>
      <c r="AS766" s="101" t="str">
        <f>INDEX(Преподаватели!G$3:G$72,MATCH($AK766,Преподаватели!$E$3:$E$72,0),1)</f>
        <v>сум.</v>
      </c>
      <c r="AT766" s="101" t="str">
        <f>INDEX(Преподаватели!H$3:H$72,MATCH($AK766,Преподаватели!$E$3:$E$72,0),1)</f>
        <v>к.н.</v>
      </c>
      <c r="AU766" s="186" t="str">
        <f>INDEX(Преподаватели!I$3:I$72,MATCH($AK766,Преподаватели!$E$3:$E$72,0),1)</f>
        <v>доц.</v>
      </c>
      <c r="AV766" s="157"/>
      <c r="AW766" s="163"/>
      <c r="AX766" s="163"/>
      <c r="AY766" s="164"/>
      <c r="AZ766" s="165"/>
      <c r="BA766" s="165"/>
      <c r="BB766" s="4"/>
      <c r="BC766" s="4"/>
      <c r="BD766" s="4"/>
      <c r="BE766" s="4"/>
      <c r="BF766" s="4"/>
    </row>
    <row r="767" spans="1:58">
      <c r="A767" s="21" t="s">
        <v>428</v>
      </c>
      <c r="B767" s="145" t="s">
        <v>738</v>
      </c>
      <c r="C767" s="68" t="s">
        <v>483</v>
      </c>
      <c r="D767" s="21" t="s">
        <v>437</v>
      </c>
      <c r="E767" s="21" t="s">
        <v>413</v>
      </c>
      <c r="F767" s="21">
        <v>2</v>
      </c>
      <c r="G767" s="320" t="s">
        <v>726</v>
      </c>
      <c r="H767" s="21">
        <v>12</v>
      </c>
      <c r="I767" s="49">
        <v>1</v>
      </c>
      <c r="J767" s="37"/>
      <c r="K767" s="31" t="s">
        <v>106</v>
      </c>
      <c r="L767" s="31"/>
      <c r="M767" s="38"/>
      <c r="N767" s="193">
        <v>4</v>
      </c>
      <c r="O767" s="21">
        <v>120</v>
      </c>
      <c r="P767" s="479">
        <v>8</v>
      </c>
      <c r="Q767" s="21"/>
      <c r="R767" s="21">
        <v>0</v>
      </c>
      <c r="S767" s="21">
        <v>8</v>
      </c>
      <c r="T767" s="121">
        <v>104</v>
      </c>
      <c r="U767" s="50">
        <f t="shared" si="193"/>
        <v>0</v>
      </c>
      <c r="V767" s="29">
        <f t="shared" si="194"/>
        <v>0</v>
      </c>
      <c r="W767" s="29">
        <f t="shared" si="195"/>
        <v>8</v>
      </c>
      <c r="X767" s="57">
        <f t="shared" si="196"/>
        <v>0</v>
      </c>
      <c r="Y767" s="29">
        <f t="shared" si="197"/>
        <v>0</v>
      </c>
      <c r="Z767" s="20">
        <f t="shared" si="198"/>
        <v>0</v>
      </c>
      <c r="AA767" s="20">
        <f t="shared" si="190"/>
        <v>0</v>
      </c>
      <c r="AB767" s="20">
        <f t="shared" si="199"/>
        <v>0</v>
      </c>
      <c r="AC767" s="20">
        <f t="shared" si="200"/>
        <v>0</v>
      </c>
      <c r="AD767" s="20">
        <f t="shared" si="201"/>
        <v>0</v>
      </c>
      <c r="AE767" s="23">
        <f t="shared" si="202"/>
        <v>0</v>
      </c>
      <c r="AF767" s="25">
        <f t="shared" si="203"/>
        <v>0</v>
      </c>
      <c r="AG767" s="230"/>
      <c r="AH767" s="25">
        <f t="shared" si="191"/>
        <v>0</v>
      </c>
      <c r="AI767" s="23"/>
      <c r="AJ767" s="49">
        <f t="shared" si="204"/>
        <v>8</v>
      </c>
      <c r="AK767" s="181" t="s">
        <v>130</v>
      </c>
      <c r="AL767" s="182">
        <f t="shared" si="205"/>
        <v>1.3333333333333334E-2</v>
      </c>
      <c r="AM767" s="69" t="s">
        <v>468</v>
      </c>
      <c r="AN767" s="20" t="s">
        <v>180</v>
      </c>
      <c r="AO767" s="20" t="s">
        <v>180</v>
      </c>
      <c r="AP767" s="21"/>
      <c r="AQ767" s="122" t="s">
        <v>4</v>
      </c>
      <c r="AR767" s="185" t="str">
        <f>INDEX(Преподаватели!F$3:F$72,MATCH($AK767,Преподаватели!$E$3:$E$72,0),1)</f>
        <v>доц.</v>
      </c>
      <c r="AS767" s="101" t="str">
        <f>INDEX(Преподаватели!G$3:G$72,MATCH($AK767,Преподаватели!$E$3:$E$72,0),1)</f>
        <v>сум.</v>
      </c>
      <c r="AT767" s="101" t="str">
        <f>INDEX(Преподаватели!H$3:H$72,MATCH($AK767,Преподаватели!$E$3:$E$72,0),1)</f>
        <v>к.н.</v>
      </c>
      <c r="AU767" s="186" t="str">
        <f>INDEX(Преподаватели!I$3:I$72,MATCH($AK767,Преподаватели!$E$3:$E$72,0),1)</f>
        <v>доц.</v>
      </c>
      <c r="AV767" s="157"/>
      <c r="AW767" s="163"/>
      <c r="AX767" s="163"/>
      <c r="AY767" s="164"/>
      <c r="AZ767" s="165"/>
      <c r="BA767" s="165"/>
    </row>
    <row r="768" spans="1:58" s="1" customFormat="1">
      <c r="A768" s="21" t="s">
        <v>430</v>
      </c>
      <c r="B768" s="145" t="s">
        <v>739</v>
      </c>
      <c r="C768" s="68" t="s">
        <v>483</v>
      </c>
      <c r="D768" s="21" t="s">
        <v>437</v>
      </c>
      <c r="E768" s="21" t="s">
        <v>413</v>
      </c>
      <c r="F768" s="21">
        <v>1</v>
      </c>
      <c r="G768" s="320" t="s">
        <v>726</v>
      </c>
      <c r="H768" s="21">
        <v>12</v>
      </c>
      <c r="I768" s="49">
        <v>1</v>
      </c>
      <c r="J768" s="37"/>
      <c r="K768" s="31"/>
      <c r="L768" s="31"/>
      <c r="M768" s="38"/>
      <c r="N768" s="193">
        <v>0</v>
      </c>
      <c r="O768" s="21"/>
      <c r="P768" s="21">
        <v>8</v>
      </c>
      <c r="Q768" s="21">
        <v>8</v>
      </c>
      <c r="R768" s="21">
        <v>0</v>
      </c>
      <c r="S768" s="21"/>
      <c r="T768" s="121"/>
      <c r="U768" s="50">
        <f t="shared" si="193"/>
        <v>8</v>
      </c>
      <c r="V768" s="29">
        <f t="shared" si="194"/>
        <v>0</v>
      </c>
      <c r="W768" s="29">
        <f t="shared" si="195"/>
        <v>0</v>
      </c>
      <c r="X768" s="57">
        <f t="shared" si="196"/>
        <v>0</v>
      </c>
      <c r="Y768" s="29">
        <f t="shared" si="197"/>
        <v>0</v>
      </c>
      <c r="Z768" s="20">
        <f t="shared" si="198"/>
        <v>0</v>
      </c>
      <c r="AA768" s="20">
        <f t="shared" si="190"/>
        <v>0</v>
      </c>
      <c r="AB768" s="20">
        <f t="shared" si="199"/>
        <v>0</v>
      </c>
      <c r="AC768" s="20">
        <f t="shared" si="200"/>
        <v>0</v>
      </c>
      <c r="AD768" s="20">
        <f t="shared" si="201"/>
        <v>0</v>
      </c>
      <c r="AE768" s="23">
        <f t="shared" si="202"/>
        <v>0</v>
      </c>
      <c r="AF768" s="25">
        <f t="shared" si="203"/>
        <v>0</v>
      </c>
      <c r="AG768" s="230">
        <f t="shared" si="192"/>
        <v>0</v>
      </c>
      <c r="AH768" s="25">
        <f t="shared" si="191"/>
        <v>0</v>
      </c>
      <c r="AI768" s="23"/>
      <c r="AJ768" s="49">
        <f t="shared" si="204"/>
        <v>8</v>
      </c>
      <c r="AK768" s="181" t="s">
        <v>233</v>
      </c>
      <c r="AL768" s="182">
        <f t="shared" si="205"/>
        <v>1.3333333333333334E-2</v>
      </c>
      <c r="AM768" s="158" t="s">
        <v>468</v>
      </c>
      <c r="AN768" s="20" t="s">
        <v>180</v>
      </c>
      <c r="AO768" s="20" t="s">
        <v>180</v>
      </c>
      <c r="AP768" s="21"/>
      <c r="AQ768" s="122" t="s">
        <v>4</v>
      </c>
      <c r="AR768" s="185" t="str">
        <f>INDEX(Преподаватели!F$3:F$72,MATCH($AK768,Преподаватели!$E$3:$E$72,0),1)</f>
        <v>доц.</v>
      </c>
      <c r="AS768" s="101" t="str">
        <f>INDEX(Преподаватели!G$3:G$72,MATCH($AK768,Преподаватели!$E$3:$E$72,0),1)</f>
        <v>шт.</v>
      </c>
      <c r="AT768" s="101" t="str">
        <f>INDEX(Преподаватели!H$3:H$72,MATCH($AK768,Преподаватели!$E$3:$E$72,0),1)</f>
        <v>к.н.</v>
      </c>
      <c r="AU768" s="186" t="str">
        <f>INDEX(Преподаватели!I$3:I$72,MATCH($AK768,Преподаватели!$E$3:$E$72,0),1)</f>
        <v>б.з.</v>
      </c>
      <c r="AV768" s="157"/>
      <c r="AW768" s="163"/>
      <c r="AX768" s="163"/>
      <c r="AY768" s="164"/>
      <c r="AZ768" s="165"/>
      <c r="BA768" s="165"/>
    </row>
    <row r="769" spans="1:58">
      <c r="A769" s="21" t="s">
        <v>430</v>
      </c>
      <c r="B769" s="145" t="s">
        <v>739</v>
      </c>
      <c r="C769" s="68" t="s">
        <v>483</v>
      </c>
      <c r="D769" s="21" t="s">
        <v>437</v>
      </c>
      <c r="E769" s="21" t="s">
        <v>413</v>
      </c>
      <c r="F769" s="21">
        <v>2</v>
      </c>
      <c r="G769" s="320" t="s">
        <v>726</v>
      </c>
      <c r="H769" s="21">
        <v>12</v>
      </c>
      <c r="I769" s="49">
        <v>1</v>
      </c>
      <c r="J769" s="37"/>
      <c r="K769" s="31" t="s">
        <v>106</v>
      </c>
      <c r="L769" s="31"/>
      <c r="M769" s="38"/>
      <c r="N769" s="193">
        <v>4</v>
      </c>
      <c r="O769" s="21">
        <v>120</v>
      </c>
      <c r="P769" s="21">
        <v>8</v>
      </c>
      <c r="Q769" s="21"/>
      <c r="R769" s="21">
        <v>0</v>
      </c>
      <c r="S769" s="21">
        <v>8</v>
      </c>
      <c r="T769" s="121">
        <v>104</v>
      </c>
      <c r="U769" s="50">
        <f t="shared" si="193"/>
        <v>0</v>
      </c>
      <c r="V769" s="29">
        <f t="shared" si="194"/>
        <v>0</v>
      </c>
      <c r="W769" s="29">
        <f t="shared" si="195"/>
        <v>8</v>
      </c>
      <c r="X769" s="57">
        <f t="shared" si="196"/>
        <v>0</v>
      </c>
      <c r="Y769" s="29">
        <f t="shared" si="197"/>
        <v>0</v>
      </c>
      <c r="Z769" s="20">
        <f t="shared" si="198"/>
        <v>0</v>
      </c>
      <c r="AA769" s="20">
        <f t="shared" si="190"/>
        <v>0</v>
      </c>
      <c r="AB769" s="20">
        <f t="shared" si="199"/>
        <v>0</v>
      </c>
      <c r="AC769" s="20">
        <f t="shared" si="200"/>
        <v>0</v>
      </c>
      <c r="AD769" s="20">
        <f t="shared" si="201"/>
        <v>0</v>
      </c>
      <c r="AE769" s="23">
        <f t="shared" si="202"/>
        <v>0</v>
      </c>
      <c r="AF769" s="25">
        <f t="shared" si="203"/>
        <v>0</v>
      </c>
      <c r="AG769" s="230">
        <f t="shared" si="192"/>
        <v>3.84</v>
      </c>
      <c r="AH769" s="25">
        <f t="shared" si="191"/>
        <v>0</v>
      </c>
      <c r="AI769" s="23"/>
      <c r="AJ769" s="49">
        <f t="shared" si="204"/>
        <v>11.84</v>
      </c>
      <c r="AK769" s="181" t="s">
        <v>233</v>
      </c>
      <c r="AL769" s="182">
        <f t="shared" si="205"/>
        <v>1.9733333333333332E-2</v>
      </c>
      <c r="AM769" s="69" t="s">
        <v>468</v>
      </c>
      <c r="AN769" s="20" t="s">
        <v>180</v>
      </c>
      <c r="AO769" s="20" t="s">
        <v>180</v>
      </c>
      <c r="AP769" s="21"/>
      <c r="AQ769" s="122" t="s">
        <v>4</v>
      </c>
      <c r="AR769" s="185" t="str">
        <f>INDEX(Преподаватели!F$3:F$72,MATCH($AK769,Преподаватели!$E$3:$E$72,0),1)</f>
        <v>доц.</v>
      </c>
      <c r="AS769" s="101" t="str">
        <f>INDEX(Преподаватели!G$3:G$72,MATCH($AK769,Преподаватели!$E$3:$E$72,0),1)</f>
        <v>шт.</v>
      </c>
      <c r="AT769" s="101" t="str">
        <f>INDEX(Преподаватели!H$3:H$72,MATCH($AK769,Преподаватели!$E$3:$E$72,0),1)</f>
        <v>к.н.</v>
      </c>
      <c r="AU769" s="186" t="str">
        <f>INDEX(Преподаватели!I$3:I$72,MATCH($AK769,Преподаватели!$E$3:$E$72,0),1)</f>
        <v>б.з.</v>
      </c>
      <c r="AV769" s="157"/>
      <c r="AW769" s="163"/>
      <c r="AX769" s="163"/>
      <c r="AY769" s="164"/>
      <c r="AZ769" s="165"/>
      <c r="BA769" s="165"/>
    </row>
    <row r="770" spans="1:58" s="1" customFormat="1">
      <c r="A770" s="21" t="s">
        <v>432</v>
      </c>
      <c r="B770" s="145" t="s">
        <v>740</v>
      </c>
      <c r="C770" s="68" t="s">
        <v>483</v>
      </c>
      <c r="D770" s="21" t="s">
        <v>437</v>
      </c>
      <c r="E770" s="21" t="s">
        <v>413</v>
      </c>
      <c r="F770" s="21">
        <v>1</v>
      </c>
      <c r="G770" s="320" t="s">
        <v>726</v>
      </c>
      <c r="H770" s="21">
        <v>12</v>
      </c>
      <c r="I770" s="49">
        <v>1</v>
      </c>
      <c r="J770" s="37"/>
      <c r="K770" s="31"/>
      <c r="L770" s="31"/>
      <c r="M770" s="38"/>
      <c r="N770" s="193">
        <v>0</v>
      </c>
      <c r="O770" s="21"/>
      <c r="P770" s="21">
        <v>4</v>
      </c>
      <c r="Q770" s="21">
        <v>4</v>
      </c>
      <c r="R770" s="21">
        <v>0</v>
      </c>
      <c r="S770" s="21"/>
      <c r="T770" s="121"/>
      <c r="U770" s="50">
        <f t="shared" si="193"/>
        <v>4</v>
      </c>
      <c r="V770" s="29">
        <f t="shared" si="194"/>
        <v>0</v>
      </c>
      <c r="W770" s="29">
        <f t="shared" si="195"/>
        <v>0</v>
      </c>
      <c r="X770" s="57">
        <f t="shared" si="196"/>
        <v>0</v>
      </c>
      <c r="Y770" s="29">
        <f t="shared" si="197"/>
        <v>0</v>
      </c>
      <c r="Z770" s="20">
        <f t="shared" si="198"/>
        <v>0</v>
      </c>
      <c r="AA770" s="20">
        <f t="shared" si="190"/>
        <v>0</v>
      </c>
      <c r="AB770" s="20">
        <f t="shared" si="199"/>
        <v>0</v>
      </c>
      <c r="AC770" s="20">
        <f t="shared" si="200"/>
        <v>0</v>
      </c>
      <c r="AD770" s="20">
        <f t="shared" si="201"/>
        <v>0</v>
      </c>
      <c r="AE770" s="23">
        <f t="shared" si="202"/>
        <v>0</v>
      </c>
      <c r="AF770" s="25">
        <f t="shared" si="203"/>
        <v>0</v>
      </c>
      <c r="AG770" s="230">
        <f t="shared" si="192"/>
        <v>0</v>
      </c>
      <c r="AH770" s="25">
        <f t="shared" si="191"/>
        <v>0</v>
      </c>
      <c r="AI770" s="23"/>
      <c r="AJ770" s="49">
        <f t="shared" si="204"/>
        <v>4</v>
      </c>
      <c r="AK770" s="181" t="s">
        <v>489</v>
      </c>
      <c r="AL770" s="182">
        <f t="shared" si="205"/>
        <v>6.6666666666666671E-3</v>
      </c>
      <c r="AM770" s="158" t="s">
        <v>468</v>
      </c>
      <c r="AN770" s="20" t="s">
        <v>180</v>
      </c>
      <c r="AO770" s="20" t="s">
        <v>180</v>
      </c>
      <c r="AP770" s="21"/>
      <c r="AQ770" s="122" t="s">
        <v>4</v>
      </c>
      <c r="AR770" s="185" t="str">
        <f>INDEX(Преподаватели!F$3:F$72,MATCH($AK770,Преподаватели!$E$3:$E$72,0),1)</f>
        <v>ст.викл.</v>
      </c>
      <c r="AS770" s="101" t="str">
        <f>INDEX(Преподаватели!G$3:G$72,MATCH($AK770,Преподаватели!$E$3:$E$72,0),1)</f>
        <v>шт.</v>
      </c>
      <c r="AT770" s="101" t="str">
        <f>INDEX(Преподаватели!H$3:H$72,MATCH($AK770,Преподаватели!$E$3:$E$72,0),1)</f>
        <v>б.с.</v>
      </c>
      <c r="AU770" s="186" t="str">
        <f>INDEX(Преподаватели!I$3:I$72,MATCH($AK770,Преподаватели!$E$3:$E$72,0),1)</f>
        <v>б.з.</v>
      </c>
      <c r="AV770" s="157"/>
      <c r="AW770" s="163"/>
      <c r="AX770" s="163"/>
      <c r="AY770" s="164"/>
      <c r="AZ770" s="165"/>
      <c r="BA770" s="165"/>
    </row>
    <row r="771" spans="1:58">
      <c r="A771" s="21" t="s">
        <v>432</v>
      </c>
      <c r="B771" s="145" t="s">
        <v>740</v>
      </c>
      <c r="C771" s="68" t="s">
        <v>483</v>
      </c>
      <c r="D771" s="21" t="s">
        <v>437</v>
      </c>
      <c r="E771" s="21" t="s">
        <v>413</v>
      </c>
      <c r="F771" s="21">
        <v>2</v>
      </c>
      <c r="G771" s="320" t="s">
        <v>726</v>
      </c>
      <c r="H771" s="21">
        <v>12</v>
      </c>
      <c r="I771" s="49">
        <v>1</v>
      </c>
      <c r="J771" s="37"/>
      <c r="K771" s="31" t="s">
        <v>106</v>
      </c>
      <c r="L771" s="31"/>
      <c r="M771" s="38"/>
      <c r="N771" s="193">
        <v>4</v>
      </c>
      <c r="O771" s="21">
        <v>120</v>
      </c>
      <c r="P771" s="479">
        <v>8</v>
      </c>
      <c r="Q771" s="21"/>
      <c r="R771" s="21">
        <v>0</v>
      </c>
      <c r="S771" s="21">
        <v>8</v>
      </c>
      <c r="T771" s="121">
        <v>104</v>
      </c>
      <c r="U771" s="50">
        <f t="shared" si="193"/>
        <v>0</v>
      </c>
      <c r="V771" s="29">
        <f t="shared" si="194"/>
        <v>0</v>
      </c>
      <c r="W771" s="29">
        <f t="shared" si="195"/>
        <v>8</v>
      </c>
      <c r="X771" s="57">
        <f t="shared" si="196"/>
        <v>0</v>
      </c>
      <c r="Y771" s="29">
        <f t="shared" si="197"/>
        <v>0</v>
      </c>
      <c r="Z771" s="20">
        <f t="shared" si="198"/>
        <v>0</v>
      </c>
      <c r="AA771" s="20">
        <f t="shared" si="190"/>
        <v>0</v>
      </c>
      <c r="AB771" s="20">
        <f t="shared" si="199"/>
        <v>0</v>
      </c>
      <c r="AC771" s="20">
        <f t="shared" si="200"/>
        <v>0</v>
      </c>
      <c r="AD771" s="20">
        <f t="shared" si="201"/>
        <v>0</v>
      </c>
      <c r="AE771" s="23">
        <f t="shared" si="202"/>
        <v>0</v>
      </c>
      <c r="AF771" s="25">
        <f t="shared" si="203"/>
        <v>0</v>
      </c>
      <c r="AG771" s="230">
        <f t="shared" si="192"/>
        <v>3.84</v>
      </c>
      <c r="AH771" s="25">
        <f t="shared" si="191"/>
        <v>0</v>
      </c>
      <c r="AI771" s="23"/>
      <c r="AJ771" s="49">
        <f t="shared" si="204"/>
        <v>11.84</v>
      </c>
      <c r="AK771" s="181" t="s">
        <v>489</v>
      </c>
      <c r="AL771" s="182">
        <f t="shared" si="205"/>
        <v>1.9733333333333332E-2</v>
      </c>
      <c r="AM771" s="69" t="s">
        <v>468</v>
      </c>
      <c r="AN771" s="20" t="s">
        <v>180</v>
      </c>
      <c r="AO771" s="20" t="s">
        <v>180</v>
      </c>
      <c r="AP771" s="21"/>
      <c r="AQ771" s="122" t="s">
        <v>4</v>
      </c>
      <c r="AR771" s="185" t="str">
        <f>INDEX(Преподаватели!F$3:F$72,MATCH($AK771,Преподаватели!$E$3:$E$72,0),1)</f>
        <v>ст.викл.</v>
      </c>
      <c r="AS771" s="101" t="str">
        <f>INDEX(Преподаватели!G$3:G$72,MATCH($AK771,Преподаватели!$E$3:$E$72,0),1)</f>
        <v>шт.</v>
      </c>
      <c r="AT771" s="101" t="str">
        <f>INDEX(Преподаватели!H$3:H$72,MATCH($AK771,Преподаватели!$E$3:$E$72,0),1)</f>
        <v>б.с.</v>
      </c>
      <c r="AU771" s="186" t="str">
        <f>INDEX(Преподаватели!I$3:I$72,MATCH($AK771,Преподаватели!$E$3:$E$72,0),1)</f>
        <v>б.з.</v>
      </c>
      <c r="AV771" s="157"/>
      <c r="AW771" s="163"/>
      <c r="AX771" s="163"/>
      <c r="AY771" s="164"/>
      <c r="AZ771" s="165"/>
      <c r="BA771" s="165"/>
      <c r="BB771" s="1"/>
      <c r="BC771" s="1"/>
      <c r="BD771" s="1"/>
      <c r="BE771" s="1"/>
      <c r="BF771" s="1"/>
    </row>
    <row r="772" spans="1:58">
      <c r="A772" s="22" t="s">
        <v>434</v>
      </c>
      <c r="B772" s="145" t="s">
        <v>741</v>
      </c>
      <c r="C772" s="68" t="s">
        <v>483</v>
      </c>
      <c r="D772" s="21" t="s">
        <v>437</v>
      </c>
      <c r="E772" s="21" t="s">
        <v>413</v>
      </c>
      <c r="F772" s="21">
        <v>1</v>
      </c>
      <c r="G772" s="320" t="s">
        <v>726</v>
      </c>
      <c r="H772" s="21">
        <v>12</v>
      </c>
      <c r="I772" s="49">
        <v>1</v>
      </c>
      <c r="J772" s="37"/>
      <c r="K772" s="31"/>
      <c r="L772" s="31"/>
      <c r="M772" s="38"/>
      <c r="N772" s="193">
        <v>0</v>
      </c>
      <c r="O772" s="21"/>
      <c r="P772" s="21">
        <v>4</v>
      </c>
      <c r="Q772" s="21">
        <v>4</v>
      </c>
      <c r="R772" s="21">
        <v>0</v>
      </c>
      <c r="S772" s="21"/>
      <c r="T772" s="121"/>
      <c r="U772" s="50">
        <f t="shared" si="193"/>
        <v>4</v>
      </c>
      <c r="V772" s="29">
        <f t="shared" si="194"/>
        <v>0</v>
      </c>
      <c r="W772" s="29">
        <f t="shared" si="195"/>
        <v>0</v>
      </c>
      <c r="X772" s="57">
        <f t="shared" si="196"/>
        <v>0</v>
      </c>
      <c r="Y772" s="29">
        <f t="shared" si="197"/>
        <v>0</v>
      </c>
      <c r="Z772" s="20">
        <f t="shared" si="198"/>
        <v>0</v>
      </c>
      <c r="AA772" s="20">
        <f t="shared" si="190"/>
        <v>0</v>
      </c>
      <c r="AB772" s="20">
        <f t="shared" si="199"/>
        <v>0</v>
      </c>
      <c r="AC772" s="20">
        <f t="shared" si="200"/>
        <v>0</v>
      </c>
      <c r="AD772" s="20">
        <f t="shared" si="201"/>
        <v>0</v>
      </c>
      <c r="AE772" s="23">
        <f t="shared" si="202"/>
        <v>0</v>
      </c>
      <c r="AF772" s="25">
        <f t="shared" si="203"/>
        <v>0</v>
      </c>
      <c r="AG772" s="230">
        <f t="shared" si="192"/>
        <v>0</v>
      </c>
      <c r="AH772" s="25">
        <f t="shared" si="191"/>
        <v>0</v>
      </c>
      <c r="AI772" s="23"/>
      <c r="AJ772" s="49">
        <f t="shared" si="204"/>
        <v>4</v>
      </c>
      <c r="AK772" s="181" t="s">
        <v>200</v>
      </c>
      <c r="AL772" s="182">
        <f t="shared" si="205"/>
        <v>6.6666666666666671E-3</v>
      </c>
      <c r="AM772" s="69" t="s">
        <v>468</v>
      </c>
      <c r="AN772" s="20" t="s">
        <v>180</v>
      </c>
      <c r="AO772" s="20" t="s">
        <v>180</v>
      </c>
      <c r="AP772" s="21"/>
      <c r="AQ772" s="122" t="s">
        <v>4</v>
      </c>
      <c r="AR772" s="185" t="str">
        <f>INDEX(Преподаватели!F$3:F$72,MATCH($AK772,Преподаватели!$E$3:$E$72,0),1)</f>
        <v>проф.</v>
      </c>
      <c r="AS772" s="101" t="str">
        <f>INDEX(Преподаватели!G$3:G$72,MATCH($AK772,Преподаватели!$E$3:$E$72,0),1)</f>
        <v>сум.</v>
      </c>
      <c r="AT772" s="101" t="str">
        <f>INDEX(Преподаватели!H$3:H$72,MATCH($AK772,Преподаватели!$E$3:$E$72,0),1)</f>
        <v>д.н.</v>
      </c>
      <c r="AU772" s="186" t="str">
        <f>INDEX(Преподаватели!I$3:I$72,MATCH($AK772,Преподаватели!$E$3:$E$72,0),1)</f>
        <v>проф.</v>
      </c>
      <c r="AV772" s="157"/>
      <c r="AW772" s="163"/>
      <c r="AX772" s="163"/>
      <c r="AY772" s="164"/>
      <c r="AZ772" s="165"/>
      <c r="BA772" s="165"/>
    </row>
    <row r="773" spans="1:58" s="1" customFormat="1">
      <c r="A773" s="21" t="s">
        <v>434</v>
      </c>
      <c r="B773" s="145" t="s">
        <v>741</v>
      </c>
      <c r="C773" s="68" t="s">
        <v>483</v>
      </c>
      <c r="D773" s="21" t="s">
        <v>437</v>
      </c>
      <c r="E773" s="21" t="s">
        <v>413</v>
      </c>
      <c r="F773" s="21">
        <v>2</v>
      </c>
      <c r="G773" s="320" t="s">
        <v>726</v>
      </c>
      <c r="H773" s="21">
        <v>12</v>
      </c>
      <c r="I773" s="49">
        <v>1</v>
      </c>
      <c r="J773" s="37"/>
      <c r="K773" s="31" t="s">
        <v>106</v>
      </c>
      <c r="L773" s="31"/>
      <c r="M773" s="38"/>
      <c r="N773" s="193">
        <v>4</v>
      </c>
      <c r="O773" s="21">
        <v>120</v>
      </c>
      <c r="P773" s="479">
        <v>8</v>
      </c>
      <c r="Q773" s="21"/>
      <c r="R773" s="21">
        <v>0</v>
      </c>
      <c r="S773" s="21">
        <v>8</v>
      </c>
      <c r="T773" s="121">
        <v>104</v>
      </c>
      <c r="U773" s="50">
        <f t="shared" si="193"/>
        <v>0</v>
      </c>
      <c r="V773" s="29">
        <f t="shared" si="194"/>
        <v>0</v>
      </c>
      <c r="W773" s="29">
        <f t="shared" si="195"/>
        <v>8</v>
      </c>
      <c r="X773" s="57">
        <f t="shared" si="196"/>
        <v>0</v>
      </c>
      <c r="Y773" s="29">
        <f t="shared" si="197"/>
        <v>0</v>
      </c>
      <c r="Z773" s="20">
        <f t="shared" si="198"/>
        <v>0</v>
      </c>
      <c r="AA773" s="20">
        <f t="shared" si="190"/>
        <v>0</v>
      </c>
      <c r="AB773" s="20">
        <f t="shared" si="199"/>
        <v>0</v>
      </c>
      <c r="AC773" s="20">
        <f t="shared" si="200"/>
        <v>0</v>
      </c>
      <c r="AD773" s="20">
        <f t="shared" si="201"/>
        <v>0</v>
      </c>
      <c r="AE773" s="23">
        <f t="shared" si="202"/>
        <v>0</v>
      </c>
      <c r="AF773" s="25">
        <f t="shared" si="203"/>
        <v>0</v>
      </c>
      <c r="AG773" s="230"/>
      <c r="AH773" s="25">
        <f t="shared" si="191"/>
        <v>0</v>
      </c>
      <c r="AI773" s="23"/>
      <c r="AJ773" s="49">
        <f t="shared" si="204"/>
        <v>8</v>
      </c>
      <c r="AK773" s="181" t="s">
        <v>200</v>
      </c>
      <c r="AL773" s="182">
        <f t="shared" si="205"/>
        <v>1.3333333333333334E-2</v>
      </c>
      <c r="AM773" s="158" t="s">
        <v>468</v>
      </c>
      <c r="AN773" s="20" t="s">
        <v>180</v>
      </c>
      <c r="AO773" s="20" t="s">
        <v>180</v>
      </c>
      <c r="AP773" s="21"/>
      <c r="AQ773" s="122" t="s">
        <v>4</v>
      </c>
      <c r="AR773" s="185" t="str">
        <f>INDEX(Преподаватели!F$3:F$72,MATCH($AK773,Преподаватели!$E$3:$E$72,0),1)</f>
        <v>проф.</v>
      </c>
      <c r="AS773" s="101" t="str">
        <f>INDEX(Преподаватели!G$3:G$72,MATCH($AK773,Преподаватели!$E$3:$E$72,0),1)</f>
        <v>сум.</v>
      </c>
      <c r="AT773" s="101" t="str">
        <f>INDEX(Преподаватели!H$3:H$72,MATCH($AK773,Преподаватели!$E$3:$E$72,0),1)</f>
        <v>д.н.</v>
      </c>
      <c r="AU773" s="186" t="str">
        <f>INDEX(Преподаватели!I$3:I$72,MATCH($AK773,Преподаватели!$E$3:$E$72,0),1)</f>
        <v>проф.</v>
      </c>
      <c r="AV773" s="157"/>
      <c r="AW773" s="163"/>
      <c r="AX773" s="163"/>
      <c r="AY773" s="164"/>
      <c r="AZ773" s="165"/>
      <c r="BA773" s="165"/>
    </row>
    <row r="774" spans="1:58">
      <c r="A774" s="22" t="s">
        <v>141</v>
      </c>
      <c r="B774" s="145" t="s">
        <v>742</v>
      </c>
      <c r="C774" s="68" t="s">
        <v>349</v>
      </c>
      <c r="D774" s="21" t="s">
        <v>437</v>
      </c>
      <c r="E774" s="21" t="s">
        <v>413</v>
      </c>
      <c r="F774" s="21">
        <v>1</v>
      </c>
      <c r="G774" s="20" t="s">
        <v>743</v>
      </c>
      <c r="H774" s="21">
        <v>5</v>
      </c>
      <c r="I774" s="49">
        <v>1</v>
      </c>
      <c r="J774" s="37"/>
      <c r="K774" s="31"/>
      <c r="L774" s="31"/>
      <c r="M774" s="38"/>
      <c r="N774" s="193">
        <v>0</v>
      </c>
      <c r="O774" s="21"/>
      <c r="P774" s="21">
        <v>4</v>
      </c>
      <c r="Q774" s="21">
        <v>4</v>
      </c>
      <c r="R774" s="21">
        <v>0</v>
      </c>
      <c r="S774" s="21"/>
      <c r="T774" s="121"/>
      <c r="U774" s="50">
        <f t="shared" si="193"/>
        <v>4</v>
      </c>
      <c r="V774" s="29">
        <f t="shared" si="194"/>
        <v>0</v>
      </c>
      <c r="W774" s="29">
        <f t="shared" si="195"/>
        <v>0</v>
      </c>
      <c r="X774" s="57">
        <f t="shared" si="196"/>
        <v>0</v>
      </c>
      <c r="Y774" s="29">
        <f t="shared" si="197"/>
        <v>0</v>
      </c>
      <c r="Z774" s="20">
        <f t="shared" si="198"/>
        <v>0</v>
      </c>
      <c r="AA774" s="20">
        <f t="shared" si="190"/>
        <v>0</v>
      </c>
      <c r="AB774" s="20">
        <f t="shared" si="199"/>
        <v>0</v>
      </c>
      <c r="AC774" s="20">
        <f t="shared" si="200"/>
        <v>0</v>
      </c>
      <c r="AD774" s="20">
        <f t="shared" si="201"/>
        <v>0</v>
      </c>
      <c r="AE774" s="23">
        <f t="shared" si="202"/>
        <v>0</v>
      </c>
      <c r="AF774" s="25">
        <f t="shared" si="203"/>
        <v>0</v>
      </c>
      <c r="AG774" s="230">
        <f t="shared" ref="AG774:AG804" si="206">IF(OR(L774="+",A774="Пр",A774="ПедПр",A774="НПрКПУ"),0,IF(OR(D774="Ден.(д)",D774="Заоч.(д)"),N774*0.5*H774,IF((V774+W774)&gt;0,N774*H774*0.08,0)))</f>
        <v>0</v>
      </c>
      <c r="AH774" s="25">
        <f t="shared" si="191"/>
        <v>0</v>
      </c>
      <c r="AI774" s="23"/>
      <c r="AJ774" s="49">
        <f t="shared" si="204"/>
        <v>4</v>
      </c>
      <c r="AK774" s="181" t="s">
        <v>152</v>
      </c>
      <c r="AL774" s="182">
        <f t="shared" si="205"/>
        <v>6.6666666666666671E-3</v>
      </c>
      <c r="AM774" s="69" t="s">
        <v>176</v>
      </c>
      <c r="AN774" s="20" t="s">
        <v>109</v>
      </c>
      <c r="AO774" s="20" t="s">
        <v>109</v>
      </c>
      <c r="AP774" s="21"/>
      <c r="AQ774" s="122" t="s">
        <v>4</v>
      </c>
      <c r="AR774" s="185" t="str">
        <f>INDEX(Преподаватели!F$3:F$72,MATCH($AK774,Преподаватели!$E$3:$E$72,0),1)</f>
        <v>ст.викл.</v>
      </c>
      <c r="AS774" s="101" t="str">
        <f>INDEX(Преподаватели!G$3:G$72,MATCH($AK774,Преподаватели!$E$3:$E$72,0),1)</f>
        <v>сум.</v>
      </c>
      <c r="AT774" s="101" t="str">
        <f>INDEX(Преподаватели!H$3:H$72,MATCH($AK774,Преподаватели!$E$3:$E$72,0),1)</f>
        <v>б.с.</v>
      </c>
      <c r="AU774" s="186" t="str">
        <f>INDEX(Преподаватели!I$3:I$72,MATCH($AK774,Преподаватели!$E$3:$E$72,0),1)</f>
        <v>б.з.</v>
      </c>
      <c r="AV774" s="157"/>
      <c r="AW774" s="163"/>
      <c r="AX774" s="163"/>
      <c r="AY774" s="164"/>
      <c r="AZ774" s="165"/>
      <c r="BA774" s="165"/>
      <c r="BB774" s="1"/>
      <c r="BC774" s="1"/>
      <c r="BD774" s="1"/>
      <c r="BE774" s="1"/>
      <c r="BF774" s="1"/>
    </row>
    <row r="775" spans="1:58" s="1" customFormat="1">
      <c r="A775" s="21" t="s">
        <v>141</v>
      </c>
      <c r="B775" s="145" t="s">
        <v>742</v>
      </c>
      <c r="C775" s="68" t="s">
        <v>349</v>
      </c>
      <c r="D775" s="21" t="s">
        <v>437</v>
      </c>
      <c r="E775" s="21" t="s">
        <v>413</v>
      </c>
      <c r="F775" s="21">
        <v>2</v>
      </c>
      <c r="G775" s="20" t="s">
        <v>743</v>
      </c>
      <c r="H775" s="21">
        <v>5</v>
      </c>
      <c r="I775" s="49">
        <v>1</v>
      </c>
      <c r="J775" s="37" t="s">
        <v>106</v>
      </c>
      <c r="K775" s="31"/>
      <c r="L775" s="31"/>
      <c r="M775" s="38"/>
      <c r="N775" s="193">
        <v>4</v>
      </c>
      <c r="O775" s="21">
        <v>120</v>
      </c>
      <c r="P775" s="21">
        <v>2</v>
      </c>
      <c r="Q775" s="21"/>
      <c r="R775" s="21">
        <v>0</v>
      </c>
      <c r="S775" s="21">
        <v>2</v>
      </c>
      <c r="T775" s="121">
        <v>104</v>
      </c>
      <c r="U775" s="50">
        <f t="shared" si="193"/>
        <v>0</v>
      </c>
      <c r="V775" s="29">
        <f t="shared" si="194"/>
        <v>0</v>
      </c>
      <c r="W775" s="29">
        <f t="shared" si="195"/>
        <v>2</v>
      </c>
      <c r="X775" s="57">
        <f t="shared" si="196"/>
        <v>0</v>
      </c>
      <c r="Y775" s="29">
        <f t="shared" si="197"/>
        <v>0</v>
      </c>
      <c r="Z775" s="20">
        <f t="shared" si="198"/>
        <v>0</v>
      </c>
      <c r="AA775" s="20">
        <f t="shared" si="190"/>
        <v>0</v>
      </c>
      <c r="AB775" s="20">
        <f t="shared" si="199"/>
        <v>1.25</v>
      </c>
      <c r="AC775" s="20">
        <f t="shared" si="200"/>
        <v>0</v>
      </c>
      <c r="AD775" s="20">
        <f t="shared" si="201"/>
        <v>0</v>
      </c>
      <c r="AE775" s="23">
        <f t="shared" si="202"/>
        <v>0</v>
      </c>
      <c r="AF775" s="25">
        <f t="shared" si="203"/>
        <v>0</v>
      </c>
      <c r="AG775" s="230"/>
      <c r="AH775" s="25">
        <f t="shared" si="191"/>
        <v>0</v>
      </c>
      <c r="AI775" s="23"/>
      <c r="AJ775" s="49">
        <f t="shared" si="204"/>
        <v>3.25</v>
      </c>
      <c r="AK775" s="181" t="s">
        <v>152</v>
      </c>
      <c r="AL775" s="182">
        <f t="shared" si="205"/>
        <v>5.4166666666666669E-3</v>
      </c>
      <c r="AM775" s="158" t="s">
        <v>176</v>
      </c>
      <c r="AN775" s="20" t="s">
        <v>109</v>
      </c>
      <c r="AO775" s="20" t="s">
        <v>109</v>
      </c>
      <c r="AP775" s="21"/>
      <c r="AQ775" s="122" t="s">
        <v>4</v>
      </c>
      <c r="AR775" s="185" t="str">
        <f>INDEX(Преподаватели!F$3:F$72,MATCH($AK775,Преподаватели!$E$3:$E$72,0),1)</f>
        <v>ст.викл.</v>
      </c>
      <c r="AS775" s="101" t="str">
        <f>INDEX(Преподаватели!G$3:G$72,MATCH($AK775,Преподаватели!$E$3:$E$72,0),1)</f>
        <v>сум.</v>
      </c>
      <c r="AT775" s="101" t="str">
        <f>INDEX(Преподаватели!H$3:H$72,MATCH($AK775,Преподаватели!$E$3:$E$72,0),1)</f>
        <v>б.с.</v>
      </c>
      <c r="AU775" s="186" t="str">
        <f>INDEX(Преподаватели!I$3:I$72,MATCH($AK775,Преподаватели!$E$3:$E$72,0),1)</f>
        <v>б.з.</v>
      </c>
      <c r="AV775" s="157"/>
      <c r="AW775" s="163"/>
      <c r="AX775" s="163"/>
      <c r="AY775" s="164"/>
      <c r="AZ775" s="165"/>
      <c r="BA775" s="165"/>
      <c r="BB775" s="4"/>
      <c r="BC775" s="4"/>
      <c r="BD775" s="4"/>
      <c r="BE775" s="4"/>
      <c r="BF775" s="4"/>
    </row>
    <row r="776" spans="1:58" s="1" customFormat="1" ht="25.5">
      <c r="A776" s="329" t="s">
        <v>439</v>
      </c>
      <c r="B776" s="145" t="s">
        <v>744</v>
      </c>
      <c r="C776" s="68" t="s">
        <v>349</v>
      </c>
      <c r="D776" s="21" t="s">
        <v>437</v>
      </c>
      <c r="E776" s="21" t="s">
        <v>413</v>
      </c>
      <c r="F776" s="21">
        <v>1</v>
      </c>
      <c r="G776" s="20" t="s">
        <v>743</v>
      </c>
      <c r="H776" s="21">
        <v>5</v>
      </c>
      <c r="I776" s="49">
        <v>1</v>
      </c>
      <c r="J776" s="37"/>
      <c r="K776" s="31"/>
      <c r="L776" s="31"/>
      <c r="M776" s="38"/>
      <c r="N776" s="193">
        <v>0</v>
      </c>
      <c r="O776" s="21"/>
      <c r="P776" s="21">
        <v>4</v>
      </c>
      <c r="Q776" s="21">
        <v>4</v>
      </c>
      <c r="R776" s="21">
        <v>0</v>
      </c>
      <c r="S776" s="21"/>
      <c r="T776" s="121"/>
      <c r="U776" s="50">
        <f t="shared" si="193"/>
        <v>4</v>
      </c>
      <c r="V776" s="29">
        <f t="shared" si="194"/>
        <v>0</v>
      </c>
      <c r="W776" s="29">
        <f t="shared" si="195"/>
        <v>0</v>
      </c>
      <c r="X776" s="57">
        <f t="shared" si="196"/>
        <v>0</v>
      </c>
      <c r="Y776" s="29">
        <f t="shared" si="197"/>
        <v>0</v>
      </c>
      <c r="Z776" s="20">
        <f t="shared" si="198"/>
        <v>0</v>
      </c>
      <c r="AA776" s="20">
        <f t="shared" ref="AA776:AA839" si="207">IF(H776&lt;6,0,IF(AND(D776="Ден.",J776="+"),I776*2,IF(AND(D776="Ден.",J776="+п"),I776*2,0)))</f>
        <v>0</v>
      </c>
      <c r="AB776" s="20">
        <f t="shared" si="199"/>
        <v>0</v>
      </c>
      <c r="AC776" s="20">
        <f t="shared" si="200"/>
        <v>0</v>
      </c>
      <c r="AD776" s="20">
        <f t="shared" si="201"/>
        <v>0</v>
      </c>
      <c r="AE776" s="23">
        <f t="shared" si="202"/>
        <v>0</v>
      </c>
      <c r="AF776" s="25">
        <f t="shared" si="203"/>
        <v>0</v>
      </c>
      <c r="AG776" s="230">
        <f t="shared" si="206"/>
        <v>0</v>
      </c>
      <c r="AH776" s="25">
        <f t="shared" si="191"/>
        <v>0</v>
      </c>
      <c r="AI776" s="23"/>
      <c r="AJ776" s="49">
        <f t="shared" si="204"/>
        <v>4</v>
      </c>
      <c r="AK776" s="181" t="s">
        <v>637</v>
      </c>
      <c r="AL776" s="182">
        <f t="shared" si="205"/>
        <v>6.6666666666666671E-3</v>
      </c>
      <c r="AM776" s="158" t="s">
        <v>176</v>
      </c>
      <c r="AN776" s="20" t="s">
        <v>109</v>
      </c>
      <c r="AO776" s="20" t="s">
        <v>109</v>
      </c>
      <c r="AP776" s="21"/>
      <c r="AQ776" s="122" t="s">
        <v>4</v>
      </c>
      <c r="AR776" s="185" t="str">
        <f>INDEX(Преподаватели!F$3:F$72,MATCH($AK776,Преподаватели!$E$3:$E$72,0),1)</f>
        <v>ст.викл.</v>
      </c>
      <c r="AS776" s="101" t="str">
        <f>INDEX(Преподаватели!G$3:G$72,MATCH($AK776,Преподаватели!$E$3:$E$72,0),1)</f>
        <v>сум.</v>
      </c>
      <c r="AT776" s="101" t="str">
        <f>INDEX(Преподаватели!H$3:H$72,MATCH($AK776,Преподаватели!$E$3:$E$72,0),1)</f>
        <v>б.с.</v>
      </c>
      <c r="AU776" s="186" t="str">
        <f>INDEX(Преподаватели!I$3:I$72,MATCH($AK776,Преподаватели!$E$3:$E$72,0),1)</f>
        <v>б.з.</v>
      </c>
      <c r="AV776" s="157"/>
      <c r="AW776" s="163"/>
      <c r="AX776" s="163"/>
      <c r="AY776" s="164"/>
      <c r="AZ776" s="165"/>
      <c r="BA776" s="165"/>
    </row>
    <row r="777" spans="1:58" ht="25.5">
      <c r="A777" s="22" t="s">
        <v>189</v>
      </c>
      <c r="B777" s="145" t="s">
        <v>744</v>
      </c>
      <c r="C777" s="68" t="s">
        <v>349</v>
      </c>
      <c r="D777" s="21" t="s">
        <v>437</v>
      </c>
      <c r="E777" s="21" t="s">
        <v>413</v>
      </c>
      <c r="F777" s="21">
        <v>1</v>
      </c>
      <c r="G777" s="20" t="s">
        <v>743</v>
      </c>
      <c r="H777" s="21">
        <v>5</v>
      </c>
      <c r="I777" s="49">
        <v>1</v>
      </c>
      <c r="J777" s="37" t="s">
        <v>106</v>
      </c>
      <c r="K777" s="31"/>
      <c r="L777" s="31"/>
      <c r="M777" s="38"/>
      <c r="N777" s="193">
        <v>4</v>
      </c>
      <c r="O777" s="21">
        <v>120</v>
      </c>
      <c r="P777" s="21">
        <v>2</v>
      </c>
      <c r="Q777" s="21"/>
      <c r="R777" s="21">
        <v>0</v>
      </c>
      <c r="S777" s="21">
        <v>2</v>
      </c>
      <c r="T777" s="121">
        <v>104</v>
      </c>
      <c r="U777" s="50">
        <f t="shared" si="193"/>
        <v>0</v>
      </c>
      <c r="V777" s="29">
        <f t="shared" si="194"/>
        <v>0</v>
      </c>
      <c r="W777" s="29">
        <f t="shared" si="195"/>
        <v>2</v>
      </c>
      <c r="X777" s="57">
        <f t="shared" si="196"/>
        <v>0</v>
      </c>
      <c r="Y777" s="29">
        <f t="shared" si="197"/>
        <v>0</v>
      </c>
      <c r="Z777" s="20">
        <f t="shared" si="198"/>
        <v>0</v>
      </c>
      <c r="AA777" s="20">
        <f t="shared" si="207"/>
        <v>0</v>
      </c>
      <c r="AB777" s="20">
        <f t="shared" si="199"/>
        <v>1.25</v>
      </c>
      <c r="AC777" s="20">
        <f t="shared" si="200"/>
        <v>0</v>
      </c>
      <c r="AD777" s="20">
        <f t="shared" si="201"/>
        <v>0</v>
      </c>
      <c r="AE777" s="23">
        <f t="shared" si="202"/>
        <v>0</v>
      </c>
      <c r="AF777" s="25">
        <f t="shared" si="203"/>
        <v>0</v>
      </c>
      <c r="AG777" s="230"/>
      <c r="AH777" s="25">
        <f t="shared" si="191"/>
        <v>0</v>
      </c>
      <c r="AI777" s="23"/>
      <c r="AJ777" s="49">
        <f t="shared" si="204"/>
        <v>3.25</v>
      </c>
      <c r="AK777" s="181" t="s">
        <v>637</v>
      </c>
      <c r="AL777" s="182">
        <f t="shared" si="205"/>
        <v>5.4166666666666669E-3</v>
      </c>
      <c r="AM777" s="69" t="s">
        <v>176</v>
      </c>
      <c r="AN777" s="20" t="s">
        <v>109</v>
      </c>
      <c r="AO777" s="20" t="s">
        <v>109</v>
      </c>
      <c r="AP777" s="21"/>
      <c r="AQ777" s="122" t="s">
        <v>4</v>
      </c>
      <c r="AR777" s="185" t="str">
        <f>INDEX(Преподаватели!F$3:F$72,MATCH($AK777,Преподаватели!$E$3:$E$72,0),1)</f>
        <v>ст.викл.</v>
      </c>
      <c r="AS777" s="101" t="str">
        <f>INDEX(Преподаватели!G$3:G$72,MATCH($AK777,Преподаватели!$E$3:$E$72,0),1)</f>
        <v>сум.</v>
      </c>
      <c r="AT777" s="101" t="str">
        <f>INDEX(Преподаватели!H$3:H$72,MATCH($AK777,Преподаватели!$E$3:$E$72,0),1)</f>
        <v>б.с.</v>
      </c>
      <c r="AU777" s="186" t="str">
        <f>INDEX(Преподаватели!I$3:I$72,MATCH($AK777,Преподаватели!$E$3:$E$72,0),1)</f>
        <v>б.з.</v>
      </c>
      <c r="AV777" s="157"/>
      <c r="AW777" s="163"/>
      <c r="AX777" s="163"/>
      <c r="AY777" s="164"/>
      <c r="AZ777" s="165"/>
      <c r="BA777" s="165"/>
      <c r="BB777" s="1"/>
      <c r="BC777" s="1"/>
      <c r="BD777" s="1"/>
      <c r="BE777" s="1"/>
      <c r="BF777" s="1"/>
    </row>
    <row r="778" spans="1:58" s="1" customFormat="1">
      <c r="A778" s="21" t="s">
        <v>150</v>
      </c>
      <c r="B778" s="145" t="s">
        <v>745</v>
      </c>
      <c r="C778" s="68" t="s">
        <v>349</v>
      </c>
      <c r="D778" s="21" t="s">
        <v>437</v>
      </c>
      <c r="E778" s="21" t="s">
        <v>413</v>
      </c>
      <c r="F778" s="21">
        <v>1</v>
      </c>
      <c r="G778" s="20" t="s">
        <v>743</v>
      </c>
      <c r="H778" s="21">
        <v>5</v>
      </c>
      <c r="I778" s="49">
        <v>1</v>
      </c>
      <c r="J778" s="37"/>
      <c r="K778" s="31"/>
      <c r="L778" s="31"/>
      <c r="M778" s="38"/>
      <c r="N778" s="193">
        <v>0</v>
      </c>
      <c r="O778" s="21"/>
      <c r="P778" s="21">
        <v>4</v>
      </c>
      <c r="Q778" s="21">
        <v>4</v>
      </c>
      <c r="R778" s="21">
        <v>0</v>
      </c>
      <c r="S778" s="21"/>
      <c r="T778" s="121"/>
      <c r="U778" s="50">
        <f t="shared" si="193"/>
        <v>4</v>
      </c>
      <c r="V778" s="29">
        <f t="shared" si="194"/>
        <v>0</v>
      </c>
      <c r="W778" s="29">
        <f t="shared" si="195"/>
        <v>0</v>
      </c>
      <c r="X778" s="57">
        <f t="shared" si="196"/>
        <v>0</v>
      </c>
      <c r="Y778" s="29">
        <f t="shared" si="197"/>
        <v>0</v>
      </c>
      <c r="Z778" s="20">
        <f t="shared" si="198"/>
        <v>0</v>
      </c>
      <c r="AA778" s="20">
        <f t="shared" si="207"/>
        <v>0</v>
      </c>
      <c r="AB778" s="20">
        <f t="shared" si="199"/>
        <v>0</v>
      </c>
      <c r="AC778" s="20">
        <f t="shared" si="200"/>
        <v>0</v>
      </c>
      <c r="AD778" s="20">
        <f t="shared" si="201"/>
        <v>0</v>
      </c>
      <c r="AE778" s="23">
        <f t="shared" si="202"/>
        <v>0</v>
      </c>
      <c r="AF778" s="25">
        <f t="shared" si="203"/>
        <v>0</v>
      </c>
      <c r="AG778" s="230">
        <f t="shared" si="206"/>
        <v>0</v>
      </c>
      <c r="AH778" s="25">
        <f t="shared" si="191"/>
        <v>0</v>
      </c>
      <c r="AI778" s="23"/>
      <c r="AJ778" s="49">
        <f t="shared" si="204"/>
        <v>4</v>
      </c>
      <c r="AK778" s="181" t="s">
        <v>637</v>
      </c>
      <c r="AL778" s="182">
        <f t="shared" si="205"/>
        <v>6.6666666666666671E-3</v>
      </c>
      <c r="AM778" s="158" t="s">
        <v>176</v>
      </c>
      <c r="AN778" s="20" t="s">
        <v>109</v>
      </c>
      <c r="AO778" s="20" t="s">
        <v>109</v>
      </c>
      <c r="AP778" s="21"/>
      <c r="AQ778" s="122" t="s">
        <v>4</v>
      </c>
      <c r="AR778" s="185" t="str">
        <f>INDEX(Преподаватели!F$3:F$72,MATCH($AK778,Преподаватели!$E$3:$E$72,0),1)</f>
        <v>ст.викл.</v>
      </c>
      <c r="AS778" s="101" t="str">
        <f>INDEX(Преподаватели!G$3:G$72,MATCH($AK778,Преподаватели!$E$3:$E$72,0),1)</f>
        <v>сум.</v>
      </c>
      <c r="AT778" s="101" t="str">
        <f>INDEX(Преподаватели!H$3:H$72,MATCH($AK778,Преподаватели!$E$3:$E$72,0),1)</f>
        <v>б.с.</v>
      </c>
      <c r="AU778" s="186" t="str">
        <f>INDEX(Преподаватели!I$3:I$72,MATCH($AK778,Преподаватели!$E$3:$E$72,0),1)</f>
        <v>б.з.</v>
      </c>
      <c r="AV778" s="157"/>
      <c r="AW778" s="163"/>
      <c r="AX778" s="163"/>
      <c r="AY778" s="164"/>
      <c r="AZ778" s="165"/>
      <c r="BA778" s="165"/>
    </row>
    <row r="779" spans="1:58" s="1" customFormat="1">
      <c r="A779" s="21" t="s">
        <v>150</v>
      </c>
      <c r="B779" s="145" t="s">
        <v>745</v>
      </c>
      <c r="C779" s="68" t="s">
        <v>349</v>
      </c>
      <c r="D779" s="21" t="s">
        <v>437</v>
      </c>
      <c r="E779" s="21" t="s">
        <v>413</v>
      </c>
      <c r="F779" s="21">
        <v>2</v>
      </c>
      <c r="G779" s="20" t="s">
        <v>743</v>
      </c>
      <c r="H779" s="21">
        <v>5</v>
      </c>
      <c r="I779" s="49">
        <v>1</v>
      </c>
      <c r="J779" s="37"/>
      <c r="K779" s="31" t="s">
        <v>106</v>
      </c>
      <c r="L779" s="31"/>
      <c r="M779" s="38"/>
      <c r="N779" s="193">
        <v>3</v>
      </c>
      <c r="O779" s="21">
        <v>90</v>
      </c>
      <c r="P779" s="21">
        <v>4</v>
      </c>
      <c r="Q779" s="21"/>
      <c r="R779" s="21">
        <v>0</v>
      </c>
      <c r="S779" s="21">
        <v>4</v>
      </c>
      <c r="T779" s="121">
        <v>76</v>
      </c>
      <c r="U779" s="50">
        <f t="shared" si="193"/>
        <v>0</v>
      </c>
      <c r="V779" s="29">
        <f t="shared" si="194"/>
        <v>0</v>
      </c>
      <c r="W779" s="29">
        <f t="shared" si="195"/>
        <v>4</v>
      </c>
      <c r="X779" s="57">
        <f t="shared" si="196"/>
        <v>0</v>
      </c>
      <c r="Y779" s="29">
        <f t="shared" si="197"/>
        <v>0</v>
      </c>
      <c r="Z779" s="20">
        <f t="shared" si="198"/>
        <v>0</v>
      </c>
      <c r="AA779" s="20">
        <f t="shared" si="207"/>
        <v>0</v>
      </c>
      <c r="AB779" s="20">
        <f t="shared" si="199"/>
        <v>0</v>
      </c>
      <c r="AC779" s="20">
        <f t="shared" si="200"/>
        <v>0</v>
      </c>
      <c r="AD779" s="20">
        <f t="shared" si="201"/>
        <v>0</v>
      </c>
      <c r="AE779" s="23">
        <f t="shared" si="202"/>
        <v>0</v>
      </c>
      <c r="AF779" s="25">
        <f t="shared" si="203"/>
        <v>0</v>
      </c>
      <c r="AG779" s="230"/>
      <c r="AH779" s="25">
        <f t="shared" si="191"/>
        <v>0</v>
      </c>
      <c r="AI779" s="23"/>
      <c r="AJ779" s="49">
        <f t="shared" si="204"/>
        <v>4</v>
      </c>
      <c r="AK779" s="181" t="s">
        <v>637</v>
      </c>
      <c r="AL779" s="182">
        <f t="shared" si="205"/>
        <v>6.6666666666666671E-3</v>
      </c>
      <c r="AM779" s="158" t="s">
        <v>176</v>
      </c>
      <c r="AN779" s="20" t="s">
        <v>109</v>
      </c>
      <c r="AO779" s="20" t="s">
        <v>109</v>
      </c>
      <c r="AP779" s="21"/>
      <c r="AQ779" s="122" t="s">
        <v>4</v>
      </c>
      <c r="AR779" s="185" t="str">
        <f>INDEX(Преподаватели!F$3:F$72,MATCH($AK779,Преподаватели!$E$3:$E$72,0),1)</f>
        <v>ст.викл.</v>
      </c>
      <c r="AS779" s="101" t="str">
        <f>INDEX(Преподаватели!G$3:G$72,MATCH($AK779,Преподаватели!$E$3:$E$72,0),1)</f>
        <v>сум.</v>
      </c>
      <c r="AT779" s="101" t="str">
        <f>INDEX(Преподаватели!H$3:H$72,MATCH($AK779,Преподаватели!$E$3:$E$72,0),1)</f>
        <v>б.с.</v>
      </c>
      <c r="AU779" s="186" t="str">
        <f>INDEX(Преподаватели!I$3:I$72,MATCH($AK779,Преподаватели!$E$3:$E$72,0),1)</f>
        <v>б.з.</v>
      </c>
      <c r="AV779" s="157"/>
      <c r="AW779" s="163"/>
      <c r="AX779" s="163"/>
      <c r="AY779" s="164"/>
      <c r="AZ779" s="165"/>
      <c r="BA779" s="165"/>
      <c r="BB779" s="4"/>
      <c r="BC779" s="4"/>
      <c r="BD779" s="4"/>
      <c r="BE779" s="4"/>
      <c r="BF779" s="4"/>
    </row>
    <row r="780" spans="1:58">
      <c r="A780" s="21" t="s">
        <v>153</v>
      </c>
      <c r="B780" s="145" t="s">
        <v>746</v>
      </c>
      <c r="C780" s="68" t="s">
        <v>349</v>
      </c>
      <c r="D780" s="21" t="s">
        <v>437</v>
      </c>
      <c r="E780" s="21" t="s">
        <v>413</v>
      </c>
      <c r="F780" s="21">
        <v>1</v>
      </c>
      <c r="G780" s="20" t="s">
        <v>743</v>
      </c>
      <c r="H780" s="21">
        <v>5</v>
      </c>
      <c r="I780" s="49">
        <v>1</v>
      </c>
      <c r="J780" s="37"/>
      <c r="K780" s="31"/>
      <c r="L780" s="31"/>
      <c r="M780" s="38"/>
      <c r="N780" s="193">
        <v>0</v>
      </c>
      <c r="O780" s="21"/>
      <c r="P780" s="21">
        <v>2</v>
      </c>
      <c r="Q780" s="21">
        <v>2</v>
      </c>
      <c r="R780" s="21">
        <v>0</v>
      </c>
      <c r="S780" s="21"/>
      <c r="T780" s="121"/>
      <c r="U780" s="50">
        <f t="shared" si="193"/>
        <v>2</v>
      </c>
      <c r="V780" s="29">
        <f t="shared" si="194"/>
        <v>0</v>
      </c>
      <c r="W780" s="29">
        <f t="shared" si="195"/>
        <v>0</v>
      </c>
      <c r="X780" s="57">
        <f t="shared" si="196"/>
        <v>0</v>
      </c>
      <c r="Y780" s="29">
        <f t="shared" si="197"/>
        <v>0</v>
      </c>
      <c r="Z780" s="20">
        <f t="shared" si="198"/>
        <v>0</v>
      </c>
      <c r="AA780" s="20">
        <f t="shared" si="207"/>
        <v>0</v>
      </c>
      <c r="AB780" s="20">
        <f t="shared" si="199"/>
        <v>0</v>
      </c>
      <c r="AC780" s="20">
        <f t="shared" si="200"/>
        <v>0</v>
      </c>
      <c r="AD780" s="20">
        <f t="shared" si="201"/>
        <v>0</v>
      </c>
      <c r="AE780" s="23">
        <f t="shared" si="202"/>
        <v>0</v>
      </c>
      <c r="AF780" s="25">
        <f t="shared" si="203"/>
        <v>0</v>
      </c>
      <c r="AG780" s="230">
        <f t="shared" si="206"/>
        <v>0</v>
      </c>
      <c r="AH780" s="25">
        <f t="shared" si="191"/>
        <v>0</v>
      </c>
      <c r="AI780" s="23"/>
      <c r="AJ780" s="49">
        <f t="shared" si="204"/>
        <v>2</v>
      </c>
      <c r="AK780" s="181" t="s">
        <v>155</v>
      </c>
      <c r="AL780" s="182">
        <f t="shared" si="205"/>
        <v>3.3333333333333335E-3</v>
      </c>
      <c r="AM780" s="69" t="s">
        <v>176</v>
      </c>
      <c r="AN780" s="20" t="s">
        <v>109</v>
      </c>
      <c r="AO780" s="20" t="s">
        <v>109</v>
      </c>
      <c r="AP780" s="21"/>
      <c r="AQ780" s="122" t="s">
        <v>4</v>
      </c>
      <c r="AR780" s="185" t="str">
        <f>INDEX(Преподаватели!F$3:F$72,MATCH($AK780,Преподаватели!$E$3:$E$72,0),1)</f>
        <v>ст.викл.</v>
      </c>
      <c r="AS780" s="101" t="str">
        <f>INDEX(Преподаватели!G$3:G$72,MATCH($AK780,Преподаватели!$E$3:$E$72,0),1)</f>
        <v>сум.</v>
      </c>
      <c r="AT780" s="101" t="str">
        <f>INDEX(Преподаватели!H$3:H$72,MATCH($AK780,Преподаватели!$E$3:$E$72,0),1)</f>
        <v>б.с.</v>
      </c>
      <c r="AU780" s="186" t="str">
        <f>INDEX(Преподаватели!I$3:I$72,MATCH($AK780,Преподаватели!$E$3:$E$72,0),1)</f>
        <v>б.з.</v>
      </c>
      <c r="AV780" s="157"/>
      <c r="AW780" s="163"/>
      <c r="AX780" s="163"/>
      <c r="AY780" s="164"/>
      <c r="AZ780" s="165"/>
      <c r="BA780" s="165"/>
      <c r="BB780" s="1"/>
      <c r="BC780" s="1"/>
      <c r="BD780" s="1"/>
      <c r="BE780" s="1"/>
      <c r="BF780" s="1"/>
    </row>
    <row r="781" spans="1:58" s="1" customFormat="1">
      <c r="A781" s="21" t="s">
        <v>153</v>
      </c>
      <c r="B781" s="145" t="s">
        <v>746</v>
      </c>
      <c r="C781" s="68" t="s">
        <v>349</v>
      </c>
      <c r="D781" s="21" t="s">
        <v>437</v>
      </c>
      <c r="E781" s="21" t="s">
        <v>413</v>
      </c>
      <c r="F781" s="21">
        <v>2</v>
      </c>
      <c r="G781" s="20" t="s">
        <v>743</v>
      </c>
      <c r="H781" s="21">
        <v>5</v>
      </c>
      <c r="I781" s="49">
        <v>1</v>
      </c>
      <c r="J781" s="37"/>
      <c r="K781" s="31" t="s">
        <v>106</v>
      </c>
      <c r="L781" s="31"/>
      <c r="M781" s="38"/>
      <c r="N781" s="193">
        <v>3</v>
      </c>
      <c r="O781" s="21">
        <v>90</v>
      </c>
      <c r="P781" s="21">
        <v>2</v>
      </c>
      <c r="Q781" s="21">
        <v>2</v>
      </c>
      <c r="R781" s="21">
        <v>0</v>
      </c>
      <c r="S781" s="21">
        <v>2</v>
      </c>
      <c r="T781" s="121">
        <v>76</v>
      </c>
      <c r="U781" s="50">
        <f t="shared" si="193"/>
        <v>2</v>
      </c>
      <c r="V781" s="29">
        <f t="shared" si="194"/>
        <v>0</v>
      </c>
      <c r="W781" s="29">
        <f t="shared" si="195"/>
        <v>2</v>
      </c>
      <c r="X781" s="57">
        <f t="shared" si="196"/>
        <v>0</v>
      </c>
      <c r="Y781" s="29">
        <f t="shared" si="197"/>
        <v>0</v>
      </c>
      <c r="Z781" s="20">
        <f t="shared" si="198"/>
        <v>0</v>
      </c>
      <c r="AA781" s="20">
        <f t="shared" si="207"/>
        <v>0</v>
      </c>
      <c r="AB781" s="20">
        <f t="shared" si="199"/>
        <v>0</v>
      </c>
      <c r="AC781" s="20">
        <f t="shared" si="200"/>
        <v>0</v>
      </c>
      <c r="AD781" s="20">
        <f t="shared" si="201"/>
        <v>0</v>
      </c>
      <c r="AE781" s="23">
        <f t="shared" si="202"/>
        <v>0</v>
      </c>
      <c r="AF781" s="25">
        <f t="shared" si="203"/>
        <v>0</v>
      </c>
      <c r="AG781" s="230"/>
      <c r="AH781" s="25">
        <f t="shared" si="191"/>
        <v>0</v>
      </c>
      <c r="AI781" s="23"/>
      <c r="AJ781" s="49">
        <f t="shared" si="204"/>
        <v>4</v>
      </c>
      <c r="AK781" s="181" t="s">
        <v>155</v>
      </c>
      <c r="AL781" s="182">
        <f t="shared" si="205"/>
        <v>6.6666666666666671E-3</v>
      </c>
      <c r="AM781" s="158" t="s">
        <v>176</v>
      </c>
      <c r="AN781" s="20" t="s">
        <v>109</v>
      </c>
      <c r="AO781" s="20" t="s">
        <v>109</v>
      </c>
      <c r="AP781" s="21"/>
      <c r="AQ781" s="122" t="s">
        <v>4</v>
      </c>
      <c r="AR781" s="185" t="str">
        <f>INDEX(Преподаватели!F$3:F$72,MATCH($AK781,Преподаватели!$E$3:$E$72,0),1)</f>
        <v>ст.викл.</v>
      </c>
      <c r="AS781" s="101" t="str">
        <f>INDEX(Преподаватели!G$3:G$72,MATCH($AK781,Преподаватели!$E$3:$E$72,0),1)</f>
        <v>сум.</v>
      </c>
      <c r="AT781" s="101" t="str">
        <f>INDEX(Преподаватели!H$3:H$72,MATCH($AK781,Преподаватели!$E$3:$E$72,0),1)</f>
        <v>б.с.</v>
      </c>
      <c r="AU781" s="186" t="str">
        <f>INDEX(Преподаватели!I$3:I$72,MATCH($AK781,Преподаватели!$E$3:$E$72,0),1)</f>
        <v>б.з.</v>
      </c>
      <c r="AV781" s="157"/>
      <c r="AW781" s="163"/>
      <c r="AX781" s="163"/>
      <c r="AY781" s="164"/>
      <c r="AZ781" s="165"/>
      <c r="BA781" s="165"/>
      <c r="BB781" s="4"/>
      <c r="BC781" s="4"/>
      <c r="BD781" s="4"/>
      <c r="BE781" s="4"/>
      <c r="BF781" s="4"/>
    </row>
    <row r="782" spans="1:58" s="1" customFormat="1" ht="25.5">
      <c r="A782" s="329" t="s">
        <v>439</v>
      </c>
      <c r="B782" s="145" t="s">
        <v>747</v>
      </c>
      <c r="C782" s="68" t="s">
        <v>349</v>
      </c>
      <c r="D782" s="21" t="s">
        <v>437</v>
      </c>
      <c r="E782" s="21" t="s">
        <v>413</v>
      </c>
      <c r="F782" s="21">
        <v>1</v>
      </c>
      <c r="G782" s="20" t="s">
        <v>743</v>
      </c>
      <c r="H782" s="21">
        <v>5</v>
      </c>
      <c r="I782" s="49">
        <v>1</v>
      </c>
      <c r="J782" s="37"/>
      <c r="K782" s="31"/>
      <c r="L782" s="31"/>
      <c r="M782" s="38"/>
      <c r="N782" s="193">
        <v>0</v>
      </c>
      <c r="O782" s="21"/>
      <c r="P782" s="21">
        <v>4</v>
      </c>
      <c r="Q782" s="21">
        <v>4</v>
      </c>
      <c r="R782" s="21">
        <v>0</v>
      </c>
      <c r="S782" s="21"/>
      <c r="T782" s="121"/>
      <c r="U782" s="50">
        <f t="shared" si="193"/>
        <v>4</v>
      </c>
      <c r="V782" s="29">
        <f t="shared" si="194"/>
        <v>0</v>
      </c>
      <c r="W782" s="29">
        <f t="shared" si="195"/>
        <v>0</v>
      </c>
      <c r="X782" s="57">
        <f t="shared" si="196"/>
        <v>0</v>
      </c>
      <c r="Y782" s="29">
        <f t="shared" si="197"/>
        <v>0</v>
      </c>
      <c r="Z782" s="20">
        <f t="shared" si="198"/>
        <v>0</v>
      </c>
      <c r="AA782" s="20">
        <f t="shared" si="207"/>
        <v>0</v>
      </c>
      <c r="AB782" s="20">
        <f t="shared" si="199"/>
        <v>0</v>
      </c>
      <c r="AC782" s="20">
        <f t="shared" si="200"/>
        <v>0</v>
      </c>
      <c r="AD782" s="20">
        <f t="shared" si="201"/>
        <v>0</v>
      </c>
      <c r="AE782" s="23">
        <f t="shared" si="202"/>
        <v>0</v>
      </c>
      <c r="AF782" s="25">
        <f t="shared" si="203"/>
        <v>0</v>
      </c>
      <c r="AG782" s="230">
        <f t="shared" si="206"/>
        <v>0</v>
      </c>
      <c r="AH782" s="25">
        <f t="shared" si="191"/>
        <v>0</v>
      </c>
      <c r="AI782" s="23"/>
      <c r="AJ782" s="49">
        <f t="shared" si="204"/>
        <v>4</v>
      </c>
      <c r="AK782" s="181" t="s">
        <v>640</v>
      </c>
      <c r="AL782" s="182">
        <f t="shared" si="205"/>
        <v>6.6666666666666671E-3</v>
      </c>
      <c r="AM782" s="158" t="s">
        <v>176</v>
      </c>
      <c r="AN782" s="20" t="s">
        <v>109</v>
      </c>
      <c r="AO782" s="20" t="s">
        <v>109</v>
      </c>
      <c r="AP782" s="21"/>
      <c r="AQ782" s="122" t="s">
        <v>4</v>
      </c>
      <c r="AR782" s="185" t="str">
        <f>INDEX(Преподаватели!F$3:F$72,MATCH($AK782,Преподаватели!$E$3:$E$72,0),1)</f>
        <v>доц.</v>
      </c>
      <c r="AS782" s="101" t="str">
        <f>INDEX(Преподаватели!G$3:G$72,MATCH($AK782,Преподаватели!$E$3:$E$72,0),1)</f>
        <v>сум.</v>
      </c>
      <c r="AT782" s="101" t="str">
        <f>INDEX(Преподаватели!H$3:H$72,MATCH($AK782,Преподаватели!$E$3:$E$72,0),1)</f>
        <v>к.н.</v>
      </c>
      <c r="AU782" s="186" t="str">
        <f>INDEX(Преподаватели!I$3:I$72,MATCH($AK782,Преподаватели!$E$3:$E$72,0),1)</f>
        <v>б.з.</v>
      </c>
      <c r="AV782" s="157"/>
      <c r="AW782" s="163"/>
      <c r="AX782" s="163"/>
      <c r="AY782" s="164"/>
      <c r="AZ782" s="165"/>
      <c r="BA782" s="165"/>
      <c r="BB782" s="4"/>
      <c r="BC782" s="4"/>
      <c r="BD782" s="4"/>
      <c r="BE782" s="4"/>
      <c r="BF782" s="4"/>
    </row>
    <row r="783" spans="1:58" s="1" customFormat="1" ht="25.5">
      <c r="A783" s="21" t="s">
        <v>181</v>
      </c>
      <c r="B783" s="145" t="s">
        <v>747</v>
      </c>
      <c r="C783" s="68" t="s">
        <v>349</v>
      </c>
      <c r="D783" s="21" t="s">
        <v>437</v>
      </c>
      <c r="E783" s="21" t="s">
        <v>413</v>
      </c>
      <c r="F783" s="21">
        <v>1</v>
      </c>
      <c r="G783" s="20" t="s">
        <v>743</v>
      </c>
      <c r="H783" s="21">
        <v>5</v>
      </c>
      <c r="I783" s="49">
        <v>1</v>
      </c>
      <c r="J783" s="37" t="s">
        <v>106</v>
      </c>
      <c r="K783" s="31"/>
      <c r="L783" s="31"/>
      <c r="M783" s="38"/>
      <c r="N783" s="193">
        <v>3.5</v>
      </c>
      <c r="O783" s="21">
        <v>105</v>
      </c>
      <c r="P783" s="21">
        <v>2</v>
      </c>
      <c r="Q783" s="21"/>
      <c r="R783" s="21">
        <v>0</v>
      </c>
      <c r="S783" s="21">
        <v>2</v>
      </c>
      <c r="T783" s="121">
        <v>89</v>
      </c>
      <c r="U783" s="50">
        <f t="shared" si="193"/>
        <v>0</v>
      </c>
      <c r="V783" s="29">
        <f t="shared" si="194"/>
        <v>0</v>
      </c>
      <c r="W783" s="29">
        <f t="shared" si="195"/>
        <v>2</v>
      </c>
      <c r="X783" s="57">
        <f t="shared" si="196"/>
        <v>0</v>
      </c>
      <c r="Y783" s="29">
        <f t="shared" si="197"/>
        <v>0</v>
      </c>
      <c r="Z783" s="20">
        <f t="shared" si="198"/>
        <v>0</v>
      </c>
      <c r="AA783" s="20">
        <f t="shared" si="207"/>
        <v>0</v>
      </c>
      <c r="AB783" s="20">
        <f t="shared" si="199"/>
        <v>1.25</v>
      </c>
      <c r="AC783" s="20">
        <f t="shared" si="200"/>
        <v>0</v>
      </c>
      <c r="AD783" s="20">
        <f t="shared" si="201"/>
        <v>0</v>
      </c>
      <c r="AE783" s="23">
        <f t="shared" si="202"/>
        <v>0</v>
      </c>
      <c r="AF783" s="25">
        <f t="shared" si="203"/>
        <v>0</v>
      </c>
      <c r="AG783" s="230"/>
      <c r="AH783" s="25">
        <f t="shared" si="191"/>
        <v>0</v>
      </c>
      <c r="AI783" s="23"/>
      <c r="AJ783" s="49">
        <f t="shared" si="204"/>
        <v>3.25</v>
      </c>
      <c r="AK783" s="181" t="s">
        <v>640</v>
      </c>
      <c r="AL783" s="182">
        <f t="shared" si="205"/>
        <v>5.4166666666666669E-3</v>
      </c>
      <c r="AM783" s="158" t="s">
        <v>176</v>
      </c>
      <c r="AN783" s="20" t="s">
        <v>109</v>
      </c>
      <c r="AO783" s="20" t="s">
        <v>109</v>
      </c>
      <c r="AP783" s="21"/>
      <c r="AQ783" s="122" t="s">
        <v>4</v>
      </c>
      <c r="AR783" s="185" t="str">
        <f>INDEX(Преподаватели!F$3:F$72,MATCH($AK783,Преподаватели!$E$3:$E$72,0),1)</f>
        <v>доц.</v>
      </c>
      <c r="AS783" s="101" t="str">
        <f>INDEX(Преподаватели!G$3:G$72,MATCH($AK783,Преподаватели!$E$3:$E$72,0),1)</f>
        <v>сум.</v>
      </c>
      <c r="AT783" s="101" t="str">
        <f>INDEX(Преподаватели!H$3:H$72,MATCH($AK783,Преподаватели!$E$3:$E$72,0),1)</f>
        <v>к.н.</v>
      </c>
      <c r="AU783" s="186" t="str">
        <f>INDEX(Преподаватели!I$3:I$72,MATCH($AK783,Преподаватели!$E$3:$E$72,0),1)</f>
        <v>б.з.</v>
      </c>
      <c r="AV783" s="157"/>
      <c r="AW783" s="163"/>
      <c r="AX783" s="163"/>
      <c r="AY783" s="164"/>
      <c r="AZ783" s="165"/>
      <c r="BA783" s="165"/>
    </row>
    <row r="784" spans="1:58">
      <c r="A784" s="334" t="s">
        <v>439</v>
      </c>
      <c r="B784" s="145" t="s">
        <v>748</v>
      </c>
      <c r="C784" s="68" t="s">
        <v>349</v>
      </c>
      <c r="D784" s="21" t="s">
        <v>437</v>
      </c>
      <c r="E784" s="21" t="s">
        <v>413</v>
      </c>
      <c r="F784" s="21">
        <v>1</v>
      </c>
      <c r="G784" s="20" t="s">
        <v>743</v>
      </c>
      <c r="H784" s="21">
        <v>5</v>
      </c>
      <c r="I784" s="49">
        <v>1</v>
      </c>
      <c r="J784" s="37"/>
      <c r="K784" s="31"/>
      <c r="L784" s="31"/>
      <c r="M784" s="38"/>
      <c r="N784" s="193">
        <v>0</v>
      </c>
      <c r="O784" s="21"/>
      <c r="P784" s="21">
        <v>4</v>
      </c>
      <c r="Q784" s="21">
        <v>4</v>
      </c>
      <c r="R784" s="21">
        <v>0</v>
      </c>
      <c r="S784" s="21"/>
      <c r="T784" s="121"/>
      <c r="U784" s="50">
        <f t="shared" si="193"/>
        <v>4</v>
      </c>
      <c r="V784" s="29">
        <f t="shared" si="194"/>
        <v>0</v>
      </c>
      <c r="W784" s="29">
        <f t="shared" si="195"/>
        <v>0</v>
      </c>
      <c r="X784" s="57">
        <f t="shared" si="196"/>
        <v>0</v>
      </c>
      <c r="Y784" s="29">
        <f t="shared" si="197"/>
        <v>0</v>
      </c>
      <c r="Z784" s="20">
        <f t="shared" si="198"/>
        <v>0</v>
      </c>
      <c r="AA784" s="20">
        <f t="shared" si="207"/>
        <v>0</v>
      </c>
      <c r="AB784" s="20">
        <f t="shared" si="199"/>
        <v>0</v>
      </c>
      <c r="AC784" s="20">
        <f t="shared" si="200"/>
        <v>0</v>
      </c>
      <c r="AD784" s="20">
        <f t="shared" si="201"/>
        <v>0</v>
      </c>
      <c r="AE784" s="23">
        <f t="shared" si="202"/>
        <v>0</v>
      </c>
      <c r="AF784" s="25">
        <f t="shared" si="203"/>
        <v>0</v>
      </c>
      <c r="AG784" s="230">
        <f t="shared" si="206"/>
        <v>0</v>
      </c>
      <c r="AH784" s="25">
        <f t="shared" si="191"/>
        <v>0</v>
      </c>
      <c r="AI784" s="23"/>
      <c r="AJ784" s="49">
        <f t="shared" si="204"/>
        <v>4</v>
      </c>
      <c r="AK784" s="181" t="s">
        <v>637</v>
      </c>
      <c r="AL784" s="182">
        <f t="shared" si="205"/>
        <v>6.6666666666666671E-3</v>
      </c>
      <c r="AM784" s="69" t="s">
        <v>176</v>
      </c>
      <c r="AN784" s="20" t="s">
        <v>109</v>
      </c>
      <c r="AO784" s="20" t="s">
        <v>109</v>
      </c>
      <c r="AP784" s="21"/>
      <c r="AQ784" s="122" t="s">
        <v>4</v>
      </c>
      <c r="AR784" s="185" t="str">
        <f>INDEX(Преподаватели!F$3:F$72,MATCH($AK784,Преподаватели!$E$3:$E$72,0),1)</f>
        <v>ст.викл.</v>
      </c>
      <c r="AS784" s="101" t="str">
        <f>INDEX(Преподаватели!G$3:G$72,MATCH($AK784,Преподаватели!$E$3:$E$72,0),1)</f>
        <v>сум.</v>
      </c>
      <c r="AT784" s="101" t="str">
        <f>INDEX(Преподаватели!H$3:H$72,MATCH($AK784,Преподаватели!$E$3:$E$72,0),1)</f>
        <v>б.с.</v>
      </c>
      <c r="AU784" s="186" t="str">
        <f>INDEX(Преподаватели!I$3:I$72,MATCH($AK784,Преподаватели!$E$3:$E$72,0),1)</f>
        <v>б.з.</v>
      </c>
      <c r="AV784" s="157"/>
      <c r="AW784" s="163"/>
      <c r="AX784" s="163"/>
      <c r="AY784" s="164"/>
      <c r="AZ784" s="165"/>
      <c r="BA784" s="165"/>
    </row>
    <row r="785" spans="1:58" s="1" customFormat="1">
      <c r="A785" s="21" t="s">
        <v>183</v>
      </c>
      <c r="B785" s="145" t="s">
        <v>748</v>
      </c>
      <c r="C785" s="68" t="s">
        <v>349</v>
      </c>
      <c r="D785" s="21" t="s">
        <v>437</v>
      </c>
      <c r="E785" s="21" t="s">
        <v>413</v>
      </c>
      <c r="F785" s="21">
        <v>1</v>
      </c>
      <c r="G785" s="20" t="s">
        <v>743</v>
      </c>
      <c r="H785" s="21">
        <v>5</v>
      </c>
      <c r="I785" s="49">
        <v>1</v>
      </c>
      <c r="J785" s="37"/>
      <c r="K785" s="31" t="s">
        <v>106</v>
      </c>
      <c r="L785" s="31"/>
      <c r="M785" s="38"/>
      <c r="N785" s="193">
        <v>3</v>
      </c>
      <c r="O785" s="21">
        <v>90</v>
      </c>
      <c r="P785" s="21">
        <v>2</v>
      </c>
      <c r="Q785" s="21"/>
      <c r="R785" s="21">
        <v>0</v>
      </c>
      <c r="S785" s="21">
        <v>2</v>
      </c>
      <c r="T785" s="121">
        <v>76</v>
      </c>
      <c r="U785" s="50">
        <f t="shared" si="193"/>
        <v>0</v>
      </c>
      <c r="V785" s="29">
        <f t="shared" si="194"/>
        <v>0</v>
      </c>
      <c r="W785" s="29">
        <f t="shared" si="195"/>
        <v>2</v>
      </c>
      <c r="X785" s="57">
        <f t="shared" si="196"/>
        <v>0</v>
      </c>
      <c r="Y785" s="29">
        <f t="shared" si="197"/>
        <v>0</v>
      </c>
      <c r="Z785" s="20">
        <f t="shared" si="198"/>
        <v>0</v>
      </c>
      <c r="AA785" s="20">
        <f t="shared" si="207"/>
        <v>0</v>
      </c>
      <c r="AB785" s="20">
        <f t="shared" si="199"/>
        <v>0</v>
      </c>
      <c r="AC785" s="20">
        <f t="shared" si="200"/>
        <v>0</v>
      </c>
      <c r="AD785" s="20">
        <f t="shared" si="201"/>
        <v>0</v>
      </c>
      <c r="AE785" s="23">
        <f t="shared" si="202"/>
        <v>0</v>
      </c>
      <c r="AF785" s="25">
        <f t="shared" si="203"/>
        <v>0</v>
      </c>
      <c r="AG785" s="230"/>
      <c r="AH785" s="25">
        <f t="shared" si="191"/>
        <v>0</v>
      </c>
      <c r="AI785" s="23"/>
      <c r="AJ785" s="49">
        <f t="shared" si="204"/>
        <v>2</v>
      </c>
      <c r="AK785" s="181" t="s">
        <v>637</v>
      </c>
      <c r="AL785" s="182">
        <f t="shared" si="205"/>
        <v>3.3333333333333335E-3</v>
      </c>
      <c r="AM785" s="158" t="s">
        <v>176</v>
      </c>
      <c r="AN785" s="20" t="s">
        <v>109</v>
      </c>
      <c r="AO785" s="20" t="s">
        <v>109</v>
      </c>
      <c r="AP785" s="21"/>
      <c r="AQ785" s="122" t="s">
        <v>4</v>
      </c>
      <c r="AR785" s="185" t="str">
        <f>INDEX(Преподаватели!F$3:F$72,MATCH($AK785,Преподаватели!$E$3:$E$72,0),1)</f>
        <v>ст.викл.</v>
      </c>
      <c r="AS785" s="101" t="str">
        <f>INDEX(Преподаватели!G$3:G$72,MATCH($AK785,Преподаватели!$E$3:$E$72,0),1)</f>
        <v>сум.</v>
      </c>
      <c r="AT785" s="101" t="str">
        <f>INDEX(Преподаватели!H$3:H$72,MATCH($AK785,Преподаватели!$E$3:$E$72,0),1)</f>
        <v>б.с.</v>
      </c>
      <c r="AU785" s="186" t="str">
        <f>INDEX(Преподаватели!I$3:I$72,MATCH($AK785,Преподаватели!$E$3:$E$72,0),1)</f>
        <v>б.з.</v>
      </c>
      <c r="AV785" s="157"/>
      <c r="AW785" s="163"/>
      <c r="AX785" s="163"/>
      <c r="AY785" s="164"/>
      <c r="AZ785" s="165"/>
      <c r="BA785" s="165"/>
    </row>
    <row r="786" spans="1:58" ht="25.5">
      <c r="A786" s="334" t="s">
        <v>439</v>
      </c>
      <c r="B786" s="145" t="s">
        <v>749</v>
      </c>
      <c r="C786" s="68" t="s">
        <v>349</v>
      </c>
      <c r="D786" s="21" t="s">
        <v>437</v>
      </c>
      <c r="E786" s="21" t="s">
        <v>413</v>
      </c>
      <c r="F786" s="21">
        <v>1</v>
      </c>
      <c r="G786" s="20" t="s">
        <v>743</v>
      </c>
      <c r="H786" s="21">
        <v>5</v>
      </c>
      <c r="I786" s="49">
        <v>1</v>
      </c>
      <c r="J786" s="37"/>
      <c r="K786" s="31"/>
      <c r="L786" s="31"/>
      <c r="M786" s="38"/>
      <c r="N786" s="193">
        <v>0</v>
      </c>
      <c r="O786" s="21"/>
      <c r="P786" s="21">
        <v>4</v>
      </c>
      <c r="Q786" s="21">
        <v>4</v>
      </c>
      <c r="R786" s="21">
        <v>0</v>
      </c>
      <c r="S786" s="21"/>
      <c r="T786" s="121"/>
      <c r="U786" s="50">
        <f t="shared" si="193"/>
        <v>4</v>
      </c>
      <c r="V786" s="29">
        <f t="shared" si="194"/>
        <v>0</v>
      </c>
      <c r="W786" s="29">
        <f t="shared" si="195"/>
        <v>0</v>
      </c>
      <c r="X786" s="57">
        <f t="shared" si="196"/>
        <v>0</v>
      </c>
      <c r="Y786" s="29">
        <f t="shared" si="197"/>
        <v>0</v>
      </c>
      <c r="Z786" s="20">
        <f t="shared" si="198"/>
        <v>0</v>
      </c>
      <c r="AA786" s="20">
        <f t="shared" si="207"/>
        <v>0</v>
      </c>
      <c r="AB786" s="20">
        <f t="shared" si="199"/>
        <v>0</v>
      </c>
      <c r="AC786" s="20">
        <f t="shared" si="200"/>
        <v>0</v>
      </c>
      <c r="AD786" s="20">
        <f t="shared" si="201"/>
        <v>0</v>
      </c>
      <c r="AE786" s="23">
        <f t="shared" si="202"/>
        <v>0</v>
      </c>
      <c r="AF786" s="25">
        <f t="shared" si="203"/>
        <v>0</v>
      </c>
      <c r="AG786" s="230">
        <f t="shared" si="206"/>
        <v>0</v>
      </c>
      <c r="AH786" s="25">
        <f t="shared" ref="AH786:AH849" si="208">IF(AF786&gt;0,0,IF(D786="Заоч.",0,IF(OR(D786="Ден.(д)",D786="Заоч.(д)"),0,IF(Q786&gt;0,N786*H786*0.02,0))))</f>
        <v>0</v>
      </c>
      <c r="AI786" s="23"/>
      <c r="AJ786" s="49">
        <f t="shared" si="204"/>
        <v>4</v>
      </c>
      <c r="AK786" s="181" t="s">
        <v>254</v>
      </c>
      <c r="AL786" s="182">
        <f t="shared" si="205"/>
        <v>6.6666666666666671E-3</v>
      </c>
      <c r="AM786" s="69" t="s">
        <v>354</v>
      </c>
      <c r="AN786" s="20" t="s">
        <v>109</v>
      </c>
      <c r="AO786" s="20" t="s">
        <v>109</v>
      </c>
      <c r="AP786" s="21"/>
      <c r="AQ786" s="122" t="s">
        <v>4</v>
      </c>
      <c r="AR786" s="185" t="str">
        <f>INDEX(Преподаватели!F$3:F$72,MATCH($AK786,Преподаватели!$E$3:$E$72,0),1)</f>
        <v>доц.</v>
      </c>
      <c r="AS786" s="101" t="str">
        <f>INDEX(Преподаватели!G$3:G$72,MATCH($AK786,Преподаватели!$E$3:$E$72,0),1)</f>
        <v>шт.сум.</v>
      </c>
      <c r="AT786" s="101" t="str">
        <f>INDEX(Преподаватели!H$3:H$72,MATCH($AK786,Преподаватели!$E$3:$E$72,0),1)</f>
        <v>к.н.</v>
      </c>
      <c r="AU786" s="186" t="str">
        <f>INDEX(Преподаватели!I$3:I$72,MATCH($AK786,Преподаватели!$E$3:$E$72,0),1)</f>
        <v>доц.</v>
      </c>
      <c r="AV786" s="157"/>
      <c r="AW786" s="163"/>
      <c r="AX786" s="163"/>
      <c r="AY786" s="164"/>
      <c r="AZ786" s="165"/>
      <c r="BA786" s="165"/>
      <c r="BB786" s="1"/>
      <c r="BC786" s="1"/>
      <c r="BD786" s="1"/>
      <c r="BE786" s="1"/>
      <c r="BF786" s="1"/>
    </row>
    <row r="787" spans="1:58" s="1" customFormat="1" ht="25.5">
      <c r="A787" s="21" t="s">
        <v>206</v>
      </c>
      <c r="B787" s="145" t="s">
        <v>749</v>
      </c>
      <c r="C787" s="68" t="s">
        <v>349</v>
      </c>
      <c r="D787" s="21" t="s">
        <v>437</v>
      </c>
      <c r="E787" s="21" t="s">
        <v>413</v>
      </c>
      <c r="F787" s="21">
        <v>1</v>
      </c>
      <c r="G787" s="20" t="s">
        <v>743</v>
      </c>
      <c r="H787" s="21">
        <v>5</v>
      </c>
      <c r="I787" s="49">
        <v>1</v>
      </c>
      <c r="J787" s="37" t="s">
        <v>106</v>
      </c>
      <c r="K787" s="31"/>
      <c r="L787" s="31"/>
      <c r="M787" s="38"/>
      <c r="N787" s="193">
        <v>4</v>
      </c>
      <c r="O787" s="21">
        <v>120</v>
      </c>
      <c r="P787" s="21">
        <v>4</v>
      </c>
      <c r="Q787" s="21"/>
      <c r="R787" s="21">
        <v>0</v>
      </c>
      <c r="S787" s="21">
        <v>8</v>
      </c>
      <c r="T787" s="121">
        <v>104</v>
      </c>
      <c r="U787" s="50">
        <f t="shared" si="193"/>
        <v>0</v>
      </c>
      <c r="V787" s="29">
        <f t="shared" si="194"/>
        <v>0</v>
      </c>
      <c r="W787" s="29">
        <f t="shared" si="195"/>
        <v>8</v>
      </c>
      <c r="X787" s="57">
        <f t="shared" si="196"/>
        <v>0</v>
      </c>
      <c r="Y787" s="29">
        <f t="shared" si="197"/>
        <v>0</v>
      </c>
      <c r="Z787" s="20">
        <f t="shared" si="198"/>
        <v>0</v>
      </c>
      <c r="AA787" s="20">
        <f t="shared" si="207"/>
        <v>0</v>
      </c>
      <c r="AB787" s="20">
        <f t="shared" si="199"/>
        <v>1.25</v>
      </c>
      <c r="AC787" s="20">
        <f t="shared" si="200"/>
        <v>0</v>
      </c>
      <c r="AD787" s="20">
        <f t="shared" si="201"/>
        <v>0</v>
      </c>
      <c r="AE787" s="23">
        <f t="shared" si="202"/>
        <v>0</v>
      </c>
      <c r="AF787" s="25">
        <f t="shared" si="203"/>
        <v>0</v>
      </c>
      <c r="AG787" s="230">
        <f t="shared" si="206"/>
        <v>1.6</v>
      </c>
      <c r="AH787" s="25">
        <f t="shared" si="208"/>
        <v>0</v>
      </c>
      <c r="AI787" s="23"/>
      <c r="AJ787" s="49">
        <f t="shared" si="204"/>
        <v>10.85</v>
      </c>
      <c r="AK787" s="181" t="s">
        <v>254</v>
      </c>
      <c r="AL787" s="182">
        <f t="shared" si="205"/>
        <v>1.8083333333333333E-2</v>
      </c>
      <c r="AM787" s="158" t="s">
        <v>354</v>
      </c>
      <c r="AN787" s="20" t="s">
        <v>109</v>
      </c>
      <c r="AO787" s="20" t="s">
        <v>109</v>
      </c>
      <c r="AP787" s="21"/>
      <c r="AQ787" s="122" t="s">
        <v>4</v>
      </c>
      <c r="AR787" s="185" t="str">
        <f>INDEX(Преподаватели!F$3:F$72,MATCH($AK787,Преподаватели!$E$3:$E$72,0),1)</f>
        <v>доц.</v>
      </c>
      <c r="AS787" s="101" t="str">
        <f>INDEX(Преподаватели!G$3:G$72,MATCH($AK787,Преподаватели!$E$3:$E$72,0),1)</f>
        <v>шт.сум.</v>
      </c>
      <c r="AT787" s="101" t="str">
        <f>INDEX(Преподаватели!H$3:H$72,MATCH($AK787,Преподаватели!$E$3:$E$72,0),1)</f>
        <v>к.н.</v>
      </c>
      <c r="AU787" s="186" t="str">
        <f>INDEX(Преподаватели!I$3:I$72,MATCH($AK787,Преподаватели!$E$3:$E$72,0),1)</f>
        <v>доц.</v>
      </c>
      <c r="AV787" s="157"/>
      <c r="AW787" s="163"/>
      <c r="AX787" s="163"/>
      <c r="AY787" s="164"/>
      <c r="AZ787" s="165"/>
      <c r="BA787" s="165"/>
      <c r="BB787" s="4"/>
      <c r="BC787" s="4"/>
      <c r="BD787" s="4"/>
      <c r="BE787" s="4"/>
      <c r="BF787" s="4"/>
    </row>
    <row r="788" spans="1:58" ht="25.5">
      <c r="A788" s="22" t="s">
        <v>210</v>
      </c>
      <c r="B788" s="145" t="s">
        <v>750</v>
      </c>
      <c r="C788" s="68" t="s">
        <v>349</v>
      </c>
      <c r="D788" s="21" t="s">
        <v>437</v>
      </c>
      <c r="E788" s="21" t="s">
        <v>413</v>
      </c>
      <c r="F788" s="21">
        <v>1</v>
      </c>
      <c r="G788" s="20" t="s">
        <v>743</v>
      </c>
      <c r="H788" s="21">
        <v>5</v>
      </c>
      <c r="I788" s="49">
        <v>1</v>
      </c>
      <c r="J788" s="37"/>
      <c r="K788" s="31"/>
      <c r="L788" s="31"/>
      <c r="M788" s="38"/>
      <c r="N788" s="193">
        <v>0</v>
      </c>
      <c r="O788" s="21"/>
      <c r="P788" s="21">
        <v>4</v>
      </c>
      <c r="Q788" s="21">
        <v>4</v>
      </c>
      <c r="R788" s="21">
        <v>0</v>
      </c>
      <c r="S788" s="21"/>
      <c r="T788" s="121"/>
      <c r="U788" s="50">
        <f t="shared" si="193"/>
        <v>4</v>
      </c>
      <c r="V788" s="29">
        <f t="shared" si="194"/>
        <v>0</v>
      </c>
      <c r="W788" s="29">
        <f t="shared" si="195"/>
        <v>0</v>
      </c>
      <c r="X788" s="57">
        <f t="shared" si="196"/>
        <v>0</v>
      </c>
      <c r="Y788" s="29">
        <f t="shared" si="197"/>
        <v>0</v>
      </c>
      <c r="Z788" s="20">
        <f t="shared" si="198"/>
        <v>0</v>
      </c>
      <c r="AA788" s="20">
        <f t="shared" si="207"/>
        <v>0</v>
      </c>
      <c r="AB788" s="20">
        <f t="shared" si="199"/>
        <v>0</v>
      </c>
      <c r="AC788" s="20">
        <f t="shared" si="200"/>
        <v>0</v>
      </c>
      <c r="AD788" s="20">
        <f t="shared" si="201"/>
        <v>0</v>
      </c>
      <c r="AE788" s="23">
        <f t="shared" si="202"/>
        <v>0</v>
      </c>
      <c r="AF788" s="25">
        <f t="shared" si="203"/>
        <v>0</v>
      </c>
      <c r="AG788" s="230">
        <f t="shared" si="206"/>
        <v>0</v>
      </c>
      <c r="AH788" s="25">
        <f t="shared" si="208"/>
        <v>0</v>
      </c>
      <c r="AI788" s="23"/>
      <c r="AJ788" s="49">
        <f t="shared" si="204"/>
        <v>4</v>
      </c>
      <c r="AK788" s="181" t="s">
        <v>637</v>
      </c>
      <c r="AL788" s="182">
        <f t="shared" si="205"/>
        <v>6.6666666666666671E-3</v>
      </c>
      <c r="AM788" s="69" t="s">
        <v>358</v>
      </c>
      <c r="AN788" s="20" t="s">
        <v>109</v>
      </c>
      <c r="AO788" s="20" t="s">
        <v>109</v>
      </c>
      <c r="AP788" s="21"/>
      <c r="AQ788" s="122" t="s">
        <v>4</v>
      </c>
      <c r="AR788" s="185" t="str">
        <f>INDEX(Преподаватели!F$3:F$72,MATCH($AK788,Преподаватели!$E$3:$E$72,0),1)</f>
        <v>ст.викл.</v>
      </c>
      <c r="AS788" s="101" t="str">
        <f>INDEX(Преподаватели!G$3:G$72,MATCH($AK788,Преподаватели!$E$3:$E$72,0),1)</f>
        <v>сум.</v>
      </c>
      <c r="AT788" s="101" t="str">
        <f>INDEX(Преподаватели!H$3:H$72,MATCH($AK788,Преподаватели!$E$3:$E$72,0),1)</f>
        <v>б.с.</v>
      </c>
      <c r="AU788" s="186" t="str">
        <f>INDEX(Преподаватели!I$3:I$72,MATCH($AK788,Преподаватели!$E$3:$E$72,0),1)</f>
        <v>б.з.</v>
      </c>
      <c r="AV788" s="157"/>
      <c r="AW788" s="163"/>
      <c r="AX788" s="163"/>
      <c r="AY788" s="164"/>
      <c r="AZ788" s="165"/>
      <c r="BA788" s="165"/>
      <c r="BB788" s="1"/>
      <c r="BC788" s="1"/>
      <c r="BD788" s="1"/>
      <c r="BE788" s="1"/>
      <c r="BF788" s="1"/>
    </row>
    <row r="789" spans="1:58" s="1" customFormat="1" ht="25.5">
      <c r="A789" s="21" t="s">
        <v>210</v>
      </c>
      <c r="B789" s="145" t="s">
        <v>750</v>
      </c>
      <c r="C789" s="68" t="s">
        <v>349</v>
      </c>
      <c r="D789" s="21" t="s">
        <v>437</v>
      </c>
      <c r="E789" s="21" t="s">
        <v>413</v>
      </c>
      <c r="F789" s="21">
        <v>2</v>
      </c>
      <c r="G789" s="20" t="s">
        <v>743</v>
      </c>
      <c r="H789" s="21">
        <v>5</v>
      </c>
      <c r="I789" s="49">
        <v>1</v>
      </c>
      <c r="J789" s="37" t="s">
        <v>106</v>
      </c>
      <c r="K789" s="31"/>
      <c r="L789" s="31"/>
      <c r="M789" s="38"/>
      <c r="N789" s="193">
        <v>4</v>
      </c>
      <c r="O789" s="21">
        <v>120</v>
      </c>
      <c r="P789" s="21">
        <v>2</v>
      </c>
      <c r="Q789" s="21"/>
      <c r="R789" s="21">
        <v>0</v>
      </c>
      <c r="S789" s="21">
        <v>2</v>
      </c>
      <c r="T789" s="121">
        <v>104</v>
      </c>
      <c r="U789" s="50">
        <f t="shared" si="193"/>
        <v>0</v>
      </c>
      <c r="V789" s="29">
        <f t="shared" si="194"/>
        <v>0</v>
      </c>
      <c r="W789" s="29">
        <f t="shared" si="195"/>
        <v>2</v>
      </c>
      <c r="X789" s="57">
        <f t="shared" si="196"/>
        <v>0</v>
      </c>
      <c r="Y789" s="29">
        <f t="shared" si="197"/>
        <v>0</v>
      </c>
      <c r="Z789" s="20">
        <f t="shared" si="198"/>
        <v>0</v>
      </c>
      <c r="AA789" s="20">
        <f t="shared" si="207"/>
        <v>0</v>
      </c>
      <c r="AB789" s="20">
        <f t="shared" si="199"/>
        <v>1.25</v>
      </c>
      <c r="AC789" s="20">
        <f t="shared" si="200"/>
        <v>0</v>
      </c>
      <c r="AD789" s="20">
        <f t="shared" si="201"/>
        <v>0</v>
      </c>
      <c r="AE789" s="23">
        <f t="shared" si="202"/>
        <v>0</v>
      </c>
      <c r="AF789" s="25">
        <f t="shared" si="203"/>
        <v>0</v>
      </c>
      <c r="AG789" s="230"/>
      <c r="AH789" s="25">
        <f t="shared" si="208"/>
        <v>0</v>
      </c>
      <c r="AI789" s="23"/>
      <c r="AJ789" s="49">
        <f t="shared" si="204"/>
        <v>3.25</v>
      </c>
      <c r="AK789" s="181" t="s">
        <v>637</v>
      </c>
      <c r="AL789" s="182">
        <f t="shared" si="205"/>
        <v>5.4166666666666669E-3</v>
      </c>
      <c r="AM789" s="158" t="s">
        <v>358</v>
      </c>
      <c r="AN789" s="20" t="s">
        <v>109</v>
      </c>
      <c r="AO789" s="20" t="s">
        <v>109</v>
      </c>
      <c r="AP789" s="21"/>
      <c r="AQ789" s="122" t="s">
        <v>4</v>
      </c>
      <c r="AR789" s="185" t="str">
        <f>INDEX(Преподаватели!F$3:F$72,MATCH($AK789,Преподаватели!$E$3:$E$72,0),1)</f>
        <v>ст.викл.</v>
      </c>
      <c r="AS789" s="101" t="str">
        <f>INDEX(Преподаватели!G$3:G$72,MATCH($AK789,Преподаватели!$E$3:$E$72,0),1)</f>
        <v>сум.</v>
      </c>
      <c r="AT789" s="101" t="str">
        <f>INDEX(Преподаватели!H$3:H$72,MATCH($AK789,Преподаватели!$E$3:$E$72,0),1)</f>
        <v>б.с.</v>
      </c>
      <c r="AU789" s="186" t="str">
        <f>INDEX(Преподаватели!I$3:I$72,MATCH($AK789,Преподаватели!$E$3:$E$72,0),1)</f>
        <v>б.з.</v>
      </c>
      <c r="AV789" s="157"/>
      <c r="AW789" s="163"/>
      <c r="AX789" s="163"/>
      <c r="AY789" s="164"/>
      <c r="AZ789" s="165"/>
      <c r="BA789" s="165"/>
    </row>
    <row r="790" spans="1:58" ht="38.25">
      <c r="A790" s="334" t="s">
        <v>439</v>
      </c>
      <c r="B790" s="145" t="s">
        <v>751</v>
      </c>
      <c r="C790" s="68" t="s">
        <v>349</v>
      </c>
      <c r="D790" s="21" t="s">
        <v>437</v>
      </c>
      <c r="E790" s="21" t="s">
        <v>413</v>
      </c>
      <c r="F790" s="21">
        <v>1</v>
      </c>
      <c r="G790" s="20" t="s">
        <v>743</v>
      </c>
      <c r="H790" s="21">
        <v>5</v>
      </c>
      <c r="I790" s="49">
        <v>1</v>
      </c>
      <c r="J790" s="37"/>
      <c r="K790" s="31"/>
      <c r="L790" s="31"/>
      <c r="M790" s="38"/>
      <c r="N790" s="193">
        <v>0</v>
      </c>
      <c r="O790" s="21"/>
      <c r="P790" s="21">
        <v>4</v>
      </c>
      <c r="Q790" s="21">
        <v>4</v>
      </c>
      <c r="R790" s="21">
        <v>0</v>
      </c>
      <c r="S790" s="21"/>
      <c r="T790" s="121"/>
      <c r="U790" s="50">
        <f t="shared" si="193"/>
        <v>4</v>
      </c>
      <c r="V790" s="29">
        <f t="shared" si="194"/>
        <v>0</v>
      </c>
      <c r="W790" s="29">
        <f t="shared" si="195"/>
        <v>0</v>
      </c>
      <c r="X790" s="57">
        <f t="shared" si="196"/>
        <v>0</v>
      </c>
      <c r="Y790" s="29">
        <f t="shared" si="197"/>
        <v>0</v>
      </c>
      <c r="Z790" s="20">
        <f t="shared" si="198"/>
        <v>0</v>
      </c>
      <c r="AA790" s="20">
        <f t="shared" si="207"/>
        <v>0</v>
      </c>
      <c r="AB790" s="20">
        <f t="shared" si="199"/>
        <v>0</v>
      </c>
      <c r="AC790" s="20">
        <f t="shared" si="200"/>
        <v>0</v>
      </c>
      <c r="AD790" s="20">
        <f t="shared" si="201"/>
        <v>0</v>
      </c>
      <c r="AE790" s="23">
        <f t="shared" si="202"/>
        <v>0</v>
      </c>
      <c r="AF790" s="25">
        <f t="shared" si="203"/>
        <v>0</v>
      </c>
      <c r="AG790" s="230">
        <f t="shared" si="206"/>
        <v>0</v>
      </c>
      <c r="AH790" s="25">
        <f t="shared" si="208"/>
        <v>0</v>
      </c>
      <c r="AI790" s="23"/>
      <c r="AJ790" s="49">
        <f t="shared" si="204"/>
        <v>4</v>
      </c>
      <c r="AK790" s="181" t="s">
        <v>107</v>
      </c>
      <c r="AL790" s="182">
        <f t="shared" si="205"/>
        <v>6.6666666666666671E-3</v>
      </c>
      <c r="AM790" s="69" t="s">
        <v>358</v>
      </c>
      <c r="AN790" s="20" t="s">
        <v>109</v>
      </c>
      <c r="AO790" s="20" t="s">
        <v>109</v>
      </c>
      <c r="AP790" s="21"/>
      <c r="AQ790" s="122" t="s">
        <v>4</v>
      </c>
      <c r="AR790" s="185" t="str">
        <f>INDEX(Преподаватели!F$3:F$72,MATCH($AK790,Преподаватели!$E$3:$E$72,0),1)</f>
        <v>ст.викл.</v>
      </c>
      <c r="AS790" s="101" t="str">
        <f>INDEX(Преподаватели!G$3:G$72,MATCH($AK790,Преподаватели!$E$3:$E$72,0),1)</f>
        <v>шт.</v>
      </c>
      <c r="AT790" s="101" t="str">
        <f>INDEX(Преподаватели!H$3:H$72,MATCH($AK790,Преподаватели!$E$3:$E$72,0),1)</f>
        <v>б.с.</v>
      </c>
      <c r="AU790" s="186" t="str">
        <f>INDEX(Преподаватели!I$3:I$72,MATCH($AK790,Преподаватели!$E$3:$E$72,0),1)</f>
        <v>б.з.</v>
      </c>
      <c r="AV790" s="157"/>
      <c r="AW790" s="163"/>
      <c r="AX790" s="163"/>
      <c r="AY790" s="164"/>
      <c r="AZ790" s="165"/>
      <c r="BA790" s="165"/>
    </row>
    <row r="791" spans="1:58" ht="38.25">
      <c r="A791" s="22" t="s">
        <v>213</v>
      </c>
      <c r="B791" s="145" t="s">
        <v>751</v>
      </c>
      <c r="C791" s="68" t="s">
        <v>349</v>
      </c>
      <c r="D791" s="21" t="s">
        <v>437</v>
      </c>
      <c r="E791" s="21" t="s">
        <v>413</v>
      </c>
      <c r="F791" s="21">
        <v>1</v>
      </c>
      <c r="G791" s="20" t="s">
        <v>743</v>
      </c>
      <c r="H791" s="21">
        <v>5</v>
      </c>
      <c r="I791" s="49">
        <v>1</v>
      </c>
      <c r="J791" s="37"/>
      <c r="K791" s="31" t="s">
        <v>106</v>
      </c>
      <c r="L791" s="31"/>
      <c r="M791" s="38"/>
      <c r="N791" s="193">
        <v>3</v>
      </c>
      <c r="O791" s="21">
        <v>90</v>
      </c>
      <c r="P791" s="21">
        <v>2</v>
      </c>
      <c r="Q791" s="21"/>
      <c r="R791" s="21">
        <v>0</v>
      </c>
      <c r="S791" s="21">
        <v>2</v>
      </c>
      <c r="T791" s="121">
        <v>76</v>
      </c>
      <c r="U791" s="50">
        <f t="shared" si="193"/>
        <v>0</v>
      </c>
      <c r="V791" s="29">
        <f t="shared" si="194"/>
        <v>0</v>
      </c>
      <c r="W791" s="29">
        <f t="shared" si="195"/>
        <v>2</v>
      </c>
      <c r="X791" s="57">
        <f t="shared" si="196"/>
        <v>0</v>
      </c>
      <c r="Y791" s="29">
        <f t="shared" si="197"/>
        <v>0</v>
      </c>
      <c r="Z791" s="20">
        <f t="shared" si="198"/>
        <v>0</v>
      </c>
      <c r="AA791" s="20">
        <f t="shared" si="207"/>
        <v>0</v>
      </c>
      <c r="AB791" s="20">
        <f t="shared" si="199"/>
        <v>0</v>
      </c>
      <c r="AC791" s="20">
        <f t="shared" si="200"/>
        <v>0</v>
      </c>
      <c r="AD791" s="20">
        <f t="shared" si="201"/>
        <v>0</v>
      </c>
      <c r="AE791" s="23">
        <f t="shared" si="202"/>
        <v>0</v>
      </c>
      <c r="AF791" s="25">
        <f t="shared" si="203"/>
        <v>0</v>
      </c>
      <c r="AG791" s="230">
        <f t="shared" si="206"/>
        <v>1.2</v>
      </c>
      <c r="AH791" s="25">
        <f t="shared" si="208"/>
        <v>0</v>
      </c>
      <c r="AI791" s="23"/>
      <c r="AJ791" s="49">
        <f t="shared" si="204"/>
        <v>3.2</v>
      </c>
      <c r="AK791" s="181" t="s">
        <v>107</v>
      </c>
      <c r="AL791" s="182">
        <f t="shared" si="205"/>
        <v>5.333333333333334E-3</v>
      </c>
      <c r="AM791" s="69" t="s">
        <v>358</v>
      </c>
      <c r="AN791" s="20" t="s">
        <v>109</v>
      </c>
      <c r="AO791" s="20" t="s">
        <v>109</v>
      </c>
      <c r="AP791" s="21"/>
      <c r="AQ791" s="122" t="s">
        <v>4</v>
      </c>
      <c r="AR791" s="185" t="str">
        <f>INDEX(Преподаватели!F$3:F$72,MATCH($AK791,Преподаватели!$E$3:$E$72,0),1)</f>
        <v>ст.викл.</v>
      </c>
      <c r="AS791" s="101" t="str">
        <f>INDEX(Преподаватели!G$3:G$72,MATCH($AK791,Преподаватели!$E$3:$E$72,0),1)</f>
        <v>шт.</v>
      </c>
      <c r="AT791" s="101" t="str">
        <f>INDEX(Преподаватели!H$3:H$72,MATCH($AK791,Преподаватели!$E$3:$E$72,0),1)</f>
        <v>б.с.</v>
      </c>
      <c r="AU791" s="186" t="str">
        <f>INDEX(Преподаватели!I$3:I$72,MATCH($AK791,Преподаватели!$E$3:$E$72,0),1)</f>
        <v>б.з.</v>
      </c>
      <c r="AV791" s="157"/>
      <c r="AW791" s="163"/>
      <c r="AX791" s="163"/>
      <c r="AY791" s="164"/>
      <c r="AZ791" s="165"/>
      <c r="BA791" s="165"/>
      <c r="BB791" s="1"/>
      <c r="BC791" s="1"/>
      <c r="BD791" s="1"/>
      <c r="BE791" s="1"/>
      <c r="BF791" s="1"/>
    </row>
    <row r="792" spans="1:58" s="1" customFormat="1">
      <c r="A792" s="21" t="s">
        <v>306</v>
      </c>
      <c r="B792" s="145" t="s">
        <v>752</v>
      </c>
      <c r="C792" s="68" t="s">
        <v>349</v>
      </c>
      <c r="D792" s="21" t="s">
        <v>437</v>
      </c>
      <c r="E792" s="21" t="s">
        <v>413</v>
      </c>
      <c r="F792" s="21">
        <v>1</v>
      </c>
      <c r="G792" s="20" t="s">
        <v>743</v>
      </c>
      <c r="H792" s="21">
        <v>5</v>
      </c>
      <c r="I792" s="49">
        <v>1</v>
      </c>
      <c r="J792" s="37"/>
      <c r="K792" s="31"/>
      <c r="L792" s="31"/>
      <c r="M792" s="38"/>
      <c r="N792" s="193">
        <v>0</v>
      </c>
      <c r="O792" s="21"/>
      <c r="P792" s="21">
        <v>4</v>
      </c>
      <c r="Q792" s="21">
        <v>4</v>
      </c>
      <c r="R792" s="21">
        <v>0</v>
      </c>
      <c r="S792" s="21"/>
      <c r="T792" s="121"/>
      <c r="U792" s="50">
        <f t="shared" si="193"/>
        <v>4</v>
      </c>
      <c r="V792" s="29">
        <f t="shared" si="194"/>
        <v>0</v>
      </c>
      <c r="W792" s="29">
        <f t="shared" si="195"/>
        <v>0</v>
      </c>
      <c r="X792" s="57">
        <f t="shared" si="196"/>
        <v>0</v>
      </c>
      <c r="Y792" s="29">
        <f t="shared" si="197"/>
        <v>0</v>
      </c>
      <c r="Z792" s="20">
        <f t="shared" si="198"/>
        <v>0</v>
      </c>
      <c r="AA792" s="20">
        <f t="shared" si="207"/>
        <v>0</v>
      </c>
      <c r="AB792" s="20">
        <f t="shared" si="199"/>
        <v>0</v>
      </c>
      <c r="AC792" s="20">
        <f t="shared" si="200"/>
        <v>0</v>
      </c>
      <c r="AD792" s="20">
        <f t="shared" si="201"/>
        <v>0</v>
      </c>
      <c r="AE792" s="23">
        <f t="shared" si="202"/>
        <v>0</v>
      </c>
      <c r="AF792" s="25">
        <f t="shared" si="203"/>
        <v>0</v>
      </c>
      <c r="AG792" s="230">
        <f t="shared" si="206"/>
        <v>0</v>
      </c>
      <c r="AH792" s="25">
        <f t="shared" si="208"/>
        <v>0</v>
      </c>
      <c r="AI792" s="23"/>
      <c r="AJ792" s="49">
        <f t="shared" si="204"/>
        <v>4</v>
      </c>
      <c r="AK792" s="181" t="s">
        <v>640</v>
      </c>
      <c r="AL792" s="182">
        <f t="shared" si="205"/>
        <v>6.6666666666666671E-3</v>
      </c>
      <c r="AM792" s="158" t="s">
        <v>176</v>
      </c>
      <c r="AN792" s="20" t="s">
        <v>109</v>
      </c>
      <c r="AO792" s="20" t="s">
        <v>109</v>
      </c>
      <c r="AP792" s="21"/>
      <c r="AQ792" s="122" t="s">
        <v>4</v>
      </c>
      <c r="AR792" s="185" t="str">
        <f>INDEX(Преподаватели!F$3:F$72,MATCH($AK792,Преподаватели!$E$3:$E$72,0),1)</f>
        <v>доц.</v>
      </c>
      <c r="AS792" s="101" t="str">
        <f>INDEX(Преподаватели!G$3:G$72,MATCH($AK792,Преподаватели!$E$3:$E$72,0),1)</f>
        <v>сум.</v>
      </c>
      <c r="AT792" s="101" t="str">
        <f>INDEX(Преподаватели!H$3:H$72,MATCH($AK792,Преподаватели!$E$3:$E$72,0),1)</f>
        <v>к.н.</v>
      </c>
      <c r="AU792" s="186" t="str">
        <f>INDEX(Преподаватели!I$3:I$72,MATCH($AK792,Преподаватели!$E$3:$E$72,0),1)</f>
        <v>б.з.</v>
      </c>
      <c r="AV792" s="157"/>
      <c r="AW792" s="163"/>
      <c r="AX792" s="163"/>
      <c r="AY792" s="164"/>
      <c r="AZ792" s="165"/>
      <c r="BA792" s="165"/>
    </row>
    <row r="793" spans="1:58">
      <c r="A793" s="22" t="s">
        <v>306</v>
      </c>
      <c r="B793" s="145" t="s">
        <v>752</v>
      </c>
      <c r="C793" s="68" t="s">
        <v>349</v>
      </c>
      <c r="D793" s="21" t="s">
        <v>437</v>
      </c>
      <c r="E793" s="21" t="s">
        <v>413</v>
      </c>
      <c r="F793" s="21">
        <v>2</v>
      </c>
      <c r="G793" s="20" t="s">
        <v>743</v>
      </c>
      <c r="H793" s="21">
        <v>5</v>
      </c>
      <c r="I793" s="49">
        <v>1</v>
      </c>
      <c r="J793" s="37" t="s">
        <v>106</v>
      </c>
      <c r="K793" s="31"/>
      <c r="L793" s="31"/>
      <c r="M793" s="38"/>
      <c r="N793" s="193">
        <v>3</v>
      </c>
      <c r="O793" s="21">
        <v>90</v>
      </c>
      <c r="P793" s="21">
        <v>2</v>
      </c>
      <c r="Q793" s="21"/>
      <c r="R793" s="21">
        <v>0</v>
      </c>
      <c r="S793" s="21">
        <v>2</v>
      </c>
      <c r="T793" s="121">
        <v>76</v>
      </c>
      <c r="U793" s="50">
        <f t="shared" si="193"/>
        <v>0</v>
      </c>
      <c r="V793" s="29">
        <f t="shared" si="194"/>
        <v>0</v>
      </c>
      <c r="W793" s="29">
        <f t="shared" si="195"/>
        <v>2</v>
      </c>
      <c r="X793" s="57">
        <f t="shared" si="196"/>
        <v>0</v>
      </c>
      <c r="Y793" s="29">
        <f t="shared" si="197"/>
        <v>0</v>
      </c>
      <c r="Z793" s="20">
        <f t="shared" si="198"/>
        <v>0</v>
      </c>
      <c r="AA793" s="20">
        <f t="shared" si="207"/>
        <v>0</v>
      </c>
      <c r="AB793" s="20">
        <f t="shared" si="199"/>
        <v>1.25</v>
      </c>
      <c r="AC793" s="20">
        <f t="shared" si="200"/>
        <v>0</v>
      </c>
      <c r="AD793" s="20">
        <f t="shared" si="201"/>
        <v>0</v>
      </c>
      <c r="AE793" s="23">
        <f t="shared" si="202"/>
        <v>0</v>
      </c>
      <c r="AF793" s="25">
        <f t="shared" si="203"/>
        <v>0</v>
      </c>
      <c r="AG793" s="230"/>
      <c r="AH793" s="25">
        <f t="shared" si="208"/>
        <v>0</v>
      </c>
      <c r="AI793" s="23"/>
      <c r="AJ793" s="49">
        <f t="shared" si="204"/>
        <v>3.25</v>
      </c>
      <c r="AK793" s="181" t="s">
        <v>640</v>
      </c>
      <c r="AL793" s="182">
        <f t="shared" si="205"/>
        <v>5.4166666666666669E-3</v>
      </c>
      <c r="AM793" s="69" t="s">
        <v>176</v>
      </c>
      <c r="AN793" s="20" t="s">
        <v>109</v>
      </c>
      <c r="AO793" s="20" t="s">
        <v>109</v>
      </c>
      <c r="AP793" s="21"/>
      <c r="AQ793" s="122" t="s">
        <v>4</v>
      </c>
      <c r="AR793" s="185" t="str">
        <f>INDEX(Преподаватели!F$3:F$72,MATCH($AK793,Преподаватели!$E$3:$E$72,0),1)</f>
        <v>доц.</v>
      </c>
      <c r="AS793" s="101" t="str">
        <f>INDEX(Преподаватели!G$3:G$72,MATCH($AK793,Преподаватели!$E$3:$E$72,0),1)</f>
        <v>сум.</v>
      </c>
      <c r="AT793" s="101" t="str">
        <f>INDEX(Преподаватели!H$3:H$72,MATCH($AK793,Преподаватели!$E$3:$E$72,0),1)</f>
        <v>к.н.</v>
      </c>
      <c r="AU793" s="186" t="str">
        <f>INDEX(Преподаватели!I$3:I$72,MATCH($AK793,Преподаватели!$E$3:$E$72,0),1)</f>
        <v>б.з.</v>
      </c>
      <c r="AV793" s="157"/>
      <c r="AW793" s="163"/>
      <c r="AX793" s="163"/>
      <c r="AY793" s="164"/>
      <c r="AZ793" s="165"/>
      <c r="BA793" s="165"/>
      <c r="BB793" s="1"/>
      <c r="BC793" s="1"/>
      <c r="BD793" s="1"/>
      <c r="BE793" s="1"/>
      <c r="BF793" s="1"/>
    </row>
    <row r="794" spans="1:58" s="1" customFormat="1" ht="25.5">
      <c r="A794" s="329" t="s">
        <v>439</v>
      </c>
      <c r="B794" s="145" t="s">
        <v>753</v>
      </c>
      <c r="C794" s="68" t="s">
        <v>349</v>
      </c>
      <c r="D794" s="21" t="s">
        <v>437</v>
      </c>
      <c r="E794" s="21" t="s">
        <v>413</v>
      </c>
      <c r="F794" s="21">
        <v>1</v>
      </c>
      <c r="G794" s="20" t="s">
        <v>743</v>
      </c>
      <c r="H794" s="21">
        <v>5</v>
      </c>
      <c r="I794" s="49">
        <v>1</v>
      </c>
      <c r="J794" s="37"/>
      <c r="K794" s="31"/>
      <c r="L794" s="31"/>
      <c r="M794" s="38"/>
      <c r="N794" s="193">
        <v>0</v>
      </c>
      <c r="O794" s="21"/>
      <c r="P794" s="21">
        <v>4</v>
      </c>
      <c r="Q794" s="21">
        <v>4</v>
      </c>
      <c r="R794" s="21">
        <v>0</v>
      </c>
      <c r="S794" s="21"/>
      <c r="T794" s="121"/>
      <c r="U794" s="50">
        <f t="shared" si="193"/>
        <v>4</v>
      </c>
      <c r="V794" s="29">
        <f t="shared" si="194"/>
        <v>0</v>
      </c>
      <c r="W794" s="29">
        <f t="shared" si="195"/>
        <v>0</v>
      </c>
      <c r="X794" s="57">
        <f t="shared" si="196"/>
        <v>0</v>
      </c>
      <c r="Y794" s="29">
        <f t="shared" si="197"/>
        <v>0</v>
      </c>
      <c r="Z794" s="20">
        <f t="shared" si="198"/>
        <v>0</v>
      </c>
      <c r="AA794" s="20">
        <f t="shared" si="207"/>
        <v>0</v>
      </c>
      <c r="AB794" s="20">
        <f t="shared" si="199"/>
        <v>0</v>
      </c>
      <c r="AC794" s="20">
        <f t="shared" si="200"/>
        <v>0</v>
      </c>
      <c r="AD794" s="20">
        <f t="shared" si="201"/>
        <v>0</v>
      </c>
      <c r="AE794" s="23">
        <f t="shared" si="202"/>
        <v>0</v>
      </c>
      <c r="AF794" s="25">
        <f t="shared" si="203"/>
        <v>0</v>
      </c>
      <c r="AG794" s="230">
        <f t="shared" si="206"/>
        <v>0</v>
      </c>
      <c r="AH794" s="25">
        <f t="shared" si="208"/>
        <v>0</v>
      </c>
      <c r="AI794" s="23"/>
      <c r="AJ794" s="49">
        <f t="shared" si="204"/>
        <v>4</v>
      </c>
      <c r="AK794" s="181" t="s">
        <v>640</v>
      </c>
      <c r="AL794" s="182">
        <f t="shared" si="205"/>
        <v>6.6666666666666671E-3</v>
      </c>
      <c r="AM794" s="158" t="s">
        <v>358</v>
      </c>
      <c r="AN794" s="20" t="s">
        <v>109</v>
      </c>
      <c r="AO794" s="20" t="s">
        <v>109</v>
      </c>
      <c r="AP794" s="21"/>
      <c r="AQ794" s="122" t="s">
        <v>4</v>
      </c>
      <c r="AR794" s="185" t="str">
        <f>INDEX(Преподаватели!F$3:F$72,MATCH($AK794,Преподаватели!$E$3:$E$72,0),1)</f>
        <v>доц.</v>
      </c>
      <c r="AS794" s="101" t="str">
        <f>INDEX(Преподаватели!G$3:G$72,MATCH($AK794,Преподаватели!$E$3:$E$72,0),1)</f>
        <v>сум.</v>
      </c>
      <c r="AT794" s="101" t="str">
        <f>INDEX(Преподаватели!H$3:H$72,MATCH($AK794,Преподаватели!$E$3:$E$72,0),1)</f>
        <v>к.н.</v>
      </c>
      <c r="AU794" s="186" t="str">
        <f>INDEX(Преподаватели!I$3:I$72,MATCH($AK794,Преподаватели!$E$3:$E$72,0),1)</f>
        <v>б.з.</v>
      </c>
      <c r="AV794" s="157"/>
      <c r="AW794" s="163"/>
      <c r="AX794" s="163"/>
      <c r="AY794" s="164"/>
      <c r="AZ794" s="165"/>
      <c r="BA794" s="165"/>
      <c r="BB794" s="4"/>
      <c r="BC794" s="4"/>
      <c r="BD794" s="4"/>
      <c r="BE794" s="4"/>
      <c r="BF794" s="4"/>
    </row>
    <row r="795" spans="1:58" s="1" customFormat="1" ht="25.5">
      <c r="A795" s="21" t="s">
        <v>424</v>
      </c>
      <c r="B795" s="145" t="s">
        <v>753</v>
      </c>
      <c r="C795" s="68" t="s">
        <v>349</v>
      </c>
      <c r="D795" s="21" t="s">
        <v>437</v>
      </c>
      <c r="E795" s="21" t="s">
        <v>413</v>
      </c>
      <c r="F795" s="21">
        <v>1</v>
      </c>
      <c r="G795" s="20" t="s">
        <v>743</v>
      </c>
      <c r="H795" s="21">
        <v>5</v>
      </c>
      <c r="I795" s="49">
        <v>1</v>
      </c>
      <c r="J795" s="37"/>
      <c r="K795" s="31" t="s">
        <v>106</v>
      </c>
      <c r="L795" s="31"/>
      <c r="M795" s="38"/>
      <c r="N795" s="193">
        <v>4</v>
      </c>
      <c r="O795" s="21">
        <v>120</v>
      </c>
      <c r="P795" s="21">
        <v>2</v>
      </c>
      <c r="Q795" s="21"/>
      <c r="R795" s="21">
        <v>0</v>
      </c>
      <c r="S795" s="21">
        <v>2</v>
      </c>
      <c r="T795" s="121">
        <v>104</v>
      </c>
      <c r="U795" s="50">
        <f t="shared" si="193"/>
        <v>0</v>
      </c>
      <c r="V795" s="29">
        <f t="shared" si="194"/>
        <v>0</v>
      </c>
      <c r="W795" s="29">
        <f t="shared" si="195"/>
        <v>2</v>
      </c>
      <c r="X795" s="57">
        <f t="shared" si="196"/>
        <v>0</v>
      </c>
      <c r="Y795" s="29">
        <f t="shared" si="197"/>
        <v>0</v>
      </c>
      <c r="Z795" s="20">
        <f t="shared" si="198"/>
        <v>0</v>
      </c>
      <c r="AA795" s="20">
        <f t="shared" si="207"/>
        <v>0</v>
      </c>
      <c r="AB795" s="20">
        <f t="shared" si="199"/>
        <v>0</v>
      </c>
      <c r="AC795" s="20">
        <f t="shared" si="200"/>
        <v>0</v>
      </c>
      <c r="AD795" s="20">
        <f t="shared" si="201"/>
        <v>0</v>
      </c>
      <c r="AE795" s="23">
        <f t="shared" si="202"/>
        <v>0</v>
      </c>
      <c r="AF795" s="25">
        <f t="shared" si="203"/>
        <v>0</v>
      </c>
      <c r="AG795" s="230"/>
      <c r="AH795" s="25">
        <f t="shared" si="208"/>
        <v>0</v>
      </c>
      <c r="AI795" s="23"/>
      <c r="AJ795" s="49">
        <f t="shared" si="204"/>
        <v>2</v>
      </c>
      <c r="AK795" s="181" t="s">
        <v>640</v>
      </c>
      <c r="AL795" s="182">
        <f t="shared" si="205"/>
        <v>3.3333333333333335E-3</v>
      </c>
      <c r="AM795" s="158" t="s">
        <v>358</v>
      </c>
      <c r="AN795" s="20" t="s">
        <v>109</v>
      </c>
      <c r="AO795" s="20" t="s">
        <v>109</v>
      </c>
      <c r="AP795" s="21"/>
      <c r="AQ795" s="122" t="s">
        <v>4</v>
      </c>
      <c r="AR795" s="185" t="str">
        <f>INDEX(Преподаватели!F$3:F$72,MATCH($AK795,Преподаватели!$E$3:$E$72,0),1)</f>
        <v>доц.</v>
      </c>
      <c r="AS795" s="101" t="str">
        <f>INDEX(Преподаватели!G$3:G$72,MATCH($AK795,Преподаватели!$E$3:$E$72,0),1)</f>
        <v>сум.</v>
      </c>
      <c r="AT795" s="101" t="str">
        <f>INDEX(Преподаватели!H$3:H$72,MATCH($AK795,Преподаватели!$E$3:$E$72,0),1)</f>
        <v>к.н.</v>
      </c>
      <c r="AU795" s="186" t="str">
        <f>INDEX(Преподаватели!I$3:I$72,MATCH($AK795,Преподаватели!$E$3:$E$72,0),1)</f>
        <v>б.з.</v>
      </c>
      <c r="AV795" s="157"/>
      <c r="AW795" s="163"/>
      <c r="AX795" s="163"/>
      <c r="AY795" s="164"/>
      <c r="AZ795" s="165"/>
      <c r="BA795" s="165"/>
    </row>
    <row r="796" spans="1:58">
      <c r="A796" s="21" t="s">
        <v>426</v>
      </c>
      <c r="B796" s="145" t="s">
        <v>754</v>
      </c>
      <c r="C796" s="68" t="s">
        <v>349</v>
      </c>
      <c r="D796" s="21" t="s">
        <v>437</v>
      </c>
      <c r="E796" s="21" t="s">
        <v>413</v>
      </c>
      <c r="F796" s="21">
        <v>1</v>
      </c>
      <c r="G796" s="20" t="s">
        <v>743</v>
      </c>
      <c r="H796" s="21">
        <v>5</v>
      </c>
      <c r="I796" s="49">
        <v>1</v>
      </c>
      <c r="J796" s="37"/>
      <c r="K796" s="31"/>
      <c r="L796" s="31"/>
      <c r="M796" s="38"/>
      <c r="N796" s="193">
        <v>0</v>
      </c>
      <c r="O796" s="21"/>
      <c r="P796" s="21">
        <v>2</v>
      </c>
      <c r="Q796" s="21">
        <v>2</v>
      </c>
      <c r="R796" s="21">
        <v>0</v>
      </c>
      <c r="S796" s="21"/>
      <c r="T796" s="121"/>
      <c r="U796" s="50">
        <f t="shared" si="193"/>
        <v>2</v>
      </c>
      <c r="V796" s="29">
        <f t="shared" si="194"/>
        <v>0</v>
      </c>
      <c r="W796" s="29">
        <f t="shared" si="195"/>
        <v>0</v>
      </c>
      <c r="X796" s="57">
        <f t="shared" si="196"/>
        <v>0</v>
      </c>
      <c r="Y796" s="29">
        <f t="shared" si="197"/>
        <v>0</v>
      </c>
      <c r="Z796" s="20">
        <f t="shared" si="198"/>
        <v>0</v>
      </c>
      <c r="AA796" s="20">
        <f t="shared" si="207"/>
        <v>0</v>
      </c>
      <c r="AB796" s="20">
        <f t="shared" si="199"/>
        <v>0</v>
      </c>
      <c r="AC796" s="20">
        <f t="shared" si="200"/>
        <v>0</v>
      </c>
      <c r="AD796" s="20">
        <f t="shared" si="201"/>
        <v>0</v>
      </c>
      <c r="AE796" s="23">
        <f t="shared" si="202"/>
        <v>0</v>
      </c>
      <c r="AF796" s="25">
        <f t="shared" si="203"/>
        <v>0</v>
      </c>
      <c r="AG796" s="230">
        <f t="shared" si="206"/>
        <v>0</v>
      </c>
      <c r="AH796" s="25">
        <f t="shared" si="208"/>
        <v>0</v>
      </c>
      <c r="AI796" s="23"/>
      <c r="AJ796" s="49">
        <f t="shared" si="204"/>
        <v>2</v>
      </c>
      <c r="AK796" s="181" t="s">
        <v>353</v>
      </c>
      <c r="AL796" s="182">
        <f t="shared" si="205"/>
        <v>3.3333333333333335E-3</v>
      </c>
      <c r="AM796" s="69" t="s">
        <v>354</v>
      </c>
      <c r="AN796" s="20" t="s">
        <v>109</v>
      </c>
      <c r="AO796" s="20" t="s">
        <v>109</v>
      </c>
      <c r="AP796" s="21"/>
      <c r="AQ796" s="122" t="s">
        <v>4</v>
      </c>
      <c r="AR796" s="185" t="str">
        <f>INDEX(Преподаватели!F$3:F$72,MATCH($AK796,Преподаватели!$E$3:$E$72,0),1)</f>
        <v>доц.</v>
      </c>
      <c r="AS796" s="101" t="str">
        <f>INDEX(Преподаватели!G$3:G$72,MATCH($AK796,Преподаватели!$E$3:$E$72,0),1)</f>
        <v>сум.</v>
      </c>
      <c r="AT796" s="101" t="str">
        <f>INDEX(Преподаватели!H$3:H$72,MATCH($AK796,Преподаватели!$E$3:$E$72,0),1)</f>
        <v>к.н.</v>
      </c>
      <c r="AU796" s="186" t="str">
        <f>INDEX(Преподаватели!I$3:I$72,MATCH($AK796,Преподаватели!$E$3:$E$72,0),1)</f>
        <v>доц.</v>
      </c>
      <c r="AV796" s="157"/>
      <c r="AW796" s="163"/>
      <c r="AX796" s="163"/>
      <c r="AY796" s="164"/>
      <c r="AZ796" s="165"/>
      <c r="BA796" s="165"/>
    </row>
    <row r="797" spans="1:58" s="1" customFormat="1">
      <c r="A797" s="21" t="s">
        <v>426</v>
      </c>
      <c r="B797" s="145" t="s">
        <v>754</v>
      </c>
      <c r="C797" s="68" t="s">
        <v>349</v>
      </c>
      <c r="D797" s="21" t="s">
        <v>437</v>
      </c>
      <c r="E797" s="21" t="s">
        <v>413</v>
      </c>
      <c r="F797" s="21">
        <v>2</v>
      </c>
      <c r="G797" s="20" t="s">
        <v>743</v>
      </c>
      <c r="H797" s="21">
        <v>5</v>
      </c>
      <c r="I797" s="49">
        <v>1</v>
      </c>
      <c r="J797" s="37"/>
      <c r="K797" s="31" t="s">
        <v>106</v>
      </c>
      <c r="L797" s="31"/>
      <c r="M797" s="38"/>
      <c r="N797" s="193">
        <v>4</v>
      </c>
      <c r="O797" s="21">
        <v>120</v>
      </c>
      <c r="P797" s="21">
        <v>2</v>
      </c>
      <c r="Q797" s="21"/>
      <c r="R797" s="21">
        <v>0</v>
      </c>
      <c r="S797" s="21">
        <v>2</v>
      </c>
      <c r="T797" s="121">
        <v>104</v>
      </c>
      <c r="U797" s="50">
        <f t="shared" si="193"/>
        <v>0</v>
      </c>
      <c r="V797" s="29">
        <f t="shared" si="194"/>
        <v>0</v>
      </c>
      <c r="W797" s="29">
        <f t="shared" si="195"/>
        <v>2</v>
      </c>
      <c r="X797" s="57">
        <f t="shared" si="196"/>
        <v>0</v>
      </c>
      <c r="Y797" s="29">
        <f t="shared" si="197"/>
        <v>0</v>
      </c>
      <c r="Z797" s="20">
        <f t="shared" si="198"/>
        <v>0</v>
      </c>
      <c r="AA797" s="20">
        <f t="shared" si="207"/>
        <v>0</v>
      </c>
      <c r="AB797" s="20">
        <f t="shared" si="199"/>
        <v>0</v>
      </c>
      <c r="AC797" s="20">
        <f t="shared" si="200"/>
        <v>0</v>
      </c>
      <c r="AD797" s="20">
        <f t="shared" si="201"/>
        <v>0</v>
      </c>
      <c r="AE797" s="23">
        <f t="shared" si="202"/>
        <v>0</v>
      </c>
      <c r="AF797" s="25">
        <f t="shared" si="203"/>
        <v>0</v>
      </c>
      <c r="AG797" s="230"/>
      <c r="AH797" s="25">
        <f t="shared" si="208"/>
        <v>0</v>
      </c>
      <c r="AI797" s="23"/>
      <c r="AJ797" s="49">
        <f t="shared" si="204"/>
        <v>2</v>
      </c>
      <c r="AK797" s="181" t="s">
        <v>353</v>
      </c>
      <c r="AL797" s="182">
        <f t="shared" si="205"/>
        <v>3.3333333333333335E-3</v>
      </c>
      <c r="AM797" s="158" t="s">
        <v>354</v>
      </c>
      <c r="AN797" s="20" t="s">
        <v>109</v>
      </c>
      <c r="AO797" s="20" t="s">
        <v>109</v>
      </c>
      <c r="AP797" s="21"/>
      <c r="AQ797" s="122" t="s">
        <v>4</v>
      </c>
      <c r="AR797" s="185" t="str">
        <f>INDEX(Преподаватели!F$3:F$72,MATCH($AK797,Преподаватели!$E$3:$E$72,0),1)</f>
        <v>доц.</v>
      </c>
      <c r="AS797" s="101" t="str">
        <f>INDEX(Преподаватели!G$3:G$72,MATCH($AK797,Преподаватели!$E$3:$E$72,0),1)</f>
        <v>сум.</v>
      </c>
      <c r="AT797" s="101" t="str">
        <f>INDEX(Преподаватели!H$3:H$72,MATCH($AK797,Преподаватели!$E$3:$E$72,0),1)</f>
        <v>к.н.</v>
      </c>
      <c r="AU797" s="186" t="str">
        <f>INDEX(Преподаватели!I$3:I$72,MATCH($AK797,Преподаватели!$E$3:$E$72,0),1)</f>
        <v>доц.</v>
      </c>
      <c r="AV797" s="157"/>
      <c r="AW797" s="163"/>
      <c r="AX797" s="163"/>
      <c r="AY797" s="164"/>
      <c r="AZ797" s="165"/>
      <c r="BA797" s="165"/>
      <c r="BB797" s="4"/>
      <c r="BC797" s="4"/>
      <c r="BD797" s="4"/>
      <c r="BE797" s="4"/>
      <c r="BF797" s="4"/>
    </row>
    <row r="798" spans="1:58" s="1" customFormat="1" ht="25.5">
      <c r="A798" s="329" t="s">
        <v>439</v>
      </c>
      <c r="B798" s="145" t="s">
        <v>755</v>
      </c>
      <c r="C798" s="68" t="s">
        <v>349</v>
      </c>
      <c r="D798" s="21" t="s">
        <v>437</v>
      </c>
      <c r="E798" s="21" t="s">
        <v>413</v>
      </c>
      <c r="F798" s="21">
        <v>1</v>
      </c>
      <c r="G798" s="20" t="s">
        <v>743</v>
      </c>
      <c r="H798" s="21">
        <v>5</v>
      </c>
      <c r="I798" s="49">
        <v>1</v>
      </c>
      <c r="J798" s="37"/>
      <c r="K798" s="31"/>
      <c r="L798" s="31"/>
      <c r="M798" s="38"/>
      <c r="N798" s="193">
        <v>0</v>
      </c>
      <c r="O798" s="21"/>
      <c r="P798" s="21">
        <v>4</v>
      </c>
      <c r="Q798" s="21">
        <v>4</v>
      </c>
      <c r="R798" s="21">
        <v>0</v>
      </c>
      <c r="S798" s="21"/>
      <c r="T798" s="121"/>
      <c r="U798" s="50">
        <f t="shared" si="193"/>
        <v>4</v>
      </c>
      <c r="V798" s="29">
        <f t="shared" si="194"/>
        <v>0</v>
      </c>
      <c r="W798" s="29">
        <f t="shared" si="195"/>
        <v>0</v>
      </c>
      <c r="X798" s="57">
        <f t="shared" si="196"/>
        <v>0</v>
      </c>
      <c r="Y798" s="29">
        <f t="shared" si="197"/>
        <v>0</v>
      </c>
      <c r="Z798" s="20">
        <f t="shared" si="198"/>
        <v>0</v>
      </c>
      <c r="AA798" s="20">
        <f t="shared" si="207"/>
        <v>0</v>
      </c>
      <c r="AB798" s="20">
        <f t="shared" si="199"/>
        <v>0</v>
      </c>
      <c r="AC798" s="20">
        <f t="shared" si="200"/>
        <v>0</v>
      </c>
      <c r="AD798" s="20">
        <f t="shared" si="201"/>
        <v>0</v>
      </c>
      <c r="AE798" s="23">
        <f t="shared" si="202"/>
        <v>0</v>
      </c>
      <c r="AF798" s="25">
        <f t="shared" si="203"/>
        <v>0</v>
      </c>
      <c r="AG798" s="230">
        <f t="shared" si="206"/>
        <v>0</v>
      </c>
      <c r="AH798" s="25">
        <f t="shared" si="208"/>
        <v>0</v>
      </c>
      <c r="AI798" s="23"/>
      <c r="AJ798" s="49">
        <f t="shared" si="204"/>
        <v>4</v>
      </c>
      <c r="AK798" s="181" t="s">
        <v>637</v>
      </c>
      <c r="AL798" s="182">
        <f t="shared" si="205"/>
        <v>6.6666666666666671E-3</v>
      </c>
      <c r="AM798" s="158" t="s">
        <v>358</v>
      </c>
      <c r="AN798" s="20" t="s">
        <v>109</v>
      </c>
      <c r="AO798" s="20" t="s">
        <v>109</v>
      </c>
      <c r="AP798" s="21"/>
      <c r="AQ798" s="122" t="s">
        <v>4</v>
      </c>
      <c r="AR798" s="185" t="str">
        <f>INDEX(Преподаватели!F$3:F$72,MATCH($AK798,Преподаватели!$E$3:$E$72,0),1)</f>
        <v>ст.викл.</v>
      </c>
      <c r="AS798" s="101" t="str">
        <f>INDEX(Преподаватели!G$3:G$72,MATCH($AK798,Преподаватели!$E$3:$E$72,0),1)</f>
        <v>сум.</v>
      </c>
      <c r="AT798" s="101" t="str">
        <f>INDEX(Преподаватели!H$3:H$72,MATCH($AK798,Преподаватели!$E$3:$E$72,0),1)</f>
        <v>б.с.</v>
      </c>
      <c r="AU798" s="186" t="str">
        <f>INDEX(Преподаватели!I$3:I$72,MATCH($AK798,Преподаватели!$E$3:$E$72,0),1)</f>
        <v>б.з.</v>
      </c>
      <c r="AV798" s="157"/>
      <c r="AW798" s="163"/>
      <c r="AX798" s="163"/>
      <c r="AY798" s="164"/>
      <c r="AZ798" s="165"/>
      <c r="BA798" s="165"/>
    </row>
    <row r="799" spans="1:58" ht="25.5">
      <c r="A799" s="22" t="s">
        <v>428</v>
      </c>
      <c r="B799" s="145" t="s">
        <v>755</v>
      </c>
      <c r="C799" s="68" t="s">
        <v>349</v>
      </c>
      <c r="D799" s="21" t="s">
        <v>437</v>
      </c>
      <c r="E799" s="21" t="s">
        <v>413</v>
      </c>
      <c r="F799" s="21">
        <v>1</v>
      </c>
      <c r="G799" s="20" t="s">
        <v>743</v>
      </c>
      <c r="H799" s="21">
        <v>5</v>
      </c>
      <c r="I799" s="49">
        <v>1</v>
      </c>
      <c r="J799" s="37"/>
      <c r="K799" s="31" t="s">
        <v>106</v>
      </c>
      <c r="L799" s="31"/>
      <c r="M799" s="38"/>
      <c r="N799" s="193">
        <v>4</v>
      </c>
      <c r="O799" s="21">
        <v>120</v>
      </c>
      <c r="P799" s="21">
        <v>2</v>
      </c>
      <c r="Q799" s="21"/>
      <c r="R799" s="21">
        <v>0</v>
      </c>
      <c r="S799" s="21">
        <v>2</v>
      </c>
      <c r="T799" s="121">
        <v>104</v>
      </c>
      <c r="U799" s="50">
        <f t="shared" si="193"/>
        <v>0</v>
      </c>
      <c r="V799" s="29">
        <f t="shared" si="194"/>
        <v>0</v>
      </c>
      <c r="W799" s="29">
        <f t="shared" si="195"/>
        <v>2</v>
      </c>
      <c r="X799" s="57">
        <f t="shared" si="196"/>
        <v>0</v>
      </c>
      <c r="Y799" s="29">
        <f t="shared" si="197"/>
        <v>0</v>
      </c>
      <c r="Z799" s="20">
        <f t="shared" si="198"/>
        <v>0</v>
      </c>
      <c r="AA799" s="20">
        <f t="shared" si="207"/>
        <v>0</v>
      </c>
      <c r="AB799" s="20">
        <f t="shared" si="199"/>
        <v>0</v>
      </c>
      <c r="AC799" s="20">
        <f t="shared" si="200"/>
        <v>0</v>
      </c>
      <c r="AD799" s="20">
        <f t="shared" si="201"/>
        <v>0</v>
      </c>
      <c r="AE799" s="23">
        <f t="shared" si="202"/>
        <v>0</v>
      </c>
      <c r="AF799" s="25">
        <f t="shared" si="203"/>
        <v>0</v>
      </c>
      <c r="AG799" s="230"/>
      <c r="AH799" s="25">
        <f t="shared" si="208"/>
        <v>0</v>
      </c>
      <c r="AI799" s="23"/>
      <c r="AJ799" s="49">
        <f t="shared" si="204"/>
        <v>2</v>
      </c>
      <c r="AK799" s="181" t="s">
        <v>637</v>
      </c>
      <c r="AL799" s="182">
        <f t="shared" si="205"/>
        <v>3.3333333333333335E-3</v>
      </c>
      <c r="AM799" s="69" t="s">
        <v>358</v>
      </c>
      <c r="AN799" s="20" t="s">
        <v>109</v>
      </c>
      <c r="AO799" s="20" t="s">
        <v>109</v>
      </c>
      <c r="AP799" s="21"/>
      <c r="AQ799" s="122" t="s">
        <v>4</v>
      </c>
      <c r="AR799" s="185" t="str">
        <f>INDEX(Преподаватели!F$3:F$72,MATCH($AK799,Преподаватели!$E$3:$E$72,0),1)</f>
        <v>ст.викл.</v>
      </c>
      <c r="AS799" s="101" t="str">
        <f>INDEX(Преподаватели!G$3:G$72,MATCH($AK799,Преподаватели!$E$3:$E$72,0),1)</f>
        <v>сум.</v>
      </c>
      <c r="AT799" s="101" t="str">
        <f>INDEX(Преподаватели!H$3:H$72,MATCH($AK799,Преподаватели!$E$3:$E$72,0),1)</f>
        <v>б.с.</v>
      </c>
      <c r="AU799" s="186" t="str">
        <f>INDEX(Преподаватели!I$3:I$72,MATCH($AK799,Преподаватели!$E$3:$E$72,0),1)</f>
        <v>б.з.</v>
      </c>
      <c r="AV799" s="157"/>
      <c r="AW799" s="163"/>
      <c r="AX799" s="163"/>
      <c r="AY799" s="164"/>
      <c r="AZ799" s="165"/>
      <c r="BA799" s="165"/>
    </row>
    <row r="800" spans="1:58" s="1" customFormat="1">
      <c r="A800" s="21" t="s">
        <v>430</v>
      </c>
      <c r="B800" s="145" t="s">
        <v>756</v>
      </c>
      <c r="C800" s="68" t="s">
        <v>349</v>
      </c>
      <c r="D800" s="21" t="s">
        <v>437</v>
      </c>
      <c r="E800" s="21" t="s">
        <v>413</v>
      </c>
      <c r="F800" s="21">
        <v>1</v>
      </c>
      <c r="G800" s="20" t="s">
        <v>743</v>
      </c>
      <c r="H800" s="21">
        <v>5</v>
      </c>
      <c r="I800" s="49">
        <v>1</v>
      </c>
      <c r="J800" s="37"/>
      <c r="K800" s="31"/>
      <c r="L800" s="31"/>
      <c r="M800" s="38"/>
      <c r="N800" s="193">
        <v>0</v>
      </c>
      <c r="O800" s="21"/>
      <c r="P800" s="21">
        <v>2</v>
      </c>
      <c r="Q800" s="21">
        <v>2</v>
      </c>
      <c r="R800" s="21">
        <v>0</v>
      </c>
      <c r="S800" s="21"/>
      <c r="T800" s="121"/>
      <c r="U800" s="50">
        <f t="shared" si="193"/>
        <v>2</v>
      </c>
      <c r="V800" s="29">
        <f t="shared" si="194"/>
        <v>0</v>
      </c>
      <c r="W800" s="29">
        <f t="shared" si="195"/>
        <v>0</v>
      </c>
      <c r="X800" s="57">
        <f t="shared" si="196"/>
        <v>0</v>
      </c>
      <c r="Y800" s="29">
        <f t="shared" si="197"/>
        <v>0</v>
      </c>
      <c r="Z800" s="20">
        <f t="shared" si="198"/>
        <v>0</v>
      </c>
      <c r="AA800" s="20">
        <f t="shared" si="207"/>
        <v>0</v>
      </c>
      <c r="AB800" s="20">
        <f t="shared" si="199"/>
        <v>0</v>
      </c>
      <c r="AC800" s="20">
        <f t="shared" si="200"/>
        <v>0</v>
      </c>
      <c r="AD800" s="20">
        <f t="shared" si="201"/>
        <v>0</v>
      </c>
      <c r="AE800" s="23">
        <f t="shared" si="202"/>
        <v>0</v>
      </c>
      <c r="AF800" s="25">
        <f t="shared" si="203"/>
        <v>0</v>
      </c>
      <c r="AG800" s="230">
        <f t="shared" si="206"/>
        <v>0</v>
      </c>
      <c r="AH800" s="25">
        <f t="shared" si="208"/>
        <v>0</v>
      </c>
      <c r="AI800" s="23"/>
      <c r="AJ800" s="49">
        <f t="shared" si="204"/>
        <v>2</v>
      </c>
      <c r="AK800" s="181" t="s">
        <v>130</v>
      </c>
      <c r="AL800" s="182">
        <f t="shared" si="205"/>
        <v>3.3333333333333335E-3</v>
      </c>
      <c r="AM800" s="158" t="s">
        <v>354</v>
      </c>
      <c r="AN800" s="20" t="s">
        <v>109</v>
      </c>
      <c r="AO800" s="20" t="s">
        <v>109</v>
      </c>
      <c r="AP800" s="21"/>
      <c r="AQ800" s="122" t="s">
        <v>4</v>
      </c>
      <c r="AR800" s="185" t="str">
        <f>INDEX(Преподаватели!F$3:F$72,MATCH($AK800,Преподаватели!$E$3:$E$72,0),1)</f>
        <v>доц.</v>
      </c>
      <c r="AS800" s="101" t="str">
        <f>INDEX(Преподаватели!G$3:G$72,MATCH($AK800,Преподаватели!$E$3:$E$72,0),1)</f>
        <v>сум.</v>
      </c>
      <c r="AT800" s="101" t="str">
        <f>INDEX(Преподаватели!H$3:H$72,MATCH($AK800,Преподаватели!$E$3:$E$72,0),1)</f>
        <v>к.н.</v>
      </c>
      <c r="AU800" s="186" t="str">
        <f>INDEX(Преподаватели!I$3:I$72,MATCH($AK800,Преподаватели!$E$3:$E$72,0),1)</f>
        <v>доц.</v>
      </c>
      <c r="AV800" s="157"/>
      <c r="AW800" s="163"/>
      <c r="AX800" s="163"/>
      <c r="AY800" s="164"/>
      <c r="AZ800" s="165"/>
      <c r="BA800" s="165"/>
    </row>
    <row r="801" spans="1:58" s="1" customFormat="1">
      <c r="A801" s="21" t="s">
        <v>430</v>
      </c>
      <c r="B801" s="145" t="s">
        <v>756</v>
      </c>
      <c r="C801" s="68" t="s">
        <v>349</v>
      </c>
      <c r="D801" s="21" t="s">
        <v>437</v>
      </c>
      <c r="E801" s="21" t="s">
        <v>413</v>
      </c>
      <c r="F801" s="21">
        <v>2</v>
      </c>
      <c r="G801" s="20" t="s">
        <v>743</v>
      </c>
      <c r="H801" s="21">
        <v>5</v>
      </c>
      <c r="I801" s="49">
        <v>1</v>
      </c>
      <c r="J801" s="37"/>
      <c r="K801" s="31" t="s">
        <v>106</v>
      </c>
      <c r="L801" s="31"/>
      <c r="M801" s="38"/>
      <c r="N801" s="193">
        <v>4</v>
      </c>
      <c r="O801" s="21">
        <v>120</v>
      </c>
      <c r="P801" s="21">
        <v>2</v>
      </c>
      <c r="Q801" s="21"/>
      <c r="R801" s="21">
        <v>0</v>
      </c>
      <c r="S801" s="21">
        <v>2</v>
      </c>
      <c r="T801" s="121">
        <v>104</v>
      </c>
      <c r="U801" s="50">
        <f t="shared" si="193"/>
        <v>0</v>
      </c>
      <c r="V801" s="29">
        <f t="shared" si="194"/>
        <v>0</v>
      </c>
      <c r="W801" s="29">
        <f t="shared" si="195"/>
        <v>2</v>
      </c>
      <c r="X801" s="57">
        <f t="shared" si="196"/>
        <v>0</v>
      </c>
      <c r="Y801" s="29">
        <f t="shared" si="197"/>
        <v>0</v>
      </c>
      <c r="Z801" s="20">
        <f t="shared" si="198"/>
        <v>0</v>
      </c>
      <c r="AA801" s="20">
        <f t="shared" si="207"/>
        <v>0</v>
      </c>
      <c r="AB801" s="20">
        <f t="shared" si="199"/>
        <v>0</v>
      </c>
      <c r="AC801" s="20">
        <f t="shared" si="200"/>
        <v>0</v>
      </c>
      <c r="AD801" s="20">
        <f t="shared" si="201"/>
        <v>0</v>
      </c>
      <c r="AE801" s="23">
        <f t="shared" si="202"/>
        <v>0</v>
      </c>
      <c r="AF801" s="25">
        <f t="shared" si="203"/>
        <v>0</v>
      </c>
      <c r="AG801" s="230"/>
      <c r="AH801" s="25">
        <f t="shared" si="208"/>
        <v>0</v>
      </c>
      <c r="AI801" s="23"/>
      <c r="AJ801" s="49">
        <f t="shared" si="204"/>
        <v>2</v>
      </c>
      <c r="AK801" s="181" t="s">
        <v>130</v>
      </c>
      <c r="AL801" s="182">
        <f t="shared" si="205"/>
        <v>3.3333333333333335E-3</v>
      </c>
      <c r="AM801" s="158" t="s">
        <v>354</v>
      </c>
      <c r="AN801" s="20" t="s">
        <v>109</v>
      </c>
      <c r="AO801" s="20" t="s">
        <v>109</v>
      </c>
      <c r="AP801" s="21"/>
      <c r="AQ801" s="122" t="s">
        <v>4</v>
      </c>
      <c r="AR801" s="185" t="str">
        <f>INDEX(Преподаватели!F$3:F$72,MATCH($AK801,Преподаватели!$E$3:$E$72,0),1)</f>
        <v>доц.</v>
      </c>
      <c r="AS801" s="101" t="str">
        <f>INDEX(Преподаватели!G$3:G$72,MATCH($AK801,Преподаватели!$E$3:$E$72,0),1)</f>
        <v>сум.</v>
      </c>
      <c r="AT801" s="101" t="str">
        <f>INDEX(Преподаватели!H$3:H$72,MATCH($AK801,Преподаватели!$E$3:$E$72,0),1)</f>
        <v>к.н.</v>
      </c>
      <c r="AU801" s="186" t="str">
        <f>INDEX(Преподаватели!I$3:I$72,MATCH($AK801,Преподаватели!$E$3:$E$72,0),1)</f>
        <v>доц.</v>
      </c>
      <c r="AV801" s="157"/>
      <c r="AW801" s="163"/>
      <c r="AX801" s="163"/>
      <c r="AY801" s="164"/>
      <c r="AZ801" s="165"/>
      <c r="BA801" s="165"/>
    </row>
    <row r="802" spans="1:58" s="1" customFormat="1" ht="25.5">
      <c r="A802" s="329" t="s">
        <v>439</v>
      </c>
      <c r="B802" s="145" t="s">
        <v>757</v>
      </c>
      <c r="C802" s="68" t="s">
        <v>349</v>
      </c>
      <c r="D802" s="21" t="s">
        <v>437</v>
      </c>
      <c r="E802" s="21" t="s">
        <v>413</v>
      </c>
      <c r="F802" s="21">
        <v>1</v>
      </c>
      <c r="G802" s="20" t="s">
        <v>743</v>
      </c>
      <c r="H802" s="21">
        <v>5</v>
      </c>
      <c r="I802" s="49">
        <v>1</v>
      </c>
      <c r="J802" s="37"/>
      <c r="K802" s="31"/>
      <c r="L802" s="31"/>
      <c r="M802" s="38"/>
      <c r="N802" s="193">
        <v>0</v>
      </c>
      <c r="O802" s="21"/>
      <c r="P802" s="21">
        <v>2</v>
      </c>
      <c r="Q802" s="21">
        <v>2</v>
      </c>
      <c r="R802" s="21">
        <v>0</v>
      </c>
      <c r="S802" s="21"/>
      <c r="T802" s="121"/>
      <c r="U802" s="50">
        <f t="shared" si="193"/>
        <v>2</v>
      </c>
      <c r="V802" s="29">
        <f t="shared" si="194"/>
        <v>0</v>
      </c>
      <c r="W802" s="29">
        <f t="shared" si="195"/>
        <v>0</v>
      </c>
      <c r="X802" s="57">
        <f t="shared" si="196"/>
        <v>0</v>
      </c>
      <c r="Y802" s="29">
        <f t="shared" si="197"/>
        <v>0</v>
      </c>
      <c r="Z802" s="20">
        <f t="shared" si="198"/>
        <v>0</v>
      </c>
      <c r="AA802" s="20">
        <f t="shared" si="207"/>
        <v>0</v>
      </c>
      <c r="AB802" s="20">
        <f t="shared" si="199"/>
        <v>0</v>
      </c>
      <c r="AC802" s="20">
        <f t="shared" si="200"/>
        <v>0</v>
      </c>
      <c r="AD802" s="20">
        <f t="shared" si="201"/>
        <v>0</v>
      </c>
      <c r="AE802" s="23">
        <f t="shared" si="202"/>
        <v>0</v>
      </c>
      <c r="AF802" s="25">
        <f t="shared" si="203"/>
        <v>0</v>
      </c>
      <c r="AG802" s="230">
        <f t="shared" si="206"/>
        <v>0</v>
      </c>
      <c r="AH802" s="25">
        <f t="shared" si="208"/>
        <v>0</v>
      </c>
      <c r="AI802" s="23"/>
      <c r="AJ802" s="49">
        <f t="shared" si="204"/>
        <v>2</v>
      </c>
      <c r="AK802" s="181" t="s">
        <v>637</v>
      </c>
      <c r="AL802" s="182">
        <f t="shared" si="205"/>
        <v>3.3333333333333335E-3</v>
      </c>
      <c r="AM802" s="158" t="s">
        <v>358</v>
      </c>
      <c r="AN802" s="20" t="s">
        <v>109</v>
      </c>
      <c r="AO802" s="20" t="s">
        <v>109</v>
      </c>
      <c r="AP802" s="21"/>
      <c r="AQ802" s="122" t="s">
        <v>4</v>
      </c>
      <c r="AR802" s="185" t="str">
        <f>INDEX(Преподаватели!F$3:F$72,MATCH($AK802,Преподаватели!$E$3:$E$72,0),1)</f>
        <v>ст.викл.</v>
      </c>
      <c r="AS802" s="101" t="str">
        <f>INDEX(Преподаватели!G$3:G$72,MATCH($AK802,Преподаватели!$E$3:$E$72,0),1)</f>
        <v>сум.</v>
      </c>
      <c r="AT802" s="101" t="str">
        <f>INDEX(Преподаватели!H$3:H$72,MATCH($AK802,Преподаватели!$E$3:$E$72,0),1)</f>
        <v>б.с.</v>
      </c>
      <c r="AU802" s="186" t="str">
        <f>INDEX(Преподаватели!I$3:I$72,MATCH($AK802,Преподаватели!$E$3:$E$72,0),1)</f>
        <v>б.з.</v>
      </c>
      <c r="AV802" s="157"/>
      <c r="AW802" s="163"/>
      <c r="AX802" s="163"/>
      <c r="AY802" s="164"/>
      <c r="AZ802" s="165"/>
      <c r="BA802" s="165"/>
      <c r="BB802" s="4"/>
      <c r="BC802" s="4"/>
      <c r="BD802" s="4"/>
      <c r="BE802" s="4"/>
      <c r="BF802" s="4"/>
    </row>
    <row r="803" spans="1:58" ht="25.5">
      <c r="A803" s="22" t="s">
        <v>432</v>
      </c>
      <c r="B803" s="145" t="s">
        <v>757</v>
      </c>
      <c r="C803" s="68" t="s">
        <v>349</v>
      </c>
      <c r="D803" s="21" t="s">
        <v>437</v>
      </c>
      <c r="E803" s="21" t="s">
        <v>413</v>
      </c>
      <c r="F803" s="21">
        <v>1</v>
      </c>
      <c r="G803" s="20" t="s">
        <v>743</v>
      </c>
      <c r="H803" s="21">
        <v>5</v>
      </c>
      <c r="I803" s="49">
        <v>1</v>
      </c>
      <c r="J803" s="37"/>
      <c r="K803" s="31" t="s">
        <v>106</v>
      </c>
      <c r="L803" s="31"/>
      <c r="M803" s="38"/>
      <c r="N803" s="193">
        <v>4</v>
      </c>
      <c r="O803" s="21">
        <v>120</v>
      </c>
      <c r="P803" s="21">
        <v>2</v>
      </c>
      <c r="Q803" s="21"/>
      <c r="R803" s="21">
        <v>0</v>
      </c>
      <c r="S803" s="21">
        <v>2</v>
      </c>
      <c r="T803" s="121">
        <v>104</v>
      </c>
      <c r="U803" s="50">
        <f t="shared" si="193"/>
        <v>0</v>
      </c>
      <c r="V803" s="29">
        <f t="shared" si="194"/>
        <v>0</v>
      </c>
      <c r="W803" s="29">
        <f t="shared" si="195"/>
        <v>2</v>
      </c>
      <c r="X803" s="57">
        <f t="shared" si="196"/>
        <v>0</v>
      </c>
      <c r="Y803" s="29">
        <f t="shared" si="197"/>
        <v>0</v>
      </c>
      <c r="Z803" s="20">
        <f t="shared" si="198"/>
        <v>0</v>
      </c>
      <c r="AA803" s="20">
        <f t="shared" si="207"/>
        <v>0</v>
      </c>
      <c r="AB803" s="20">
        <f t="shared" si="199"/>
        <v>0</v>
      </c>
      <c r="AC803" s="20">
        <f t="shared" si="200"/>
        <v>0</v>
      </c>
      <c r="AD803" s="20">
        <f t="shared" si="201"/>
        <v>0</v>
      </c>
      <c r="AE803" s="23">
        <f t="shared" si="202"/>
        <v>0</v>
      </c>
      <c r="AF803" s="25">
        <f t="shared" si="203"/>
        <v>0</v>
      </c>
      <c r="AG803" s="230"/>
      <c r="AH803" s="25">
        <f t="shared" si="208"/>
        <v>0</v>
      </c>
      <c r="AI803" s="23"/>
      <c r="AJ803" s="49">
        <f t="shared" si="204"/>
        <v>2</v>
      </c>
      <c r="AK803" s="181" t="s">
        <v>637</v>
      </c>
      <c r="AL803" s="182">
        <f t="shared" si="205"/>
        <v>3.3333333333333335E-3</v>
      </c>
      <c r="AM803" s="69" t="s">
        <v>358</v>
      </c>
      <c r="AN803" s="20" t="s">
        <v>109</v>
      </c>
      <c r="AO803" s="20" t="s">
        <v>109</v>
      </c>
      <c r="AP803" s="21"/>
      <c r="AQ803" s="122" t="s">
        <v>4</v>
      </c>
      <c r="AR803" s="185" t="str">
        <f>INDEX(Преподаватели!F$3:F$72,MATCH($AK803,Преподаватели!$E$3:$E$72,0),1)</f>
        <v>ст.викл.</v>
      </c>
      <c r="AS803" s="101" t="str">
        <f>INDEX(Преподаватели!G$3:G$72,MATCH($AK803,Преподаватели!$E$3:$E$72,0),1)</f>
        <v>сум.</v>
      </c>
      <c r="AT803" s="101" t="str">
        <f>INDEX(Преподаватели!H$3:H$72,MATCH($AK803,Преподаватели!$E$3:$E$72,0),1)</f>
        <v>б.с.</v>
      </c>
      <c r="AU803" s="186" t="str">
        <f>INDEX(Преподаватели!I$3:I$72,MATCH($AK803,Преподаватели!$E$3:$E$72,0),1)</f>
        <v>б.з.</v>
      </c>
      <c r="AV803" s="157"/>
      <c r="AW803" s="163"/>
      <c r="AX803" s="163"/>
      <c r="AY803" s="164"/>
      <c r="AZ803" s="165"/>
      <c r="BA803" s="165"/>
      <c r="BB803" s="1"/>
      <c r="BC803" s="1"/>
      <c r="BD803" s="1"/>
      <c r="BE803" s="1"/>
      <c r="BF803" s="1"/>
    </row>
    <row r="804" spans="1:58" s="1" customFormat="1" ht="25.5">
      <c r="A804" s="21" t="s">
        <v>434</v>
      </c>
      <c r="B804" s="145" t="s">
        <v>758</v>
      </c>
      <c r="C804" s="68" t="s">
        <v>349</v>
      </c>
      <c r="D804" s="21" t="s">
        <v>437</v>
      </c>
      <c r="E804" s="21" t="s">
        <v>413</v>
      </c>
      <c r="F804" s="21">
        <v>1</v>
      </c>
      <c r="G804" s="20" t="s">
        <v>743</v>
      </c>
      <c r="H804" s="21">
        <v>5</v>
      </c>
      <c r="I804" s="49">
        <v>1</v>
      </c>
      <c r="J804" s="37"/>
      <c r="K804" s="31"/>
      <c r="L804" s="31"/>
      <c r="M804" s="38"/>
      <c r="N804" s="193">
        <v>0</v>
      </c>
      <c r="O804" s="21"/>
      <c r="P804" s="21">
        <v>2</v>
      </c>
      <c r="Q804" s="21">
        <v>2</v>
      </c>
      <c r="R804" s="21">
        <v>0</v>
      </c>
      <c r="S804" s="21"/>
      <c r="T804" s="121"/>
      <c r="U804" s="50">
        <f t="shared" si="193"/>
        <v>2</v>
      </c>
      <c r="V804" s="29">
        <f t="shared" si="194"/>
        <v>0</v>
      </c>
      <c r="W804" s="29">
        <f t="shared" si="195"/>
        <v>0</v>
      </c>
      <c r="X804" s="57">
        <f t="shared" si="196"/>
        <v>0</v>
      </c>
      <c r="Y804" s="29">
        <f t="shared" si="197"/>
        <v>0</v>
      </c>
      <c r="Z804" s="20">
        <f t="shared" si="198"/>
        <v>0</v>
      </c>
      <c r="AA804" s="20">
        <f t="shared" si="207"/>
        <v>0</v>
      </c>
      <c r="AB804" s="20">
        <f t="shared" si="199"/>
        <v>0</v>
      </c>
      <c r="AC804" s="20">
        <f t="shared" si="200"/>
        <v>0</v>
      </c>
      <c r="AD804" s="20">
        <f t="shared" si="201"/>
        <v>0</v>
      </c>
      <c r="AE804" s="23">
        <f t="shared" si="202"/>
        <v>0</v>
      </c>
      <c r="AF804" s="25">
        <f t="shared" si="203"/>
        <v>0</v>
      </c>
      <c r="AG804" s="230">
        <f t="shared" si="206"/>
        <v>0</v>
      </c>
      <c r="AH804" s="25">
        <f t="shared" si="208"/>
        <v>0</v>
      </c>
      <c r="AI804" s="23"/>
      <c r="AJ804" s="49">
        <f t="shared" si="204"/>
        <v>2</v>
      </c>
      <c r="AK804" s="181" t="s">
        <v>130</v>
      </c>
      <c r="AL804" s="182">
        <f t="shared" si="205"/>
        <v>3.3333333333333335E-3</v>
      </c>
      <c r="AM804" s="158" t="s">
        <v>354</v>
      </c>
      <c r="AN804" s="20" t="s">
        <v>109</v>
      </c>
      <c r="AO804" s="20" t="s">
        <v>109</v>
      </c>
      <c r="AP804" s="21"/>
      <c r="AQ804" s="122" t="s">
        <v>4</v>
      </c>
      <c r="AR804" s="185" t="str">
        <f>INDEX(Преподаватели!F$3:F$72,MATCH($AK804,Преподаватели!$E$3:$E$72,0),1)</f>
        <v>доц.</v>
      </c>
      <c r="AS804" s="101" t="str">
        <f>INDEX(Преподаватели!G$3:G$72,MATCH($AK804,Преподаватели!$E$3:$E$72,0),1)</f>
        <v>сум.</v>
      </c>
      <c r="AT804" s="101" t="str">
        <f>INDEX(Преподаватели!H$3:H$72,MATCH($AK804,Преподаватели!$E$3:$E$72,0),1)</f>
        <v>к.н.</v>
      </c>
      <c r="AU804" s="186" t="str">
        <f>INDEX(Преподаватели!I$3:I$72,MATCH($AK804,Преподаватели!$E$3:$E$72,0),1)</f>
        <v>доц.</v>
      </c>
      <c r="AV804" s="157"/>
      <c r="AW804" s="163"/>
      <c r="AX804" s="163"/>
      <c r="AY804" s="164"/>
      <c r="AZ804" s="165"/>
      <c r="BA804" s="165"/>
    </row>
    <row r="805" spans="1:58" ht="25.5">
      <c r="A805" s="22" t="s">
        <v>434</v>
      </c>
      <c r="B805" s="145" t="s">
        <v>758</v>
      </c>
      <c r="C805" s="68" t="s">
        <v>349</v>
      </c>
      <c r="D805" s="21" t="s">
        <v>437</v>
      </c>
      <c r="E805" s="21" t="s">
        <v>413</v>
      </c>
      <c r="F805" s="21">
        <v>2</v>
      </c>
      <c r="G805" s="20" t="s">
        <v>743</v>
      </c>
      <c r="H805" s="21">
        <v>5</v>
      </c>
      <c r="I805" s="49">
        <v>1</v>
      </c>
      <c r="J805" s="37"/>
      <c r="K805" s="31" t="s">
        <v>106</v>
      </c>
      <c r="L805" s="31"/>
      <c r="M805" s="38"/>
      <c r="N805" s="193">
        <v>4</v>
      </c>
      <c r="O805" s="21">
        <v>120</v>
      </c>
      <c r="P805" s="21">
        <v>2</v>
      </c>
      <c r="Q805" s="21"/>
      <c r="R805" s="21">
        <v>0</v>
      </c>
      <c r="S805" s="21">
        <v>2</v>
      </c>
      <c r="T805" s="121">
        <v>104</v>
      </c>
      <c r="U805" s="50">
        <f t="shared" si="193"/>
        <v>0</v>
      </c>
      <c r="V805" s="29">
        <f t="shared" si="194"/>
        <v>0</v>
      </c>
      <c r="W805" s="29">
        <f t="shared" si="195"/>
        <v>2</v>
      </c>
      <c r="X805" s="57">
        <f t="shared" si="196"/>
        <v>0</v>
      </c>
      <c r="Y805" s="29">
        <f t="shared" si="197"/>
        <v>0</v>
      </c>
      <c r="Z805" s="20">
        <f t="shared" si="198"/>
        <v>0</v>
      </c>
      <c r="AA805" s="20">
        <f t="shared" si="207"/>
        <v>0</v>
      </c>
      <c r="AB805" s="20">
        <f t="shared" si="199"/>
        <v>0</v>
      </c>
      <c r="AC805" s="20">
        <f t="shared" si="200"/>
        <v>0</v>
      </c>
      <c r="AD805" s="20">
        <f t="shared" si="201"/>
        <v>0</v>
      </c>
      <c r="AE805" s="23">
        <f t="shared" si="202"/>
        <v>0</v>
      </c>
      <c r="AF805" s="25">
        <f t="shared" si="203"/>
        <v>0</v>
      </c>
      <c r="AG805" s="230"/>
      <c r="AH805" s="25">
        <f t="shared" si="208"/>
        <v>0</v>
      </c>
      <c r="AI805" s="23"/>
      <c r="AJ805" s="49">
        <f t="shared" si="204"/>
        <v>2</v>
      </c>
      <c r="AK805" s="181" t="s">
        <v>130</v>
      </c>
      <c r="AL805" s="182">
        <f t="shared" si="205"/>
        <v>3.3333333333333335E-3</v>
      </c>
      <c r="AM805" s="69" t="s">
        <v>354</v>
      </c>
      <c r="AN805" s="20" t="s">
        <v>109</v>
      </c>
      <c r="AO805" s="20" t="s">
        <v>109</v>
      </c>
      <c r="AP805" s="21"/>
      <c r="AQ805" s="122" t="s">
        <v>4</v>
      </c>
      <c r="AR805" s="185" t="str">
        <f>INDEX(Преподаватели!F$3:F$72,MATCH($AK805,Преподаватели!$E$3:$E$72,0),1)</f>
        <v>доц.</v>
      </c>
      <c r="AS805" s="101" t="str">
        <f>INDEX(Преподаватели!G$3:G$72,MATCH($AK805,Преподаватели!$E$3:$E$72,0),1)</f>
        <v>сум.</v>
      </c>
      <c r="AT805" s="101" t="str">
        <f>INDEX(Преподаватели!H$3:H$72,MATCH($AK805,Преподаватели!$E$3:$E$72,0),1)</f>
        <v>к.н.</v>
      </c>
      <c r="AU805" s="186" t="str">
        <f>INDEX(Преподаватели!I$3:I$72,MATCH($AK805,Преподаватели!$E$3:$E$72,0),1)</f>
        <v>доц.</v>
      </c>
      <c r="AV805" s="157"/>
      <c r="AW805" s="163"/>
      <c r="AX805" s="163"/>
      <c r="AY805" s="164"/>
      <c r="AZ805" s="165"/>
      <c r="BA805" s="165"/>
    </row>
    <row r="806" spans="1:58" s="1" customFormat="1" ht="25.5">
      <c r="A806" s="329" t="s">
        <v>439</v>
      </c>
      <c r="B806" s="145" t="s">
        <v>415</v>
      </c>
      <c r="C806" s="68" t="s">
        <v>759</v>
      </c>
      <c r="D806" s="21" t="s">
        <v>437</v>
      </c>
      <c r="E806" s="21" t="s">
        <v>413</v>
      </c>
      <c r="F806" s="21">
        <v>1</v>
      </c>
      <c r="G806" s="20" t="s">
        <v>760</v>
      </c>
      <c r="H806" s="21">
        <v>7</v>
      </c>
      <c r="I806" s="49">
        <v>1</v>
      </c>
      <c r="J806" s="37"/>
      <c r="K806" s="31"/>
      <c r="L806" s="31"/>
      <c r="M806" s="38"/>
      <c r="N806" s="193">
        <v>0</v>
      </c>
      <c r="O806" s="21"/>
      <c r="P806" s="21">
        <v>4</v>
      </c>
      <c r="Q806" s="21">
        <v>4</v>
      </c>
      <c r="R806" s="21">
        <v>0</v>
      </c>
      <c r="S806" s="21"/>
      <c r="T806" s="121"/>
      <c r="U806" s="50">
        <f t="shared" si="193"/>
        <v>4</v>
      </c>
      <c r="V806" s="29">
        <f t="shared" si="194"/>
        <v>0</v>
      </c>
      <c r="W806" s="29">
        <f t="shared" si="195"/>
        <v>0</v>
      </c>
      <c r="X806" s="57">
        <f t="shared" si="196"/>
        <v>0</v>
      </c>
      <c r="Y806" s="29">
        <f t="shared" si="197"/>
        <v>0</v>
      </c>
      <c r="Z806" s="20">
        <f t="shared" si="198"/>
        <v>0</v>
      </c>
      <c r="AA806" s="20">
        <f t="shared" si="207"/>
        <v>0</v>
      </c>
      <c r="AB806" s="20">
        <f t="shared" si="199"/>
        <v>0</v>
      </c>
      <c r="AC806" s="20">
        <f t="shared" si="200"/>
        <v>0</v>
      </c>
      <c r="AD806" s="20">
        <f t="shared" si="201"/>
        <v>0</v>
      </c>
      <c r="AE806" s="23">
        <f t="shared" si="202"/>
        <v>0</v>
      </c>
      <c r="AF806" s="25">
        <f t="shared" si="203"/>
        <v>0</v>
      </c>
      <c r="AG806" s="230">
        <f t="shared" ref="AG806:AG837" si="209">IF(OR(L806="+",A806="Пр",A806="ПедПр",A806="НПрКПУ"),0,IF(OR(D806="Ден.(д)",D806="Заоч.(д)"),N806*0.5*H806,IF((V806+W806)&gt;0,N806*H806*0.08,0)))</f>
        <v>0</v>
      </c>
      <c r="AH806" s="25">
        <f t="shared" si="208"/>
        <v>0</v>
      </c>
      <c r="AI806" s="23"/>
      <c r="AJ806" s="49">
        <f t="shared" si="204"/>
        <v>4</v>
      </c>
      <c r="AK806" s="181" t="s">
        <v>233</v>
      </c>
      <c r="AL806" s="182">
        <f t="shared" si="205"/>
        <v>6.6666666666666671E-3</v>
      </c>
      <c r="AM806" s="158" t="s">
        <v>366</v>
      </c>
      <c r="AN806" s="20" t="s">
        <v>148</v>
      </c>
      <c r="AO806" s="20" t="s">
        <v>148</v>
      </c>
      <c r="AP806" s="21"/>
      <c r="AQ806" s="122" t="s">
        <v>4</v>
      </c>
      <c r="AR806" s="185" t="str">
        <f>INDEX(Преподаватели!F$3:F$72,MATCH($AK806,Преподаватели!$E$3:$E$72,0),1)</f>
        <v>доц.</v>
      </c>
      <c r="AS806" s="101" t="str">
        <f>INDEX(Преподаватели!G$3:G$72,MATCH($AK806,Преподаватели!$E$3:$E$72,0),1)</f>
        <v>шт.</v>
      </c>
      <c r="AT806" s="101" t="str">
        <f>INDEX(Преподаватели!H$3:H$72,MATCH($AK806,Преподаватели!$E$3:$E$72,0),1)</f>
        <v>к.н.</v>
      </c>
      <c r="AU806" s="186" t="str">
        <f>INDEX(Преподаватели!I$3:I$72,MATCH($AK806,Преподаватели!$E$3:$E$72,0),1)</f>
        <v>б.з.</v>
      </c>
      <c r="AV806" s="157"/>
      <c r="AW806" s="163"/>
      <c r="AX806" s="163"/>
      <c r="AY806" s="164"/>
      <c r="AZ806" s="165"/>
      <c r="BA806" s="165"/>
    </row>
    <row r="807" spans="1:58" ht="25.5">
      <c r="A807" s="22" t="s">
        <v>141</v>
      </c>
      <c r="B807" s="145" t="s">
        <v>415</v>
      </c>
      <c r="C807" s="68" t="s">
        <v>759</v>
      </c>
      <c r="D807" s="21" t="s">
        <v>437</v>
      </c>
      <c r="E807" s="21" t="s">
        <v>413</v>
      </c>
      <c r="F807" s="21">
        <v>1</v>
      </c>
      <c r="G807" s="20" t="s">
        <v>760</v>
      </c>
      <c r="H807" s="21">
        <v>7</v>
      </c>
      <c r="I807" s="49">
        <v>1</v>
      </c>
      <c r="J807" s="37"/>
      <c r="K807" s="31" t="s">
        <v>106</v>
      </c>
      <c r="L807" s="31"/>
      <c r="M807" s="38"/>
      <c r="N807" s="193">
        <v>3</v>
      </c>
      <c r="O807" s="21">
        <v>90</v>
      </c>
      <c r="P807" s="21">
        <v>8</v>
      </c>
      <c r="Q807" s="21"/>
      <c r="R807" s="21">
        <v>0</v>
      </c>
      <c r="S807" s="21">
        <v>8</v>
      </c>
      <c r="T807" s="121">
        <v>76</v>
      </c>
      <c r="U807" s="50">
        <f t="shared" si="193"/>
        <v>0</v>
      </c>
      <c r="V807" s="29">
        <f t="shared" si="194"/>
        <v>0</v>
      </c>
      <c r="W807" s="29">
        <f t="shared" si="195"/>
        <v>8</v>
      </c>
      <c r="X807" s="57">
        <f t="shared" si="196"/>
        <v>0</v>
      </c>
      <c r="Y807" s="29">
        <f t="shared" si="197"/>
        <v>0</v>
      </c>
      <c r="Z807" s="20">
        <f t="shared" si="198"/>
        <v>0</v>
      </c>
      <c r="AA807" s="20">
        <f t="shared" si="207"/>
        <v>0</v>
      </c>
      <c r="AB807" s="20">
        <f t="shared" si="199"/>
        <v>0</v>
      </c>
      <c r="AC807" s="20">
        <f t="shared" si="200"/>
        <v>0</v>
      </c>
      <c r="AD807" s="20">
        <f t="shared" si="201"/>
        <v>0</v>
      </c>
      <c r="AE807" s="23">
        <f t="shared" si="202"/>
        <v>0</v>
      </c>
      <c r="AF807" s="25">
        <f t="shared" si="203"/>
        <v>0</v>
      </c>
      <c r="AG807" s="230">
        <f t="shared" si="209"/>
        <v>1.68</v>
      </c>
      <c r="AH807" s="25">
        <f t="shared" si="208"/>
        <v>0</v>
      </c>
      <c r="AI807" s="23"/>
      <c r="AJ807" s="49">
        <f t="shared" si="204"/>
        <v>9.68</v>
      </c>
      <c r="AK807" s="181" t="s">
        <v>233</v>
      </c>
      <c r="AL807" s="182">
        <f t="shared" si="205"/>
        <v>1.6133333333333333E-2</v>
      </c>
      <c r="AM807" s="69" t="s">
        <v>366</v>
      </c>
      <c r="AN807" s="20" t="s">
        <v>148</v>
      </c>
      <c r="AO807" s="20" t="s">
        <v>148</v>
      </c>
      <c r="AP807" s="21"/>
      <c r="AQ807" s="122" t="s">
        <v>4</v>
      </c>
      <c r="AR807" s="185" t="str">
        <f>INDEX(Преподаватели!F$3:F$72,MATCH($AK807,Преподаватели!$E$3:$E$72,0),1)</f>
        <v>доц.</v>
      </c>
      <c r="AS807" s="101" t="str">
        <f>INDEX(Преподаватели!G$3:G$72,MATCH($AK807,Преподаватели!$E$3:$E$72,0),1)</f>
        <v>шт.</v>
      </c>
      <c r="AT807" s="101" t="str">
        <f>INDEX(Преподаватели!H$3:H$72,MATCH($AK807,Преподаватели!$E$3:$E$72,0),1)</f>
        <v>к.н.</v>
      </c>
      <c r="AU807" s="186" t="str">
        <f>INDEX(Преподаватели!I$3:I$72,MATCH($AK807,Преподаватели!$E$3:$E$72,0),1)</f>
        <v>б.з.</v>
      </c>
      <c r="AV807" s="157"/>
      <c r="AW807" s="163"/>
      <c r="AX807" s="163"/>
      <c r="AY807" s="164"/>
      <c r="AZ807" s="165"/>
      <c r="BA807" s="165"/>
      <c r="BB807" s="1"/>
      <c r="BC807" s="1"/>
      <c r="BD807" s="1"/>
      <c r="BE807" s="1"/>
      <c r="BF807" s="1"/>
    </row>
    <row r="808" spans="1:58" s="1" customFormat="1">
      <c r="A808" s="329" t="s">
        <v>439</v>
      </c>
      <c r="B808" s="145" t="s">
        <v>416</v>
      </c>
      <c r="C808" s="68" t="s">
        <v>759</v>
      </c>
      <c r="D808" s="21" t="s">
        <v>437</v>
      </c>
      <c r="E808" s="21" t="s">
        <v>413</v>
      </c>
      <c r="F808" s="21">
        <v>1</v>
      </c>
      <c r="G808" s="20" t="s">
        <v>760</v>
      </c>
      <c r="H808" s="21">
        <v>7</v>
      </c>
      <c r="I808" s="49">
        <v>1</v>
      </c>
      <c r="J808" s="37"/>
      <c r="K808" s="31"/>
      <c r="L808" s="31"/>
      <c r="M808" s="38"/>
      <c r="N808" s="193">
        <v>0</v>
      </c>
      <c r="O808" s="21"/>
      <c r="P808" s="21">
        <v>4</v>
      </c>
      <c r="Q808" s="21">
        <v>4</v>
      </c>
      <c r="R808" s="21">
        <v>0</v>
      </c>
      <c r="S808" s="21"/>
      <c r="T808" s="121"/>
      <c r="U808" s="50">
        <f t="shared" si="193"/>
        <v>4</v>
      </c>
      <c r="V808" s="29">
        <f t="shared" si="194"/>
        <v>0</v>
      </c>
      <c r="W808" s="29">
        <f t="shared" si="195"/>
        <v>0</v>
      </c>
      <c r="X808" s="57">
        <f t="shared" si="196"/>
        <v>0</v>
      </c>
      <c r="Y808" s="29">
        <f t="shared" si="197"/>
        <v>0</v>
      </c>
      <c r="Z808" s="20">
        <f t="shared" si="198"/>
        <v>0</v>
      </c>
      <c r="AA808" s="20">
        <f t="shared" si="207"/>
        <v>0</v>
      </c>
      <c r="AB808" s="20">
        <f t="shared" si="199"/>
        <v>0</v>
      </c>
      <c r="AC808" s="20">
        <f t="shared" si="200"/>
        <v>0</v>
      </c>
      <c r="AD808" s="20">
        <f t="shared" si="201"/>
        <v>0</v>
      </c>
      <c r="AE808" s="23">
        <f t="shared" si="202"/>
        <v>0</v>
      </c>
      <c r="AF808" s="25">
        <f t="shared" si="203"/>
        <v>0</v>
      </c>
      <c r="AG808" s="230">
        <f t="shared" si="209"/>
        <v>0</v>
      </c>
      <c r="AH808" s="25">
        <f t="shared" si="208"/>
        <v>0</v>
      </c>
      <c r="AI808" s="23"/>
      <c r="AJ808" s="49">
        <f t="shared" si="204"/>
        <v>4</v>
      </c>
      <c r="AK808" s="181" t="s">
        <v>254</v>
      </c>
      <c r="AL808" s="182">
        <f t="shared" si="205"/>
        <v>6.6666666666666671E-3</v>
      </c>
      <c r="AM808" s="158" t="s">
        <v>354</v>
      </c>
      <c r="AN808" s="20" t="s">
        <v>109</v>
      </c>
      <c r="AO808" s="20" t="s">
        <v>148</v>
      </c>
      <c r="AP808" s="21"/>
      <c r="AQ808" s="122" t="s">
        <v>4</v>
      </c>
      <c r="AR808" s="185" t="str">
        <f>INDEX(Преподаватели!F$3:F$72,MATCH($AK808,Преподаватели!$E$3:$E$72,0),1)</f>
        <v>доц.</v>
      </c>
      <c r="AS808" s="101" t="str">
        <f>INDEX(Преподаватели!G$3:G$72,MATCH($AK808,Преподаватели!$E$3:$E$72,0),1)</f>
        <v>шт.сум.</v>
      </c>
      <c r="AT808" s="101" t="str">
        <f>INDEX(Преподаватели!H$3:H$72,MATCH($AK808,Преподаватели!$E$3:$E$72,0),1)</f>
        <v>к.н.</v>
      </c>
      <c r="AU808" s="186" t="str">
        <f>INDEX(Преподаватели!I$3:I$72,MATCH($AK808,Преподаватели!$E$3:$E$72,0),1)</f>
        <v>доц.</v>
      </c>
      <c r="AV808" s="157"/>
      <c r="AW808" s="163"/>
      <c r="AX808" s="163"/>
      <c r="AY808" s="164"/>
      <c r="AZ808" s="165"/>
      <c r="BA808" s="165"/>
    </row>
    <row r="809" spans="1:58">
      <c r="A809" s="22" t="s">
        <v>189</v>
      </c>
      <c r="B809" s="145" t="s">
        <v>416</v>
      </c>
      <c r="C809" s="68" t="s">
        <v>759</v>
      </c>
      <c r="D809" s="21" t="s">
        <v>437</v>
      </c>
      <c r="E809" s="21" t="s">
        <v>413</v>
      </c>
      <c r="F809" s="21">
        <v>1</v>
      </c>
      <c r="G809" s="20" t="s">
        <v>760</v>
      </c>
      <c r="H809" s="21">
        <v>7</v>
      </c>
      <c r="I809" s="49">
        <v>1</v>
      </c>
      <c r="J809" s="37" t="s">
        <v>106</v>
      </c>
      <c r="K809" s="31"/>
      <c r="L809" s="31"/>
      <c r="M809" s="38"/>
      <c r="N809" s="193">
        <v>3</v>
      </c>
      <c r="O809" s="21">
        <v>90</v>
      </c>
      <c r="P809" s="21">
        <v>4</v>
      </c>
      <c r="Q809" s="21"/>
      <c r="R809" s="21">
        <v>0</v>
      </c>
      <c r="S809" s="21">
        <v>4</v>
      </c>
      <c r="T809" s="121">
        <v>76</v>
      </c>
      <c r="U809" s="50">
        <f t="shared" si="193"/>
        <v>0</v>
      </c>
      <c r="V809" s="29">
        <f t="shared" si="194"/>
        <v>0</v>
      </c>
      <c r="W809" s="29">
        <f t="shared" si="195"/>
        <v>4</v>
      </c>
      <c r="X809" s="57">
        <f t="shared" si="196"/>
        <v>0</v>
      </c>
      <c r="Y809" s="29">
        <f t="shared" si="197"/>
        <v>0</v>
      </c>
      <c r="Z809" s="20">
        <f t="shared" si="198"/>
        <v>0</v>
      </c>
      <c r="AA809" s="20">
        <f t="shared" si="207"/>
        <v>0</v>
      </c>
      <c r="AB809" s="20">
        <f t="shared" si="199"/>
        <v>1.75</v>
      </c>
      <c r="AC809" s="20">
        <f t="shared" si="200"/>
        <v>0</v>
      </c>
      <c r="AD809" s="20">
        <f t="shared" si="201"/>
        <v>0</v>
      </c>
      <c r="AE809" s="23">
        <f t="shared" si="202"/>
        <v>0</v>
      </c>
      <c r="AF809" s="25">
        <f t="shared" si="203"/>
        <v>0</v>
      </c>
      <c r="AG809" s="230">
        <f t="shared" si="209"/>
        <v>1.68</v>
      </c>
      <c r="AH809" s="25">
        <f t="shared" si="208"/>
        <v>0</v>
      </c>
      <c r="AI809" s="23"/>
      <c r="AJ809" s="49">
        <f t="shared" si="204"/>
        <v>7.43</v>
      </c>
      <c r="AK809" s="181" t="s">
        <v>254</v>
      </c>
      <c r="AL809" s="182">
        <f t="shared" si="205"/>
        <v>1.2383333333333333E-2</v>
      </c>
      <c r="AM809" s="69" t="s">
        <v>354</v>
      </c>
      <c r="AN809" s="20" t="s">
        <v>109</v>
      </c>
      <c r="AO809" s="20" t="s">
        <v>148</v>
      </c>
      <c r="AP809" s="21"/>
      <c r="AQ809" s="122" t="s">
        <v>4</v>
      </c>
      <c r="AR809" s="185" t="str">
        <f>INDEX(Преподаватели!F$3:F$72,MATCH($AK809,Преподаватели!$E$3:$E$72,0),1)</f>
        <v>доц.</v>
      </c>
      <c r="AS809" s="101" t="str">
        <f>INDEX(Преподаватели!G$3:G$72,MATCH($AK809,Преподаватели!$E$3:$E$72,0),1)</f>
        <v>шт.сум.</v>
      </c>
      <c r="AT809" s="101" t="str">
        <f>INDEX(Преподаватели!H$3:H$72,MATCH($AK809,Преподаватели!$E$3:$E$72,0),1)</f>
        <v>к.н.</v>
      </c>
      <c r="AU809" s="186" t="str">
        <f>INDEX(Преподаватели!I$3:I$72,MATCH($AK809,Преподаватели!$E$3:$E$72,0),1)</f>
        <v>доц.</v>
      </c>
      <c r="AV809" s="157"/>
      <c r="AW809" s="163"/>
      <c r="AX809" s="163"/>
      <c r="AY809" s="164"/>
      <c r="AZ809" s="165"/>
      <c r="BA809" s="165"/>
    </row>
    <row r="810" spans="1:58">
      <c r="A810" s="329" t="s">
        <v>439</v>
      </c>
      <c r="B810" s="145" t="s">
        <v>761</v>
      </c>
      <c r="C810" s="68" t="s">
        <v>759</v>
      </c>
      <c r="D810" s="21" t="s">
        <v>437</v>
      </c>
      <c r="E810" s="21" t="s">
        <v>413</v>
      </c>
      <c r="F810" s="21">
        <v>1</v>
      </c>
      <c r="G810" s="20" t="s">
        <v>760</v>
      </c>
      <c r="H810" s="21">
        <v>7</v>
      </c>
      <c r="I810" s="49">
        <v>1</v>
      </c>
      <c r="J810" s="37"/>
      <c r="K810" s="31"/>
      <c r="L810" s="31"/>
      <c r="M810" s="38"/>
      <c r="N810" s="193">
        <v>0</v>
      </c>
      <c r="O810" s="21"/>
      <c r="P810" s="21">
        <v>6</v>
      </c>
      <c r="Q810" s="21">
        <v>6</v>
      </c>
      <c r="R810" s="21">
        <v>0</v>
      </c>
      <c r="S810" s="21"/>
      <c r="T810" s="121"/>
      <c r="U810" s="50">
        <f t="shared" si="193"/>
        <v>6</v>
      </c>
      <c r="V810" s="29">
        <f t="shared" si="194"/>
        <v>0</v>
      </c>
      <c r="W810" s="29">
        <f t="shared" si="195"/>
        <v>0</v>
      </c>
      <c r="X810" s="57">
        <f t="shared" si="196"/>
        <v>0</v>
      </c>
      <c r="Y810" s="29">
        <f t="shared" si="197"/>
        <v>0</v>
      </c>
      <c r="Z810" s="20">
        <f t="shared" si="198"/>
        <v>0</v>
      </c>
      <c r="AA810" s="20">
        <f t="shared" si="207"/>
        <v>0</v>
      </c>
      <c r="AB810" s="20">
        <f t="shared" si="199"/>
        <v>0</v>
      </c>
      <c r="AC810" s="20">
        <f t="shared" si="200"/>
        <v>0</v>
      </c>
      <c r="AD810" s="20">
        <f t="shared" si="201"/>
        <v>0</v>
      </c>
      <c r="AE810" s="23">
        <f t="shared" si="202"/>
        <v>0</v>
      </c>
      <c r="AF810" s="25">
        <f t="shared" si="203"/>
        <v>0</v>
      </c>
      <c r="AG810" s="230">
        <f t="shared" si="209"/>
        <v>0</v>
      </c>
      <c r="AH810" s="25">
        <f t="shared" si="208"/>
        <v>0</v>
      </c>
      <c r="AI810" s="23"/>
      <c r="AJ810" s="49">
        <f t="shared" si="204"/>
        <v>6</v>
      </c>
      <c r="AK810" s="181" t="s">
        <v>238</v>
      </c>
      <c r="AL810" s="182">
        <f t="shared" si="205"/>
        <v>0.01</v>
      </c>
      <c r="AM810" s="69" t="s">
        <v>366</v>
      </c>
      <c r="AN810" s="20" t="s">
        <v>148</v>
      </c>
      <c r="AO810" s="20" t="s">
        <v>148</v>
      </c>
      <c r="AP810" s="21"/>
      <c r="AQ810" s="122" t="s">
        <v>4</v>
      </c>
      <c r="AR810" s="185" t="str">
        <f>INDEX(Преподаватели!F$3:F$72,MATCH($AK810,Преподаватели!$E$3:$E$72,0),1)</f>
        <v>доц.</v>
      </c>
      <c r="AS810" s="101" t="str">
        <f>INDEX(Преподаватели!G$3:G$72,MATCH($AK810,Преподаватели!$E$3:$E$72,0),1)</f>
        <v>шт.</v>
      </c>
      <c r="AT810" s="101" t="str">
        <f>INDEX(Преподаватели!H$3:H$72,MATCH($AK810,Преподаватели!$E$3:$E$72,0),1)</f>
        <v>к.н.</v>
      </c>
      <c r="AU810" s="186" t="str">
        <f>INDEX(Преподаватели!I$3:I$72,MATCH($AK810,Преподаватели!$E$3:$E$72,0),1)</f>
        <v>б.з.</v>
      </c>
      <c r="AV810" s="157"/>
      <c r="AW810" s="163"/>
      <c r="AX810" s="163"/>
      <c r="AY810" s="164"/>
      <c r="AZ810" s="165"/>
      <c r="BA810" s="165"/>
      <c r="BB810" s="1"/>
      <c r="BC810" s="1"/>
      <c r="BD810" s="1"/>
      <c r="BE810" s="1"/>
      <c r="BF810" s="1"/>
    </row>
    <row r="811" spans="1:58" s="1" customFormat="1">
      <c r="A811" s="21" t="s">
        <v>181</v>
      </c>
      <c r="B811" s="145" t="s">
        <v>761</v>
      </c>
      <c r="C811" s="68" t="s">
        <v>759</v>
      </c>
      <c r="D811" s="21" t="s">
        <v>437</v>
      </c>
      <c r="E811" s="21" t="s">
        <v>413</v>
      </c>
      <c r="F811" s="21">
        <v>1</v>
      </c>
      <c r="G811" s="20" t="s">
        <v>760</v>
      </c>
      <c r="H811" s="21">
        <v>7</v>
      </c>
      <c r="I811" s="49">
        <v>1</v>
      </c>
      <c r="J811" s="37" t="s">
        <v>106</v>
      </c>
      <c r="K811" s="31"/>
      <c r="L811" s="31"/>
      <c r="M811" s="38"/>
      <c r="N811" s="193">
        <v>4</v>
      </c>
      <c r="O811" s="21">
        <v>120</v>
      </c>
      <c r="P811" s="21">
        <v>4</v>
      </c>
      <c r="Q811" s="21"/>
      <c r="R811" s="21">
        <v>0</v>
      </c>
      <c r="S811" s="21">
        <v>4</v>
      </c>
      <c r="T811" s="121">
        <v>106</v>
      </c>
      <c r="U811" s="50">
        <f t="shared" si="193"/>
        <v>0</v>
      </c>
      <c r="V811" s="29">
        <f t="shared" si="194"/>
        <v>0</v>
      </c>
      <c r="W811" s="29">
        <f t="shared" si="195"/>
        <v>4</v>
      </c>
      <c r="X811" s="57">
        <f t="shared" si="196"/>
        <v>0</v>
      </c>
      <c r="Y811" s="29">
        <f t="shared" si="197"/>
        <v>0</v>
      </c>
      <c r="Z811" s="20">
        <f t="shared" si="198"/>
        <v>0</v>
      </c>
      <c r="AA811" s="20">
        <f t="shared" si="207"/>
        <v>0</v>
      </c>
      <c r="AB811" s="20">
        <f t="shared" si="199"/>
        <v>1.75</v>
      </c>
      <c r="AC811" s="20">
        <f t="shared" si="200"/>
        <v>0</v>
      </c>
      <c r="AD811" s="20">
        <f t="shared" si="201"/>
        <v>0</v>
      </c>
      <c r="AE811" s="23">
        <f t="shared" si="202"/>
        <v>0</v>
      </c>
      <c r="AF811" s="25">
        <f t="shared" si="203"/>
        <v>0</v>
      </c>
      <c r="AG811" s="230">
        <f t="shared" si="209"/>
        <v>2.2400000000000002</v>
      </c>
      <c r="AH811" s="25">
        <f t="shared" si="208"/>
        <v>0</v>
      </c>
      <c r="AI811" s="23"/>
      <c r="AJ811" s="49">
        <f t="shared" si="204"/>
        <v>7.99</v>
      </c>
      <c r="AK811" s="181" t="s">
        <v>238</v>
      </c>
      <c r="AL811" s="182">
        <f t="shared" si="205"/>
        <v>1.3316666666666668E-2</v>
      </c>
      <c r="AM811" s="158" t="s">
        <v>366</v>
      </c>
      <c r="AN811" s="20" t="s">
        <v>148</v>
      </c>
      <c r="AO811" s="20" t="s">
        <v>148</v>
      </c>
      <c r="AP811" s="21"/>
      <c r="AQ811" s="122" t="s">
        <v>4</v>
      </c>
      <c r="AR811" s="185" t="str">
        <f>INDEX(Преподаватели!F$3:F$72,MATCH($AK811,Преподаватели!$E$3:$E$72,0),1)</f>
        <v>доц.</v>
      </c>
      <c r="AS811" s="101" t="str">
        <f>INDEX(Преподаватели!G$3:G$72,MATCH($AK811,Преподаватели!$E$3:$E$72,0),1)</f>
        <v>шт.</v>
      </c>
      <c r="AT811" s="101" t="str">
        <f>INDEX(Преподаватели!H$3:H$72,MATCH($AK811,Преподаватели!$E$3:$E$72,0),1)</f>
        <v>к.н.</v>
      </c>
      <c r="AU811" s="186" t="str">
        <f>INDEX(Преподаватели!I$3:I$72,MATCH($AK811,Преподаватели!$E$3:$E$72,0),1)</f>
        <v>б.з.</v>
      </c>
      <c r="AV811" s="157"/>
      <c r="AW811" s="163"/>
      <c r="AX811" s="163"/>
      <c r="AY811" s="164"/>
      <c r="AZ811" s="165"/>
      <c r="BA811" s="165"/>
      <c r="BB811" s="4"/>
      <c r="BC811" s="4"/>
      <c r="BD811" s="4"/>
      <c r="BE811" s="4"/>
      <c r="BF811" s="4"/>
    </row>
    <row r="812" spans="1:58" ht="29.25" customHeight="1">
      <c r="A812" s="334" t="s">
        <v>439</v>
      </c>
      <c r="B812" s="145" t="s">
        <v>762</v>
      </c>
      <c r="C812" s="68" t="s">
        <v>759</v>
      </c>
      <c r="D812" s="21" t="s">
        <v>437</v>
      </c>
      <c r="E812" s="21" t="s">
        <v>413</v>
      </c>
      <c r="F812" s="21">
        <v>1</v>
      </c>
      <c r="G812" s="20" t="s">
        <v>760</v>
      </c>
      <c r="H812" s="21">
        <v>7</v>
      </c>
      <c r="I812" s="49">
        <v>1</v>
      </c>
      <c r="J812" s="37"/>
      <c r="K812" s="31"/>
      <c r="L812" s="31"/>
      <c r="M812" s="38"/>
      <c r="N812" s="193">
        <v>0</v>
      </c>
      <c r="O812" s="21"/>
      <c r="P812" s="21">
        <v>4</v>
      </c>
      <c r="Q812" s="21">
        <v>4</v>
      </c>
      <c r="R812" s="21">
        <v>0</v>
      </c>
      <c r="S812" s="21"/>
      <c r="T812" s="121"/>
      <c r="U812" s="50">
        <f t="shared" si="193"/>
        <v>4</v>
      </c>
      <c r="V812" s="29">
        <f t="shared" si="194"/>
        <v>0</v>
      </c>
      <c r="W812" s="29">
        <f t="shared" si="195"/>
        <v>0</v>
      </c>
      <c r="X812" s="57">
        <f t="shared" si="196"/>
        <v>0</v>
      </c>
      <c r="Y812" s="29">
        <f t="shared" si="197"/>
        <v>0</v>
      </c>
      <c r="Z812" s="20">
        <f t="shared" si="198"/>
        <v>0</v>
      </c>
      <c r="AA812" s="20">
        <f t="shared" si="207"/>
        <v>0</v>
      </c>
      <c r="AB812" s="20">
        <f t="shared" si="199"/>
        <v>0</v>
      </c>
      <c r="AC812" s="20">
        <f t="shared" si="200"/>
        <v>0</v>
      </c>
      <c r="AD812" s="20">
        <f t="shared" si="201"/>
        <v>0</v>
      </c>
      <c r="AE812" s="23">
        <f t="shared" si="202"/>
        <v>0</v>
      </c>
      <c r="AF812" s="25">
        <f t="shared" si="203"/>
        <v>0</v>
      </c>
      <c r="AG812" s="230">
        <f t="shared" si="209"/>
        <v>0</v>
      </c>
      <c r="AH812" s="25">
        <f t="shared" si="208"/>
        <v>0</v>
      </c>
      <c r="AI812" s="23"/>
      <c r="AJ812" s="49">
        <f t="shared" si="204"/>
        <v>4</v>
      </c>
      <c r="AK812" s="181" t="s">
        <v>238</v>
      </c>
      <c r="AL812" s="182">
        <f t="shared" si="205"/>
        <v>6.6666666666666671E-3</v>
      </c>
      <c r="AM812" s="69" t="s">
        <v>366</v>
      </c>
      <c r="AN812" s="20" t="s">
        <v>148</v>
      </c>
      <c r="AO812" s="20" t="s">
        <v>148</v>
      </c>
      <c r="AP812" s="21"/>
      <c r="AQ812" s="122" t="s">
        <v>4</v>
      </c>
      <c r="AR812" s="185" t="str">
        <f>INDEX(Преподаватели!F$3:F$72,MATCH($AK812,Преподаватели!$E$3:$E$72,0),1)</f>
        <v>доц.</v>
      </c>
      <c r="AS812" s="101" t="str">
        <f>INDEX(Преподаватели!G$3:G$72,MATCH($AK812,Преподаватели!$E$3:$E$72,0),1)</f>
        <v>шт.</v>
      </c>
      <c r="AT812" s="101" t="str">
        <f>INDEX(Преподаватели!H$3:H$72,MATCH($AK812,Преподаватели!$E$3:$E$72,0),1)</f>
        <v>к.н.</v>
      </c>
      <c r="AU812" s="186" t="str">
        <f>INDEX(Преподаватели!I$3:I$72,MATCH($AK812,Преподаватели!$E$3:$E$72,0),1)</f>
        <v>б.з.</v>
      </c>
      <c r="AV812" s="157"/>
      <c r="AW812" s="163"/>
      <c r="AX812" s="163"/>
      <c r="AY812" s="164"/>
      <c r="AZ812" s="165"/>
      <c r="BA812" s="165"/>
    </row>
    <row r="813" spans="1:58" s="1" customFormat="1" ht="29.25" customHeight="1">
      <c r="A813" s="21" t="s">
        <v>183</v>
      </c>
      <c r="B813" s="145" t="s">
        <v>762</v>
      </c>
      <c r="C813" s="68" t="s">
        <v>759</v>
      </c>
      <c r="D813" s="21" t="s">
        <v>437</v>
      </c>
      <c r="E813" s="21" t="s">
        <v>413</v>
      </c>
      <c r="F813" s="21">
        <v>1</v>
      </c>
      <c r="G813" s="20" t="s">
        <v>760</v>
      </c>
      <c r="H813" s="21">
        <v>7</v>
      </c>
      <c r="I813" s="49">
        <v>1</v>
      </c>
      <c r="J813" s="37" t="s">
        <v>106</v>
      </c>
      <c r="K813" s="31"/>
      <c r="L813" s="31"/>
      <c r="M813" s="38"/>
      <c r="N813" s="193">
        <v>5</v>
      </c>
      <c r="O813" s="21">
        <v>150</v>
      </c>
      <c r="P813" s="21">
        <v>8</v>
      </c>
      <c r="Q813" s="21"/>
      <c r="R813" s="21">
        <v>0</v>
      </c>
      <c r="S813" s="21">
        <v>8</v>
      </c>
      <c r="T813" s="121">
        <v>134</v>
      </c>
      <c r="U813" s="50">
        <f t="shared" ref="U813:U876" si="210">Q813</f>
        <v>0</v>
      </c>
      <c r="V813" s="29">
        <f t="shared" ref="V813:V876" si="211">R813*I813</f>
        <v>0</v>
      </c>
      <c r="W813" s="29">
        <f t="shared" ref="W813:W876" si="212">S813*I813</f>
        <v>8</v>
      </c>
      <c r="X813" s="57">
        <f t="shared" ref="X813:X876" si="213">IF(AF813&gt;0,0,IF(AND(D813="Заоч.(д)",M813="+"),N813*2*0.25*H813,IF(OR(M813="+",M813="+у"),H813*0.25,IF(OR(M813="к",M813="к/кмс"),H813*0.25,IF(OR(M813="кк",M813="кк/кмс"),H813*0.25*2,IF(OR(M813="рр",M813="рр/кмс"),H813*0.5,IF(OR(M813="кр",M813="кр/кмс"),H813*1,0)))))))</f>
        <v>0</v>
      </c>
      <c r="Y813" s="29">
        <f t="shared" ref="Y813:Y876" si="214">IF(L813="+",H813*3,IF(L813="+в",H813*3,0))</f>
        <v>0</v>
      </c>
      <c r="Z813" s="20">
        <f t="shared" ref="Z813:Z876" si="215">IF(AND(D813="Заоч.(д)",K813="+"),H813*0.1,IF(AF813&gt;0,0,IF(AND(K813="+",R813="",S813="",O813=Q813+T813),H813*0.1,0)))</f>
        <v>0</v>
      </c>
      <c r="AA813" s="20">
        <f t="shared" si="207"/>
        <v>0</v>
      </c>
      <c r="AB813" s="20">
        <f t="shared" ref="AB813:AB876" si="216">IF(AND(J813="+",D813="Заоч.(д)"),H813*0.1,IF(J813="+",H813*0.25,0))</f>
        <v>1.75</v>
      </c>
      <c r="AC813" s="20">
        <f t="shared" ref="AC813:AC876" si="217">IF(B813="Керівництво бакалаврськими роботами",H813*10,IF(B813="Керівництво магістерськими роботами",H813*20,IF(B813="Рецензування бакалаврських робіт",H813*1,IF(B813="Рецензування магістерських робіт",H813*2,IF(B813="Нормоконтроль",H813*0.33,0)))))</f>
        <v>0</v>
      </c>
      <c r="AD813" s="20">
        <f t="shared" ref="AD813:AD876" si="218">IF(B813="Голова ЕК (екзамен)",H813*0.5,IF(B813="Голова ЕК (захист)",H813*0.5,IF(B813="Участь у ЕК (екзамен)",H813*0.33,IF(B813="Участь у ЕК (захист)",H813*0.33,0))))</f>
        <v>0</v>
      </c>
      <c r="AE813" s="23">
        <f t="shared" ref="AE813:AE876" si="219">IF(B813="Керівництво аспірантами (очна)",H813*25,IF(B813="Керівництво аспірантами (заочна)",H813*25,IF(B813="Рецензування рефератів (асп.)",H813*2,IF(B813="Кандидатські іспити",H813*0.5,IF(B813="Вступні іспити (асп.)",H813*0.5,IF(B813="Наукове консультування докторантів",H813*50,0))))))</f>
        <v>0</v>
      </c>
      <c r="AF813" s="25">
        <f t="shared" ref="AF813:AF876" si="220">IF(AND(A813="ПедПр",D813="Ден."),H813*N813/1.5,IF(AND(A813="ПедПр",D813="Заоч."),H813*0.5*N813/1.5,IF(AND(A813="ПедПр",D813="Заоч.(д)"),H813*0.5*N813/1.5,IF(AND(A813="Пр",D813="Ден."),H813*0.5,IF(AND(A813="Пр",D813="Заоч."),H813*0.1,IF(AND(A813="Пр",D813="Заоч.(д)"),H813*0.1,IF(AND(A813="НПрКПУ",D813="Ден.",H813&gt;=5),ROUND(H813/6,1)*N813/3*2*2,0)))))))</f>
        <v>0</v>
      </c>
      <c r="AG813" s="230">
        <f t="shared" si="209"/>
        <v>2.8000000000000003</v>
      </c>
      <c r="AH813" s="25">
        <f t="shared" si="208"/>
        <v>0</v>
      </c>
      <c r="AI813" s="23"/>
      <c r="AJ813" s="49">
        <f t="shared" ref="AJ813:AJ876" si="221">SUM(U813:AI813)</f>
        <v>12.55</v>
      </c>
      <c r="AK813" s="181" t="s">
        <v>238</v>
      </c>
      <c r="AL813" s="182">
        <f t="shared" ref="AL813:AL877" si="222">IF(OR(AU813="проф.",AT813="д.н."),AJ813/600,AJ813/600)</f>
        <v>2.0916666666666667E-2</v>
      </c>
      <c r="AM813" s="158" t="s">
        <v>366</v>
      </c>
      <c r="AN813" s="20" t="s">
        <v>148</v>
      </c>
      <c r="AO813" s="20" t="s">
        <v>148</v>
      </c>
      <c r="AP813" s="21"/>
      <c r="AQ813" s="122" t="s">
        <v>4</v>
      </c>
      <c r="AR813" s="185" t="str">
        <f>INDEX(Преподаватели!F$3:F$72,MATCH($AK813,Преподаватели!$E$3:$E$72,0),1)</f>
        <v>доц.</v>
      </c>
      <c r="AS813" s="101" t="str">
        <f>INDEX(Преподаватели!G$3:G$72,MATCH($AK813,Преподаватели!$E$3:$E$72,0),1)</f>
        <v>шт.</v>
      </c>
      <c r="AT813" s="101" t="str">
        <f>INDEX(Преподаватели!H$3:H$72,MATCH($AK813,Преподаватели!$E$3:$E$72,0),1)</f>
        <v>к.н.</v>
      </c>
      <c r="AU813" s="186" t="str">
        <f>INDEX(Преподаватели!I$3:I$72,MATCH($AK813,Преподаватели!$E$3:$E$72,0),1)</f>
        <v>б.з.</v>
      </c>
      <c r="AV813" s="157"/>
      <c r="AW813" s="163"/>
      <c r="AX813" s="163"/>
      <c r="AY813" s="164"/>
      <c r="AZ813" s="165"/>
      <c r="BA813" s="165"/>
    </row>
    <row r="814" spans="1:58" s="1" customFormat="1">
      <c r="A814" s="329" t="s">
        <v>439</v>
      </c>
      <c r="B814" s="145" t="s">
        <v>763</v>
      </c>
      <c r="C814" s="68" t="s">
        <v>759</v>
      </c>
      <c r="D814" s="21" t="s">
        <v>437</v>
      </c>
      <c r="E814" s="21" t="s">
        <v>413</v>
      </c>
      <c r="F814" s="21">
        <v>1</v>
      </c>
      <c r="G814" s="20" t="s">
        <v>760</v>
      </c>
      <c r="H814" s="21">
        <v>7</v>
      </c>
      <c r="I814" s="49">
        <v>1</v>
      </c>
      <c r="J814" s="37"/>
      <c r="K814" s="31"/>
      <c r="L814" s="31"/>
      <c r="M814" s="38"/>
      <c r="N814" s="193">
        <v>0</v>
      </c>
      <c r="O814" s="21"/>
      <c r="P814" s="21">
        <v>4</v>
      </c>
      <c r="Q814" s="21">
        <v>6</v>
      </c>
      <c r="R814" s="21">
        <v>0</v>
      </c>
      <c r="S814" s="21"/>
      <c r="T814" s="121"/>
      <c r="U814" s="50">
        <f t="shared" si="210"/>
        <v>6</v>
      </c>
      <c r="V814" s="29">
        <f t="shared" si="211"/>
        <v>0</v>
      </c>
      <c r="W814" s="29">
        <f t="shared" si="212"/>
        <v>0</v>
      </c>
      <c r="X814" s="57">
        <f t="shared" si="213"/>
        <v>0</v>
      </c>
      <c r="Y814" s="29">
        <f t="shared" si="214"/>
        <v>0</v>
      </c>
      <c r="Z814" s="20">
        <f t="shared" si="215"/>
        <v>0</v>
      </c>
      <c r="AA814" s="20">
        <f t="shared" si="207"/>
        <v>0</v>
      </c>
      <c r="AB814" s="20">
        <f t="shared" si="216"/>
        <v>0</v>
      </c>
      <c r="AC814" s="20">
        <f t="shared" si="217"/>
        <v>0</v>
      </c>
      <c r="AD814" s="20">
        <f t="shared" si="218"/>
        <v>0</v>
      </c>
      <c r="AE814" s="23">
        <f t="shared" si="219"/>
        <v>0</v>
      </c>
      <c r="AF814" s="25">
        <f t="shared" si="220"/>
        <v>0</v>
      </c>
      <c r="AG814" s="230">
        <f t="shared" si="209"/>
        <v>0</v>
      </c>
      <c r="AH814" s="25">
        <f t="shared" si="208"/>
        <v>0</v>
      </c>
      <c r="AI814" s="23"/>
      <c r="AJ814" s="49">
        <f t="shared" si="221"/>
        <v>6</v>
      </c>
      <c r="AK814" s="181" t="s">
        <v>254</v>
      </c>
      <c r="AL814" s="182">
        <f t="shared" si="222"/>
        <v>0.01</v>
      </c>
      <c r="AM814" s="158" t="s">
        <v>366</v>
      </c>
      <c r="AN814" s="20" t="s">
        <v>148</v>
      </c>
      <c r="AO814" s="20" t="s">
        <v>148</v>
      </c>
      <c r="AP814" s="21"/>
      <c r="AQ814" s="122" t="s">
        <v>4</v>
      </c>
      <c r="AR814" s="185" t="str">
        <f>INDEX(Преподаватели!F$3:F$72,MATCH($AK814,Преподаватели!$E$3:$E$72,0),1)</f>
        <v>доц.</v>
      </c>
      <c r="AS814" s="101" t="str">
        <f>INDEX(Преподаватели!G$3:G$72,MATCH($AK814,Преподаватели!$E$3:$E$72,0),1)</f>
        <v>шт.сум.</v>
      </c>
      <c r="AT814" s="101" t="str">
        <f>INDEX(Преподаватели!H$3:H$72,MATCH($AK814,Преподаватели!$E$3:$E$72,0),1)</f>
        <v>к.н.</v>
      </c>
      <c r="AU814" s="186" t="str">
        <f>INDEX(Преподаватели!I$3:I$72,MATCH($AK814,Преподаватели!$E$3:$E$72,0),1)</f>
        <v>доц.</v>
      </c>
      <c r="AV814" s="157"/>
      <c r="AW814" s="163"/>
      <c r="AX814" s="163"/>
      <c r="AY814" s="164"/>
      <c r="AZ814" s="165"/>
      <c r="BA814" s="165"/>
      <c r="BB814" s="4"/>
      <c r="BC814" s="4"/>
      <c r="BD814" s="4"/>
      <c r="BE814" s="4"/>
      <c r="BF814" s="4"/>
    </row>
    <row r="815" spans="1:58">
      <c r="A815" s="22" t="s">
        <v>206</v>
      </c>
      <c r="B815" s="145" t="s">
        <v>763</v>
      </c>
      <c r="C815" s="68" t="s">
        <v>759</v>
      </c>
      <c r="D815" s="21" t="s">
        <v>437</v>
      </c>
      <c r="E815" s="21" t="s">
        <v>413</v>
      </c>
      <c r="F815" s="21">
        <v>1</v>
      </c>
      <c r="G815" s="20" t="s">
        <v>760</v>
      </c>
      <c r="H815" s="21">
        <v>7</v>
      </c>
      <c r="I815" s="49">
        <v>1</v>
      </c>
      <c r="J815" s="37" t="s">
        <v>106</v>
      </c>
      <c r="K815" s="31"/>
      <c r="L815" s="31"/>
      <c r="M815" s="38"/>
      <c r="N815" s="193">
        <v>3</v>
      </c>
      <c r="O815" s="21">
        <v>90</v>
      </c>
      <c r="P815" s="21">
        <v>4</v>
      </c>
      <c r="Q815" s="21"/>
      <c r="R815" s="21">
        <v>0</v>
      </c>
      <c r="S815" s="21">
        <v>4</v>
      </c>
      <c r="T815" s="121">
        <v>76</v>
      </c>
      <c r="U815" s="50">
        <f t="shared" si="210"/>
        <v>0</v>
      </c>
      <c r="V815" s="29">
        <f t="shared" si="211"/>
        <v>0</v>
      </c>
      <c r="W815" s="29">
        <f t="shared" si="212"/>
        <v>4</v>
      </c>
      <c r="X815" s="57">
        <f t="shared" si="213"/>
        <v>0</v>
      </c>
      <c r="Y815" s="29">
        <f t="shared" si="214"/>
        <v>0</v>
      </c>
      <c r="Z815" s="20">
        <f t="shared" si="215"/>
        <v>0</v>
      </c>
      <c r="AA815" s="20">
        <f t="shared" si="207"/>
        <v>0</v>
      </c>
      <c r="AB815" s="20">
        <f t="shared" si="216"/>
        <v>1.75</v>
      </c>
      <c r="AC815" s="20">
        <f t="shared" si="217"/>
        <v>0</v>
      </c>
      <c r="AD815" s="20">
        <f t="shared" si="218"/>
        <v>0</v>
      </c>
      <c r="AE815" s="23">
        <f t="shared" si="219"/>
        <v>0</v>
      </c>
      <c r="AF815" s="25">
        <f t="shared" si="220"/>
        <v>0</v>
      </c>
      <c r="AG815" s="230">
        <f t="shared" si="209"/>
        <v>1.68</v>
      </c>
      <c r="AH815" s="25">
        <f t="shared" si="208"/>
        <v>0</v>
      </c>
      <c r="AI815" s="23"/>
      <c r="AJ815" s="49">
        <f t="shared" si="221"/>
        <v>7.43</v>
      </c>
      <c r="AK815" s="181" t="s">
        <v>254</v>
      </c>
      <c r="AL815" s="182">
        <f t="shared" si="222"/>
        <v>1.2383333333333333E-2</v>
      </c>
      <c r="AM815" s="69" t="s">
        <v>366</v>
      </c>
      <c r="AN815" s="20" t="s">
        <v>148</v>
      </c>
      <c r="AO815" s="20" t="s">
        <v>148</v>
      </c>
      <c r="AP815" s="21"/>
      <c r="AQ815" s="122" t="s">
        <v>4</v>
      </c>
      <c r="AR815" s="185" t="str">
        <f>INDEX(Преподаватели!F$3:F$72,MATCH($AK815,Преподаватели!$E$3:$E$72,0),1)</f>
        <v>доц.</v>
      </c>
      <c r="AS815" s="101" t="str">
        <f>INDEX(Преподаватели!G$3:G$72,MATCH($AK815,Преподаватели!$E$3:$E$72,0),1)</f>
        <v>шт.сум.</v>
      </c>
      <c r="AT815" s="101" t="str">
        <f>INDEX(Преподаватели!H$3:H$72,MATCH($AK815,Преподаватели!$E$3:$E$72,0),1)</f>
        <v>к.н.</v>
      </c>
      <c r="AU815" s="186" t="str">
        <f>INDEX(Преподаватели!I$3:I$72,MATCH($AK815,Преподаватели!$E$3:$E$72,0),1)</f>
        <v>доц.</v>
      </c>
      <c r="AV815" s="157"/>
      <c r="AW815" s="163"/>
      <c r="AX815" s="163"/>
      <c r="AY815" s="164"/>
      <c r="AZ815" s="165"/>
      <c r="BA815" s="165"/>
      <c r="BB815" s="1"/>
      <c r="BC815" s="1"/>
      <c r="BD815" s="1"/>
      <c r="BE815" s="1"/>
      <c r="BF815" s="1"/>
    </row>
    <row r="816" spans="1:58" s="1" customFormat="1">
      <c r="A816" s="329" t="s">
        <v>439</v>
      </c>
      <c r="B816" s="145" t="s">
        <v>764</v>
      </c>
      <c r="C816" s="68" t="s">
        <v>759</v>
      </c>
      <c r="D816" s="21" t="s">
        <v>437</v>
      </c>
      <c r="E816" s="21" t="s">
        <v>413</v>
      </c>
      <c r="F816" s="21">
        <v>1</v>
      </c>
      <c r="G816" s="20" t="s">
        <v>760</v>
      </c>
      <c r="H816" s="21">
        <v>7</v>
      </c>
      <c r="I816" s="49">
        <v>1</v>
      </c>
      <c r="J816" s="37"/>
      <c r="K816" s="31"/>
      <c r="L816" s="31"/>
      <c r="M816" s="38"/>
      <c r="N816" s="193">
        <v>0</v>
      </c>
      <c r="O816" s="21"/>
      <c r="P816" s="21">
        <v>4</v>
      </c>
      <c r="Q816" s="21">
        <v>5</v>
      </c>
      <c r="R816" s="21">
        <v>0</v>
      </c>
      <c r="S816" s="21"/>
      <c r="T816" s="121"/>
      <c r="U816" s="50">
        <f t="shared" si="210"/>
        <v>5</v>
      </c>
      <c r="V816" s="29">
        <f t="shared" si="211"/>
        <v>0</v>
      </c>
      <c r="W816" s="29">
        <f t="shared" si="212"/>
        <v>0</v>
      </c>
      <c r="X816" s="57">
        <f t="shared" si="213"/>
        <v>0</v>
      </c>
      <c r="Y816" s="29">
        <f t="shared" si="214"/>
        <v>0</v>
      </c>
      <c r="Z816" s="20">
        <f t="shared" si="215"/>
        <v>0</v>
      </c>
      <c r="AA816" s="20">
        <f t="shared" si="207"/>
        <v>0</v>
      </c>
      <c r="AB816" s="20">
        <f t="shared" si="216"/>
        <v>0</v>
      </c>
      <c r="AC816" s="20">
        <f t="shared" si="217"/>
        <v>0</v>
      </c>
      <c r="AD816" s="20">
        <f t="shared" si="218"/>
        <v>0</v>
      </c>
      <c r="AE816" s="23">
        <f t="shared" si="219"/>
        <v>0</v>
      </c>
      <c r="AF816" s="25">
        <f t="shared" si="220"/>
        <v>0</v>
      </c>
      <c r="AG816" s="230">
        <f t="shared" si="209"/>
        <v>0</v>
      </c>
      <c r="AH816" s="25">
        <f t="shared" si="208"/>
        <v>0</v>
      </c>
      <c r="AI816" s="23"/>
      <c r="AJ816" s="49">
        <f t="shared" si="221"/>
        <v>5</v>
      </c>
      <c r="AK816" s="181" t="s">
        <v>254</v>
      </c>
      <c r="AL816" s="182">
        <f t="shared" si="222"/>
        <v>8.3333333333333332E-3</v>
      </c>
      <c r="AM816" s="158" t="s">
        <v>366</v>
      </c>
      <c r="AN816" s="20" t="s">
        <v>148</v>
      </c>
      <c r="AO816" s="20" t="s">
        <v>148</v>
      </c>
      <c r="AP816" s="21"/>
      <c r="AQ816" s="122" t="s">
        <v>4</v>
      </c>
      <c r="AR816" s="185" t="str">
        <f>INDEX(Преподаватели!F$3:F$72,MATCH($AK816,Преподаватели!$E$3:$E$72,0),1)</f>
        <v>доц.</v>
      </c>
      <c r="AS816" s="101" t="str">
        <f>INDEX(Преподаватели!G$3:G$72,MATCH($AK816,Преподаватели!$E$3:$E$72,0),1)</f>
        <v>шт.сум.</v>
      </c>
      <c r="AT816" s="101" t="str">
        <f>INDEX(Преподаватели!H$3:H$72,MATCH($AK816,Преподаватели!$E$3:$E$72,0),1)</f>
        <v>к.н.</v>
      </c>
      <c r="AU816" s="186" t="str">
        <f>INDEX(Преподаватели!I$3:I$72,MATCH($AK816,Преподаватели!$E$3:$E$72,0),1)</f>
        <v>доц.</v>
      </c>
      <c r="AV816" s="157"/>
      <c r="AW816" s="163"/>
      <c r="AX816" s="163"/>
      <c r="AY816" s="164"/>
      <c r="AZ816" s="165"/>
      <c r="BA816" s="165"/>
    </row>
    <row r="817" spans="1:58" s="1" customFormat="1">
      <c r="A817" s="21" t="s">
        <v>210</v>
      </c>
      <c r="B817" s="145" t="s">
        <v>764</v>
      </c>
      <c r="C817" s="68" t="s">
        <v>759</v>
      </c>
      <c r="D817" s="21" t="s">
        <v>437</v>
      </c>
      <c r="E817" s="21" t="s">
        <v>413</v>
      </c>
      <c r="F817" s="21">
        <v>1</v>
      </c>
      <c r="G817" s="20" t="s">
        <v>760</v>
      </c>
      <c r="H817" s="21">
        <v>7</v>
      </c>
      <c r="I817" s="49">
        <v>1</v>
      </c>
      <c r="J817" s="37" t="s">
        <v>106</v>
      </c>
      <c r="K817" s="31"/>
      <c r="L817" s="31"/>
      <c r="M817" s="38"/>
      <c r="N817" s="193">
        <v>4</v>
      </c>
      <c r="O817" s="21">
        <v>120</v>
      </c>
      <c r="P817" s="21">
        <v>4</v>
      </c>
      <c r="Q817" s="21"/>
      <c r="R817" s="21">
        <v>0</v>
      </c>
      <c r="S817" s="21">
        <v>4</v>
      </c>
      <c r="T817" s="121">
        <v>106</v>
      </c>
      <c r="U817" s="50">
        <f t="shared" si="210"/>
        <v>0</v>
      </c>
      <c r="V817" s="29">
        <f t="shared" si="211"/>
        <v>0</v>
      </c>
      <c r="W817" s="29">
        <f t="shared" si="212"/>
        <v>4</v>
      </c>
      <c r="X817" s="57">
        <f t="shared" si="213"/>
        <v>0</v>
      </c>
      <c r="Y817" s="29">
        <f t="shared" si="214"/>
        <v>0</v>
      </c>
      <c r="Z817" s="20">
        <f t="shared" si="215"/>
        <v>0</v>
      </c>
      <c r="AA817" s="20">
        <f t="shared" si="207"/>
        <v>0</v>
      </c>
      <c r="AB817" s="20">
        <f t="shared" si="216"/>
        <v>1.75</v>
      </c>
      <c r="AC817" s="20">
        <f t="shared" si="217"/>
        <v>0</v>
      </c>
      <c r="AD817" s="20">
        <f t="shared" si="218"/>
        <v>0</v>
      </c>
      <c r="AE817" s="23">
        <f t="shared" si="219"/>
        <v>0</v>
      </c>
      <c r="AF817" s="25">
        <f t="shared" si="220"/>
        <v>0</v>
      </c>
      <c r="AG817" s="230">
        <f t="shared" si="209"/>
        <v>2.2400000000000002</v>
      </c>
      <c r="AH817" s="25">
        <f t="shared" si="208"/>
        <v>0</v>
      </c>
      <c r="AI817" s="23"/>
      <c r="AJ817" s="49">
        <f t="shared" si="221"/>
        <v>7.99</v>
      </c>
      <c r="AK817" s="181" t="s">
        <v>254</v>
      </c>
      <c r="AL817" s="182">
        <f t="shared" si="222"/>
        <v>1.3316666666666668E-2</v>
      </c>
      <c r="AM817" s="158" t="s">
        <v>366</v>
      </c>
      <c r="AN817" s="20" t="s">
        <v>148</v>
      </c>
      <c r="AO817" s="20" t="s">
        <v>148</v>
      </c>
      <c r="AP817" s="21"/>
      <c r="AQ817" s="122" t="s">
        <v>4</v>
      </c>
      <c r="AR817" s="185" t="str">
        <f>INDEX(Преподаватели!F$3:F$72,MATCH($AK817,Преподаватели!$E$3:$E$72,0),1)</f>
        <v>доц.</v>
      </c>
      <c r="AS817" s="101" t="str">
        <f>INDEX(Преподаватели!G$3:G$72,MATCH($AK817,Преподаватели!$E$3:$E$72,0),1)</f>
        <v>шт.сум.</v>
      </c>
      <c r="AT817" s="101" t="str">
        <f>INDEX(Преподаватели!H$3:H$72,MATCH($AK817,Преподаватели!$E$3:$E$72,0),1)</f>
        <v>к.н.</v>
      </c>
      <c r="AU817" s="186" t="str">
        <f>INDEX(Преподаватели!I$3:I$72,MATCH($AK817,Преподаватели!$E$3:$E$72,0),1)</f>
        <v>доц.</v>
      </c>
      <c r="AV817" s="157"/>
      <c r="AW817" s="163"/>
      <c r="AX817" s="163"/>
      <c r="AY817" s="164"/>
      <c r="AZ817" s="165"/>
      <c r="BA817" s="165"/>
      <c r="BB817" s="4"/>
      <c r="BC817" s="4"/>
      <c r="BD817" s="4"/>
      <c r="BE817" s="4"/>
      <c r="BF817" s="4"/>
    </row>
    <row r="818" spans="1:58">
      <c r="A818" s="22" t="s">
        <v>213</v>
      </c>
      <c r="B818" s="145" t="s">
        <v>765</v>
      </c>
      <c r="C818" s="68" t="s">
        <v>759</v>
      </c>
      <c r="D818" s="21" t="s">
        <v>437</v>
      </c>
      <c r="E818" s="21" t="s">
        <v>413</v>
      </c>
      <c r="F818" s="21">
        <v>1</v>
      </c>
      <c r="G818" s="20" t="s">
        <v>760</v>
      </c>
      <c r="H818" s="21">
        <v>7</v>
      </c>
      <c r="I818" s="49">
        <v>1</v>
      </c>
      <c r="J818" s="37"/>
      <c r="K818" s="31"/>
      <c r="L818" s="31"/>
      <c r="M818" s="38"/>
      <c r="N818" s="193">
        <v>0</v>
      </c>
      <c r="O818" s="21"/>
      <c r="P818" s="21">
        <v>4</v>
      </c>
      <c r="Q818" s="21">
        <v>4</v>
      </c>
      <c r="R818" s="21">
        <v>0</v>
      </c>
      <c r="S818" s="21"/>
      <c r="T818" s="121"/>
      <c r="U818" s="50">
        <f t="shared" si="210"/>
        <v>4</v>
      </c>
      <c r="V818" s="29">
        <f t="shared" si="211"/>
        <v>0</v>
      </c>
      <c r="W818" s="29">
        <f t="shared" si="212"/>
        <v>0</v>
      </c>
      <c r="X818" s="57">
        <f t="shared" si="213"/>
        <v>0</v>
      </c>
      <c r="Y818" s="29">
        <f t="shared" si="214"/>
        <v>0</v>
      </c>
      <c r="Z818" s="20">
        <f t="shared" si="215"/>
        <v>0</v>
      </c>
      <c r="AA818" s="20">
        <f t="shared" si="207"/>
        <v>0</v>
      </c>
      <c r="AB818" s="20">
        <f t="shared" si="216"/>
        <v>0</v>
      </c>
      <c r="AC818" s="20">
        <f t="shared" si="217"/>
        <v>0</v>
      </c>
      <c r="AD818" s="20">
        <f t="shared" si="218"/>
        <v>0</v>
      </c>
      <c r="AE818" s="23">
        <f t="shared" si="219"/>
        <v>0</v>
      </c>
      <c r="AF818" s="25">
        <f t="shared" si="220"/>
        <v>0</v>
      </c>
      <c r="AG818" s="230">
        <f t="shared" si="209"/>
        <v>0</v>
      </c>
      <c r="AH818" s="25">
        <f t="shared" si="208"/>
        <v>0</v>
      </c>
      <c r="AI818" s="23"/>
      <c r="AJ818" s="49">
        <f t="shared" si="221"/>
        <v>4</v>
      </c>
      <c r="AK818" s="181" t="s">
        <v>766</v>
      </c>
      <c r="AL818" s="182">
        <f t="shared" si="222"/>
        <v>6.6666666666666671E-3</v>
      </c>
      <c r="AM818" s="69" t="s">
        <v>366</v>
      </c>
      <c r="AN818" s="20" t="s">
        <v>148</v>
      </c>
      <c r="AO818" s="20" t="s">
        <v>148</v>
      </c>
      <c r="AP818" s="21"/>
      <c r="AQ818" s="122" t="s">
        <v>4</v>
      </c>
      <c r="AR818" s="185" t="str">
        <f>INDEX(Преподаватели!F$3:F$72,MATCH($AK818,Преподаватели!$E$3:$E$72,0),1)</f>
        <v>доц.</v>
      </c>
      <c r="AS818" s="101" t="str">
        <f>INDEX(Преподаватели!G$3:G$72,MATCH($AK818,Преподаватели!$E$3:$E$72,0),1)</f>
        <v>сум.</v>
      </c>
      <c r="AT818" s="101" t="str">
        <f>INDEX(Преподаватели!H$3:H$72,MATCH($AK818,Преподаватели!$E$3:$E$72,0),1)</f>
        <v>к.н.</v>
      </c>
      <c r="AU818" s="186" t="str">
        <f>INDEX(Преподаватели!I$3:I$72,MATCH($AK818,Преподаватели!$E$3:$E$72,0),1)</f>
        <v>доц.</v>
      </c>
      <c r="AV818" s="157"/>
      <c r="AW818" s="163"/>
      <c r="AX818" s="163"/>
      <c r="AY818" s="164"/>
      <c r="AZ818" s="165"/>
      <c r="BA818" s="165"/>
      <c r="BB818" s="1"/>
      <c r="BC818" s="1"/>
      <c r="BD818" s="1"/>
      <c r="BE818" s="1"/>
      <c r="BF818" s="1"/>
    </row>
    <row r="819" spans="1:58" s="1" customFormat="1">
      <c r="A819" s="21" t="s">
        <v>213</v>
      </c>
      <c r="B819" s="145" t="s">
        <v>765</v>
      </c>
      <c r="C819" s="68" t="s">
        <v>759</v>
      </c>
      <c r="D819" s="21" t="s">
        <v>437</v>
      </c>
      <c r="E819" s="21" t="s">
        <v>413</v>
      </c>
      <c r="F819" s="21">
        <v>2</v>
      </c>
      <c r="G819" s="20" t="s">
        <v>760</v>
      </c>
      <c r="H819" s="21">
        <v>7</v>
      </c>
      <c r="I819" s="49">
        <v>1</v>
      </c>
      <c r="J819" s="37" t="s">
        <v>106</v>
      </c>
      <c r="K819" s="31"/>
      <c r="L819" s="31"/>
      <c r="M819" s="38"/>
      <c r="N819" s="193">
        <v>3</v>
      </c>
      <c r="O819" s="21">
        <v>90</v>
      </c>
      <c r="P819" s="479">
        <v>6</v>
      </c>
      <c r="Q819" s="21"/>
      <c r="R819" s="21">
        <v>0</v>
      </c>
      <c r="S819" s="21">
        <v>6</v>
      </c>
      <c r="T819" s="121">
        <v>76</v>
      </c>
      <c r="U819" s="50">
        <f t="shared" si="210"/>
        <v>0</v>
      </c>
      <c r="V819" s="29">
        <f t="shared" si="211"/>
        <v>0</v>
      </c>
      <c r="W819" s="29">
        <f t="shared" si="212"/>
        <v>6</v>
      </c>
      <c r="X819" s="57">
        <f t="shared" si="213"/>
        <v>0</v>
      </c>
      <c r="Y819" s="29">
        <f t="shared" si="214"/>
        <v>0</v>
      </c>
      <c r="Z819" s="20">
        <f t="shared" si="215"/>
        <v>0</v>
      </c>
      <c r="AA819" s="20">
        <f t="shared" si="207"/>
        <v>0</v>
      </c>
      <c r="AB819" s="20">
        <f t="shared" si="216"/>
        <v>1.75</v>
      </c>
      <c r="AC819" s="20">
        <f t="shared" si="217"/>
        <v>0</v>
      </c>
      <c r="AD819" s="20">
        <f t="shared" si="218"/>
        <v>0</v>
      </c>
      <c r="AE819" s="23">
        <f t="shared" si="219"/>
        <v>0</v>
      </c>
      <c r="AF819" s="25">
        <f t="shared" si="220"/>
        <v>0</v>
      </c>
      <c r="AG819" s="230"/>
      <c r="AH819" s="25">
        <f t="shared" si="208"/>
        <v>0</v>
      </c>
      <c r="AI819" s="23"/>
      <c r="AJ819" s="49">
        <f t="shared" si="221"/>
        <v>7.75</v>
      </c>
      <c r="AK819" s="181" t="s">
        <v>766</v>
      </c>
      <c r="AL819" s="182">
        <f t="shared" si="222"/>
        <v>1.2916666666666667E-2</v>
      </c>
      <c r="AM819" s="158" t="s">
        <v>366</v>
      </c>
      <c r="AN819" s="20" t="s">
        <v>148</v>
      </c>
      <c r="AO819" s="20" t="s">
        <v>148</v>
      </c>
      <c r="AP819" s="21"/>
      <c r="AQ819" s="122" t="s">
        <v>4</v>
      </c>
      <c r="AR819" s="185" t="str">
        <f>INDEX(Преподаватели!F$3:F$72,MATCH($AK819,Преподаватели!$E$3:$E$72,0),1)</f>
        <v>доц.</v>
      </c>
      <c r="AS819" s="101" t="str">
        <f>INDEX(Преподаватели!G$3:G$72,MATCH($AK819,Преподаватели!$E$3:$E$72,0),1)</f>
        <v>сум.</v>
      </c>
      <c r="AT819" s="101" t="str">
        <f>INDEX(Преподаватели!H$3:H$72,MATCH($AK819,Преподаватели!$E$3:$E$72,0),1)</f>
        <v>к.н.</v>
      </c>
      <c r="AU819" s="186" t="str">
        <f>INDEX(Преподаватели!I$3:I$72,MATCH($AK819,Преподаватели!$E$3:$E$72,0),1)</f>
        <v>доц.</v>
      </c>
      <c r="AV819" s="157"/>
      <c r="AW819" s="163"/>
      <c r="AX819" s="163"/>
      <c r="AY819" s="164"/>
      <c r="AZ819" s="165"/>
      <c r="BA819" s="165"/>
    </row>
    <row r="820" spans="1:58" s="1" customFormat="1" ht="25.5">
      <c r="A820" s="21" t="s">
        <v>306</v>
      </c>
      <c r="B820" s="145" t="s">
        <v>767</v>
      </c>
      <c r="C820" s="68" t="s">
        <v>759</v>
      </c>
      <c r="D820" s="21" t="s">
        <v>437</v>
      </c>
      <c r="E820" s="21" t="s">
        <v>413</v>
      </c>
      <c r="F820" s="21">
        <v>1</v>
      </c>
      <c r="G820" s="20" t="s">
        <v>760</v>
      </c>
      <c r="H820" s="21">
        <v>7</v>
      </c>
      <c r="I820" s="49">
        <v>1</v>
      </c>
      <c r="J820" s="37"/>
      <c r="K820" s="31"/>
      <c r="L820" s="31"/>
      <c r="M820" s="38"/>
      <c r="N820" s="193">
        <v>0</v>
      </c>
      <c r="O820" s="21"/>
      <c r="P820" s="21">
        <v>4</v>
      </c>
      <c r="Q820" s="21">
        <v>4</v>
      </c>
      <c r="R820" s="21">
        <v>0</v>
      </c>
      <c r="S820" s="21"/>
      <c r="T820" s="121"/>
      <c r="U820" s="50">
        <f t="shared" si="210"/>
        <v>4</v>
      </c>
      <c r="V820" s="29">
        <f t="shared" si="211"/>
        <v>0</v>
      </c>
      <c r="W820" s="29">
        <f t="shared" si="212"/>
        <v>0</v>
      </c>
      <c r="X820" s="57">
        <f t="shared" si="213"/>
        <v>0</v>
      </c>
      <c r="Y820" s="29">
        <f t="shared" si="214"/>
        <v>0</v>
      </c>
      <c r="Z820" s="20">
        <f t="shared" si="215"/>
        <v>0</v>
      </c>
      <c r="AA820" s="20">
        <f t="shared" si="207"/>
        <v>0</v>
      </c>
      <c r="AB820" s="20">
        <f t="shared" si="216"/>
        <v>0</v>
      </c>
      <c r="AC820" s="20">
        <f t="shared" si="217"/>
        <v>0</v>
      </c>
      <c r="AD820" s="20">
        <f t="shared" si="218"/>
        <v>0</v>
      </c>
      <c r="AE820" s="23">
        <f t="shared" si="219"/>
        <v>0</v>
      </c>
      <c r="AF820" s="25">
        <f t="shared" si="220"/>
        <v>0</v>
      </c>
      <c r="AG820" s="230">
        <f t="shared" si="209"/>
        <v>0</v>
      </c>
      <c r="AH820" s="25">
        <f t="shared" si="208"/>
        <v>0</v>
      </c>
      <c r="AI820" s="23"/>
      <c r="AJ820" s="49">
        <f t="shared" si="221"/>
        <v>4</v>
      </c>
      <c r="AK820" s="181" t="s">
        <v>766</v>
      </c>
      <c r="AL820" s="182">
        <f t="shared" si="222"/>
        <v>6.6666666666666671E-3</v>
      </c>
      <c r="AM820" s="158" t="s">
        <v>366</v>
      </c>
      <c r="AN820" s="20" t="s">
        <v>148</v>
      </c>
      <c r="AO820" s="20" t="s">
        <v>148</v>
      </c>
      <c r="AP820" s="21"/>
      <c r="AQ820" s="122" t="s">
        <v>4</v>
      </c>
      <c r="AR820" s="185" t="str">
        <f>INDEX(Преподаватели!F$3:F$72,MATCH($AK820,Преподаватели!$E$3:$E$72,0),1)</f>
        <v>доц.</v>
      </c>
      <c r="AS820" s="101" t="str">
        <f>INDEX(Преподаватели!G$3:G$72,MATCH($AK820,Преподаватели!$E$3:$E$72,0),1)</f>
        <v>сум.</v>
      </c>
      <c r="AT820" s="101" t="str">
        <f>INDEX(Преподаватели!H$3:H$72,MATCH($AK820,Преподаватели!$E$3:$E$72,0),1)</f>
        <v>к.н.</v>
      </c>
      <c r="AU820" s="186" t="str">
        <f>INDEX(Преподаватели!I$3:I$72,MATCH($AK820,Преподаватели!$E$3:$E$72,0),1)</f>
        <v>доц.</v>
      </c>
      <c r="AV820" s="157"/>
      <c r="AW820" s="163"/>
      <c r="AX820" s="163"/>
      <c r="AY820" s="164"/>
      <c r="AZ820" s="165"/>
      <c r="BA820" s="165"/>
      <c r="BB820" s="4"/>
      <c r="BC820" s="4"/>
      <c r="BD820" s="4"/>
      <c r="BE820" s="4"/>
      <c r="BF820" s="4"/>
    </row>
    <row r="821" spans="1:58" s="1" customFormat="1" ht="25.5">
      <c r="A821" s="21" t="s">
        <v>306</v>
      </c>
      <c r="B821" s="145" t="s">
        <v>767</v>
      </c>
      <c r="C821" s="68" t="s">
        <v>759</v>
      </c>
      <c r="D821" s="21" t="s">
        <v>437</v>
      </c>
      <c r="E821" s="21" t="s">
        <v>413</v>
      </c>
      <c r="F821" s="21">
        <v>2</v>
      </c>
      <c r="G821" s="20" t="s">
        <v>760</v>
      </c>
      <c r="H821" s="21">
        <v>7</v>
      </c>
      <c r="I821" s="49">
        <v>1</v>
      </c>
      <c r="J821" s="37" t="s">
        <v>106</v>
      </c>
      <c r="K821" s="31"/>
      <c r="L821" s="31"/>
      <c r="M821" s="38"/>
      <c r="N821" s="193">
        <v>3</v>
      </c>
      <c r="O821" s="21">
        <v>90</v>
      </c>
      <c r="P821" s="21">
        <v>8</v>
      </c>
      <c r="Q821" s="21"/>
      <c r="R821" s="21">
        <v>0</v>
      </c>
      <c r="S821" s="21">
        <v>8</v>
      </c>
      <c r="T821" s="121">
        <v>76</v>
      </c>
      <c r="U821" s="50">
        <f t="shared" si="210"/>
        <v>0</v>
      </c>
      <c r="V821" s="29">
        <f t="shared" si="211"/>
        <v>0</v>
      </c>
      <c r="W821" s="29">
        <f t="shared" si="212"/>
        <v>8</v>
      </c>
      <c r="X821" s="57">
        <f t="shared" si="213"/>
        <v>0</v>
      </c>
      <c r="Y821" s="29">
        <f t="shared" si="214"/>
        <v>0</v>
      </c>
      <c r="Z821" s="20">
        <f t="shared" si="215"/>
        <v>0</v>
      </c>
      <c r="AA821" s="20">
        <f t="shared" si="207"/>
        <v>0</v>
      </c>
      <c r="AB821" s="20">
        <f t="shared" si="216"/>
        <v>1.75</v>
      </c>
      <c r="AC821" s="20">
        <f t="shared" si="217"/>
        <v>0</v>
      </c>
      <c r="AD821" s="20">
        <f t="shared" si="218"/>
        <v>0</v>
      </c>
      <c r="AE821" s="23">
        <f t="shared" si="219"/>
        <v>0</v>
      </c>
      <c r="AF821" s="25">
        <f t="shared" si="220"/>
        <v>0</v>
      </c>
      <c r="AG821" s="230"/>
      <c r="AH821" s="25">
        <f t="shared" si="208"/>
        <v>0</v>
      </c>
      <c r="AI821" s="23"/>
      <c r="AJ821" s="49">
        <f t="shared" si="221"/>
        <v>9.75</v>
      </c>
      <c r="AK821" s="181" t="s">
        <v>766</v>
      </c>
      <c r="AL821" s="182">
        <f t="shared" si="222"/>
        <v>1.6250000000000001E-2</v>
      </c>
      <c r="AM821" s="158" t="s">
        <v>366</v>
      </c>
      <c r="AN821" s="20" t="s">
        <v>148</v>
      </c>
      <c r="AO821" s="20" t="s">
        <v>148</v>
      </c>
      <c r="AP821" s="21"/>
      <c r="AQ821" s="122" t="s">
        <v>4</v>
      </c>
      <c r="AR821" s="185" t="str">
        <f>INDEX(Преподаватели!F$3:F$72,MATCH($AK821,Преподаватели!$E$3:$E$72,0),1)</f>
        <v>доц.</v>
      </c>
      <c r="AS821" s="101" t="str">
        <f>INDEX(Преподаватели!G$3:G$72,MATCH($AK821,Преподаватели!$E$3:$E$72,0),1)</f>
        <v>сум.</v>
      </c>
      <c r="AT821" s="101" t="str">
        <f>INDEX(Преподаватели!H$3:H$72,MATCH($AK821,Преподаватели!$E$3:$E$72,0),1)</f>
        <v>к.н.</v>
      </c>
      <c r="AU821" s="186" t="str">
        <f>INDEX(Преподаватели!I$3:I$72,MATCH($AK821,Преподаватели!$E$3:$E$72,0),1)</f>
        <v>доц.</v>
      </c>
      <c r="AV821" s="157"/>
      <c r="AW821" s="163"/>
      <c r="AX821" s="163"/>
      <c r="AY821" s="164"/>
      <c r="AZ821" s="165"/>
      <c r="BA821" s="165"/>
    </row>
    <row r="822" spans="1:58">
      <c r="A822" s="22" t="s">
        <v>257</v>
      </c>
      <c r="B822" s="145" t="s">
        <v>768</v>
      </c>
      <c r="C822" s="68" t="s">
        <v>759</v>
      </c>
      <c r="D822" s="21" t="s">
        <v>437</v>
      </c>
      <c r="E822" s="21" t="s">
        <v>413</v>
      </c>
      <c r="F822" s="21">
        <v>1</v>
      </c>
      <c r="G822" s="20" t="s">
        <v>760</v>
      </c>
      <c r="H822" s="21">
        <v>7</v>
      </c>
      <c r="I822" s="49">
        <v>1</v>
      </c>
      <c r="J822" s="37"/>
      <c r="K822" s="31"/>
      <c r="L822" s="31"/>
      <c r="M822" s="38"/>
      <c r="N822" s="193">
        <v>0</v>
      </c>
      <c r="O822" s="21"/>
      <c r="P822" s="21">
        <v>8</v>
      </c>
      <c r="Q822" s="21">
        <v>8</v>
      </c>
      <c r="R822" s="21">
        <v>0</v>
      </c>
      <c r="S822" s="21"/>
      <c r="T822" s="121"/>
      <c r="U822" s="50">
        <f t="shared" si="210"/>
        <v>8</v>
      </c>
      <c r="V822" s="29">
        <f t="shared" si="211"/>
        <v>0</v>
      </c>
      <c r="W822" s="29">
        <f t="shared" si="212"/>
        <v>0</v>
      </c>
      <c r="X822" s="57">
        <f t="shared" si="213"/>
        <v>0</v>
      </c>
      <c r="Y822" s="29">
        <f t="shared" si="214"/>
        <v>0</v>
      </c>
      <c r="Z822" s="20">
        <f t="shared" si="215"/>
        <v>0</v>
      </c>
      <c r="AA822" s="20">
        <f t="shared" si="207"/>
        <v>0</v>
      </c>
      <c r="AB822" s="20">
        <f t="shared" si="216"/>
        <v>0</v>
      </c>
      <c r="AC822" s="20">
        <f t="shared" si="217"/>
        <v>0</v>
      </c>
      <c r="AD822" s="20">
        <f t="shared" si="218"/>
        <v>0</v>
      </c>
      <c r="AE822" s="23">
        <f t="shared" si="219"/>
        <v>0</v>
      </c>
      <c r="AF822" s="25">
        <f t="shared" si="220"/>
        <v>0</v>
      </c>
      <c r="AG822" s="230">
        <f t="shared" si="209"/>
        <v>0</v>
      </c>
      <c r="AH822" s="25">
        <f t="shared" si="208"/>
        <v>0</v>
      </c>
      <c r="AI822" s="23"/>
      <c r="AJ822" s="49">
        <f t="shared" si="221"/>
        <v>8</v>
      </c>
      <c r="AK822" s="181" t="s">
        <v>254</v>
      </c>
      <c r="AL822" s="182">
        <f t="shared" si="222"/>
        <v>1.3333333333333334E-2</v>
      </c>
      <c r="AM822" s="69" t="s">
        <v>366</v>
      </c>
      <c r="AN822" s="20" t="s">
        <v>148</v>
      </c>
      <c r="AO822" s="20" t="s">
        <v>148</v>
      </c>
      <c r="AP822" s="21"/>
      <c r="AQ822" s="122" t="s">
        <v>4</v>
      </c>
      <c r="AR822" s="185" t="str">
        <f>INDEX(Преподаватели!F$3:F$72,MATCH($AK822,Преподаватели!$E$3:$E$72,0),1)</f>
        <v>доц.</v>
      </c>
      <c r="AS822" s="101" t="str">
        <f>INDEX(Преподаватели!G$3:G$72,MATCH($AK822,Преподаватели!$E$3:$E$72,0),1)</f>
        <v>шт.сум.</v>
      </c>
      <c r="AT822" s="101" t="str">
        <f>INDEX(Преподаватели!H$3:H$72,MATCH($AK822,Преподаватели!$E$3:$E$72,0),1)</f>
        <v>к.н.</v>
      </c>
      <c r="AU822" s="186" t="str">
        <f>INDEX(Преподаватели!I$3:I$72,MATCH($AK822,Преподаватели!$E$3:$E$72,0),1)</f>
        <v>доц.</v>
      </c>
      <c r="AV822" s="157"/>
      <c r="AW822" s="163"/>
      <c r="AX822" s="163"/>
      <c r="AY822" s="164"/>
      <c r="AZ822" s="165"/>
      <c r="BA822" s="165"/>
      <c r="BB822" s="1"/>
      <c r="BC822" s="1"/>
      <c r="BD822" s="1"/>
      <c r="BE822" s="1"/>
      <c r="BF822" s="1"/>
    </row>
    <row r="823" spans="1:58" s="1" customFormat="1">
      <c r="A823" s="21" t="s">
        <v>257</v>
      </c>
      <c r="B823" s="145" t="s">
        <v>768</v>
      </c>
      <c r="C823" s="68" t="s">
        <v>759</v>
      </c>
      <c r="D823" s="21" t="s">
        <v>437</v>
      </c>
      <c r="E823" s="21" t="s">
        <v>413</v>
      </c>
      <c r="F823" s="21">
        <v>2</v>
      </c>
      <c r="G823" s="20" t="s">
        <v>760</v>
      </c>
      <c r="H823" s="21">
        <v>7</v>
      </c>
      <c r="I823" s="49">
        <v>1</v>
      </c>
      <c r="J823" s="37" t="s">
        <v>106</v>
      </c>
      <c r="K823" s="31"/>
      <c r="L823" s="31"/>
      <c r="M823" s="38"/>
      <c r="N823" s="193">
        <v>3</v>
      </c>
      <c r="O823" s="21">
        <v>90</v>
      </c>
      <c r="P823" s="21">
        <v>8</v>
      </c>
      <c r="Q823" s="21"/>
      <c r="R823" s="21">
        <v>0</v>
      </c>
      <c r="S823" s="21">
        <v>4</v>
      </c>
      <c r="T823" s="121">
        <v>76</v>
      </c>
      <c r="U823" s="50">
        <f t="shared" si="210"/>
        <v>0</v>
      </c>
      <c r="V823" s="29">
        <f t="shared" si="211"/>
        <v>0</v>
      </c>
      <c r="W823" s="29">
        <f t="shared" si="212"/>
        <v>4</v>
      </c>
      <c r="X823" s="57">
        <f t="shared" si="213"/>
        <v>0</v>
      </c>
      <c r="Y823" s="29">
        <f t="shared" si="214"/>
        <v>0</v>
      </c>
      <c r="Z823" s="20">
        <f t="shared" si="215"/>
        <v>0</v>
      </c>
      <c r="AA823" s="20">
        <f t="shared" si="207"/>
        <v>0</v>
      </c>
      <c r="AB823" s="20">
        <f t="shared" si="216"/>
        <v>1.75</v>
      </c>
      <c r="AC823" s="20">
        <f t="shared" si="217"/>
        <v>0</v>
      </c>
      <c r="AD823" s="20">
        <f t="shared" si="218"/>
        <v>0</v>
      </c>
      <c r="AE823" s="23">
        <f t="shared" si="219"/>
        <v>0</v>
      </c>
      <c r="AF823" s="25">
        <f t="shared" si="220"/>
        <v>0</v>
      </c>
      <c r="AG823" s="230">
        <f t="shared" si="209"/>
        <v>1.68</v>
      </c>
      <c r="AH823" s="25">
        <f t="shared" si="208"/>
        <v>0</v>
      </c>
      <c r="AI823" s="23"/>
      <c r="AJ823" s="49">
        <f t="shared" si="221"/>
        <v>7.43</v>
      </c>
      <c r="AK823" s="181" t="s">
        <v>254</v>
      </c>
      <c r="AL823" s="182">
        <f t="shared" si="222"/>
        <v>1.2383333333333333E-2</v>
      </c>
      <c r="AM823" s="158" t="s">
        <v>366</v>
      </c>
      <c r="AN823" s="20" t="s">
        <v>148</v>
      </c>
      <c r="AO823" s="20" t="s">
        <v>148</v>
      </c>
      <c r="AP823" s="21"/>
      <c r="AQ823" s="122" t="s">
        <v>4</v>
      </c>
      <c r="AR823" s="185" t="str">
        <f>INDEX(Преподаватели!F$3:F$72,MATCH($AK823,Преподаватели!$E$3:$E$72,0),1)</f>
        <v>доц.</v>
      </c>
      <c r="AS823" s="101" t="str">
        <f>INDEX(Преподаватели!G$3:G$72,MATCH($AK823,Преподаватели!$E$3:$E$72,0),1)</f>
        <v>шт.сум.</v>
      </c>
      <c r="AT823" s="101" t="str">
        <f>INDEX(Преподаватели!H$3:H$72,MATCH($AK823,Преподаватели!$E$3:$E$72,0),1)</f>
        <v>к.н.</v>
      </c>
      <c r="AU823" s="186" t="str">
        <f>INDEX(Преподаватели!I$3:I$72,MATCH($AK823,Преподаватели!$E$3:$E$72,0),1)</f>
        <v>доц.</v>
      </c>
      <c r="AV823" s="157"/>
      <c r="AW823" s="163"/>
      <c r="AX823" s="163"/>
      <c r="AY823" s="164"/>
      <c r="AZ823" s="165"/>
      <c r="BA823" s="165"/>
    </row>
    <row r="824" spans="1:58">
      <c r="A824" s="22" t="s">
        <v>355</v>
      </c>
      <c r="B824" s="145" t="s">
        <v>422</v>
      </c>
      <c r="C824" s="68" t="s">
        <v>759</v>
      </c>
      <c r="D824" s="21" t="s">
        <v>437</v>
      </c>
      <c r="E824" s="21" t="s">
        <v>413</v>
      </c>
      <c r="F824" s="21">
        <v>1</v>
      </c>
      <c r="G824" s="20" t="s">
        <v>760</v>
      </c>
      <c r="H824" s="21">
        <v>7</v>
      </c>
      <c r="I824" s="49">
        <v>1</v>
      </c>
      <c r="J824" s="37"/>
      <c r="K824" s="31"/>
      <c r="L824" s="31"/>
      <c r="M824" s="38"/>
      <c r="N824" s="193">
        <v>0</v>
      </c>
      <c r="O824" s="21"/>
      <c r="P824" s="21">
        <v>8</v>
      </c>
      <c r="Q824" s="21">
        <v>8</v>
      </c>
      <c r="R824" s="21">
        <v>0</v>
      </c>
      <c r="S824" s="21"/>
      <c r="T824" s="121"/>
      <c r="U824" s="50">
        <f t="shared" si="210"/>
        <v>8</v>
      </c>
      <c r="V824" s="29">
        <f t="shared" si="211"/>
        <v>0</v>
      </c>
      <c r="W824" s="29">
        <f t="shared" si="212"/>
        <v>0</v>
      </c>
      <c r="X824" s="57">
        <f t="shared" si="213"/>
        <v>0</v>
      </c>
      <c r="Y824" s="29">
        <f t="shared" si="214"/>
        <v>0</v>
      </c>
      <c r="Z824" s="20">
        <f t="shared" si="215"/>
        <v>0</v>
      </c>
      <c r="AA824" s="20">
        <f t="shared" si="207"/>
        <v>0</v>
      </c>
      <c r="AB824" s="20">
        <f t="shared" si="216"/>
        <v>0</v>
      </c>
      <c r="AC824" s="20">
        <f t="shared" si="217"/>
        <v>0</v>
      </c>
      <c r="AD824" s="20">
        <f t="shared" si="218"/>
        <v>0</v>
      </c>
      <c r="AE824" s="23">
        <f t="shared" si="219"/>
        <v>0</v>
      </c>
      <c r="AF824" s="25">
        <f t="shared" si="220"/>
        <v>0</v>
      </c>
      <c r="AG824" s="230">
        <f t="shared" si="209"/>
        <v>0</v>
      </c>
      <c r="AH824" s="25">
        <f t="shared" si="208"/>
        <v>0</v>
      </c>
      <c r="AI824" s="23"/>
      <c r="AJ824" s="49">
        <f t="shared" si="221"/>
        <v>8</v>
      </c>
      <c r="AK824" s="181" t="s">
        <v>254</v>
      </c>
      <c r="AL824" s="182">
        <f t="shared" si="222"/>
        <v>1.3333333333333334E-2</v>
      </c>
      <c r="AM824" s="69" t="s">
        <v>366</v>
      </c>
      <c r="AN824" s="20" t="s">
        <v>148</v>
      </c>
      <c r="AO824" s="20" t="s">
        <v>148</v>
      </c>
      <c r="AP824" s="21"/>
      <c r="AQ824" s="122" t="s">
        <v>4</v>
      </c>
      <c r="AR824" s="185" t="str">
        <f>INDEX(Преподаватели!F$3:F$72,MATCH($AK824,Преподаватели!$E$3:$E$72,0),1)</f>
        <v>доц.</v>
      </c>
      <c r="AS824" s="101" t="str">
        <f>INDEX(Преподаватели!G$3:G$72,MATCH($AK824,Преподаватели!$E$3:$E$72,0),1)</f>
        <v>шт.сум.</v>
      </c>
      <c r="AT824" s="101" t="str">
        <f>INDEX(Преподаватели!H$3:H$72,MATCH($AK824,Преподаватели!$E$3:$E$72,0),1)</f>
        <v>к.н.</v>
      </c>
      <c r="AU824" s="186" t="str">
        <f>INDEX(Преподаватели!I$3:I$72,MATCH($AK824,Преподаватели!$E$3:$E$72,0),1)</f>
        <v>доц.</v>
      </c>
      <c r="AV824" s="157"/>
      <c r="AW824" s="163"/>
      <c r="AX824" s="163"/>
      <c r="AY824" s="164"/>
      <c r="AZ824" s="165"/>
      <c r="BA824" s="165"/>
    </row>
    <row r="825" spans="1:58" s="1" customFormat="1">
      <c r="A825" s="21" t="s">
        <v>355</v>
      </c>
      <c r="B825" s="145" t="s">
        <v>422</v>
      </c>
      <c r="C825" s="68" t="s">
        <v>759</v>
      </c>
      <c r="D825" s="21" t="s">
        <v>437</v>
      </c>
      <c r="E825" s="21" t="s">
        <v>413</v>
      </c>
      <c r="F825" s="21">
        <v>2</v>
      </c>
      <c r="G825" s="20" t="s">
        <v>760</v>
      </c>
      <c r="H825" s="21">
        <v>7</v>
      </c>
      <c r="I825" s="49">
        <v>1</v>
      </c>
      <c r="J825" s="37" t="s">
        <v>106</v>
      </c>
      <c r="K825" s="31"/>
      <c r="L825" s="31"/>
      <c r="M825" s="38"/>
      <c r="N825" s="193">
        <v>4</v>
      </c>
      <c r="O825" s="21">
        <v>120</v>
      </c>
      <c r="P825" s="21">
        <v>8</v>
      </c>
      <c r="Q825" s="21"/>
      <c r="R825" s="21">
        <v>0</v>
      </c>
      <c r="S825" s="21">
        <v>8</v>
      </c>
      <c r="T825" s="121">
        <v>106</v>
      </c>
      <c r="U825" s="50">
        <f t="shared" si="210"/>
        <v>0</v>
      </c>
      <c r="V825" s="29">
        <f t="shared" si="211"/>
        <v>0</v>
      </c>
      <c r="W825" s="29">
        <f t="shared" si="212"/>
        <v>8</v>
      </c>
      <c r="X825" s="57">
        <f t="shared" si="213"/>
        <v>0</v>
      </c>
      <c r="Y825" s="29">
        <f t="shared" si="214"/>
        <v>0</v>
      </c>
      <c r="Z825" s="20">
        <f t="shared" si="215"/>
        <v>0</v>
      </c>
      <c r="AA825" s="20">
        <f t="shared" si="207"/>
        <v>0</v>
      </c>
      <c r="AB825" s="20">
        <f t="shared" si="216"/>
        <v>1.75</v>
      </c>
      <c r="AC825" s="20">
        <f t="shared" si="217"/>
        <v>0</v>
      </c>
      <c r="AD825" s="20">
        <f t="shared" si="218"/>
        <v>0</v>
      </c>
      <c r="AE825" s="23">
        <f t="shared" si="219"/>
        <v>0</v>
      </c>
      <c r="AF825" s="25">
        <f t="shared" si="220"/>
        <v>0</v>
      </c>
      <c r="AG825" s="230">
        <f t="shared" si="209"/>
        <v>2.2400000000000002</v>
      </c>
      <c r="AH825" s="25">
        <f t="shared" si="208"/>
        <v>0</v>
      </c>
      <c r="AI825" s="23"/>
      <c r="AJ825" s="49">
        <f t="shared" si="221"/>
        <v>11.99</v>
      </c>
      <c r="AK825" s="181" t="s">
        <v>254</v>
      </c>
      <c r="AL825" s="182">
        <f t="shared" si="222"/>
        <v>1.9983333333333332E-2</v>
      </c>
      <c r="AM825" s="158" t="s">
        <v>366</v>
      </c>
      <c r="AN825" s="20" t="s">
        <v>148</v>
      </c>
      <c r="AO825" s="20" t="s">
        <v>148</v>
      </c>
      <c r="AP825" s="21"/>
      <c r="AQ825" s="122" t="s">
        <v>4</v>
      </c>
      <c r="AR825" s="185" t="str">
        <f>INDEX(Преподаватели!F$3:F$72,MATCH($AK825,Преподаватели!$E$3:$E$72,0),1)</f>
        <v>доц.</v>
      </c>
      <c r="AS825" s="101" t="str">
        <f>INDEX(Преподаватели!G$3:G$72,MATCH($AK825,Преподаватели!$E$3:$E$72,0),1)</f>
        <v>шт.сум.</v>
      </c>
      <c r="AT825" s="101" t="str">
        <f>INDEX(Преподаватели!H$3:H$72,MATCH($AK825,Преподаватели!$E$3:$E$72,0),1)</f>
        <v>к.н.</v>
      </c>
      <c r="AU825" s="186" t="str">
        <f>INDEX(Преподаватели!I$3:I$72,MATCH($AK825,Преподаватели!$E$3:$E$72,0),1)</f>
        <v>доц.</v>
      </c>
      <c r="AV825" s="157"/>
      <c r="AW825" s="163"/>
      <c r="AX825" s="163"/>
      <c r="AY825" s="164"/>
      <c r="AZ825" s="165"/>
      <c r="BA825" s="165"/>
    </row>
    <row r="826" spans="1:58">
      <c r="A826" s="334" t="s">
        <v>439</v>
      </c>
      <c r="B826" s="145" t="s">
        <v>769</v>
      </c>
      <c r="C826" s="68" t="s">
        <v>759</v>
      </c>
      <c r="D826" s="21" t="s">
        <v>437</v>
      </c>
      <c r="E826" s="21" t="s">
        <v>413</v>
      </c>
      <c r="F826" s="21">
        <v>1</v>
      </c>
      <c r="G826" s="20" t="s">
        <v>760</v>
      </c>
      <c r="H826" s="21">
        <v>7</v>
      </c>
      <c r="I826" s="49">
        <v>1</v>
      </c>
      <c r="J826" s="37"/>
      <c r="K826" s="31"/>
      <c r="L826" s="31"/>
      <c r="M826" s="38"/>
      <c r="N826" s="193">
        <v>0</v>
      </c>
      <c r="O826" s="21"/>
      <c r="P826" s="21">
        <v>4</v>
      </c>
      <c r="Q826" s="21">
        <v>4</v>
      </c>
      <c r="R826" s="21">
        <v>0</v>
      </c>
      <c r="S826" s="21"/>
      <c r="T826" s="121"/>
      <c r="U826" s="50">
        <f t="shared" si="210"/>
        <v>4</v>
      </c>
      <c r="V826" s="29">
        <f t="shared" si="211"/>
        <v>0</v>
      </c>
      <c r="W826" s="29">
        <f t="shared" si="212"/>
        <v>0</v>
      </c>
      <c r="X826" s="57">
        <f t="shared" si="213"/>
        <v>0</v>
      </c>
      <c r="Y826" s="29">
        <f t="shared" si="214"/>
        <v>0</v>
      </c>
      <c r="Z826" s="20">
        <f t="shared" si="215"/>
        <v>0</v>
      </c>
      <c r="AA826" s="20">
        <f t="shared" si="207"/>
        <v>0</v>
      </c>
      <c r="AB826" s="20">
        <f t="shared" si="216"/>
        <v>0</v>
      </c>
      <c r="AC826" s="20">
        <f t="shared" si="217"/>
        <v>0</v>
      </c>
      <c r="AD826" s="20">
        <f t="shared" si="218"/>
        <v>0</v>
      </c>
      <c r="AE826" s="23">
        <f t="shared" si="219"/>
        <v>0</v>
      </c>
      <c r="AF826" s="25">
        <f t="shared" si="220"/>
        <v>0</v>
      </c>
      <c r="AG826" s="230">
        <f t="shared" si="209"/>
        <v>0</v>
      </c>
      <c r="AH826" s="25">
        <f t="shared" si="208"/>
        <v>0</v>
      </c>
      <c r="AI826" s="23"/>
      <c r="AJ826" s="49">
        <f t="shared" si="221"/>
        <v>4</v>
      </c>
      <c r="AK826" s="181" t="s">
        <v>233</v>
      </c>
      <c r="AL826" s="182">
        <f t="shared" si="222"/>
        <v>6.6666666666666671E-3</v>
      </c>
      <c r="AM826" s="69" t="s">
        <v>366</v>
      </c>
      <c r="AN826" s="20" t="s">
        <v>148</v>
      </c>
      <c r="AO826" s="20" t="s">
        <v>148</v>
      </c>
      <c r="AP826" s="21"/>
      <c r="AQ826" s="122" t="s">
        <v>4</v>
      </c>
      <c r="AR826" s="185" t="str">
        <f>INDEX(Преподаватели!F$3:F$72,MATCH($AK826,Преподаватели!$E$3:$E$72,0),1)</f>
        <v>доц.</v>
      </c>
      <c r="AS826" s="101" t="str">
        <f>INDEX(Преподаватели!G$3:G$72,MATCH($AK826,Преподаватели!$E$3:$E$72,0),1)</f>
        <v>шт.</v>
      </c>
      <c r="AT826" s="101" t="str">
        <f>INDEX(Преподаватели!H$3:H$72,MATCH($AK826,Преподаватели!$E$3:$E$72,0),1)</f>
        <v>к.н.</v>
      </c>
      <c r="AU826" s="186" t="str">
        <f>INDEX(Преподаватели!I$3:I$72,MATCH($AK826,Преподаватели!$E$3:$E$72,0),1)</f>
        <v>б.з.</v>
      </c>
      <c r="AV826" s="157"/>
      <c r="AW826" s="163"/>
      <c r="AX826" s="163"/>
      <c r="AY826" s="164"/>
      <c r="AZ826" s="165"/>
      <c r="BA826" s="165"/>
    </row>
    <row r="827" spans="1:58" s="1" customFormat="1">
      <c r="A827" s="21" t="s">
        <v>424</v>
      </c>
      <c r="B827" s="145" t="s">
        <v>769</v>
      </c>
      <c r="C827" s="68" t="s">
        <v>759</v>
      </c>
      <c r="D827" s="21" t="s">
        <v>437</v>
      </c>
      <c r="E827" s="21" t="s">
        <v>413</v>
      </c>
      <c r="F827" s="21">
        <v>1</v>
      </c>
      <c r="G827" s="20" t="s">
        <v>760</v>
      </c>
      <c r="H827" s="21">
        <v>7</v>
      </c>
      <c r="I827" s="49">
        <v>1</v>
      </c>
      <c r="J827" s="37"/>
      <c r="K827" s="31" t="s">
        <v>106</v>
      </c>
      <c r="L827" s="31"/>
      <c r="M827" s="38"/>
      <c r="N827" s="193">
        <v>4</v>
      </c>
      <c r="O827" s="21">
        <v>120</v>
      </c>
      <c r="P827" s="21">
        <v>8</v>
      </c>
      <c r="Q827" s="21"/>
      <c r="R827" s="21">
        <v>0</v>
      </c>
      <c r="S827" s="21">
        <v>8</v>
      </c>
      <c r="T827" s="121">
        <v>106</v>
      </c>
      <c r="U827" s="50">
        <f t="shared" si="210"/>
        <v>0</v>
      </c>
      <c r="V827" s="29">
        <f t="shared" si="211"/>
        <v>0</v>
      </c>
      <c r="W827" s="29">
        <f t="shared" si="212"/>
        <v>8</v>
      </c>
      <c r="X827" s="57">
        <f t="shared" si="213"/>
        <v>0</v>
      </c>
      <c r="Y827" s="29">
        <f t="shared" si="214"/>
        <v>0</v>
      </c>
      <c r="Z827" s="20">
        <f t="shared" si="215"/>
        <v>0</v>
      </c>
      <c r="AA827" s="20">
        <f t="shared" si="207"/>
        <v>0</v>
      </c>
      <c r="AB827" s="20">
        <f t="shared" si="216"/>
        <v>0</v>
      </c>
      <c r="AC827" s="20">
        <f t="shared" si="217"/>
        <v>0</v>
      </c>
      <c r="AD827" s="20">
        <f t="shared" si="218"/>
        <v>0</v>
      </c>
      <c r="AE827" s="23">
        <f t="shared" si="219"/>
        <v>0</v>
      </c>
      <c r="AF827" s="25">
        <f t="shared" si="220"/>
        <v>0</v>
      </c>
      <c r="AG827" s="230">
        <f t="shared" si="209"/>
        <v>2.2400000000000002</v>
      </c>
      <c r="AH827" s="25">
        <f t="shared" si="208"/>
        <v>0</v>
      </c>
      <c r="AI827" s="23"/>
      <c r="AJ827" s="49">
        <f t="shared" si="221"/>
        <v>10.24</v>
      </c>
      <c r="AK827" s="181" t="s">
        <v>233</v>
      </c>
      <c r="AL827" s="182">
        <f t="shared" si="222"/>
        <v>1.7066666666666667E-2</v>
      </c>
      <c r="AM827" s="158" t="s">
        <v>366</v>
      </c>
      <c r="AN827" s="20" t="s">
        <v>148</v>
      </c>
      <c r="AO827" s="20" t="s">
        <v>148</v>
      </c>
      <c r="AP827" s="21"/>
      <c r="AQ827" s="122" t="s">
        <v>4</v>
      </c>
      <c r="AR827" s="185" t="str">
        <f>INDEX(Преподаватели!F$3:F$72,MATCH($AK827,Преподаватели!$E$3:$E$72,0),1)</f>
        <v>доц.</v>
      </c>
      <c r="AS827" s="101" t="str">
        <f>INDEX(Преподаватели!G$3:G$72,MATCH($AK827,Преподаватели!$E$3:$E$72,0),1)</f>
        <v>шт.</v>
      </c>
      <c r="AT827" s="101" t="str">
        <f>INDEX(Преподаватели!H$3:H$72,MATCH($AK827,Преподаватели!$E$3:$E$72,0),1)</f>
        <v>к.н.</v>
      </c>
      <c r="AU827" s="186" t="str">
        <f>INDEX(Преподаватели!I$3:I$72,MATCH($AK827,Преподаватели!$E$3:$E$72,0),1)</f>
        <v>б.з.</v>
      </c>
      <c r="AV827" s="157"/>
      <c r="AW827" s="163"/>
      <c r="AX827" s="163"/>
      <c r="AY827" s="164"/>
      <c r="AZ827" s="165"/>
      <c r="BA827" s="165"/>
    </row>
    <row r="828" spans="1:58" ht="25.5">
      <c r="A828" s="334" t="s">
        <v>439</v>
      </c>
      <c r="B828" s="145" t="s">
        <v>770</v>
      </c>
      <c r="C828" s="68" t="s">
        <v>759</v>
      </c>
      <c r="D828" s="21" t="s">
        <v>437</v>
      </c>
      <c r="E828" s="21" t="s">
        <v>413</v>
      </c>
      <c r="F828" s="21">
        <v>1</v>
      </c>
      <c r="G828" s="20" t="s">
        <v>760</v>
      </c>
      <c r="H828" s="21">
        <v>7</v>
      </c>
      <c r="I828" s="49">
        <v>1</v>
      </c>
      <c r="J828" s="37"/>
      <c r="K828" s="31"/>
      <c r="L828" s="31"/>
      <c r="M828" s="38"/>
      <c r="N828" s="193">
        <v>0</v>
      </c>
      <c r="O828" s="21"/>
      <c r="P828" s="21">
        <v>8</v>
      </c>
      <c r="Q828" s="21">
        <v>8</v>
      </c>
      <c r="R828" s="21">
        <v>0</v>
      </c>
      <c r="S828" s="21"/>
      <c r="T828" s="121"/>
      <c r="U828" s="50">
        <f t="shared" si="210"/>
        <v>8</v>
      </c>
      <c r="V828" s="29">
        <f t="shared" si="211"/>
        <v>0</v>
      </c>
      <c r="W828" s="29">
        <f t="shared" si="212"/>
        <v>0</v>
      </c>
      <c r="X828" s="57">
        <f t="shared" si="213"/>
        <v>0</v>
      </c>
      <c r="Y828" s="29">
        <f t="shared" si="214"/>
        <v>0</v>
      </c>
      <c r="Z828" s="20">
        <f t="shared" si="215"/>
        <v>0</v>
      </c>
      <c r="AA828" s="20">
        <f t="shared" si="207"/>
        <v>0</v>
      </c>
      <c r="AB828" s="20">
        <f t="shared" si="216"/>
        <v>0</v>
      </c>
      <c r="AC828" s="20">
        <f t="shared" si="217"/>
        <v>0</v>
      </c>
      <c r="AD828" s="20">
        <f t="shared" si="218"/>
        <v>0</v>
      </c>
      <c r="AE828" s="23">
        <f t="shared" si="219"/>
        <v>0</v>
      </c>
      <c r="AF828" s="25">
        <f t="shared" si="220"/>
        <v>0</v>
      </c>
      <c r="AG828" s="230">
        <f t="shared" si="209"/>
        <v>0</v>
      </c>
      <c r="AH828" s="25">
        <f t="shared" si="208"/>
        <v>0</v>
      </c>
      <c r="AI828" s="23"/>
      <c r="AJ828" s="49">
        <f t="shared" si="221"/>
        <v>8</v>
      </c>
      <c r="AK828" s="181" t="s">
        <v>254</v>
      </c>
      <c r="AL828" s="182">
        <f t="shared" si="222"/>
        <v>1.3333333333333334E-2</v>
      </c>
      <c r="AM828" s="69" t="s">
        <v>560</v>
      </c>
      <c r="AN828" s="20" t="s">
        <v>148</v>
      </c>
      <c r="AO828" s="20" t="s">
        <v>148</v>
      </c>
      <c r="AP828" s="21"/>
      <c r="AQ828" s="122" t="s">
        <v>4</v>
      </c>
      <c r="AR828" s="185" t="str">
        <f>INDEX(Преподаватели!F$3:F$72,MATCH($AK828,Преподаватели!$E$3:$E$72,0),1)</f>
        <v>доц.</v>
      </c>
      <c r="AS828" s="101" t="str">
        <f>INDEX(Преподаватели!G$3:G$72,MATCH($AK828,Преподаватели!$E$3:$E$72,0),1)</f>
        <v>шт.сум.</v>
      </c>
      <c r="AT828" s="101" t="str">
        <f>INDEX(Преподаватели!H$3:H$72,MATCH($AK828,Преподаватели!$E$3:$E$72,0),1)</f>
        <v>к.н.</v>
      </c>
      <c r="AU828" s="186" t="str">
        <f>INDEX(Преподаватели!I$3:I$72,MATCH($AK828,Преподаватели!$E$3:$E$72,0),1)</f>
        <v>доц.</v>
      </c>
      <c r="AV828" s="157"/>
      <c r="AW828" s="163"/>
      <c r="AX828" s="163"/>
      <c r="AY828" s="164"/>
      <c r="AZ828" s="165"/>
      <c r="BA828" s="165"/>
    </row>
    <row r="829" spans="1:58" ht="25.5">
      <c r="A829" s="21" t="s">
        <v>426</v>
      </c>
      <c r="B829" s="145" t="s">
        <v>770</v>
      </c>
      <c r="C829" s="68" t="s">
        <v>759</v>
      </c>
      <c r="D829" s="21" t="s">
        <v>437</v>
      </c>
      <c r="E829" s="21" t="s">
        <v>413</v>
      </c>
      <c r="F829" s="21">
        <v>1</v>
      </c>
      <c r="G829" s="20" t="s">
        <v>760</v>
      </c>
      <c r="H829" s="21">
        <v>7</v>
      </c>
      <c r="I829" s="49">
        <v>1</v>
      </c>
      <c r="J829" s="37"/>
      <c r="K829" s="31" t="s">
        <v>106</v>
      </c>
      <c r="L829" s="31"/>
      <c r="M829" s="38"/>
      <c r="N829" s="193">
        <v>4</v>
      </c>
      <c r="O829" s="21">
        <v>120</v>
      </c>
      <c r="P829" s="21">
        <v>8</v>
      </c>
      <c r="Q829" s="21"/>
      <c r="R829" s="21">
        <v>0</v>
      </c>
      <c r="S829" s="21">
        <v>8</v>
      </c>
      <c r="T829" s="121">
        <v>106</v>
      </c>
      <c r="U829" s="50">
        <f t="shared" si="210"/>
        <v>0</v>
      </c>
      <c r="V829" s="29">
        <f t="shared" si="211"/>
        <v>0</v>
      </c>
      <c r="W829" s="29">
        <f t="shared" si="212"/>
        <v>8</v>
      </c>
      <c r="X829" s="57">
        <f t="shared" si="213"/>
        <v>0</v>
      </c>
      <c r="Y829" s="29">
        <f t="shared" si="214"/>
        <v>0</v>
      </c>
      <c r="Z829" s="20">
        <f t="shared" si="215"/>
        <v>0</v>
      </c>
      <c r="AA829" s="20">
        <f t="shared" si="207"/>
        <v>0</v>
      </c>
      <c r="AB829" s="20">
        <f t="shared" si="216"/>
        <v>0</v>
      </c>
      <c r="AC829" s="20">
        <f t="shared" si="217"/>
        <v>0</v>
      </c>
      <c r="AD829" s="20">
        <f t="shared" si="218"/>
        <v>0</v>
      </c>
      <c r="AE829" s="23">
        <f t="shared" si="219"/>
        <v>0</v>
      </c>
      <c r="AF829" s="25">
        <f t="shared" si="220"/>
        <v>0</v>
      </c>
      <c r="AG829" s="230">
        <f t="shared" si="209"/>
        <v>2.2400000000000002</v>
      </c>
      <c r="AH829" s="25">
        <f t="shared" si="208"/>
        <v>0</v>
      </c>
      <c r="AI829" s="23"/>
      <c r="AJ829" s="49">
        <f t="shared" si="221"/>
        <v>10.24</v>
      </c>
      <c r="AK829" s="181" t="s">
        <v>254</v>
      </c>
      <c r="AL829" s="182">
        <f t="shared" si="222"/>
        <v>1.7066666666666667E-2</v>
      </c>
      <c r="AM829" s="69" t="s">
        <v>560</v>
      </c>
      <c r="AN829" s="20" t="s">
        <v>148</v>
      </c>
      <c r="AO829" s="20" t="s">
        <v>148</v>
      </c>
      <c r="AP829" s="21"/>
      <c r="AQ829" s="122" t="s">
        <v>4</v>
      </c>
      <c r="AR829" s="185" t="str">
        <f>INDEX(Преподаватели!F$3:F$72,MATCH($AK829,Преподаватели!$E$3:$E$72,0),1)</f>
        <v>доц.</v>
      </c>
      <c r="AS829" s="101" t="str">
        <f>INDEX(Преподаватели!G$3:G$72,MATCH($AK829,Преподаватели!$E$3:$E$72,0),1)</f>
        <v>шт.сум.</v>
      </c>
      <c r="AT829" s="101" t="str">
        <f>INDEX(Преподаватели!H$3:H$72,MATCH($AK829,Преподаватели!$E$3:$E$72,0),1)</f>
        <v>к.н.</v>
      </c>
      <c r="AU829" s="186" t="str">
        <f>INDEX(Преподаватели!I$3:I$72,MATCH($AK829,Преподаватели!$E$3:$E$72,0),1)</f>
        <v>доц.</v>
      </c>
      <c r="AV829" s="157"/>
      <c r="AW829" s="163"/>
      <c r="AX829" s="163"/>
      <c r="AY829" s="164"/>
      <c r="AZ829" s="165"/>
      <c r="BA829" s="165"/>
      <c r="BB829" s="1"/>
      <c r="BC829" s="1"/>
      <c r="BD829" s="1"/>
      <c r="BE829" s="1"/>
      <c r="BF829" s="1"/>
    </row>
    <row r="830" spans="1:58" s="1" customFormat="1">
      <c r="A830" s="21" t="s">
        <v>428</v>
      </c>
      <c r="B830" s="145" t="s">
        <v>590</v>
      </c>
      <c r="C830" s="68" t="s">
        <v>759</v>
      </c>
      <c r="D830" s="21" t="s">
        <v>437</v>
      </c>
      <c r="E830" s="21" t="s">
        <v>413</v>
      </c>
      <c r="F830" s="21">
        <v>1</v>
      </c>
      <c r="G830" s="20" t="s">
        <v>760</v>
      </c>
      <c r="H830" s="21">
        <v>7</v>
      </c>
      <c r="I830" s="49">
        <v>1</v>
      </c>
      <c r="J830" s="37"/>
      <c r="K830" s="31"/>
      <c r="L830" s="31"/>
      <c r="M830" s="38"/>
      <c r="N830" s="193">
        <v>0</v>
      </c>
      <c r="O830" s="21"/>
      <c r="P830" s="21">
        <v>6</v>
      </c>
      <c r="Q830" s="21">
        <v>6</v>
      </c>
      <c r="R830" s="21">
        <v>0</v>
      </c>
      <c r="S830" s="21"/>
      <c r="T830" s="121"/>
      <c r="U830" s="50">
        <f t="shared" si="210"/>
        <v>6</v>
      </c>
      <c r="V830" s="29">
        <f t="shared" si="211"/>
        <v>0</v>
      </c>
      <c r="W830" s="29">
        <f t="shared" si="212"/>
        <v>0</v>
      </c>
      <c r="X830" s="57">
        <f t="shared" si="213"/>
        <v>0</v>
      </c>
      <c r="Y830" s="29">
        <f t="shared" si="214"/>
        <v>0</v>
      </c>
      <c r="Z830" s="20">
        <f t="shared" si="215"/>
        <v>0</v>
      </c>
      <c r="AA830" s="20">
        <f t="shared" si="207"/>
        <v>0</v>
      </c>
      <c r="AB830" s="20">
        <f t="shared" si="216"/>
        <v>0</v>
      </c>
      <c r="AC830" s="20">
        <f t="shared" si="217"/>
        <v>0</v>
      </c>
      <c r="AD830" s="20">
        <f t="shared" si="218"/>
        <v>0</v>
      </c>
      <c r="AE830" s="23">
        <f t="shared" si="219"/>
        <v>0</v>
      </c>
      <c r="AF830" s="25">
        <f t="shared" si="220"/>
        <v>0</v>
      </c>
      <c r="AG830" s="230">
        <f t="shared" si="209"/>
        <v>0</v>
      </c>
      <c r="AH830" s="25">
        <f t="shared" si="208"/>
        <v>0</v>
      </c>
      <c r="AI830" s="23"/>
      <c r="AJ830" s="49">
        <f t="shared" si="221"/>
        <v>6</v>
      </c>
      <c r="AK830" s="181" t="s">
        <v>238</v>
      </c>
      <c r="AL830" s="182">
        <f t="shared" si="222"/>
        <v>0.01</v>
      </c>
      <c r="AM830" s="158" t="s">
        <v>468</v>
      </c>
      <c r="AN830" s="20" t="s">
        <v>180</v>
      </c>
      <c r="AO830" s="20" t="s">
        <v>148</v>
      </c>
      <c r="AP830" s="21"/>
      <c r="AQ830" s="122" t="s">
        <v>4</v>
      </c>
      <c r="AR830" s="185" t="str">
        <f>INDEX(Преподаватели!F$3:F$72,MATCH($AK830,Преподаватели!$E$3:$E$72,0),1)</f>
        <v>доц.</v>
      </c>
      <c r="AS830" s="101" t="str">
        <f>INDEX(Преподаватели!G$3:G$72,MATCH($AK830,Преподаватели!$E$3:$E$72,0),1)</f>
        <v>шт.</v>
      </c>
      <c r="AT830" s="101" t="str">
        <f>INDEX(Преподаватели!H$3:H$72,MATCH($AK830,Преподаватели!$E$3:$E$72,0),1)</f>
        <v>к.н.</v>
      </c>
      <c r="AU830" s="186" t="str">
        <f>INDEX(Преподаватели!I$3:I$72,MATCH($AK830,Преподаватели!$E$3:$E$72,0),1)</f>
        <v>б.з.</v>
      </c>
      <c r="AV830" s="157"/>
      <c r="AW830" s="163"/>
      <c r="AX830" s="163"/>
      <c r="AY830" s="164"/>
      <c r="AZ830" s="165"/>
      <c r="BA830" s="165"/>
    </row>
    <row r="831" spans="1:58">
      <c r="A831" s="22" t="s">
        <v>428</v>
      </c>
      <c r="B831" s="145" t="s">
        <v>590</v>
      </c>
      <c r="C831" s="68" t="s">
        <v>759</v>
      </c>
      <c r="D831" s="21" t="s">
        <v>437</v>
      </c>
      <c r="E831" s="21" t="s">
        <v>413</v>
      </c>
      <c r="F831" s="21">
        <v>2</v>
      </c>
      <c r="G831" s="20" t="s">
        <v>760</v>
      </c>
      <c r="H831" s="21">
        <v>7</v>
      </c>
      <c r="I831" s="49">
        <v>1</v>
      </c>
      <c r="J831" s="37"/>
      <c r="K831" s="31" t="s">
        <v>106</v>
      </c>
      <c r="L831" s="31"/>
      <c r="M831" s="38"/>
      <c r="N831" s="193">
        <v>4</v>
      </c>
      <c r="O831" s="21">
        <v>120</v>
      </c>
      <c r="P831" s="21">
        <v>8</v>
      </c>
      <c r="Q831" s="21"/>
      <c r="R831" s="21">
        <v>0</v>
      </c>
      <c r="S831" s="21">
        <v>8</v>
      </c>
      <c r="T831" s="121">
        <v>106</v>
      </c>
      <c r="U831" s="50">
        <f t="shared" si="210"/>
        <v>0</v>
      </c>
      <c r="V831" s="29">
        <f t="shared" si="211"/>
        <v>0</v>
      </c>
      <c r="W831" s="29">
        <f t="shared" si="212"/>
        <v>8</v>
      </c>
      <c r="X831" s="57">
        <f t="shared" si="213"/>
        <v>0</v>
      </c>
      <c r="Y831" s="29">
        <f t="shared" si="214"/>
        <v>0</v>
      </c>
      <c r="Z831" s="20">
        <f t="shared" si="215"/>
        <v>0</v>
      </c>
      <c r="AA831" s="20">
        <f t="shared" si="207"/>
        <v>0</v>
      </c>
      <c r="AB831" s="20">
        <f t="shared" si="216"/>
        <v>0</v>
      </c>
      <c r="AC831" s="20">
        <f t="shared" si="217"/>
        <v>0</v>
      </c>
      <c r="AD831" s="20">
        <f t="shared" si="218"/>
        <v>0</v>
      </c>
      <c r="AE831" s="23">
        <f t="shared" si="219"/>
        <v>0</v>
      </c>
      <c r="AF831" s="25">
        <f t="shared" si="220"/>
        <v>0</v>
      </c>
      <c r="AG831" s="230">
        <f t="shared" si="209"/>
        <v>2.2400000000000002</v>
      </c>
      <c r="AH831" s="25">
        <f t="shared" si="208"/>
        <v>0</v>
      </c>
      <c r="AI831" s="23"/>
      <c r="AJ831" s="49">
        <f t="shared" si="221"/>
        <v>10.24</v>
      </c>
      <c r="AK831" s="181" t="s">
        <v>238</v>
      </c>
      <c r="AL831" s="182">
        <f t="shared" si="222"/>
        <v>1.7066666666666667E-2</v>
      </c>
      <c r="AM831" s="69" t="s">
        <v>468</v>
      </c>
      <c r="AN831" s="20" t="s">
        <v>180</v>
      </c>
      <c r="AO831" s="20" t="s">
        <v>148</v>
      </c>
      <c r="AP831" s="21"/>
      <c r="AQ831" s="122" t="s">
        <v>4</v>
      </c>
      <c r="AR831" s="185" t="str">
        <f>INDEX(Преподаватели!F$3:F$72,MATCH($AK831,Преподаватели!$E$3:$E$72,0),1)</f>
        <v>доц.</v>
      </c>
      <c r="AS831" s="101" t="str">
        <f>INDEX(Преподаватели!G$3:G$72,MATCH($AK831,Преподаватели!$E$3:$E$72,0),1)</f>
        <v>шт.</v>
      </c>
      <c r="AT831" s="101" t="str">
        <f>INDEX(Преподаватели!H$3:H$72,MATCH($AK831,Преподаватели!$E$3:$E$72,0),1)</f>
        <v>к.н.</v>
      </c>
      <c r="AU831" s="186" t="str">
        <f>INDEX(Преподаватели!I$3:I$72,MATCH($AK831,Преподаватели!$E$3:$E$72,0),1)</f>
        <v>б.з.</v>
      </c>
      <c r="AV831" s="157"/>
      <c r="AW831" s="163"/>
      <c r="AX831" s="163"/>
      <c r="AY831" s="164"/>
      <c r="AZ831" s="165"/>
      <c r="BA831" s="165"/>
    </row>
    <row r="832" spans="1:58" s="1" customFormat="1" ht="25.5">
      <c r="A832" s="21" t="s">
        <v>430</v>
      </c>
      <c r="B832" s="145" t="s">
        <v>771</v>
      </c>
      <c r="C832" s="68" t="s">
        <v>759</v>
      </c>
      <c r="D832" s="21" t="s">
        <v>437</v>
      </c>
      <c r="E832" s="21" t="s">
        <v>413</v>
      </c>
      <c r="F832" s="21">
        <v>1</v>
      </c>
      <c r="G832" s="20" t="s">
        <v>760</v>
      </c>
      <c r="H832" s="21">
        <v>7</v>
      </c>
      <c r="I832" s="49">
        <v>1</v>
      </c>
      <c r="J832" s="37"/>
      <c r="K832" s="31"/>
      <c r="L832" s="31"/>
      <c r="M832" s="38"/>
      <c r="N832" s="193">
        <v>0</v>
      </c>
      <c r="O832" s="21"/>
      <c r="P832" s="21">
        <v>6</v>
      </c>
      <c r="Q832" s="21">
        <v>6</v>
      </c>
      <c r="R832" s="21">
        <v>0</v>
      </c>
      <c r="S832" s="21"/>
      <c r="T832" s="121"/>
      <c r="U832" s="50">
        <f t="shared" si="210"/>
        <v>6</v>
      </c>
      <c r="V832" s="29">
        <f t="shared" si="211"/>
        <v>0</v>
      </c>
      <c r="W832" s="29">
        <f t="shared" si="212"/>
        <v>0</v>
      </c>
      <c r="X832" s="57">
        <f t="shared" si="213"/>
        <v>0</v>
      </c>
      <c r="Y832" s="29">
        <f t="shared" si="214"/>
        <v>0</v>
      </c>
      <c r="Z832" s="20">
        <f t="shared" si="215"/>
        <v>0</v>
      </c>
      <c r="AA832" s="20">
        <f t="shared" si="207"/>
        <v>0</v>
      </c>
      <c r="AB832" s="20">
        <f t="shared" si="216"/>
        <v>0</v>
      </c>
      <c r="AC832" s="20">
        <f t="shared" si="217"/>
        <v>0</v>
      </c>
      <c r="AD832" s="20">
        <f t="shared" si="218"/>
        <v>0</v>
      </c>
      <c r="AE832" s="23">
        <f t="shared" si="219"/>
        <v>0</v>
      </c>
      <c r="AF832" s="25">
        <f t="shared" si="220"/>
        <v>0</v>
      </c>
      <c r="AG832" s="230">
        <f t="shared" si="209"/>
        <v>0</v>
      </c>
      <c r="AH832" s="25">
        <f t="shared" si="208"/>
        <v>0</v>
      </c>
      <c r="AI832" s="23"/>
      <c r="AJ832" s="49">
        <f t="shared" si="221"/>
        <v>6</v>
      </c>
      <c r="AK832" s="181" t="s">
        <v>254</v>
      </c>
      <c r="AL832" s="182">
        <f t="shared" si="222"/>
        <v>0.01</v>
      </c>
      <c r="AM832" s="158" t="s">
        <v>366</v>
      </c>
      <c r="AN832" s="20" t="s">
        <v>148</v>
      </c>
      <c r="AO832" s="20" t="s">
        <v>148</v>
      </c>
      <c r="AP832" s="21"/>
      <c r="AQ832" s="122" t="s">
        <v>4</v>
      </c>
      <c r="AR832" s="185" t="str">
        <f>INDEX(Преподаватели!F$3:F$72,MATCH($AK832,Преподаватели!$E$3:$E$72,0),1)</f>
        <v>доц.</v>
      </c>
      <c r="AS832" s="101" t="str">
        <f>INDEX(Преподаватели!G$3:G$72,MATCH($AK832,Преподаватели!$E$3:$E$72,0),1)</f>
        <v>шт.сум.</v>
      </c>
      <c r="AT832" s="101" t="str">
        <f>INDEX(Преподаватели!H$3:H$72,MATCH($AK832,Преподаватели!$E$3:$E$72,0),1)</f>
        <v>к.н.</v>
      </c>
      <c r="AU832" s="186" t="str">
        <f>INDEX(Преподаватели!I$3:I$72,MATCH($AK832,Преподаватели!$E$3:$E$72,0),1)</f>
        <v>доц.</v>
      </c>
      <c r="AV832" s="157"/>
      <c r="AW832" s="163"/>
      <c r="AX832" s="163"/>
      <c r="AY832" s="164"/>
      <c r="AZ832" s="165"/>
      <c r="BA832" s="165"/>
    </row>
    <row r="833" spans="1:58" s="1" customFormat="1" ht="25.5">
      <c r="A833" s="21" t="s">
        <v>430</v>
      </c>
      <c r="B833" s="145" t="s">
        <v>771</v>
      </c>
      <c r="C833" s="68" t="s">
        <v>759</v>
      </c>
      <c r="D833" s="21" t="s">
        <v>437</v>
      </c>
      <c r="E833" s="21" t="s">
        <v>413</v>
      </c>
      <c r="F833" s="21">
        <v>2</v>
      </c>
      <c r="G833" s="20" t="s">
        <v>760</v>
      </c>
      <c r="H833" s="21">
        <v>7</v>
      </c>
      <c r="I833" s="49">
        <v>1</v>
      </c>
      <c r="J833" s="37"/>
      <c r="K833" s="31" t="s">
        <v>106</v>
      </c>
      <c r="L833" s="31"/>
      <c r="M833" s="38"/>
      <c r="N833" s="193">
        <v>4</v>
      </c>
      <c r="O833" s="21">
        <v>120</v>
      </c>
      <c r="P833" s="21">
        <v>8</v>
      </c>
      <c r="Q833" s="21"/>
      <c r="R833" s="21">
        <v>0</v>
      </c>
      <c r="S833" s="21">
        <v>8</v>
      </c>
      <c r="T833" s="121">
        <v>106</v>
      </c>
      <c r="U833" s="50">
        <f t="shared" si="210"/>
        <v>0</v>
      </c>
      <c r="V833" s="29">
        <f t="shared" si="211"/>
        <v>0</v>
      </c>
      <c r="W833" s="29">
        <f t="shared" si="212"/>
        <v>8</v>
      </c>
      <c r="X833" s="57">
        <f t="shared" si="213"/>
        <v>0</v>
      </c>
      <c r="Y833" s="29">
        <f t="shared" si="214"/>
        <v>0</v>
      </c>
      <c r="Z833" s="20">
        <f t="shared" si="215"/>
        <v>0</v>
      </c>
      <c r="AA833" s="20">
        <f t="shared" si="207"/>
        <v>0</v>
      </c>
      <c r="AB833" s="20">
        <f t="shared" si="216"/>
        <v>0</v>
      </c>
      <c r="AC833" s="20">
        <f t="shared" si="217"/>
        <v>0</v>
      </c>
      <c r="AD833" s="20">
        <f t="shared" si="218"/>
        <v>0</v>
      </c>
      <c r="AE833" s="23">
        <f t="shared" si="219"/>
        <v>0</v>
      </c>
      <c r="AF833" s="25">
        <f t="shared" si="220"/>
        <v>0</v>
      </c>
      <c r="AG833" s="230">
        <f t="shared" si="209"/>
        <v>2.2400000000000002</v>
      </c>
      <c r="AH833" s="25">
        <f t="shared" si="208"/>
        <v>0</v>
      </c>
      <c r="AI833" s="23"/>
      <c r="AJ833" s="49">
        <f t="shared" si="221"/>
        <v>10.24</v>
      </c>
      <c r="AK833" s="181" t="s">
        <v>254</v>
      </c>
      <c r="AL833" s="182">
        <f t="shared" si="222"/>
        <v>1.7066666666666667E-2</v>
      </c>
      <c r="AM833" s="158" t="s">
        <v>366</v>
      </c>
      <c r="AN833" s="20" t="s">
        <v>148</v>
      </c>
      <c r="AO833" s="20" t="s">
        <v>148</v>
      </c>
      <c r="AP833" s="21"/>
      <c r="AQ833" s="122" t="s">
        <v>4</v>
      </c>
      <c r="AR833" s="185" t="str">
        <f>INDEX(Преподаватели!F$3:F$72,MATCH($AK833,Преподаватели!$E$3:$E$72,0),1)</f>
        <v>доц.</v>
      </c>
      <c r="AS833" s="101" t="str">
        <f>INDEX(Преподаватели!G$3:G$72,MATCH($AK833,Преподаватели!$E$3:$E$72,0),1)</f>
        <v>шт.сум.</v>
      </c>
      <c r="AT833" s="101" t="str">
        <f>INDEX(Преподаватели!H$3:H$72,MATCH($AK833,Преподаватели!$E$3:$E$72,0),1)</f>
        <v>к.н.</v>
      </c>
      <c r="AU833" s="186" t="str">
        <f>INDEX(Преподаватели!I$3:I$72,MATCH($AK833,Преподаватели!$E$3:$E$72,0),1)</f>
        <v>доц.</v>
      </c>
      <c r="AV833" s="157"/>
      <c r="AW833" s="163"/>
      <c r="AX833" s="163"/>
      <c r="AY833" s="164"/>
      <c r="AZ833" s="165"/>
      <c r="BA833" s="165"/>
    </row>
    <row r="834" spans="1:58">
      <c r="A834" s="22" t="s">
        <v>432</v>
      </c>
      <c r="B834" s="145" t="s">
        <v>772</v>
      </c>
      <c r="C834" s="68" t="s">
        <v>759</v>
      </c>
      <c r="D834" s="21" t="s">
        <v>437</v>
      </c>
      <c r="E834" s="21" t="s">
        <v>413</v>
      </c>
      <c r="F834" s="21">
        <v>1</v>
      </c>
      <c r="G834" s="20" t="s">
        <v>760</v>
      </c>
      <c r="H834" s="21">
        <v>7</v>
      </c>
      <c r="I834" s="49">
        <v>1</v>
      </c>
      <c r="J834" s="37"/>
      <c r="K834" s="31"/>
      <c r="L834" s="31"/>
      <c r="M834" s="38"/>
      <c r="N834" s="193">
        <v>0</v>
      </c>
      <c r="O834" s="21"/>
      <c r="P834" s="21">
        <v>4</v>
      </c>
      <c r="Q834" s="21">
        <v>4</v>
      </c>
      <c r="R834" s="21">
        <v>0</v>
      </c>
      <c r="S834" s="21"/>
      <c r="T834" s="121"/>
      <c r="U834" s="50">
        <f t="shared" si="210"/>
        <v>4</v>
      </c>
      <c r="V834" s="29">
        <f t="shared" si="211"/>
        <v>0</v>
      </c>
      <c r="W834" s="29">
        <f t="shared" si="212"/>
        <v>0</v>
      </c>
      <c r="X834" s="57">
        <f t="shared" si="213"/>
        <v>0</v>
      </c>
      <c r="Y834" s="29">
        <f t="shared" si="214"/>
        <v>0</v>
      </c>
      <c r="Z834" s="20">
        <f t="shared" si="215"/>
        <v>0</v>
      </c>
      <c r="AA834" s="20">
        <f t="shared" si="207"/>
        <v>0</v>
      </c>
      <c r="AB834" s="20">
        <f t="shared" si="216"/>
        <v>0</v>
      </c>
      <c r="AC834" s="20">
        <f t="shared" si="217"/>
        <v>0</v>
      </c>
      <c r="AD834" s="20">
        <f t="shared" si="218"/>
        <v>0</v>
      </c>
      <c r="AE834" s="23">
        <f t="shared" si="219"/>
        <v>0</v>
      </c>
      <c r="AF834" s="25">
        <f t="shared" si="220"/>
        <v>0</v>
      </c>
      <c r="AG834" s="230">
        <f t="shared" si="209"/>
        <v>0</v>
      </c>
      <c r="AH834" s="25">
        <f t="shared" si="208"/>
        <v>0</v>
      </c>
      <c r="AI834" s="23"/>
      <c r="AJ834" s="49">
        <f t="shared" si="221"/>
        <v>4</v>
      </c>
      <c r="AK834" s="181" t="s">
        <v>233</v>
      </c>
      <c r="AL834" s="182">
        <f t="shared" si="222"/>
        <v>6.6666666666666671E-3</v>
      </c>
      <c r="AM834" s="69" t="s">
        <v>376</v>
      </c>
      <c r="AN834" s="20" t="s">
        <v>148</v>
      </c>
      <c r="AO834" s="20" t="s">
        <v>148</v>
      </c>
      <c r="AP834" s="21"/>
      <c r="AQ834" s="122" t="s">
        <v>4</v>
      </c>
      <c r="AR834" s="185" t="str">
        <f>INDEX(Преподаватели!F$3:F$72,MATCH($AK834,Преподаватели!$E$3:$E$72,0),1)</f>
        <v>доц.</v>
      </c>
      <c r="AS834" s="101" t="str">
        <f>INDEX(Преподаватели!G$3:G$72,MATCH($AK834,Преподаватели!$E$3:$E$72,0),1)</f>
        <v>шт.</v>
      </c>
      <c r="AT834" s="101" t="str">
        <f>INDEX(Преподаватели!H$3:H$72,MATCH($AK834,Преподаватели!$E$3:$E$72,0),1)</f>
        <v>к.н.</v>
      </c>
      <c r="AU834" s="186" t="str">
        <f>INDEX(Преподаватели!I$3:I$72,MATCH($AK834,Преподаватели!$E$3:$E$72,0),1)</f>
        <v>б.з.</v>
      </c>
      <c r="AV834" s="157"/>
      <c r="AW834" s="163"/>
      <c r="AX834" s="163"/>
      <c r="AY834" s="164"/>
      <c r="AZ834" s="165"/>
      <c r="BA834" s="165"/>
    </row>
    <row r="835" spans="1:58" s="1" customFormat="1">
      <c r="A835" s="21" t="s">
        <v>432</v>
      </c>
      <c r="B835" s="145" t="s">
        <v>772</v>
      </c>
      <c r="C835" s="68" t="s">
        <v>759</v>
      </c>
      <c r="D835" s="21" t="s">
        <v>437</v>
      </c>
      <c r="E835" s="21" t="s">
        <v>413</v>
      </c>
      <c r="F835" s="21">
        <v>2</v>
      </c>
      <c r="G835" s="20" t="s">
        <v>760</v>
      </c>
      <c r="H835" s="21">
        <v>7</v>
      </c>
      <c r="I835" s="49">
        <v>1</v>
      </c>
      <c r="J835" s="37"/>
      <c r="K835" s="31" t="s">
        <v>106</v>
      </c>
      <c r="L835" s="31"/>
      <c r="M835" s="38"/>
      <c r="N835" s="193">
        <v>4</v>
      </c>
      <c r="O835" s="21">
        <v>120</v>
      </c>
      <c r="P835" s="21">
        <v>8</v>
      </c>
      <c r="Q835" s="21"/>
      <c r="R835" s="21">
        <v>0</v>
      </c>
      <c r="S835" s="21">
        <v>8</v>
      </c>
      <c r="T835" s="121">
        <v>106</v>
      </c>
      <c r="U835" s="50">
        <f t="shared" si="210"/>
        <v>0</v>
      </c>
      <c r="V835" s="29">
        <f t="shared" si="211"/>
        <v>0</v>
      </c>
      <c r="W835" s="29">
        <f t="shared" si="212"/>
        <v>8</v>
      </c>
      <c r="X835" s="57">
        <f t="shared" si="213"/>
        <v>0</v>
      </c>
      <c r="Y835" s="29">
        <f t="shared" si="214"/>
        <v>0</v>
      </c>
      <c r="Z835" s="20">
        <f t="shared" si="215"/>
        <v>0</v>
      </c>
      <c r="AA835" s="20">
        <f t="shared" si="207"/>
        <v>0</v>
      </c>
      <c r="AB835" s="20">
        <f t="shared" si="216"/>
        <v>0</v>
      </c>
      <c r="AC835" s="20">
        <f t="shared" si="217"/>
        <v>0</v>
      </c>
      <c r="AD835" s="20">
        <f t="shared" si="218"/>
        <v>0</v>
      </c>
      <c r="AE835" s="23">
        <f t="shared" si="219"/>
        <v>0</v>
      </c>
      <c r="AF835" s="25">
        <f t="shared" si="220"/>
        <v>0</v>
      </c>
      <c r="AG835" s="230">
        <f t="shared" si="209"/>
        <v>2.2400000000000002</v>
      </c>
      <c r="AH835" s="25">
        <f t="shared" si="208"/>
        <v>0</v>
      </c>
      <c r="AI835" s="23"/>
      <c r="AJ835" s="49">
        <f t="shared" si="221"/>
        <v>10.24</v>
      </c>
      <c r="AK835" s="181" t="s">
        <v>233</v>
      </c>
      <c r="AL835" s="182">
        <f t="shared" si="222"/>
        <v>1.7066666666666667E-2</v>
      </c>
      <c r="AM835" s="158" t="s">
        <v>376</v>
      </c>
      <c r="AN835" s="20" t="s">
        <v>148</v>
      </c>
      <c r="AO835" s="20" t="s">
        <v>148</v>
      </c>
      <c r="AP835" s="21"/>
      <c r="AQ835" s="122" t="s">
        <v>4</v>
      </c>
      <c r="AR835" s="185" t="str">
        <f>INDEX(Преподаватели!F$3:F$72,MATCH($AK835,Преподаватели!$E$3:$E$72,0),1)</f>
        <v>доц.</v>
      </c>
      <c r="AS835" s="101" t="str">
        <f>INDEX(Преподаватели!G$3:G$72,MATCH($AK835,Преподаватели!$E$3:$E$72,0),1)</f>
        <v>шт.</v>
      </c>
      <c r="AT835" s="101" t="str">
        <f>INDEX(Преподаватели!H$3:H$72,MATCH($AK835,Преподаватели!$E$3:$E$72,0),1)</f>
        <v>к.н.</v>
      </c>
      <c r="AU835" s="186" t="str">
        <f>INDEX(Преподаватели!I$3:I$72,MATCH($AK835,Преподаватели!$E$3:$E$72,0),1)</f>
        <v>б.з.</v>
      </c>
      <c r="AV835" s="157"/>
      <c r="AW835" s="163"/>
      <c r="AX835" s="163"/>
      <c r="AY835" s="164"/>
      <c r="AZ835" s="165"/>
      <c r="BA835" s="165"/>
    </row>
    <row r="836" spans="1:58" s="1" customFormat="1">
      <c r="A836" s="21" t="s">
        <v>434</v>
      </c>
      <c r="B836" s="145" t="s">
        <v>427</v>
      </c>
      <c r="C836" s="68" t="s">
        <v>759</v>
      </c>
      <c r="D836" s="21" t="s">
        <v>437</v>
      </c>
      <c r="E836" s="21" t="s">
        <v>413</v>
      </c>
      <c r="F836" s="21">
        <v>1</v>
      </c>
      <c r="G836" s="20" t="s">
        <v>760</v>
      </c>
      <c r="H836" s="21">
        <v>7</v>
      </c>
      <c r="I836" s="49">
        <v>1</v>
      </c>
      <c r="J836" s="37"/>
      <c r="K836" s="31"/>
      <c r="L836" s="31"/>
      <c r="M836" s="38"/>
      <c r="N836" s="193">
        <v>0</v>
      </c>
      <c r="O836" s="21"/>
      <c r="P836" s="21">
        <v>4</v>
      </c>
      <c r="Q836" s="21">
        <v>4</v>
      </c>
      <c r="R836" s="21">
        <v>0</v>
      </c>
      <c r="S836" s="21"/>
      <c r="T836" s="121"/>
      <c r="U836" s="50">
        <f t="shared" si="210"/>
        <v>4</v>
      </c>
      <c r="V836" s="29">
        <f t="shared" si="211"/>
        <v>0</v>
      </c>
      <c r="W836" s="29">
        <f t="shared" si="212"/>
        <v>0</v>
      </c>
      <c r="X836" s="57">
        <f t="shared" si="213"/>
        <v>0</v>
      </c>
      <c r="Y836" s="29">
        <f t="shared" si="214"/>
        <v>0</v>
      </c>
      <c r="Z836" s="20">
        <f t="shared" si="215"/>
        <v>0</v>
      </c>
      <c r="AA836" s="20">
        <f t="shared" si="207"/>
        <v>0</v>
      </c>
      <c r="AB836" s="20">
        <f t="shared" si="216"/>
        <v>0</v>
      </c>
      <c r="AC836" s="20">
        <f t="shared" si="217"/>
        <v>0</v>
      </c>
      <c r="AD836" s="20">
        <f t="shared" si="218"/>
        <v>0</v>
      </c>
      <c r="AE836" s="23">
        <f t="shared" si="219"/>
        <v>0</v>
      </c>
      <c r="AF836" s="25">
        <f t="shared" si="220"/>
        <v>0</v>
      </c>
      <c r="AG836" s="230">
        <f t="shared" si="209"/>
        <v>0</v>
      </c>
      <c r="AH836" s="25">
        <f t="shared" si="208"/>
        <v>0</v>
      </c>
      <c r="AI836" s="23"/>
      <c r="AJ836" s="49">
        <f t="shared" si="221"/>
        <v>4</v>
      </c>
      <c r="AK836" s="181" t="s">
        <v>233</v>
      </c>
      <c r="AL836" s="182">
        <f t="shared" si="222"/>
        <v>6.6666666666666671E-3</v>
      </c>
      <c r="AM836" s="158" t="s">
        <v>366</v>
      </c>
      <c r="AN836" s="20" t="s">
        <v>148</v>
      </c>
      <c r="AO836" s="20" t="s">
        <v>148</v>
      </c>
      <c r="AP836" s="21"/>
      <c r="AQ836" s="122" t="s">
        <v>4</v>
      </c>
      <c r="AR836" s="185" t="str">
        <f>INDEX(Преподаватели!F$3:F$72,MATCH($AK836,Преподаватели!$E$3:$E$72,0),1)</f>
        <v>доц.</v>
      </c>
      <c r="AS836" s="101" t="str">
        <f>INDEX(Преподаватели!G$3:G$72,MATCH($AK836,Преподаватели!$E$3:$E$72,0),1)</f>
        <v>шт.</v>
      </c>
      <c r="AT836" s="101" t="str">
        <f>INDEX(Преподаватели!H$3:H$72,MATCH($AK836,Преподаватели!$E$3:$E$72,0),1)</f>
        <v>к.н.</v>
      </c>
      <c r="AU836" s="186" t="str">
        <f>INDEX(Преподаватели!I$3:I$72,MATCH($AK836,Преподаватели!$E$3:$E$72,0),1)</f>
        <v>б.з.</v>
      </c>
      <c r="AV836" s="157"/>
      <c r="AW836" s="163"/>
      <c r="AX836" s="163"/>
      <c r="AY836" s="164"/>
      <c r="AZ836" s="165"/>
      <c r="BA836" s="165"/>
    </row>
    <row r="837" spans="1:58">
      <c r="A837" s="22" t="s">
        <v>434</v>
      </c>
      <c r="B837" s="145" t="s">
        <v>427</v>
      </c>
      <c r="C837" s="68" t="s">
        <v>759</v>
      </c>
      <c r="D837" s="21" t="s">
        <v>437</v>
      </c>
      <c r="E837" s="21" t="s">
        <v>413</v>
      </c>
      <c r="F837" s="21">
        <v>2</v>
      </c>
      <c r="G837" s="20" t="s">
        <v>760</v>
      </c>
      <c r="H837" s="21">
        <v>7</v>
      </c>
      <c r="I837" s="49">
        <v>1</v>
      </c>
      <c r="J837" s="37"/>
      <c r="K837" s="31" t="s">
        <v>106</v>
      </c>
      <c r="L837" s="31"/>
      <c r="M837" s="38"/>
      <c r="N837" s="193">
        <v>4</v>
      </c>
      <c r="O837" s="21">
        <v>120</v>
      </c>
      <c r="P837" s="21">
        <v>8</v>
      </c>
      <c r="Q837" s="21"/>
      <c r="R837" s="21">
        <v>0</v>
      </c>
      <c r="S837" s="21">
        <v>8</v>
      </c>
      <c r="T837" s="121">
        <v>106</v>
      </c>
      <c r="U837" s="50">
        <f t="shared" si="210"/>
        <v>0</v>
      </c>
      <c r="V837" s="29">
        <f t="shared" si="211"/>
        <v>0</v>
      </c>
      <c r="W837" s="29">
        <f t="shared" si="212"/>
        <v>8</v>
      </c>
      <c r="X837" s="57">
        <f t="shared" si="213"/>
        <v>0</v>
      </c>
      <c r="Y837" s="29">
        <f t="shared" si="214"/>
        <v>0</v>
      </c>
      <c r="Z837" s="20">
        <f t="shared" si="215"/>
        <v>0</v>
      </c>
      <c r="AA837" s="20">
        <f t="shared" si="207"/>
        <v>0</v>
      </c>
      <c r="AB837" s="20">
        <f t="shared" si="216"/>
        <v>0</v>
      </c>
      <c r="AC837" s="20">
        <f t="shared" si="217"/>
        <v>0</v>
      </c>
      <c r="AD837" s="20">
        <f t="shared" si="218"/>
        <v>0</v>
      </c>
      <c r="AE837" s="23">
        <f t="shared" si="219"/>
        <v>0</v>
      </c>
      <c r="AF837" s="25">
        <f t="shared" si="220"/>
        <v>0</v>
      </c>
      <c r="AG837" s="230">
        <f t="shared" si="209"/>
        <v>2.2400000000000002</v>
      </c>
      <c r="AH837" s="25">
        <f t="shared" si="208"/>
        <v>0</v>
      </c>
      <c r="AI837" s="23"/>
      <c r="AJ837" s="49">
        <f t="shared" si="221"/>
        <v>10.24</v>
      </c>
      <c r="AK837" s="181" t="s">
        <v>233</v>
      </c>
      <c r="AL837" s="182">
        <f t="shared" si="222"/>
        <v>1.7066666666666667E-2</v>
      </c>
      <c r="AM837" s="69" t="s">
        <v>366</v>
      </c>
      <c r="AN837" s="20" t="s">
        <v>148</v>
      </c>
      <c r="AO837" s="20" t="s">
        <v>148</v>
      </c>
      <c r="AP837" s="21"/>
      <c r="AQ837" s="122" t="s">
        <v>4</v>
      </c>
      <c r="AR837" s="185" t="str">
        <f>INDEX(Преподаватели!F$3:F$72,MATCH($AK837,Преподаватели!$E$3:$E$72,0),1)</f>
        <v>доц.</v>
      </c>
      <c r="AS837" s="101" t="str">
        <f>INDEX(Преподаватели!G$3:G$72,MATCH($AK837,Преподаватели!$E$3:$E$72,0),1)</f>
        <v>шт.</v>
      </c>
      <c r="AT837" s="101" t="str">
        <f>INDEX(Преподаватели!H$3:H$72,MATCH($AK837,Преподаватели!$E$3:$E$72,0),1)</f>
        <v>к.н.</v>
      </c>
      <c r="AU837" s="186" t="str">
        <f>INDEX(Преподаватели!I$3:I$72,MATCH($AK837,Преподаватели!$E$3:$E$72,0),1)</f>
        <v>б.з.</v>
      </c>
      <c r="AV837" s="157"/>
      <c r="AW837" s="163"/>
      <c r="AX837" s="163"/>
      <c r="AY837" s="164"/>
      <c r="AZ837" s="165"/>
      <c r="BA837" s="165"/>
      <c r="BB837" s="1"/>
      <c r="BC837" s="1"/>
      <c r="BD837" s="1"/>
      <c r="BE837" s="1"/>
      <c r="BF837" s="1"/>
    </row>
    <row r="838" spans="1:58" s="1" customFormat="1">
      <c r="A838" s="329" t="s">
        <v>439</v>
      </c>
      <c r="B838" s="145" t="s">
        <v>773</v>
      </c>
      <c r="C838" s="68" t="s">
        <v>364</v>
      </c>
      <c r="D838" s="21" t="s">
        <v>437</v>
      </c>
      <c r="E838" s="21" t="s">
        <v>413</v>
      </c>
      <c r="F838" s="21">
        <v>1</v>
      </c>
      <c r="G838" s="20" t="s">
        <v>1888</v>
      </c>
      <c r="H838" s="21">
        <v>12</v>
      </c>
      <c r="I838" s="49">
        <v>1</v>
      </c>
      <c r="J838" s="37"/>
      <c r="K838" s="31"/>
      <c r="L838" s="31"/>
      <c r="M838" s="38"/>
      <c r="N838" s="193">
        <v>0</v>
      </c>
      <c r="O838" s="21"/>
      <c r="P838" s="21">
        <v>6</v>
      </c>
      <c r="Q838" s="21">
        <v>6</v>
      </c>
      <c r="R838" s="21">
        <v>0</v>
      </c>
      <c r="S838" s="21"/>
      <c r="T838" s="121"/>
      <c r="U838" s="50">
        <f t="shared" si="210"/>
        <v>6</v>
      </c>
      <c r="V838" s="29">
        <f t="shared" si="211"/>
        <v>0</v>
      </c>
      <c r="W838" s="29">
        <f t="shared" si="212"/>
        <v>0</v>
      </c>
      <c r="X838" s="57">
        <f t="shared" si="213"/>
        <v>0</v>
      </c>
      <c r="Y838" s="29">
        <f t="shared" si="214"/>
        <v>0</v>
      </c>
      <c r="Z838" s="20">
        <f t="shared" si="215"/>
        <v>0</v>
      </c>
      <c r="AA838" s="20">
        <f t="shared" si="207"/>
        <v>0</v>
      </c>
      <c r="AB838" s="20">
        <f t="shared" si="216"/>
        <v>0</v>
      </c>
      <c r="AC838" s="20">
        <f t="shared" si="217"/>
        <v>0</v>
      </c>
      <c r="AD838" s="20">
        <f t="shared" si="218"/>
        <v>0</v>
      </c>
      <c r="AE838" s="23">
        <f t="shared" si="219"/>
        <v>0</v>
      </c>
      <c r="AF838" s="25">
        <f t="shared" si="220"/>
        <v>0</v>
      </c>
      <c r="AG838" s="230">
        <f t="shared" ref="AG838:AG869" si="223">IF(OR(L838="+",A838="Пр",A838="ПедПр",A838="НПрКПУ"),0,IF(OR(D838="Ден.(д)",D838="Заоч.(д)"),N838*0.5*H838,IF((V838+W838)&gt;0,N838*H838*0.08,0)))</f>
        <v>0</v>
      </c>
      <c r="AH838" s="25">
        <f t="shared" si="208"/>
        <v>0</v>
      </c>
      <c r="AI838" s="23"/>
      <c r="AJ838" s="49">
        <f t="shared" si="221"/>
        <v>6</v>
      </c>
      <c r="AK838" s="181" t="s">
        <v>254</v>
      </c>
      <c r="AL838" s="182">
        <f t="shared" si="222"/>
        <v>0.01</v>
      </c>
      <c r="AM838" s="158" t="s">
        <v>354</v>
      </c>
      <c r="AN838" s="20" t="s">
        <v>109</v>
      </c>
      <c r="AO838" s="20" t="s">
        <v>148</v>
      </c>
      <c r="AP838" s="21"/>
      <c r="AQ838" s="122" t="s">
        <v>4</v>
      </c>
      <c r="AR838" s="185" t="str">
        <f>INDEX(Преподаватели!F$3:F$72,MATCH($AK838,Преподаватели!$E$3:$E$72,0),1)</f>
        <v>доц.</v>
      </c>
      <c r="AS838" s="101" t="str">
        <f>INDEX(Преподаватели!G$3:G$72,MATCH($AK838,Преподаватели!$E$3:$E$72,0),1)</f>
        <v>шт.сум.</v>
      </c>
      <c r="AT838" s="101" t="str">
        <f>INDEX(Преподаватели!H$3:H$72,MATCH($AK838,Преподаватели!$E$3:$E$72,0),1)</f>
        <v>к.н.</v>
      </c>
      <c r="AU838" s="186" t="str">
        <f>INDEX(Преподаватели!I$3:I$72,MATCH($AK838,Преподаватели!$E$3:$E$72,0),1)</f>
        <v>доц.</v>
      </c>
      <c r="AV838" s="157"/>
      <c r="AW838" s="163"/>
      <c r="AX838" s="163"/>
      <c r="AY838" s="164"/>
      <c r="AZ838" s="165"/>
      <c r="BA838" s="165"/>
      <c r="BB838" s="4"/>
      <c r="BC838" s="4"/>
      <c r="BD838" s="4"/>
      <c r="BE838" s="4"/>
      <c r="BF838" s="4"/>
    </row>
    <row r="839" spans="1:58" s="1" customFormat="1">
      <c r="A839" s="21" t="s">
        <v>141</v>
      </c>
      <c r="B839" s="145" t="s">
        <v>773</v>
      </c>
      <c r="C839" s="68" t="s">
        <v>364</v>
      </c>
      <c r="D839" s="21" t="s">
        <v>437</v>
      </c>
      <c r="E839" s="21" t="s">
        <v>413</v>
      </c>
      <c r="F839" s="21">
        <v>1</v>
      </c>
      <c r="G839" s="20" t="s">
        <v>1888</v>
      </c>
      <c r="H839" s="21">
        <v>12</v>
      </c>
      <c r="I839" s="49">
        <v>1</v>
      </c>
      <c r="J839" s="37"/>
      <c r="K839" s="31" t="s">
        <v>106</v>
      </c>
      <c r="L839" s="31"/>
      <c r="M839" s="38"/>
      <c r="N839" s="193">
        <v>3</v>
      </c>
      <c r="O839" s="21">
        <v>90</v>
      </c>
      <c r="P839" s="21">
        <v>8</v>
      </c>
      <c r="Q839" s="21"/>
      <c r="R839" s="21">
        <v>0</v>
      </c>
      <c r="S839" s="21">
        <v>8</v>
      </c>
      <c r="T839" s="121">
        <v>76</v>
      </c>
      <c r="U839" s="50">
        <f t="shared" si="210"/>
        <v>0</v>
      </c>
      <c r="V839" s="29">
        <f t="shared" si="211"/>
        <v>0</v>
      </c>
      <c r="W839" s="29">
        <f t="shared" si="212"/>
        <v>8</v>
      </c>
      <c r="X839" s="57">
        <f t="shared" si="213"/>
        <v>0</v>
      </c>
      <c r="Y839" s="29">
        <f t="shared" si="214"/>
        <v>0</v>
      </c>
      <c r="Z839" s="20">
        <f t="shared" si="215"/>
        <v>0</v>
      </c>
      <c r="AA839" s="20">
        <f t="shared" si="207"/>
        <v>0</v>
      </c>
      <c r="AB839" s="20">
        <f t="shared" si="216"/>
        <v>0</v>
      </c>
      <c r="AC839" s="20">
        <f t="shared" si="217"/>
        <v>0</v>
      </c>
      <c r="AD839" s="20">
        <f t="shared" si="218"/>
        <v>0</v>
      </c>
      <c r="AE839" s="23">
        <f t="shared" si="219"/>
        <v>0</v>
      </c>
      <c r="AF839" s="25">
        <f t="shared" si="220"/>
        <v>0</v>
      </c>
      <c r="AG839" s="230">
        <f t="shared" si="223"/>
        <v>2.88</v>
      </c>
      <c r="AH839" s="25">
        <f t="shared" si="208"/>
        <v>0</v>
      </c>
      <c r="AI839" s="23"/>
      <c r="AJ839" s="49">
        <f t="shared" si="221"/>
        <v>10.879999999999999</v>
      </c>
      <c r="AK839" s="181" t="s">
        <v>254</v>
      </c>
      <c r="AL839" s="182">
        <f t="shared" si="222"/>
        <v>1.8133333333333331E-2</v>
      </c>
      <c r="AM839" s="158" t="s">
        <v>354</v>
      </c>
      <c r="AN839" s="20" t="s">
        <v>109</v>
      </c>
      <c r="AO839" s="20" t="s">
        <v>148</v>
      </c>
      <c r="AP839" s="21"/>
      <c r="AQ839" s="122" t="s">
        <v>4</v>
      </c>
      <c r="AR839" s="185" t="str">
        <f>INDEX(Преподаватели!F$3:F$72,MATCH($AK839,Преподаватели!$E$3:$E$72,0),1)</f>
        <v>доц.</v>
      </c>
      <c r="AS839" s="101" t="str">
        <f>INDEX(Преподаватели!G$3:G$72,MATCH($AK839,Преподаватели!$E$3:$E$72,0),1)</f>
        <v>шт.сум.</v>
      </c>
      <c r="AT839" s="101" t="str">
        <f>INDEX(Преподаватели!H$3:H$72,MATCH($AK839,Преподаватели!$E$3:$E$72,0),1)</f>
        <v>к.н.</v>
      </c>
      <c r="AU839" s="186" t="str">
        <f>INDEX(Преподаватели!I$3:I$72,MATCH($AK839,Преподаватели!$E$3:$E$72,0),1)</f>
        <v>доц.</v>
      </c>
      <c r="AV839" s="157"/>
      <c r="AW839" s="163"/>
      <c r="AX839" s="163"/>
      <c r="AY839" s="164"/>
      <c r="AZ839" s="165"/>
      <c r="BA839" s="165"/>
    </row>
    <row r="840" spans="1:58" s="1" customFormat="1" ht="25.5">
      <c r="A840" s="21" t="s">
        <v>189</v>
      </c>
      <c r="B840" s="145" t="s">
        <v>415</v>
      </c>
      <c r="C840" s="68" t="s">
        <v>364</v>
      </c>
      <c r="D840" s="21" t="s">
        <v>437</v>
      </c>
      <c r="E840" s="21" t="s">
        <v>413</v>
      </c>
      <c r="F840" s="21">
        <v>1</v>
      </c>
      <c r="G840" s="20" t="s">
        <v>1888</v>
      </c>
      <c r="H840" s="21">
        <v>12</v>
      </c>
      <c r="I840" s="49">
        <v>1</v>
      </c>
      <c r="J840" s="37"/>
      <c r="K840" s="31"/>
      <c r="L840" s="31"/>
      <c r="M840" s="38"/>
      <c r="N840" s="193">
        <v>0</v>
      </c>
      <c r="O840" s="21"/>
      <c r="P840" s="21">
        <v>6</v>
      </c>
      <c r="Q840" s="21">
        <v>6</v>
      </c>
      <c r="R840" s="21">
        <v>0</v>
      </c>
      <c r="S840" s="21"/>
      <c r="T840" s="121"/>
      <c r="U840" s="50">
        <f t="shared" si="210"/>
        <v>6</v>
      </c>
      <c r="V840" s="29">
        <f t="shared" si="211"/>
        <v>0</v>
      </c>
      <c r="W840" s="29">
        <f t="shared" si="212"/>
        <v>0</v>
      </c>
      <c r="X840" s="57">
        <f t="shared" si="213"/>
        <v>0</v>
      </c>
      <c r="Y840" s="29">
        <f t="shared" si="214"/>
        <v>0</v>
      </c>
      <c r="Z840" s="20">
        <f t="shared" si="215"/>
        <v>0</v>
      </c>
      <c r="AA840" s="20">
        <f t="shared" ref="AA840:AA903" si="224">IF(H840&lt;6,0,IF(AND(D840="Ден.",J840="+"),I840*2,IF(AND(D840="Ден.",J840="+п"),I840*2,0)))</f>
        <v>0</v>
      </c>
      <c r="AB840" s="20">
        <f t="shared" si="216"/>
        <v>0</v>
      </c>
      <c r="AC840" s="20">
        <f t="shared" si="217"/>
        <v>0</v>
      </c>
      <c r="AD840" s="20">
        <f t="shared" si="218"/>
        <v>0</v>
      </c>
      <c r="AE840" s="23">
        <f t="shared" si="219"/>
        <v>0</v>
      </c>
      <c r="AF840" s="25">
        <f t="shared" si="220"/>
        <v>0</v>
      </c>
      <c r="AG840" s="230">
        <f t="shared" si="223"/>
        <v>0</v>
      </c>
      <c r="AH840" s="25">
        <f t="shared" si="208"/>
        <v>0</v>
      </c>
      <c r="AI840" s="23"/>
      <c r="AJ840" s="49">
        <f t="shared" si="221"/>
        <v>6</v>
      </c>
      <c r="AK840" s="181" t="s">
        <v>254</v>
      </c>
      <c r="AL840" s="182">
        <f t="shared" si="222"/>
        <v>0.01</v>
      </c>
      <c r="AM840" s="158" t="s">
        <v>366</v>
      </c>
      <c r="AN840" s="20" t="s">
        <v>148</v>
      </c>
      <c r="AO840" s="20" t="s">
        <v>148</v>
      </c>
      <c r="AP840" s="21"/>
      <c r="AQ840" s="122" t="s">
        <v>4</v>
      </c>
      <c r="AR840" s="185" t="str">
        <f>INDEX(Преподаватели!F$3:F$72,MATCH($AK840,Преподаватели!$E$3:$E$72,0),1)</f>
        <v>доц.</v>
      </c>
      <c r="AS840" s="101" t="str">
        <f>INDEX(Преподаватели!G$3:G$72,MATCH($AK840,Преподаватели!$E$3:$E$72,0),1)</f>
        <v>шт.сум.</v>
      </c>
      <c r="AT840" s="101" t="str">
        <f>INDEX(Преподаватели!H$3:H$72,MATCH($AK840,Преподаватели!$E$3:$E$72,0),1)</f>
        <v>к.н.</v>
      </c>
      <c r="AU840" s="186" t="str">
        <f>INDEX(Преподаватели!I$3:I$72,MATCH($AK840,Преподаватели!$E$3:$E$72,0),1)</f>
        <v>доц.</v>
      </c>
      <c r="AV840" s="157"/>
      <c r="AW840" s="163"/>
      <c r="AX840" s="163"/>
      <c r="AY840" s="164"/>
      <c r="AZ840" s="165"/>
      <c r="BA840" s="165"/>
      <c r="BB840" s="4"/>
      <c r="BC840" s="4"/>
      <c r="BD840" s="4"/>
      <c r="BE840" s="4"/>
      <c r="BF840" s="4"/>
    </row>
    <row r="841" spans="1:58" ht="25.5">
      <c r="A841" s="22" t="s">
        <v>189</v>
      </c>
      <c r="B841" s="145" t="s">
        <v>415</v>
      </c>
      <c r="C841" s="68" t="s">
        <v>364</v>
      </c>
      <c r="D841" s="21" t="s">
        <v>437</v>
      </c>
      <c r="E841" s="21" t="s">
        <v>413</v>
      </c>
      <c r="F841" s="21">
        <v>2</v>
      </c>
      <c r="G841" s="20" t="s">
        <v>1888</v>
      </c>
      <c r="H841" s="21">
        <v>12</v>
      </c>
      <c r="I841" s="49">
        <v>1</v>
      </c>
      <c r="J841" s="37"/>
      <c r="K841" s="31" t="s">
        <v>106</v>
      </c>
      <c r="L841" s="31"/>
      <c r="M841" s="38"/>
      <c r="N841" s="193">
        <v>3</v>
      </c>
      <c r="O841" s="21">
        <v>90</v>
      </c>
      <c r="P841" s="21">
        <v>8</v>
      </c>
      <c r="Q841" s="21"/>
      <c r="R841" s="21">
        <v>0</v>
      </c>
      <c r="S841" s="21">
        <v>8</v>
      </c>
      <c r="T841" s="121">
        <v>76</v>
      </c>
      <c r="U841" s="50">
        <f t="shared" si="210"/>
        <v>0</v>
      </c>
      <c r="V841" s="29">
        <f t="shared" si="211"/>
        <v>0</v>
      </c>
      <c r="W841" s="29">
        <f t="shared" si="212"/>
        <v>8</v>
      </c>
      <c r="X841" s="57">
        <f t="shared" si="213"/>
        <v>0</v>
      </c>
      <c r="Y841" s="29">
        <f t="shared" si="214"/>
        <v>0</v>
      </c>
      <c r="Z841" s="20">
        <f t="shared" si="215"/>
        <v>0</v>
      </c>
      <c r="AA841" s="20">
        <f t="shared" si="224"/>
        <v>0</v>
      </c>
      <c r="AB841" s="20">
        <f t="shared" si="216"/>
        <v>0</v>
      </c>
      <c r="AC841" s="20">
        <f t="shared" si="217"/>
        <v>0</v>
      </c>
      <c r="AD841" s="20">
        <f t="shared" si="218"/>
        <v>0</v>
      </c>
      <c r="AE841" s="23">
        <f t="shared" si="219"/>
        <v>0</v>
      </c>
      <c r="AF841" s="25">
        <f t="shared" si="220"/>
        <v>0</v>
      </c>
      <c r="AG841" s="230">
        <f t="shared" si="223"/>
        <v>2.88</v>
      </c>
      <c r="AH841" s="25">
        <f t="shared" si="208"/>
        <v>0</v>
      </c>
      <c r="AI841" s="23"/>
      <c r="AJ841" s="49">
        <f t="shared" si="221"/>
        <v>10.879999999999999</v>
      </c>
      <c r="AK841" s="181" t="s">
        <v>254</v>
      </c>
      <c r="AL841" s="182">
        <f t="shared" si="222"/>
        <v>1.8133333333333331E-2</v>
      </c>
      <c r="AM841" s="69" t="s">
        <v>366</v>
      </c>
      <c r="AN841" s="20" t="s">
        <v>148</v>
      </c>
      <c r="AO841" s="20" t="s">
        <v>148</v>
      </c>
      <c r="AP841" s="21"/>
      <c r="AQ841" s="122" t="s">
        <v>4</v>
      </c>
      <c r="AR841" s="185" t="str">
        <f>INDEX(Преподаватели!F$3:F$72,MATCH($AK841,Преподаватели!$E$3:$E$72,0),1)</f>
        <v>доц.</v>
      </c>
      <c r="AS841" s="101" t="str">
        <f>INDEX(Преподаватели!G$3:G$72,MATCH($AK841,Преподаватели!$E$3:$E$72,0),1)</f>
        <v>шт.сум.</v>
      </c>
      <c r="AT841" s="101" t="str">
        <f>INDEX(Преподаватели!H$3:H$72,MATCH($AK841,Преподаватели!$E$3:$E$72,0),1)</f>
        <v>к.н.</v>
      </c>
      <c r="AU841" s="186" t="str">
        <f>INDEX(Преподаватели!I$3:I$72,MATCH($AK841,Преподаватели!$E$3:$E$72,0),1)</f>
        <v>доц.</v>
      </c>
      <c r="AV841" s="157"/>
      <c r="AW841" s="163"/>
      <c r="AX841" s="163"/>
      <c r="AY841" s="164"/>
      <c r="AZ841" s="165"/>
      <c r="BA841" s="165"/>
    </row>
    <row r="842" spans="1:58" s="1" customFormat="1">
      <c r="A842" s="329" t="s">
        <v>439</v>
      </c>
      <c r="B842" s="145" t="s">
        <v>775</v>
      </c>
      <c r="C842" s="68" t="s">
        <v>364</v>
      </c>
      <c r="D842" s="21" t="s">
        <v>437</v>
      </c>
      <c r="E842" s="21" t="s">
        <v>413</v>
      </c>
      <c r="F842" s="21">
        <v>1</v>
      </c>
      <c r="G842" s="20" t="s">
        <v>1888</v>
      </c>
      <c r="H842" s="21">
        <v>12</v>
      </c>
      <c r="I842" s="49">
        <v>1</v>
      </c>
      <c r="J842" s="37"/>
      <c r="K842" s="31"/>
      <c r="L842" s="31"/>
      <c r="M842" s="38"/>
      <c r="N842" s="193">
        <v>0</v>
      </c>
      <c r="O842" s="21"/>
      <c r="P842" s="21">
        <v>4</v>
      </c>
      <c r="Q842" s="21">
        <v>4</v>
      </c>
      <c r="R842" s="21">
        <v>0</v>
      </c>
      <c r="S842" s="21"/>
      <c r="T842" s="121"/>
      <c r="U842" s="50">
        <f t="shared" si="210"/>
        <v>4</v>
      </c>
      <c r="V842" s="29">
        <f t="shared" si="211"/>
        <v>0</v>
      </c>
      <c r="W842" s="29">
        <f t="shared" si="212"/>
        <v>0</v>
      </c>
      <c r="X842" s="57">
        <f t="shared" si="213"/>
        <v>0</v>
      </c>
      <c r="Y842" s="29">
        <f t="shared" si="214"/>
        <v>0</v>
      </c>
      <c r="Z842" s="20">
        <f t="shared" si="215"/>
        <v>0</v>
      </c>
      <c r="AA842" s="20">
        <f t="shared" si="224"/>
        <v>0</v>
      </c>
      <c r="AB842" s="20">
        <f t="shared" si="216"/>
        <v>0</v>
      </c>
      <c r="AC842" s="20">
        <f t="shared" si="217"/>
        <v>0</v>
      </c>
      <c r="AD842" s="20">
        <f t="shared" si="218"/>
        <v>0</v>
      </c>
      <c r="AE842" s="23">
        <f t="shared" si="219"/>
        <v>0</v>
      </c>
      <c r="AF842" s="25">
        <f t="shared" si="220"/>
        <v>0</v>
      </c>
      <c r="AG842" s="230">
        <f t="shared" si="223"/>
        <v>0</v>
      </c>
      <c r="AH842" s="25">
        <f t="shared" si="208"/>
        <v>0</v>
      </c>
      <c r="AI842" s="23"/>
      <c r="AJ842" s="49">
        <f t="shared" si="221"/>
        <v>4</v>
      </c>
      <c r="AK842" s="181" t="s">
        <v>200</v>
      </c>
      <c r="AL842" s="182">
        <f t="shared" si="222"/>
        <v>6.6666666666666671E-3</v>
      </c>
      <c r="AM842" s="158" t="s">
        <v>366</v>
      </c>
      <c r="AN842" s="20" t="s">
        <v>148</v>
      </c>
      <c r="AO842" s="20" t="s">
        <v>148</v>
      </c>
      <c r="AP842" s="21"/>
      <c r="AQ842" s="122" t="s">
        <v>4</v>
      </c>
      <c r="AR842" s="185" t="str">
        <f>INDEX(Преподаватели!F$3:F$72,MATCH($AK842,Преподаватели!$E$3:$E$72,0),1)</f>
        <v>проф.</v>
      </c>
      <c r="AS842" s="101" t="str">
        <f>INDEX(Преподаватели!G$3:G$72,MATCH($AK842,Преподаватели!$E$3:$E$72,0),1)</f>
        <v>сум.</v>
      </c>
      <c r="AT842" s="101" t="str">
        <f>INDEX(Преподаватели!H$3:H$72,MATCH($AK842,Преподаватели!$E$3:$E$72,0),1)</f>
        <v>д.н.</v>
      </c>
      <c r="AU842" s="186" t="str">
        <f>INDEX(Преподаватели!I$3:I$72,MATCH($AK842,Преподаватели!$E$3:$E$72,0),1)</f>
        <v>проф.</v>
      </c>
      <c r="AV842" s="157"/>
      <c r="AW842" s="163"/>
      <c r="AX842" s="163"/>
      <c r="AY842" s="164"/>
      <c r="AZ842" s="165"/>
      <c r="BA842" s="165"/>
    </row>
    <row r="843" spans="1:58">
      <c r="A843" s="22" t="s">
        <v>181</v>
      </c>
      <c r="B843" s="145" t="s">
        <v>775</v>
      </c>
      <c r="C843" s="68" t="s">
        <v>364</v>
      </c>
      <c r="D843" s="21" t="s">
        <v>437</v>
      </c>
      <c r="E843" s="21" t="s">
        <v>413</v>
      </c>
      <c r="F843" s="21">
        <v>1</v>
      </c>
      <c r="G843" s="20" t="s">
        <v>1888</v>
      </c>
      <c r="H843" s="21">
        <v>12</v>
      </c>
      <c r="I843" s="49">
        <v>1</v>
      </c>
      <c r="J843" s="37" t="s">
        <v>106</v>
      </c>
      <c r="K843" s="31"/>
      <c r="L843" s="31"/>
      <c r="M843" s="38"/>
      <c r="N843" s="193">
        <v>3</v>
      </c>
      <c r="O843" s="21">
        <v>90</v>
      </c>
      <c r="P843" s="21">
        <v>2</v>
      </c>
      <c r="Q843" s="21"/>
      <c r="R843" s="21">
        <v>0</v>
      </c>
      <c r="S843" s="21">
        <v>2</v>
      </c>
      <c r="T843" s="121">
        <v>76</v>
      </c>
      <c r="U843" s="50">
        <f t="shared" si="210"/>
        <v>0</v>
      </c>
      <c r="V843" s="29">
        <f t="shared" si="211"/>
        <v>0</v>
      </c>
      <c r="W843" s="29">
        <f t="shared" si="212"/>
        <v>2</v>
      </c>
      <c r="X843" s="57">
        <f t="shared" si="213"/>
        <v>0</v>
      </c>
      <c r="Y843" s="29">
        <f t="shared" si="214"/>
        <v>0</v>
      </c>
      <c r="Z843" s="20">
        <f t="shared" si="215"/>
        <v>0</v>
      </c>
      <c r="AA843" s="20">
        <f t="shared" si="224"/>
        <v>0</v>
      </c>
      <c r="AB843" s="20">
        <f t="shared" si="216"/>
        <v>3</v>
      </c>
      <c r="AC843" s="20">
        <f t="shared" si="217"/>
        <v>0</v>
      </c>
      <c r="AD843" s="20">
        <f t="shared" si="218"/>
        <v>0</v>
      </c>
      <c r="AE843" s="23">
        <f t="shared" si="219"/>
        <v>0</v>
      </c>
      <c r="AF843" s="25">
        <f t="shared" si="220"/>
        <v>0</v>
      </c>
      <c r="AG843" s="230"/>
      <c r="AH843" s="25">
        <f t="shared" si="208"/>
        <v>0</v>
      </c>
      <c r="AI843" s="23"/>
      <c r="AJ843" s="49">
        <f t="shared" si="221"/>
        <v>5</v>
      </c>
      <c r="AK843" s="181" t="s">
        <v>200</v>
      </c>
      <c r="AL843" s="182">
        <f t="shared" si="222"/>
        <v>8.3333333333333332E-3</v>
      </c>
      <c r="AM843" s="69" t="s">
        <v>366</v>
      </c>
      <c r="AN843" s="20" t="s">
        <v>148</v>
      </c>
      <c r="AO843" s="20" t="s">
        <v>148</v>
      </c>
      <c r="AP843" s="21"/>
      <c r="AQ843" s="122" t="s">
        <v>4</v>
      </c>
      <c r="AR843" s="185" t="str">
        <f>INDEX(Преподаватели!F$3:F$72,MATCH($AK843,Преподаватели!$E$3:$E$72,0),1)</f>
        <v>проф.</v>
      </c>
      <c r="AS843" s="101" t="str">
        <f>INDEX(Преподаватели!G$3:G$72,MATCH($AK843,Преподаватели!$E$3:$E$72,0),1)</f>
        <v>сум.</v>
      </c>
      <c r="AT843" s="101" t="str">
        <f>INDEX(Преподаватели!H$3:H$72,MATCH($AK843,Преподаватели!$E$3:$E$72,0),1)</f>
        <v>д.н.</v>
      </c>
      <c r="AU843" s="186" t="str">
        <f>INDEX(Преподаватели!I$3:I$72,MATCH($AK843,Преподаватели!$E$3:$E$72,0),1)</f>
        <v>проф.</v>
      </c>
      <c r="AV843" s="157"/>
      <c r="AW843" s="163"/>
      <c r="AX843" s="163"/>
      <c r="AY843" s="164"/>
      <c r="AZ843" s="165"/>
      <c r="BA843" s="165"/>
    </row>
    <row r="844" spans="1:58" s="1" customFormat="1">
      <c r="A844" s="21" t="s">
        <v>183</v>
      </c>
      <c r="B844" s="326" t="s">
        <v>776</v>
      </c>
      <c r="C844" s="68" t="s">
        <v>364</v>
      </c>
      <c r="D844" s="21" t="s">
        <v>437</v>
      </c>
      <c r="E844" s="21" t="s">
        <v>413</v>
      </c>
      <c r="F844" s="21">
        <v>2</v>
      </c>
      <c r="G844" s="20" t="s">
        <v>1888</v>
      </c>
      <c r="H844" s="21">
        <v>12</v>
      </c>
      <c r="I844" s="49">
        <v>1</v>
      </c>
      <c r="J844" s="37" t="s">
        <v>106</v>
      </c>
      <c r="K844" s="31"/>
      <c r="L844" s="31"/>
      <c r="M844" s="38"/>
      <c r="N844" s="193">
        <v>8</v>
      </c>
      <c r="O844" s="21">
        <v>240</v>
      </c>
      <c r="P844" s="21"/>
      <c r="Q844" s="21"/>
      <c r="R844" s="21"/>
      <c r="S844" s="21"/>
      <c r="T844" s="121"/>
      <c r="U844" s="50">
        <f t="shared" si="210"/>
        <v>0</v>
      </c>
      <c r="V844" s="29">
        <f t="shared" si="211"/>
        <v>0</v>
      </c>
      <c r="W844" s="29">
        <f t="shared" si="212"/>
        <v>0</v>
      </c>
      <c r="X844" s="57">
        <f t="shared" si="213"/>
        <v>0</v>
      </c>
      <c r="Y844" s="29">
        <f t="shared" si="214"/>
        <v>0</v>
      </c>
      <c r="Z844" s="20">
        <f t="shared" si="215"/>
        <v>0</v>
      </c>
      <c r="AA844" s="20">
        <f t="shared" si="224"/>
        <v>0</v>
      </c>
      <c r="AB844" s="20">
        <f t="shared" si="216"/>
        <v>3</v>
      </c>
      <c r="AC844" s="20">
        <f t="shared" si="217"/>
        <v>0</v>
      </c>
      <c r="AD844" s="20">
        <f t="shared" si="218"/>
        <v>0</v>
      </c>
      <c r="AE844" s="23">
        <f t="shared" si="219"/>
        <v>0</v>
      </c>
      <c r="AF844" s="25">
        <f t="shared" si="220"/>
        <v>0</v>
      </c>
      <c r="AG844" s="230">
        <f t="shared" si="223"/>
        <v>0</v>
      </c>
      <c r="AH844" s="25">
        <f t="shared" si="208"/>
        <v>0</v>
      </c>
      <c r="AI844" s="23"/>
      <c r="AJ844" s="49">
        <f t="shared" si="221"/>
        <v>3</v>
      </c>
      <c r="AK844" s="181" t="s">
        <v>777</v>
      </c>
      <c r="AL844" s="182" t="e">
        <f t="shared" si="222"/>
        <v>#N/A</v>
      </c>
      <c r="AM844" s="158" t="s">
        <v>366</v>
      </c>
      <c r="AN844" s="20" t="s">
        <v>148</v>
      </c>
      <c r="AO844" s="20" t="s">
        <v>148</v>
      </c>
      <c r="AP844" s="21"/>
      <c r="AQ844" s="122" t="s">
        <v>4</v>
      </c>
      <c r="AR844" s="185" t="e">
        <f>INDEX(Преподаватели!F$3:F$72,MATCH($AK844,Преподаватели!$E$3:$E$72,0),1)</f>
        <v>#N/A</v>
      </c>
      <c r="AS844" s="101" t="e">
        <f>INDEX(Преподаватели!G$3:G$72,MATCH($AK844,Преподаватели!$E$3:$E$72,0),1)</f>
        <v>#N/A</v>
      </c>
      <c r="AT844" s="101" t="e">
        <f>INDEX(Преподаватели!H$3:H$72,MATCH($AK844,Преподаватели!$E$3:$E$72,0),1)</f>
        <v>#N/A</v>
      </c>
      <c r="AU844" s="186" t="e">
        <f>INDEX(Преподаватели!I$3:I$72,MATCH($AK844,Преподаватели!$E$3:$E$72,0),1)</f>
        <v>#N/A</v>
      </c>
      <c r="AV844" s="157"/>
      <c r="AW844" s="163"/>
      <c r="AX844" s="163"/>
      <c r="AY844" s="164"/>
      <c r="AZ844" s="165"/>
      <c r="BA844" s="165"/>
    </row>
    <row r="845" spans="1:58">
      <c r="A845" s="334" t="s">
        <v>439</v>
      </c>
      <c r="B845" s="145" t="s">
        <v>778</v>
      </c>
      <c r="C845" s="68" t="s">
        <v>364</v>
      </c>
      <c r="D845" s="21" t="s">
        <v>437</v>
      </c>
      <c r="E845" s="21" t="s">
        <v>413</v>
      </c>
      <c r="F845" s="21">
        <v>1</v>
      </c>
      <c r="G845" s="20" t="s">
        <v>1888</v>
      </c>
      <c r="H845" s="21">
        <v>12</v>
      </c>
      <c r="I845" s="49">
        <v>1</v>
      </c>
      <c r="J845" s="37"/>
      <c r="K845" s="31"/>
      <c r="L845" s="31"/>
      <c r="M845" s="38"/>
      <c r="N845" s="193">
        <v>0</v>
      </c>
      <c r="O845" s="21"/>
      <c r="P845" s="21">
        <v>6</v>
      </c>
      <c r="Q845" s="21">
        <v>6</v>
      </c>
      <c r="R845" s="21">
        <v>0</v>
      </c>
      <c r="S845" s="21"/>
      <c r="T845" s="121"/>
      <c r="U845" s="50">
        <f t="shared" si="210"/>
        <v>6</v>
      </c>
      <c r="V845" s="29">
        <f t="shared" si="211"/>
        <v>0</v>
      </c>
      <c r="W845" s="29">
        <f t="shared" si="212"/>
        <v>0</v>
      </c>
      <c r="X845" s="57">
        <f t="shared" si="213"/>
        <v>0</v>
      </c>
      <c r="Y845" s="29">
        <f t="shared" si="214"/>
        <v>0</v>
      </c>
      <c r="Z845" s="20">
        <f t="shared" si="215"/>
        <v>0</v>
      </c>
      <c r="AA845" s="20">
        <f t="shared" si="224"/>
        <v>0</v>
      </c>
      <c r="AB845" s="20">
        <f t="shared" si="216"/>
        <v>0</v>
      </c>
      <c r="AC845" s="20">
        <f t="shared" si="217"/>
        <v>0</v>
      </c>
      <c r="AD845" s="20">
        <f t="shared" si="218"/>
        <v>0</v>
      </c>
      <c r="AE845" s="23">
        <f t="shared" si="219"/>
        <v>0</v>
      </c>
      <c r="AF845" s="25">
        <f t="shared" si="220"/>
        <v>0</v>
      </c>
      <c r="AG845" s="230">
        <f t="shared" si="223"/>
        <v>0</v>
      </c>
      <c r="AH845" s="25">
        <f t="shared" si="208"/>
        <v>0</v>
      </c>
      <c r="AI845" s="23"/>
      <c r="AJ845" s="49">
        <f t="shared" si="221"/>
        <v>6</v>
      </c>
      <c r="AK845" s="181" t="s">
        <v>238</v>
      </c>
      <c r="AL845" s="182">
        <f t="shared" si="222"/>
        <v>0.01</v>
      </c>
      <c r="AM845" s="69" t="s">
        <v>366</v>
      </c>
      <c r="AN845" s="20" t="s">
        <v>148</v>
      </c>
      <c r="AO845" s="20" t="s">
        <v>148</v>
      </c>
      <c r="AP845" s="21"/>
      <c r="AQ845" s="122" t="s">
        <v>4</v>
      </c>
      <c r="AR845" s="185" t="str">
        <f>INDEX(Преподаватели!F$3:F$72,MATCH($AK845,Преподаватели!$E$3:$E$72,0),1)</f>
        <v>доц.</v>
      </c>
      <c r="AS845" s="101" t="str">
        <f>INDEX(Преподаватели!G$3:G$72,MATCH($AK845,Преподаватели!$E$3:$E$72,0),1)</f>
        <v>шт.</v>
      </c>
      <c r="AT845" s="101" t="str">
        <f>INDEX(Преподаватели!H$3:H$72,MATCH($AK845,Преподаватели!$E$3:$E$72,0),1)</f>
        <v>к.н.</v>
      </c>
      <c r="AU845" s="186" t="str">
        <f>INDEX(Преподаватели!I$3:I$72,MATCH($AK845,Преподаватели!$E$3:$E$72,0),1)</f>
        <v>б.з.</v>
      </c>
      <c r="AV845" s="157"/>
      <c r="AW845" s="163"/>
      <c r="AX845" s="163"/>
      <c r="AY845" s="164"/>
      <c r="AZ845" s="165"/>
      <c r="BA845" s="165"/>
      <c r="BB845" s="1"/>
      <c r="BC845" s="1"/>
      <c r="BD845" s="1"/>
      <c r="BE845" s="1"/>
      <c r="BF845" s="1"/>
    </row>
    <row r="846" spans="1:58" s="1" customFormat="1">
      <c r="A846" s="21" t="s">
        <v>779</v>
      </c>
      <c r="B846" s="145" t="s">
        <v>778</v>
      </c>
      <c r="C846" s="68" t="s">
        <v>364</v>
      </c>
      <c r="D846" s="21" t="s">
        <v>437</v>
      </c>
      <c r="E846" s="21" t="s">
        <v>413</v>
      </c>
      <c r="F846" s="21">
        <v>1</v>
      </c>
      <c r="G846" s="20" t="s">
        <v>1888</v>
      </c>
      <c r="H846" s="21">
        <v>12</v>
      </c>
      <c r="I846" s="49">
        <v>1</v>
      </c>
      <c r="J846" s="37"/>
      <c r="K846" s="31"/>
      <c r="L846" s="31"/>
      <c r="M846" s="38"/>
      <c r="N846" s="193">
        <v>3</v>
      </c>
      <c r="O846" s="21">
        <v>90</v>
      </c>
      <c r="P846" s="21">
        <v>8</v>
      </c>
      <c r="Q846" s="21"/>
      <c r="R846" s="21">
        <v>0</v>
      </c>
      <c r="S846" s="21">
        <v>8</v>
      </c>
      <c r="T846" s="121">
        <v>76</v>
      </c>
      <c r="U846" s="50">
        <f t="shared" si="210"/>
        <v>0</v>
      </c>
      <c r="V846" s="29">
        <f t="shared" si="211"/>
        <v>0</v>
      </c>
      <c r="W846" s="29">
        <f t="shared" si="212"/>
        <v>8</v>
      </c>
      <c r="X846" s="57">
        <f t="shared" si="213"/>
        <v>0</v>
      </c>
      <c r="Y846" s="29">
        <f t="shared" si="214"/>
        <v>0</v>
      </c>
      <c r="Z846" s="20">
        <f t="shared" si="215"/>
        <v>0</v>
      </c>
      <c r="AA846" s="20">
        <f t="shared" si="224"/>
        <v>0</v>
      </c>
      <c r="AB846" s="20">
        <f t="shared" si="216"/>
        <v>0</v>
      </c>
      <c r="AC846" s="20">
        <f t="shared" si="217"/>
        <v>0</v>
      </c>
      <c r="AD846" s="20">
        <f t="shared" si="218"/>
        <v>0</v>
      </c>
      <c r="AE846" s="23">
        <f t="shared" si="219"/>
        <v>0</v>
      </c>
      <c r="AF846" s="25">
        <f t="shared" si="220"/>
        <v>0</v>
      </c>
      <c r="AG846" s="230">
        <f t="shared" si="223"/>
        <v>2.88</v>
      </c>
      <c r="AH846" s="25">
        <f t="shared" si="208"/>
        <v>0</v>
      </c>
      <c r="AI846" s="23"/>
      <c r="AJ846" s="49">
        <f t="shared" si="221"/>
        <v>10.879999999999999</v>
      </c>
      <c r="AK846" s="181" t="s">
        <v>238</v>
      </c>
      <c r="AL846" s="182">
        <f t="shared" si="222"/>
        <v>1.8133333333333331E-2</v>
      </c>
      <c r="AM846" s="158" t="s">
        <v>366</v>
      </c>
      <c r="AN846" s="20" t="s">
        <v>148</v>
      </c>
      <c r="AO846" s="20" t="s">
        <v>148</v>
      </c>
      <c r="AP846" s="21"/>
      <c r="AQ846" s="122" t="s">
        <v>4</v>
      </c>
      <c r="AR846" s="185" t="str">
        <f>INDEX(Преподаватели!F$3:F$72,MATCH($AK846,Преподаватели!$E$3:$E$72,0),1)</f>
        <v>доц.</v>
      </c>
      <c r="AS846" s="101" t="str">
        <f>INDEX(Преподаватели!G$3:G$72,MATCH($AK846,Преподаватели!$E$3:$E$72,0),1)</f>
        <v>шт.</v>
      </c>
      <c r="AT846" s="101" t="str">
        <f>INDEX(Преподаватели!H$3:H$72,MATCH($AK846,Преподаватели!$E$3:$E$72,0),1)</f>
        <v>к.н.</v>
      </c>
      <c r="AU846" s="186" t="str">
        <f>INDEX(Преподаватели!I$3:I$72,MATCH($AK846,Преподаватели!$E$3:$E$72,0),1)</f>
        <v>б.з.</v>
      </c>
      <c r="AV846" s="157"/>
      <c r="AW846" s="163"/>
      <c r="AX846" s="163"/>
      <c r="AY846" s="164"/>
      <c r="AZ846" s="165"/>
      <c r="BA846" s="165"/>
      <c r="BB846" s="4"/>
      <c r="BC846" s="4"/>
      <c r="BD846" s="4"/>
      <c r="BE846" s="4"/>
      <c r="BF846" s="4"/>
    </row>
    <row r="847" spans="1:58">
      <c r="A847" s="334" t="s">
        <v>439</v>
      </c>
      <c r="B847" s="145" t="s">
        <v>780</v>
      </c>
      <c r="C847" s="68" t="s">
        <v>364</v>
      </c>
      <c r="D847" s="21" t="s">
        <v>437</v>
      </c>
      <c r="E847" s="21" t="s">
        <v>413</v>
      </c>
      <c r="F847" s="21">
        <v>1</v>
      </c>
      <c r="G847" s="20" t="s">
        <v>1888</v>
      </c>
      <c r="H847" s="21">
        <v>12</v>
      </c>
      <c r="I847" s="49">
        <v>1</v>
      </c>
      <c r="J847" s="37"/>
      <c r="K847" s="31"/>
      <c r="L847" s="31"/>
      <c r="M847" s="38"/>
      <c r="N847" s="193">
        <v>0</v>
      </c>
      <c r="O847" s="21"/>
      <c r="P847" s="21">
        <v>4</v>
      </c>
      <c r="Q847" s="21">
        <v>4</v>
      </c>
      <c r="R847" s="21">
        <v>0</v>
      </c>
      <c r="S847" s="21"/>
      <c r="T847" s="121"/>
      <c r="U847" s="50">
        <f t="shared" si="210"/>
        <v>4</v>
      </c>
      <c r="V847" s="29">
        <f t="shared" si="211"/>
        <v>0</v>
      </c>
      <c r="W847" s="29">
        <f t="shared" si="212"/>
        <v>0</v>
      </c>
      <c r="X847" s="57">
        <f t="shared" si="213"/>
        <v>0</v>
      </c>
      <c r="Y847" s="29">
        <f t="shared" si="214"/>
        <v>0</v>
      </c>
      <c r="Z847" s="20">
        <f t="shared" si="215"/>
        <v>0</v>
      </c>
      <c r="AA847" s="20">
        <f t="shared" si="224"/>
        <v>0</v>
      </c>
      <c r="AB847" s="20">
        <f t="shared" si="216"/>
        <v>0</v>
      </c>
      <c r="AC847" s="20">
        <f t="shared" si="217"/>
        <v>0</v>
      </c>
      <c r="AD847" s="20">
        <f t="shared" si="218"/>
        <v>0</v>
      </c>
      <c r="AE847" s="23">
        <f t="shared" si="219"/>
        <v>0</v>
      </c>
      <c r="AF847" s="25">
        <f t="shared" si="220"/>
        <v>0</v>
      </c>
      <c r="AG847" s="230">
        <f t="shared" si="223"/>
        <v>0</v>
      </c>
      <c r="AH847" s="25">
        <f t="shared" si="208"/>
        <v>0</v>
      </c>
      <c r="AI847" s="23"/>
      <c r="AJ847" s="49">
        <f t="shared" si="221"/>
        <v>4</v>
      </c>
      <c r="AK847" s="181" t="s">
        <v>233</v>
      </c>
      <c r="AL847" s="182">
        <f t="shared" si="222"/>
        <v>6.6666666666666671E-3</v>
      </c>
      <c r="AM847" s="69" t="s">
        <v>366</v>
      </c>
      <c r="AN847" s="20" t="s">
        <v>148</v>
      </c>
      <c r="AO847" s="20" t="s">
        <v>148</v>
      </c>
      <c r="AP847" s="21"/>
      <c r="AQ847" s="122" t="s">
        <v>4</v>
      </c>
      <c r="AR847" s="185" t="str">
        <f>INDEX(Преподаватели!F$3:F$72,MATCH($AK847,Преподаватели!$E$3:$E$72,0),1)</f>
        <v>доц.</v>
      </c>
      <c r="AS847" s="101" t="str">
        <f>INDEX(Преподаватели!G$3:G$72,MATCH($AK847,Преподаватели!$E$3:$E$72,0),1)</f>
        <v>шт.</v>
      </c>
      <c r="AT847" s="101" t="str">
        <f>INDEX(Преподаватели!H$3:H$72,MATCH($AK847,Преподаватели!$E$3:$E$72,0),1)</f>
        <v>к.н.</v>
      </c>
      <c r="AU847" s="186" t="str">
        <f>INDEX(Преподаватели!I$3:I$72,MATCH($AK847,Преподаватели!$E$3:$E$72,0),1)</f>
        <v>б.з.</v>
      </c>
      <c r="AV847" s="157"/>
      <c r="AW847" s="163"/>
      <c r="AX847" s="163"/>
      <c r="AY847" s="164"/>
      <c r="AZ847" s="165"/>
      <c r="BA847" s="165"/>
      <c r="BB847" s="1"/>
      <c r="BC847" s="1"/>
      <c r="BD847" s="1"/>
      <c r="BE847" s="1"/>
      <c r="BF847" s="1"/>
    </row>
    <row r="848" spans="1:58">
      <c r="A848" s="21" t="s">
        <v>781</v>
      </c>
      <c r="B848" s="145" t="s">
        <v>780</v>
      </c>
      <c r="C848" s="68" t="s">
        <v>364</v>
      </c>
      <c r="D848" s="21" t="s">
        <v>437</v>
      </c>
      <c r="E848" s="21" t="s">
        <v>413</v>
      </c>
      <c r="F848" s="21">
        <v>1</v>
      </c>
      <c r="G848" s="20" t="s">
        <v>1888</v>
      </c>
      <c r="H848" s="21">
        <v>12</v>
      </c>
      <c r="I848" s="49">
        <v>1</v>
      </c>
      <c r="J848" s="37"/>
      <c r="K848" s="31"/>
      <c r="L848" s="31"/>
      <c r="M848" s="38"/>
      <c r="N848" s="193">
        <v>1.5</v>
      </c>
      <c r="O848" s="21">
        <v>45</v>
      </c>
      <c r="P848" s="21">
        <v>4</v>
      </c>
      <c r="Q848" s="21"/>
      <c r="R848" s="21">
        <v>0</v>
      </c>
      <c r="S848" s="21">
        <v>4</v>
      </c>
      <c r="T848" s="121">
        <v>35</v>
      </c>
      <c r="U848" s="50">
        <f t="shared" si="210"/>
        <v>0</v>
      </c>
      <c r="V848" s="29">
        <f t="shared" si="211"/>
        <v>0</v>
      </c>
      <c r="W848" s="29">
        <f t="shared" si="212"/>
        <v>4</v>
      </c>
      <c r="X848" s="57">
        <f t="shared" si="213"/>
        <v>0</v>
      </c>
      <c r="Y848" s="29">
        <f t="shared" si="214"/>
        <v>0</v>
      </c>
      <c r="Z848" s="20">
        <f t="shared" si="215"/>
        <v>0</v>
      </c>
      <c r="AA848" s="20">
        <f t="shared" si="224"/>
        <v>0</v>
      </c>
      <c r="AB848" s="20">
        <f t="shared" si="216"/>
        <v>0</v>
      </c>
      <c r="AC848" s="20">
        <f t="shared" si="217"/>
        <v>0</v>
      </c>
      <c r="AD848" s="20">
        <f t="shared" si="218"/>
        <v>0</v>
      </c>
      <c r="AE848" s="23">
        <f t="shared" si="219"/>
        <v>0</v>
      </c>
      <c r="AF848" s="25">
        <f t="shared" si="220"/>
        <v>0</v>
      </c>
      <c r="AG848" s="230">
        <f t="shared" si="223"/>
        <v>1.44</v>
      </c>
      <c r="AH848" s="25">
        <f t="shared" si="208"/>
        <v>0</v>
      </c>
      <c r="AI848" s="23"/>
      <c r="AJ848" s="49">
        <f t="shared" si="221"/>
        <v>5.4399999999999995</v>
      </c>
      <c r="AK848" s="181" t="s">
        <v>233</v>
      </c>
      <c r="AL848" s="182">
        <f t="shared" si="222"/>
        <v>9.0666666666666656E-3</v>
      </c>
      <c r="AM848" s="69" t="s">
        <v>366</v>
      </c>
      <c r="AN848" s="20" t="s">
        <v>148</v>
      </c>
      <c r="AO848" s="20" t="s">
        <v>148</v>
      </c>
      <c r="AP848" s="21"/>
      <c r="AQ848" s="122" t="s">
        <v>4</v>
      </c>
      <c r="AR848" s="185" t="str">
        <f>INDEX(Преподаватели!F$3:F$72,MATCH($AK848,Преподаватели!$E$3:$E$72,0),1)</f>
        <v>доц.</v>
      </c>
      <c r="AS848" s="101" t="str">
        <f>INDEX(Преподаватели!G$3:G$72,MATCH($AK848,Преподаватели!$E$3:$E$72,0),1)</f>
        <v>шт.</v>
      </c>
      <c r="AT848" s="101" t="str">
        <f>INDEX(Преподаватели!H$3:H$72,MATCH($AK848,Преподаватели!$E$3:$E$72,0),1)</f>
        <v>к.н.</v>
      </c>
      <c r="AU848" s="186" t="str">
        <f>INDEX(Преподаватели!I$3:I$72,MATCH($AK848,Преподаватели!$E$3:$E$72,0),1)</f>
        <v>б.з.</v>
      </c>
      <c r="AV848" s="157"/>
      <c r="AW848" s="163"/>
      <c r="AX848" s="163"/>
      <c r="AY848" s="164"/>
      <c r="AZ848" s="165"/>
      <c r="BA848" s="165"/>
      <c r="BB848" s="1"/>
      <c r="BC848" s="1"/>
      <c r="BD848" s="1"/>
      <c r="BE848" s="1"/>
      <c r="BF848" s="1"/>
    </row>
    <row r="849" spans="1:58" s="1" customFormat="1">
      <c r="A849" s="329" t="s">
        <v>439</v>
      </c>
      <c r="B849" s="145" t="s">
        <v>431</v>
      </c>
      <c r="C849" s="68" t="s">
        <v>364</v>
      </c>
      <c r="D849" s="21" t="s">
        <v>437</v>
      </c>
      <c r="E849" s="21" t="s">
        <v>413</v>
      </c>
      <c r="F849" s="21">
        <v>1</v>
      </c>
      <c r="G849" s="20" t="s">
        <v>1888</v>
      </c>
      <c r="H849" s="21">
        <v>12</v>
      </c>
      <c r="I849" s="49">
        <v>1</v>
      </c>
      <c r="J849" s="37"/>
      <c r="K849" s="31"/>
      <c r="L849" s="31"/>
      <c r="M849" s="38"/>
      <c r="N849" s="193">
        <v>0</v>
      </c>
      <c r="O849" s="21"/>
      <c r="P849" s="21">
        <v>4</v>
      </c>
      <c r="Q849" s="21">
        <v>4</v>
      </c>
      <c r="R849" s="21">
        <v>0</v>
      </c>
      <c r="S849" s="21"/>
      <c r="T849" s="121"/>
      <c r="U849" s="50">
        <f t="shared" si="210"/>
        <v>4</v>
      </c>
      <c r="V849" s="29">
        <f t="shared" si="211"/>
        <v>0</v>
      </c>
      <c r="W849" s="29">
        <f t="shared" si="212"/>
        <v>0</v>
      </c>
      <c r="X849" s="57">
        <f t="shared" si="213"/>
        <v>0</v>
      </c>
      <c r="Y849" s="29">
        <f t="shared" si="214"/>
        <v>0</v>
      </c>
      <c r="Z849" s="20">
        <f t="shared" si="215"/>
        <v>0</v>
      </c>
      <c r="AA849" s="20">
        <f t="shared" si="224"/>
        <v>0</v>
      </c>
      <c r="AB849" s="20">
        <f t="shared" si="216"/>
        <v>0</v>
      </c>
      <c r="AC849" s="20">
        <f t="shared" si="217"/>
        <v>0</v>
      </c>
      <c r="AD849" s="20">
        <f t="shared" si="218"/>
        <v>0</v>
      </c>
      <c r="AE849" s="23">
        <f t="shared" si="219"/>
        <v>0</v>
      </c>
      <c r="AF849" s="25">
        <f t="shared" si="220"/>
        <v>0</v>
      </c>
      <c r="AG849" s="230">
        <f t="shared" si="223"/>
        <v>0</v>
      </c>
      <c r="AH849" s="25">
        <f t="shared" si="208"/>
        <v>0</v>
      </c>
      <c r="AI849" s="23"/>
      <c r="AJ849" s="49">
        <f t="shared" si="221"/>
        <v>4</v>
      </c>
      <c r="AK849" s="181" t="s">
        <v>254</v>
      </c>
      <c r="AL849" s="182">
        <f t="shared" si="222"/>
        <v>6.6666666666666671E-3</v>
      </c>
      <c r="AM849" s="158" t="s">
        <v>366</v>
      </c>
      <c r="AN849" s="20" t="s">
        <v>148</v>
      </c>
      <c r="AO849" s="20" t="s">
        <v>148</v>
      </c>
      <c r="AP849" s="21"/>
      <c r="AQ849" s="122" t="s">
        <v>4</v>
      </c>
      <c r="AR849" s="185" t="str">
        <f>INDEX(Преподаватели!F$3:F$72,MATCH($AK849,Преподаватели!$E$3:$E$72,0),1)</f>
        <v>доц.</v>
      </c>
      <c r="AS849" s="101" t="str">
        <f>INDEX(Преподаватели!G$3:G$72,MATCH($AK849,Преподаватели!$E$3:$E$72,0),1)</f>
        <v>шт.сум.</v>
      </c>
      <c r="AT849" s="101" t="str">
        <f>INDEX(Преподаватели!H$3:H$72,MATCH($AK849,Преподаватели!$E$3:$E$72,0),1)</f>
        <v>к.н.</v>
      </c>
      <c r="AU849" s="186" t="str">
        <f>INDEX(Преподаватели!I$3:I$72,MATCH($AK849,Преподаватели!$E$3:$E$72,0),1)</f>
        <v>доц.</v>
      </c>
      <c r="AV849" s="157"/>
      <c r="AW849" s="163"/>
      <c r="AX849" s="163"/>
      <c r="AY849" s="164"/>
      <c r="AZ849" s="165"/>
      <c r="BA849" s="165"/>
      <c r="BB849" s="4"/>
      <c r="BC849" s="4"/>
      <c r="BD849" s="4"/>
      <c r="BE849" s="4"/>
      <c r="BF849" s="4"/>
    </row>
    <row r="850" spans="1:58">
      <c r="A850" s="21" t="s">
        <v>782</v>
      </c>
      <c r="B850" s="145" t="s">
        <v>431</v>
      </c>
      <c r="C850" s="68" t="s">
        <v>364</v>
      </c>
      <c r="D850" s="21" t="s">
        <v>437</v>
      </c>
      <c r="E850" s="21" t="s">
        <v>413</v>
      </c>
      <c r="F850" s="21">
        <v>1</v>
      </c>
      <c r="G850" s="20" t="s">
        <v>1888</v>
      </c>
      <c r="H850" s="21">
        <v>12</v>
      </c>
      <c r="I850" s="49">
        <v>1</v>
      </c>
      <c r="J850" s="37"/>
      <c r="K850" s="31"/>
      <c r="L850" s="31"/>
      <c r="M850" s="38"/>
      <c r="N850" s="193">
        <v>1.5</v>
      </c>
      <c r="O850" s="21">
        <v>45</v>
      </c>
      <c r="P850" s="21">
        <v>6</v>
      </c>
      <c r="Q850" s="21"/>
      <c r="R850" s="21">
        <v>0</v>
      </c>
      <c r="S850" s="21">
        <v>6</v>
      </c>
      <c r="T850" s="121">
        <v>35</v>
      </c>
      <c r="U850" s="50">
        <f t="shared" si="210"/>
        <v>0</v>
      </c>
      <c r="V850" s="29">
        <f t="shared" si="211"/>
        <v>0</v>
      </c>
      <c r="W850" s="29">
        <f t="shared" si="212"/>
        <v>6</v>
      </c>
      <c r="X850" s="57">
        <f t="shared" si="213"/>
        <v>0</v>
      </c>
      <c r="Y850" s="29">
        <f t="shared" si="214"/>
        <v>0</v>
      </c>
      <c r="Z850" s="20">
        <f t="shared" si="215"/>
        <v>0</v>
      </c>
      <c r="AA850" s="20">
        <f t="shared" si="224"/>
        <v>0</v>
      </c>
      <c r="AB850" s="20">
        <f t="shared" si="216"/>
        <v>0</v>
      </c>
      <c r="AC850" s="20">
        <f t="shared" si="217"/>
        <v>0</v>
      </c>
      <c r="AD850" s="20">
        <f t="shared" si="218"/>
        <v>0</v>
      </c>
      <c r="AE850" s="23">
        <f t="shared" si="219"/>
        <v>0</v>
      </c>
      <c r="AF850" s="25">
        <f t="shared" si="220"/>
        <v>0</v>
      </c>
      <c r="AG850" s="230">
        <f t="shared" si="223"/>
        <v>1.44</v>
      </c>
      <c r="AH850" s="25">
        <f t="shared" ref="AH850:AH913" si="225">IF(AF850&gt;0,0,IF(D850="Заоч.",0,IF(OR(D850="Ден.(д)",D850="Заоч.(д)"),0,IF(Q850&gt;0,N850*H850*0.02,0))))</f>
        <v>0</v>
      </c>
      <c r="AI850" s="23"/>
      <c r="AJ850" s="49">
        <f t="shared" si="221"/>
        <v>7.4399999999999995</v>
      </c>
      <c r="AK850" s="181" t="s">
        <v>254</v>
      </c>
      <c r="AL850" s="182">
        <f t="shared" si="222"/>
        <v>1.24E-2</v>
      </c>
      <c r="AM850" s="69" t="s">
        <v>366</v>
      </c>
      <c r="AN850" s="20" t="s">
        <v>148</v>
      </c>
      <c r="AO850" s="20" t="s">
        <v>148</v>
      </c>
      <c r="AP850" s="21"/>
      <c r="AQ850" s="122" t="s">
        <v>4</v>
      </c>
      <c r="AR850" s="185" t="str">
        <f>INDEX(Преподаватели!F$3:F$72,MATCH($AK850,Преподаватели!$E$3:$E$72,0),1)</f>
        <v>доц.</v>
      </c>
      <c r="AS850" s="101" t="str">
        <f>INDEX(Преподаватели!G$3:G$72,MATCH($AK850,Преподаватели!$E$3:$E$72,0),1)</f>
        <v>шт.сум.</v>
      </c>
      <c r="AT850" s="101" t="str">
        <f>INDEX(Преподаватели!H$3:H$72,MATCH($AK850,Преподаватели!$E$3:$E$72,0),1)</f>
        <v>к.н.</v>
      </c>
      <c r="AU850" s="186" t="str">
        <f>INDEX(Преподаватели!I$3:I$72,MATCH($AK850,Преподаватели!$E$3:$E$72,0),1)</f>
        <v>доц.</v>
      </c>
      <c r="AV850" s="157"/>
      <c r="AW850" s="163"/>
      <c r="AX850" s="163"/>
      <c r="AY850" s="164"/>
      <c r="AZ850" s="165"/>
      <c r="BA850" s="165"/>
      <c r="BB850" s="1"/>
      <c r="BC850" s="1"/>
      <c r="BD850" s="1"/>
      <c r="BE850" s="1"/>
      <c r="BF850" s="1"/>
    </row>
    <row r="851" spans="1:58" s="1" customFormat="1">
      <c r="A851" s="329" t="s">
        <v>439</v>
      </c>
      <c r="B851" s="145" t="s">
        <v>422</v>
      </c>
      <c r="C851" s="68" t="s">
        <v>364</v>
      </c>
      <c r="D851" s="21" t="s">
        <v>437</v>
      </c>
      <c r="E851" s="21" t="s">
        <v>413</v>
      </c>
      <c r="F851" s="21">
        <v>1</v>
      </c>
      <c r="G851" s="20" t="s">
        <v>1888</v>
      </c>
      <c r="H851" s="21">
        <v>12</v>
      </c>
      <c r="I851" s="49">
        <v>1</v>
      </c>
      <c r="J851" s="37"/>
      <c r="K851" s="31"/>
      <c r="L851" s="31"/>
      <c r="M851" s="38"/>
      <c r="N851" s="193">
        <v>0</v>
      </c>
      <c r="O851" s="21"/>
      <c r="P851" s="21">
        <v>4</v>
      </c>
      <c r="Q851" s="21">
        <v>4</v>
      </c>
      <c r="R851" s="21">
        <v>0</v>
      </c>
      <c r="S851" s="21"/>
      <c r="T851" s="121"/>
      <c r="U851" s="50">
        <f t="shared" si="210"/>
        <v>4</v>
      </c>
      <c r="V851" s="29">
        <f t="shared" si="211"/>
        <v>0</v>
      </c>
      <c r="W851" s="29">
        <f t="shared" si="212"/>
        <v>0</v>
      </c>
      <c r="X851" s="57">
        <f t="shared" si="213"/>
        <v>0</v>
      </c>
      <c r="Y851" s="29">
        <f t="shared" si="214"/>
        <v>0</v>
      </c>
      <c r="Z851" s="20">
        <f t="shared" si="215"/>
        <v>0</v>
      </c>
      <c r="AA851" s="20">
        <f t="shared" si="224"/>
        <v>0</v>
      </c>
      <c r="AB851" s="20">
        <f t="shared" si="216"/>
        <v>0</v>
      </c>
      <c r="AC851" s="20">
        <f t="shared" si="217"/>
        <v>0</v>
      </c>
      <c r="AD851" s="20">
        <f t="shared" si="218"/>
        <v>0</v>
      </c>
      <c r="AE851" s="23">
        <f t="shared" si="219"/>
        <v>0</v>
      </c>
      <c r="AF851" s="25">
        <f t="shared" si="220"/>
        <v>0</v>
      </c>
      <c r="AG851" s="230">
        <f t="shared" si="223"/>
        <v>0</v>
      </c>
      <c r="AH851" s="25">
        <f t="shared" si="225"/>
        <v>0</v>
      </c>
      <c r="AI851" s="23"/>
      <c r="AJ851" s="49">
        <f t="shared" si="221"/>
        <v>4</v>
      </c>
      <c r="AK851" s="181" t="s">
        <v>254</v>
      </c>
      <c r="AL851" s="182">
        <f t="shared" si="222"/>
        <v>6.6666666666666671E-3</v>
      </c>
      <c r="AM851" s="158" t="s">
        <v>366</v>
      </c>
      <c r="AN851" s="20" t="s">
        <v>148</v>
      </c>
      <c r="AO851" s="20" t="s">
        <v>148</v>
      </c>
      <c r="AP851" s="21"/>
      <c r="AQ851" s="122" t="s">
        <v>4</v>
      </c>
      <c r="AR851" s="185" t="str">
        <f>INDEX(Преподаватели!F$3:F$72,MATCH($AK851,Преподаватели!$E$3:$E$72,0),1)</f>
        <v>доц.</v>
      </c>
      <c r="AS851" s="101" t="str">
        <f>INDEX(Преподаватели!G$3:G$72,MATCH($AK851,Преподаватели!$E$3:$E$72,0),1)</f>
        <v>шт.сум.</v>
      </c>
      <c r="AT851" s="101" t="str">
        <f>INDEX(Преподаватели!H$3:H$72,MATCH($AK851,Преподаватели!$E$3:$E$72,0),1)</f>
        <v>к.н.</v>
      </c>
      <c r="AU851" s="186" t="str">
        <f>INDEX(Преподаватели!I$3:I$72,MATCH($AK851,Преподаватели!$E$3:$E$72,0),1)</f>
        <v>доц.</v>
      </c>
      <c r="AV851" s="157"/>
      <c r="AW851" s="163"/>
      <c r="AX851" s="163"/>
      <c r="AY851" s="164"/>
      <c r="AZ851" s="165"/>
      <c r="BA851" s="165"/>
    </row>
    <row r="852" spans="1:58" s="1" customFormat="1">
      <c r="A852" s="21" t="s">
        <v>783</v>
      </c>
      <c r="B852" s="145" t="s">
        <v>422</v>
      </c>
      <c r="C852" s="68" t="s">
        <v>364</v>
      </c>
      <c r="D852" s="21" t="s">
        <v>437</v>
      </c>
      <c r="E852" s="21" t="s">
        <v>413</v>
      </c>
      <c r="F852" s="21">
        <v>1</v>
      </c>
      <c r="G852" s="20" t="s">
        <v>1888</v>
      </c>
      <c r="H852" s="21">
        <v>12</v>
      </c>
      <c r="I852" s="49">
        <v>1</v>
      </c>
      <c r="J852" s="37"/>
      <c r="K852" s="31"/>
      <c r="L852" s="31"/>
      <c r="M852" s="38"/>
      <c r="N852" s="193">
        <v>1</v>
      </c>
      <c r="O852" s="21">
        <v>30</v>
      </c>
      <c r="P852" s="21">
        <v>4</v>
      </c>
      <c r="Q852" s="21"/>
      <c r="R852" s="21">
        <v>0</v>
      </c>
      <c r="S852" s="21">
        <v>4</v>
      </c>
      <c r="T852" s="121">
        <v>22</v>
      </c>
      <c r="U852" s="50">
        <f t="shared" si="210"/>
        <v>0</v>
      </c>
      <c r="V852" s="29">
        <f t="shared" si="211"/>
        <v>0</v>
      </c>
      <c r="W852" s="29">
        <f t="shared" si="212"/>
        <v>4</v>
      </c>
      <c r="X852" s="57">
        <f t="shared" si="213"/>
        <v>0</v>
      </c>
      <c r="Y852" s="29">
        <f t="shared" si="214"/>
        <v>0</v>
      </c>
      <c r="Z852" s="20">
        <f t="shared" si="215"/>
        <v>0</v>
      </c>
      <c r="AA852" s="20">
        <f t="shared" si="224"/>
        <v>0</v>
      </c>
      <c r="AB852" s="20">
        <f t="shared" si="216"/>
        <v>0</v>
      </c>
      <c r="AC852" s="20">
        <f t="shared" si="217"/>
        <v>0</v>
      </c>
      <c r="AD852" s="20">
        <f t="shared" si="218"/>
        <v>0</v>
      </c>
      <c r="AE852" s="23">
        <f t="shared" si="219"/>
        <v>0</v>
      </c>
      <c r="AF852" s="25">
        <f t="shared" si="220"/>
        <v>0</v>
      </c>
      <c r="AG852" s="230">
        <f t="shared" si="223"/>
        <v>0.96</v>
      </c>
      <c r="AH852" s="25">
        <f t="shared" si="225"/>
        <v>0</v>
      </c>
      <c r="AI852" s="23"/>
      <c r="AJ852" s="49">
        <f t="shared" si="221"/>
        <v>4.96</v>
      </c>
      <c r="AK852" s="181" t="s">
        <v>254</v>
      </c>
      <c r="AL852" s="182">
        <f t="shared" si="222"/>
        <v>8.266666666666667E-3</v>
      </c>
      <c r="AM852" s="158" t="s">
        <v>366</v>
      </c>
      <c r="AN852" s="20" t="s">
        <v>148</v>
      </c>
      <c r="AO852" s="20" t="s">
        <v>148</v>
      </c>
      <c r="AP852" s="21"/>
      <c r="AQ852" s="122" t="s">
        <v>4</v>
      </c>
      <c r="AR852" s="185" t="str">
        <f>INDEX(Преподаватели!F$3:F$72,MATCH($AK852,Преподаватели!$E$3:$E$72,0),1)</f>
        <v>доц.</v>
      </c>
      <c r="AS852" s="101" t="str">
        <f>INDEX(Преподаватели!G$3:G$72,MATCH($AK852,Преподаватели!$E$3:$E$72,0),1)</f>
        <v>шт.сум.</v>
      </c>
      <c r="AT852" s="101" t="str">
        <f>INDEX(Преподаватели!H$3:H$72,MATCH($AK852,Преподаватели!$E$3:$E$72,0),1)</f>
        <v>к.н.</v>
      </c>
      <c r="AU852" s="186" t="str">
        <f>INDEX(Преподаватели!I$3:I$72,MATCH($AK852,Преподаватели!$E$3:$E$72,0),1)</f>
        <v>доц.</v>
      </c>
      <c r="AV852" s="157"/>
      <c r="AW852" s="163"/>
      <c r="AX852" s="163"/>
      <c r="AY852" s="164"/>
      <c r="AZ852" s="165"/>
      <c r="BA852" s="165"/>
    </row>
    <row r="853" spans="1:58">
      <c r="A853" s="334" t="s">
        <v>439</v>
      </c>
      <c r="B853" s="145" t="s">
        <v>784</v>
      </c>
      <c r="C853" s="68" t="s">
        <v>364</v>
      </c>
      <c r="D853" s="21" t="s">
        <v>437</v>
      </c>
      <c r="E853" s="21" t="s">
        <v>413</v>
      </c>
      <c r="F853" s="21">
        <v>1</v>
      </c>
      <c r="G853" s="20" t="s">
        <v>1888</v>
      </c>
      <c r="H853" s="21">
        <v>12</v>
      </c>
      <c r="I853" s="49">
        <v>1</v>
      </c>
      <c r="J853" s="37"/>
      <c r="K853" s="31"/>
      <c r="L853" s="31"/>
      <c r="M853" s="38"/>
      <c r="N853" s="193">
        <v>0</v>
      </c>
      <c r="O853" s="21"/>
      <c r="P853" s="21">
        <v>4</v>
      </c>
      <c r="Q853" s="21">
        <v>4</v>
      </c>
      <c r="R853" s="21">
        <v>0</v>
      </c>
      <c r="S853" s="21"/>
      <c r="T853" s="121"/>
      <c r="U853" s="50">
        <f t="shared" si="210"/>
        <v>4</v>
      </c>
      <c r="V853" s="29">
        <f t="shared" si="211"/>
        <v>0</v>
      </c>
      <c r="W853" s="29">
        <f t="shared" si="212"/>
        <v>0</v>
      </c>
      <c r="X853" s="57">
        <f t="shared" si="213"/>
        <v>0</v>
      </c>
      <c r="Y853" s="29">
        <f t="shared" si="214"/>
        <v>0</v>
      </c>
      <c r="Z853" s="20">
        <f t="shared" si="215"/>
        <v>0</v>
      </c>
      <c r="AA853" s="20">
        <f t="shared" si="224"/>
        <v>0</v>
      </c>
      <c r="AB853" s="20">
        <f t="shared" si="216"/>
        <v>0</v>
      </c>
      <c r="AC853" s="20">
        <f t="shared" si="217"/>
        <v>0</v>
      </c>
      <c r="AD853" s="20">
        <f t="shared" si="218"/>
        <v>0</v>
      </c>
      <c r="AE853" s="23">
        <f t="shared" si="219"/>
        <v>0</v>
      </c>
      <c r="AF853" s="25">
        <f t="shared" si="220"/>
        <v>0</v>
      </c>
      <c r="AG853" s="230">
        <f t="shared" si="223"/>
        <v>0</v>
      </c>
      <c r="AH853" s="25">
        <f t="shared" si="225"/>
        <v>0</v>
      </c>
      <c r="AI853" s="23"/>
      <c r="AJ853" s="49">
        <f t="shared" si="221"/>
        <v>4</v>
      </c>
      <c r="AK853" s="181" t="s">
        <v>233</v>
      </c>
      <c r="AL853" s="182">
        <f t="shared" si="222"/>
        <v>6.6666666666666671E-3</v>
      </c>
      <c r="AM853" s="69" t="s">
        <v>366</v>
      </c>
      <c r="AN853" s="20" t="s">
        <v>148</v>
      </c>
      <c r="AO853" s="20" t="s">
        <v>148</v>
      </c>
      <c r="AP853" s="21"/>
      <c r="AQ853" s="122" t="s">
        <v>4</v>
      </c>
      <c r="AR853" s="185" t="str">
        <f>INDEX(Преподаватели!F$3:F$72,MATCH($AK853,Преподаватели!$E$3:$E$72,0),1)</f>
        <v>доц.</v>
      </c>
      <c r="AS853" s="101" t="str">
        <f>INDEX(Преподаватели!G$3:G$72,MATCH($AK853,Преподаватели!$E$3:$E$72,0),1)</f>
        <v>шт.</v>
      </c>
      <c r="AT853" s="101" t="str">
        <f>INDEX(Преподаватели!H$3:H$72,MATCH($AK853,Преподаватели!$E$3:$E$72,0),1)</f>
        <v>к.н.</v>
      </c>
      <c r="AU853" s="186" t="str">
        <f>INDEX(Преподаватели!I$3:I$72,MATCH($AK853,Преподаватели!$E$3:$E$72,0),1)</f>
        <v>б.з.</v>
      </c>
      <c r="AV853" s="157"/>
      <c r="AW853" s="163"/>
      <c r="AX853" s="163"/>
      <c r="AY853" s="164"/>
      <c r="AZ853" s="165"/>
      <c r="BA853" s="165"/>
    </row>
    <row r="854" spans="1:58" s="1" customFormat="1">
      <c r="A854" s="21" t="s">
        <v>785</v>
      </c>
      <c r="B854" s="145" t="s">
        <v>784</v>
      </c>
      <c r="C854" s="68" t="s">
        <v>364</v>
      </c>
      <c r="D854" s="21" t="s">
        <v>437</v>
      </c>
      <c r="E854" s="21" t="s">
        <v>413</v>
      </c>
      <c r="F854" s="21">
        <v>1</v>
      </c>
      <c r="G854" s="20" t="s">
        <v>1888</v>
      </c>
      <c r="H854" s="21">
        <v>12</v>
      </c>
      <c r="I854" s="49">
        <v>1</v>
      </c>
      <c r="J854" s="37"/>
      <c r="K854" s="31"/>
      <c r="L854" s="31"/>
      <c r="M854" s="38"/>
      <c r="N854" s="193">
        <v>1</v>
      </c>
      <c r="O854" s="21">
        <v>30</v>
      </c>
      <c r="P854" s="21">
        <v>4</v>
      </c>
      <c r="Q854" s="21"/>
      <c r="R854" s="21">
        <v>0</v>
      </c>
      <c r="S854" s="21">
        <v>4</v>
      </c>
      <c r="T854" s="121">
        <v>22</v>
      </c>
      <c r="U854" s="50">
        <f t="shared" si="210"/>
        <v>0</v>
      </c>
      <c r="V854" s="29">
        <f t="shared" si="211"/>
        <v>0</v>
      </c>
      <c r="W854" s="29">
        <f t="shared" si="212"/>
        <v>4</v>
      </c>
      <c r="X854" s="57">
        <f t="shared" si="213"/>
        <v>0</v>
      </c>
      <c r="Y854" s="29">
        <f t="shared" si="214"/>
        <v>0</v>
      </c>
      <c r="Z854" s="20">
        <f t="shared" si="215"/>
        <v>0</v>
      </c>
      <c r="AA854" s="20">
        <f t="shared" si="224"/>
        <v>0</v>
      </c>
      <c r="AB854" s="20">
        <f t="shared" si="216"/>
        <v>0</v>
      </c>
      <c r="AC854" s="20">
        <f t="shared" si="217"/>
        <v>0</v>
      </c>
      <c r="AD854" s="20">
        <f t="shared" si="218"/>
        <v>0</v>
      </c>
      <c r="AE854" s="23">
        <f t="shared" si="219"/>
        <v>0</v>
      </c>
      <c r="AF854" s="25">
        <f t="shared" si="220"/>
        <v>0</v>
      </c>
      <c r="AG854" s="230">
        <f t="shared" si="223"/>
        <v>0.96</v>
      </c>
      <c r="AH854" s="25">
        <f t="shared" si="225"/>
        <v>0</v>
      </c>
      <c r="AI854" s="23"/>
      <c r="AJ854" s="49">
        <f t="shared" si="221"/>
        <v>4.96</v>
      </c>
      <c r="AK854" s="181" t="s">
        <v>233</v>
      </c>
      <c r="AL854" s="182">
        <f t="shared" si="222"/>
        <v>8.266666666666667E-3</v>
      </c>
      <c r="AM854" s="158" t="s">
        <v>366</v>
      </c>
      <c r="AN854" s="20" t="s">
        <v>148</v>
      </c>
      <c r="AO854" s="20" t="s">
        <v>148</v>
      </c>
      <c r="AP854" s="21"/>
      <c r="AQ854" s="122" t="s">
        <v>4</v>
      </c>
      <c r="AR854" s="185" t="str">
        <f>INDEX(Преподаватели!F$3:F$72,MATCH($AK854,Преподаватели!$E$3:$E$72,0),1)</f>
        <v>доц.</v>
      </c>
      <c r="AS854" s="101" t="str">
        <f>INDEX(Преподаватели!G$3:G$72,MATCH($AK854,Преподаватели!$E$3:$E$72,0),1)</f>
        <v>шт.</v>
      </c>
      <c r="AT854" s="101" t="str">
        <f>INDEX(Преподаватели!H$3:H$72,MATCH($AK854,Преподаватели!$E$3:$E$72,0),1)</f>
        <v>к.н.</v>
      </c>
      <c r="AU854" s="186" t="str">
        <f>INDEX(Преподаватели!I$3:I$72,MATCH($AK854,Преподаватели!$E$3:$E$72,0),1)</f>
        <v>б.з.</v>
      </c>
      <c r="AV854" s="157"/>
      <c r="AW854" s="163"/>
      <c r="AX854" s="163"/>
      <c r="AY854" s="164"/>
      <c r="AZ854" s="165"/>
      <c r="BA854" s="165"/>
    </row>
    <row r="855" spans="1:58" s="1" customFormat="1">
      <c r="A855" s="329" t="s">
        <v>439</v>
      </c>
      <c r="B855" s="145" t="s">
        <v>435</v>
      </c>
      <c r="C855" s="68" t="s">
        <v>364</v>
      </c>
      <c r="D855" s="21" t="s">
        <v>437</v>
      </c>
      <c r="E855" s="21" t="s">
        <v>413</v>
      </c>
      <c r="F855" s="21">
        <v>1</v>
      </c>
      <c r="G855" s="20" t="s">
        <v>1888</v>
      </c>
      <c r="H855" s="21">
        <v>12</v>
      </c>
      <c r="I855" s="49">
        <v>1</v>
      </c>
      <c r="J855" s="37"/>
      <c r="K855" s="31"/>
      <c r="L855" s="31"/>
      <c r="M855" s="38"/>
      <c r="N855" s="193">
        <v>0</v>
      </c>
      <c r="O855" s="21"/>
      <c r="P855" s="21">
        <v>6</v>
      </c>
      <c r="Q855" s="21">
        <v>6</v>
      </c>
      <c r="R855" s="21">
        <v>0</v>
      </c>
      <c r="S855" s="21"/>
      <c r="T855" s="121"/>
      <c r="U855" s="50">
        <f t="shared" si="210"/>
        <v>6</v>
      </c>
      <c r="V855" s="29">
        <f t="shared" si="211"/>
        <v>0</v>
      </c>
      <c r="W855" s="29">
        <f t="shared" si="212"/>
        <v>0</v>
      </c>
      <c r="X855" s="57">
        <f t="shared" si="213"/>
        <v>0</v>
      </c>
      <c r="Y855" s="29">
        <f t="shared" si="214"/>
        <v>0</v>
      </c>
      <c r="Z855" s="20">
        <f t="shared" si="215"/>
        <v>0</v>
      </c>
      <c r="AA855" s="20">
        <f t="shared" si="224"/>
        <v>0</v>
      </c>
      <c r="AB855" s="20">
        <f t="shared" si="216"/>
        <v>0</v>
      </c>
      <c r="AC855" s="20">
        <f t="shared" si="217"/>
        <v>0</v>
      </c>
      <c r="AD855" s="20">
        <f t="shared" si="218"/>
        <v>0</v>
      </c>
      <c r="AE855" s="23">
        <f t="shared" si="219"/>
        <v>0</v>
      </c>
      <c r="AF855" s="25">
        <f t="shared" si="220"/>
        <v>0</v>
      </c>
      <c r="AG855" s="230">
        <f t="shared" si="223"/>
        <v>0</v>
      </c>
      <c r="AH855" s="25">
        <f t="shared" si="225"/>
        <v>0</v>
      </c>
      <c r="AI855" s="23"/>
      <c r="AJ855" s="49">
        <f t="shared" si="221"/>
        <v>6</v>
      </c>
      <c r="AK855" s="181" t="s">
        <v>254</v>
      </c>
      <c r="AL855" s="182">
        <f t="shared" si="222"/>
        <v>0.01</v>
      </c>
      <c r="AM855" s="158" t="s">
        <v>366</v>
      </c>
      <c r="AN855" s="20" t="s">
        <v>148</v>
      </c>
      <c r="AO855" s="20" t="s">
        <v>148</v>
      </c>
      <c r="AP855" s="21"/>
      <c r="AQ855" s="122" t="s">
        <v>4</v>
      </c>
      <c r="AR855" s="185" t="str">
        <f>INDEX(Преподаватели!F$3:F$72,MATCH($AK855,Преподаватели!$E$3:$E$72,0),1)</f>
        <v>доц.</v>
      </c>
      <c r="AS855" s="101" t="str">
        <f>INDEX(Преподаватели!G$3:G$72,MATCH($AK855,Преподаватели!$E$3:$E$72,0),1)</f>
        <v>шт.сум.</v>
      </c>
      <c r="AT855" s="101" t="str">
        <f>INDEX(Преподаватели!H$3:H$72,MATCH($AK855,Преподаватели!$E$3:$E$72,0),1)</f>
        <v>к.н.</v>
      </c>
      <c r="AU855" s="186" t="str">
        <f>INDEX(Преподаватели!I$3:I$72,MATCH($AK855,Преподаватели!$E$3:$E$72,0),1)</f>
        <v>доц.</v>
      </c>
      <c r="AV855" s="157"/>
      <c r="AW855" s="163"/>
      <c r="AX855" s="163"/>
      <c r="AY855" s="164"/>
      <c r="AZ855" s="165"/>
      <c r="BA855" s="165"/>
      <c r="BB855" s="4"/>
      <c r="BC855" s="4"/>
      <c r="BD855" s="4"/>
      <c r="BE855" s="4"/>
      <c r="BF855" s="4"/>
    </row>
    <row r="856" spans="1:58">
      <c r="A856" s="22" t="s">
        <v>206</v>
      </c>
      <c r="B856" s="145" t="s">
        <v>435</v>
      </c>
      <c r="C856" s="68" t="s">
        <v>364</v>
      </c>
      <c r="D856" s="21" t="s">
        <v>437</v>
      </c>
      <c r="E856" s="21" t="s">
        <v>413</v>
      </c>
      <c r="F856" s="21">
        <v>1</v>
      </c>
      <c r="G856" s="20" t="s">
        <v>1888</v>
      </c>
      <c r="H856" s="21">
        <v>12</v>
      </c>
      <c r="I856" s="49">
        <v>1</v>
      </c>
      <c r="J856" s="37" t="s">
        <v>106</v>
      </c>
      <c r="K856" s="31"/>
      <c r="L856" s="31"/>
      <c r="M856" s="38"/>
      <c r="N856" s="193">
        <v>3</v>
      </c>
      <c r="O856" s="21">
        <v>90</v>
      </c>
      <c r="P856" s="21">
        <v>8</v>
      </c>
      <c r="Q856" s="21"/>
      <c r="R856" s="21">
        <v>0</v>
      </c>
      <c r="S856" s="21">
        <v>8</v>
      </c>
      <c r="T856" s="121">
        <v>76</v>
      </c>
      <c r="U856" s="50">
        <f t="shared" si="210"/>
        <v>0</v>
      </c>
      <c r="V856" s="29">
        <f t="shared" si="211"/>
        <v>0</v>
      </c>
      <c r="W856" s="29">
        <f t="shared" si="212"/>
        <v>8</v>
      </c>
      <c r="X856" s="57">
        <f t="shared" si="213"/>
        <v>0</v>
      </c>
      <c r="Y856" s="29">
        <f t="shared" si="214"/>
        <v>0</v>
      </c>
      <c r="Z856" s="20">
        <f t="shared" si="215"/>
        <v>0</v>
      </c>
      <c r="AA856" s="20">
        <f t="shared" si="224"/>
        <v>0</v>
      </c>
      <c r="AB856" s="20">
        <f t="shared" si="216"/>
        <v>3</v>
      </c>
      <c r="AC856" s="20">
        <f t="shared" si="217"/>
        <v>0</v>
      </c>
      <c r="AD856" s="20">
        <f t="shared" si="218"/>
        <v>0</v>
      </c>
      <c r="AE856" s="23">
        <f t="shared" si="219"/>
        <v>0</v>
      </c>
      <c r="AF856" s="25">
        <f t="shared" si="220"/>
        <v>0</v>
      </c>
      <c r="AG856" s="230">
        <f t="shared" si="223"/>
        <v>2.88</v>
      </c>
      <c r="AH856" s="25">
        <f t="shared" si="225"/>
        <v>0</v>
      </c>
      <c r="AI856" s="23"/>
      <c r="AJ856" s="49">
        <f t="shared" si="221"/>
        <v>13.879999999999999</v>
      </c>
      <c r="AK856" s="181" t="s">
        <v>254</v>
      </c>
      <c r="AL856" s="182">
        <f t="shared" si="222"/>
        <v>2.3133333333333332E-2</v>
      </c>
      <c r="AM856" s="69" t="s">
        <v>366</v>
      </c>
      <c r="AN856" s="20" t="s">
        <v>148</v>
      </c>
      <c r="AO856" s="20" t="s">
        <v>148</v>
      </c>
      <c r="AP856" s="21"/>
      <c r="AQ856" s="122" t="s">
        <v>4</v>
      </c>
      <c r="AR856" s="185" t="str">
        <f>INDEX(Преподаватели!F$3:F$72,MATCH($AK856,Преподаватели!$E$3:$E$72,0),1)</f>
        <v>доц.</v>
      </c>
      <c r="AS856" s="101" t="str">
        <f>INDEX(Преподаватели!G$3:G$72,MATCH($AK856,Преподаватели!$E$3:$E$72,0),1)</f>
        <v>шт.сум.</v>
      </c>
      <c r="AT856" s="101" t="str">
        <f>INDEX(Преподаватели!H$3:H$72,MATCH($AK856,Преподаватели!$E$3:$E$72,0),1)</f>
        <v>к.н.</v>
      </c>
      <c r="AU856" s="186" t="str">
        <f>INDEX(Преподаватели!I$3:I$72,MATCH($AK856,Преподаватели!$E$3:$E$72,0),1)</f>
        <v>доц.</v>
      </c>
      <c r="AV856" s="157"/>
      <c r="AW856" s="163"/>
      <c r="AX856" s="163"/>
      <c r="AY856" s="164"/>
      <c r="AZ856" s="165"/>
      <c r="BA856" s="165"/>
      <c r="BB856" s="1"/>
      <c r="BC856" s="1"/>
      <c r="BD856" s="1"/>
      <c r="BE856" s="1"/>
      <c r="BF856" s="1"/>
    </row>
    <row r="857" spans="1:58" s="1" customFormat="1">
      <c r="A857" s="329" t="s">
        <v>439</v>
      </c>
      <c r="B857" s="145" t="s">
        <v>786</v>
      </c>
      <c r="C857" s="68" t="s">
        <v>364</v>
      </c>
      <c r="D857" s="21" t="s">
        <v>437</v>
      </c>
      <c r="E857" s="21" t="s">
        <v>413</v>
      </c>
      <c r="F857" s="21">
        <v>1</v>
      </c>
      <c r="G857" s="20" t="s">
        <v>1888</v>
      </c>
      <c r="H857" s="21">
        <v>12</v>
      </c>
      <c r="I857" s="49">
        <v>1</v>
      </c>
      <c r="J857" s="37"/>
      <c r="K857" s="31"/>
      <c r="L857" s="31"/>
      <c r="M857" s="38"/>
      <c r="N857" s="193">
        <v>0</v>
      </c>
      <c r="O857" s="21"/>
      <c r="P857" s="21">
        <v>6</v>
      </c>
      <c r="Q857" s="21">
        <v>6</v>
      </c>
      <c r="R857" s="21">
        <v>0</v>
      </c>
      <c r="S857" s="21"/>
      <c r="T857" s="121"/>
      <c r="U857" s="50">
        <f t="shared" si="210"/>
        <v>6</v>
      </c>
      <c r="V857" s="29">
        <f t="shared" si="211"/>
        <v>0</v>
      </c>
      <c r="W857" s="29">
        <f t="shared" si="212"/>
        <v>0</v>
      </c>
      <c r="X857" s="57">
        <f t="shared" si="213"/>
        <v>0</v>
      </c>
      <c r="Y857" s="29">
        <f t="shared" si="214"/>
        <v>0</v>
      </c>
      <c r="Z857" s="20">
        <f t="shared" si="215"/>
        <v>0</v>
      </c>
      <c r="AA857" s="20">
        <f t="shared" si="224"/>
        <v>0</v>
      </c>
      <c r="AB857" s="20">
        <f t="shared" si="216"/>
        <v>0</v>
      </c>
      <c r="AC857" s="20">
        <f t="shared" si="217"/>
        <v>0</v>
      </c>
      <c r="AD857" s="20">
        <f t="shared" si="218"/>
        <v>0</v>
      </c>
      <c r="AE857" s="23">
        <f t="shared" si="219"/>
        <v>0</v>
      </c>
      <c r="AF857" s="25">
        <f t="shared" si="220"/>
        <v>0</v>
      </c>
      <c r="AG857" s="230">
        <f t="shared" si="223"/>
        <v>0</v>
      </c>
      <c r="AH857" s="25">
        <f t="shared" si="225"/>
        <v>0</v>
      </c>
      <c r="AI857" s="23"/>
      <c r="AJ857" s="49">
        <f t="shared" si="221"/>
        <v>6</v>
      </c>
      <c r="AK857" s="181" t="s">
        <v>238</v>
      </c>
      <c r="AL857" s="182">
        <f t="shared" si="222"/>
        <v>0.01</v>
      </c>
      <c r="AM857" s="158" t="s">
        <v>366</v>
      </c>
      <c r="AN857" s="20" t="s">
        <v>148</v>
      </c>
      <c r="AO857" s="20" t="s">
        <v>148</v>
      </c>
      <c r="AP857" s="21"/>
      <c r="AQ857" s="122" t="s">
        <v>4</v>
      </c>
      <c r="AR857" s="185" t="str">
        <f>INDEX(Преподаватели!F$3:F$72,MATCH($AK857,Преподаватели!$E$3:$E$72,0),1)</f>
        <v>доц.</v>
      </c>
      <c r="AS857" s="101" t="str">
        <f>INDEX(Преподаватели!G$3:G$72,MATCH($AK857,Преподаватели!$E$3:$E$72,0),1)</f>
        <v>шт.</v>
      </c>
      <c r="AT857" s="101" t="str">
        <f>INDEX(Преподаватели!H$3:H$72,MATCH($AK857,Преподаватели!$E$3:$E$72,0),1)</f>
        <v>к.н.</v>
      </c>
      <c r="AU857" s="186" t="str">
        <f>INDEX(Преподаватели!I$3:I$72,MATCH($AK857,Преподаватели!$E$3:$E$72,0),1)</f>
        <v>б.з.</v>
      </c>
      <c r="AV857" s="157"/>
      <c r="AW857" s="163"/>
      <c r="AX857" s="163"/>
      <c r="AY857" s="164"/>
      <c r="AZ857" s="165"/>
      <c r="BA857" s="165"/>
      <c r="BB857" s="4"/>
      <c r="BC857" s="4"/>
      <c r="BD857" s="4"/>
      <c r="BE857" s="4"/>
      <c r="BF857" s="4"/>
    </row>
    <row r="858" spans="1:58" s="1" customFormat="1">
      <c r="A858" s="21" t="s">
        <v>210</v>
      </c>
      <c r="B858" s="145" t="s">
        <v>786</v>
      </c>
      <c r="C858" s="68" t="s">
        <v>364</v>
      </c>
      <c r="D858" s="21" t="s">
        <v>437</v>
      </c>
      <c r="E858" s="21" t="s">
        <v>413</v>
      </c>
      <c r="F858" s="21">
        <v>1</v>
      </c>
      <c r="G858" s="20" t="s">
        <v>1888</v>
      </c>
      <c r="H858" s="21">
        <v>12</v>
      </c>
      <c r="I858" s="49">
        <v>1</v>
      </c>
      <c r="J858" s="37" t="s">
        <v>106</v>
      </c>
      <c r="K858" s="31"/>
      <c r="L858" s="31"/>
      <c r="M858" s="38"/>
      <c r="N858" s="193">
        <v>3</v>
      </c>
      <c r="O858" s="21">
        <v>90</v>
      </c>
      <c r="P858" s="21">
        <v>8</v>
      </c>
      <c r="Q858" s="21"/>
      <c r="R858" s="21">
        <v>0</v>
      </c>
      <c r="S858" s="21">
        <v>8</v>
      </c>
      <c r="T858" s="121">
        <v>76</v>
      </c>
      <c r="U858" s="50">
        <f t="shared" si="210"/>
        <v>0</v>
      </c>
      <c r="V858" s="29">
        <f t="shared" si="211"/>
        <v>0</v>
      </c>
      <c r="W858" s="29">
        <f t="shared" si="212"/>
        <v>8</v>
      </c>
      <c r="X858" s="57">
        <f t="shared" si="213"/>
        <v>0</v>
      </c>
      <c r="Y858" s="29">
        <f t="shared" si="214"/>
        <v>0</v>
      </c>
      <c r="Z858" s="20">
        <f t="shared" si="215"/>
        <v>0</v>
      </c>
      <c r="AA858" s="20">
        <f t="shared" si="224"/>
        <v>0</v>
      </c>
      <c r="AB858" s="20">
        <f t="shared" si="216"/>
        <v>3</v>
      </c>
      <c r="AC858" s="20">
        <f t="shared" si="217"/>
        <v>0</v>
      </c>
      <c r="AD858" s="20">
        <f t="shared" si="218"/>
        <v>0</v>
      </c>
      <c r="AE858" s="23">
        <f t="shared" si="219"/>
        <v>0</v>
      </c>
      <c r="AF858" s="25">
        <f t="shared" si="220"/>
        <v>0</v>
      </c>
      <c r="AG858" s="230">
        <f t="shared" si="223"/>
        <v>2.88</v>
      </c>
      <c r="AH858" s="25">
        <f t="shared" si="225"/>
        <v>0</v>
      </c>
      <c r="AI858" s="23"/>
      <c r="AJ858" s="49">
        <f t="shared" si="221"/>
        <v>13.879999999999999</v>
      </c>
      <c r="AK858" s="181" t="s">
        <v>238</v>
      </c>
      <c r="AL858" s="182">
        <f t="shared" si="222"/>
        <v>2.3133333333333332E-2</v>
      </c>
      <c r="AM858" s="158" t="s">
        <v>366</v>
      </c>
      <c r="AN858" s="20" t="s">
        <v>148</v>
      </c>
      <c r="AO858" s="20" t="s">
        <v>148</v>
      </c>
      <c r="AP858" s="21"/>
      <c r="AQ858" s="122" t="s">
        <v>4</v>
      </c>
      <c r="AR858" s="185" t="str">
        <f>INDEX(Преподаватели!F$3:F$72,MATCH($AK858,Преподаватели!$E$3:$E$72,0),1)</f>
        <v>доц.</v>
      </c>
      <c r="AS858" s="101" t="str">
        <f>INDEX(Преподаватели!G$3:G$72,MATCH($AK858,Преподаватели!$E$3:$E$72,0),1)</f>
        <v>шт.</v>
      </c>
      <c r="AT858" s="101" t="str">
        <f>INDEX(Преподаватели!H$3:H$72,MATCH($AK858,Преподаватели!$E$3:$E$72,0),1)</f>
        <v>к.н.</v>
      </c>
      <c r="AU858" s="186" t="str">
        <f>INDEX(Преподаватели!I$3:I$72,MATCH($AK858,Преподаватели!$E$3:$E$72,0),1)</f>
        <v>б.з.</v>
      </c>
      <c r="AV858" s="157"/>
      <c r="AW858" s="163"/>
      <c r="AX858" s="163"/>
      <c r="AY858" s="164"/>
      <c r="AZ858" s="165"/>
      <c r="BA858" s="165"/>
    </row>
    <row r="859" spans="1:58" s="1" customFormat="1">
      <c r="A859" s="329" t="s">
        <v>439</v>
      </c>
      <c r="B859" s="145" t="s">
        <v>421</v>
      </c>
      <c r="C859" s="68" t="s">
        <v>364</v>
      </c>
      <c r="D859" s="21" t="s">
        <v>437</v>
      </c>
      <c r="E859" s="21" t="s">
        <v>413</v>
      </c>
      <c r="F859" s="21">
        <v>1</v>
      </c>
      <c r="G859" s="20" t="s">
        <v>1888</v>
      </c>
      <c r="H859" s="21">
        <v>12</v>
      </c>
      <c r="I859" s="49">
        <v>1</v>
      </c>
      <c r="J859" s="37"/>
      <c r="K859" s="31"/>
      <c r="L859" s="31"/>
      <c r="M859" s="38"/>
      <c r="N859" s="193">
        <v>0</v>
      </c>
      <c r="O859" s="21"/>
      <c r="P859" s="21">
        <v>4</v>
      </c>
      <c r="Q859" s="21">
        <v>4</v>
      </c>
      <c r="R859" s="21">
        <v>0</v>
      </c>
      <c r="S859" s="21"/>
      <c r="T859" s="121"/>
      <c r="U859" s="50">
        <f t="shared" si="210"/>
        <v>4</v>
      </c>
      <c r="V859" s="29">
        <f t="shared" si="211"/>
        <v>0</v>
      </c>
      <c r="W859" s="29">
        <f t="shared" si="212"/>
        <v>0</v>
      </c>
      <c r="X859" s="57">
        <f t="shared" si="213"/>
        <v>0</v>
      </c>
      <c r="Y859" s="29">
        <f t="shared" si="214"/>
        <v>0</v>
      </c>
      <c r="Z859" s="20">
        <f t="shared" si="215"/>
        <v>0</v>
      </c>
      <c r="AA859" s="20">
        <f t="shared" si="224"/>
        <v>0</v>
      </c>
      <c r="AB859" s="20">
        <f t="shared" si="216"/>
        <v>0</v>
      </c>
      <c r="AC859" s="20">
        <f t="shared" si="217"/>
        <v>0</v>
      </c>
      <c r="AD859" s="20">
        <f t="shared" si="218"/>
        <v>0</v>
      </c>
      <c r="AE859" s="23">
        <f t="shared" si="219"/>
        <v>0</v>
      </c>
      <c r="AF859" s="25">
        <f t="shared" si="220"/>
        <v>0</v>
      </c>
      <c r="AG859" s="230">
        <f t="shared" si="223"/>
        <v>0</v>
      </c>
      <c r="AH859" s="25">
        <f t="shared" si="225"/>
        <v>0</v>
      </c>
      <c r="AI859" s="23"/>
      <c r="AJ859" s="49">
        <f t="shared" si="221"/>
        <v>4</v>
      </c>
      <c r="AK859" s="181" t="s">
        <v>233</v>
      </c>
      <c r="AL859" s="182">
        <f t="shared" si="222"/>
        <v>6.6666666666666671E-3</v>
      </c>
      <c r="AM859" s="158" t="s">
        <v>366</v>
      </c>
      <c r="AN859" s="20" t="s">
        <v>148</v>
      </c>
      <c r="AO859" s="20" t="s">
        <v>148</v>
      </c>
      <c r="AP859" s="21"/>
      <c r="AQ859" s="122" t="s">
        <v>4</v>
      </c>
      <c r="AR859" s="185" t="str">
        <f>INDEX(Преподаватели!F$3:F$72,MATCH($AK859,Преподаватели!$E$3:$E$72,0),1)</f>
        <v>доц.</v>
      </c>
      <c r="AS859" s="101" t="str">
        <f>INDEX(Преподаватели!G$3:G$72,MATCH($AK859,Преподаватели!$E$3:$E$72,0),1)</f>
        <v>шт.</v>
      </c>
      <c r="AT859" s="101" t="str">
        <f>INDEX(Преподаватели!H$3:H$72,MATCH($AK859,Преподаватели!$E$3:$E$72,0),1)</f>
        <v>к.н.</v>
      </c>
      <c r="AU859" s="186" t="str">
        <f>INDEX(Преподаватели!I$3:I$72,MATCH($AK859,Преподаватели!$E$3:$E$72,0),1)</f>
        <v>б.з.</v>
      </c>
      <c r="AV859" s="157"/>
      <c r="AW859" s="163"/>
      <c r="AX859" s="163"/>
      <c r="AY859" s="164"/>
      <c r="AZ859" s="165"/>
      <c r="BA859" s="165"/>
      <c r="BB859" s="4"/>
      <c r="BC859" s="4"/>
      <c r="BD859" s="4"/>
      <c r="BE859" s="4"/>
      <c r="BF859" s="4"/>
    </row>
    <row r="860" spans="1:58">
      <c r="A860" s="21" t="s">
        <v>213</v>
      </c>
      <c r="B860" s="145" t="s">
        <v>421</v>
      </c>
      <c r="C860" s="68" t="s">
        <v>364</v>
      </c>
      <c r="D860" s="21" t="s">
        <v>437</v>
      </c>
      <c r="E860" s="21" t="s">
        <v>413</v>
      </c>
      <c r="F860" s="21">
        <v>1</v>
      </c>
      <c r="G860" s="20" t="s">
        <v>1888</v>
      </c>
      <c r="H860" s="21">
        <v>12</v>
      </c>
      <c r="I860" s="49">
        <v>1</v>
      </c>
      <c r="J860" s="37"/>
      <c r="K860" s="31" t="s">
        <v>106</v>
      </c>
      <c r="L860" s="31"/>
      <c r="M860" s="38"/>
      <c r="N860" s="193">
        <v>3</v>
      </c>
      <c r="O860" s="21">
        <v>90</v>
      </c>
      <c r="P860" s="21">
        <v>8</v>
      </c>
      <c r="Q860" s="21"/>
      <c r="R860" s="21">
        <v>0</v>
      </c>
      <c r="S860" s="21">
        <v>8</v>
      </c>
      <c r="T860" s="121">
        <v>76</v>
      </c>
      <c r="U860" s="50">
        <f t="shared" si="210"/>
        <v>0</v>
      </c>
      <c r="V860" s="29">
        <f t="shared" si="211"/>
        <v>0</v>
      </c>
      <c r="W860" s="29">
        <f t="shared" si="212"/>
        <v>8</v>
      </c>
      <c r="X860" s="57">
        <f t="shared" si="213"/>
        <v>0</v>
      </c>
      <c r="Y860" s="29">
        <f t="shared" si="214"/>
        <v>0</v>
      </c>
      <c r="Z860" s="20">
        <f t="shared" si="215"/>
        <v>0</v>
      </c>
      <c r="AA860" s="20">
        <f t="shared" si="224"/>
        <v>0</v>
      </c>
      <c r="AB860" s="20">
        <f t="shared" si="216"/>
        <v>0</v>
      </c>
      <c r="AC860" s="20">
        <f t="shared" si="217"/>
        <v>0</v>
      </c>
      <c r="AD860" s="20">
        <f t="shared" si="218"/>
        <v>0</v>
      </c>
      <c r="AE860" s="23">
        <f t="shared" si="219"/>
        <v>0</v>
      </c>
      <c r="AF860" s="25">
        <f t="shared" si="220"/>
        <v>0</v>
      </c>
      <c r="AG860" s="230">
        <f t="shared" si="223"/>
        <v>2.88</v>
      </c>
      <c r="AH860" s="25">
        <f t="shared" si="225"/>
        <v>0</v>
      </c>
      <c r="AI860" s="23"/>
      <c r="AJ860" s="49">
        <f t="shared" si="221"/>
        <v>10.879999999999999</v>
      </c>
      <c r="AK860" s="181" t="s">
        <v>233</v>
      </c>
      <c r="AL860" s="182">
        <f t="shared" si="222"/>
        <v>1.8133333333333331E-2</v>
      </c>
      <c r="AM860" s="69" t="s">
        <v>366</v>
      </c>
      <c r="AN860" s="20" t="s">
        <v>148</v>
      </c>
      <c r="AO860" s="20" t="s">
        <v>148</v>
      </c>
      <c r="AP860" s="21"/>
      <c r="AQ860" s="122" t="s">
        <v>4</v>
      </c>
      <c r="AR860" s="185" t="str">
        <f>INDEX(Преподаватели!F$3:F$72,MATCH($AK860,Преподаватели!$E$3:$E$72,0),1)</f>
        <v>доц.</v>
      </c>
      <c r="AS860" s="101" t="str">
        <f>INDEX(Преподаватели!G$3:G$72,MATCH($AK860,Преподаватели!$E$3:$E$72,0),1)</f>
        <v>шт.</v>
      </c>
      <c r="AT860" s="101" t="str">
        <f>INDEX(Преподаватели!H$3:H$72,MATCH($AK860,Преподаватели!$E$3:$E$72,0),1)</f>
        <v>к.н.</v>
      </c>
      <c r="AU860" s="186" t="str">
        <f>INDEX(Преподаватели!I$3:I$72,MATCH($AK860,Преподаватели!$E$3:$E$72,0),1)</f>
        <v>б.з.</v>
      </c>
      <c r="AV860" s="157"/>
      <c r="AW860" s="163"/>
      <c r="AX860" s="163"/>
      <c r="AY860" s="164"/>
      <c r="AZ860" s="165"/>
      <c r="BA860" s="165"/>
    </row>
    <row r="861" spans="1:58" s="1" customFormat="1">
      <c r="A861" s="21" t="s">
        <v>306</v>
      </c>
      <c r="B861" s="145" t="s">
        <v>787</v>
      </c>
      <c r="C861" s="68" t="s">
        <v>364</v>
      </c>
      <c r="D861" s="21" t="s">
        <v>437</v>
      </c>
      <c r="E861" s="21" t="s">
        <v>413</v>
      </c>
      <c r="F861" s="21">
        <v>1</v>
      </c>
      <c r="G861" s="20" t="s">
        <v>1888</v>
      </c>
      <c r="H861" s="21">
        <v>12</v>
      </c>
      <c r="I861" s="49">
        <v>1</v>
      </c>
      <c r="J861" s="37"/>
      <c r="K861" s="31"/>
      <c r="L861" s="31"/>
      <c r="M861" s="38"/>
      <c r="N861" s="193">
        <v>0</v>
      </c>
      <c r="O861" s="21"/>
      <c r="P861" s="21">
        <v>6</v>
      </c>
      <c r="Q861" s="21">
        <v>6</v>
      </c>
      <c r="R861" s="21">
        <v>0</v>
      </c>
      <c r="S861" s="21"/>
      <c r="T861" s="121"/>
      <c r="U861" s="50">
        <f t="shared" si="210"/>
        <v>6</v>
      </c>
      <c r="V861" s="29">
        <f t="shared" si="211"/>
        <v>0</v>
      </c>
      <c r="W861" s="29">
        <f t="shared" si="212"/>
        <v>0</v>
      </c>
      <c r="X861" s="57">
        <f t="shared" si="213"/>
        <v>0</v>
      </c>
      <c r="Y861" s="29">
        <f t="shared" si="214"/>
        <v>0</v>
      </c>
      <c r="Z861" s="20">
        <f t="shared" si="215"/>
        <v>0</v>
      </c>
      <c r="AA861" s="20">
        <f t="shared" si="224"/>
        <v>0</v>
      </c>
      <c r="AB861" s="20">
        <f t="shared" si="216"/>
        <v>0</v>
      </c>
      <c r="AC861" s="20">
        <f t="shared" si="217"/>
        <v>0</v>
      </c>
      <c r="AD861" s="20">
        <f t="shared" si="218"/>
        <v>0</v>
      </c>
      <c r="AE861" s="23">
        <f t="shared" si="219"/>
        <v>0</v>
      </c>
      <c r="AF861" s="25">
        <f t="shared" si="220"/>
        <v>0</v>
      </c>
      <c r="AG861" s="230">
        <f t="shared" si="223"/>
        <v>0</v>
      </c>
      <c r="AH861" s="25">
        <f t="shared" si="225"/>
        <v>0</v>
      </c>
      <c r="AI861" s="23"/>
      <c r="AJ861" s="49">
        <f t="shared" si="221"/>
        <v>6</v>
      </c>
      <c r="AK861" s="181" t="s">
        <v>254</v>
      </c>
      <c r="AL861" s="182">
        <f t="shared" si="222"/>
        <v>0.01</v>
      </c>
      <c r="AM861" s="158" t="s">
        <v>366</v>
      </c>
      <c r="AN861" s="20" t="s">
        <v>148</v>
      </c>
      <c r="AO861" s="20" t="s">
        <v>148</v>
      </c>
      <c r="AP861" s="21"/>
      <c r="AQ861" s="122" t="s">
        <v>4</v>
      </c>
      <c r="AR861" s="185" t="str">
        <f>INDEX(Преподаватели!F$3:F$72,MATCH($AK861,Преподаватели!$E$3:$E$72,0),1)</f>
        <v>доц.</v>
      </c>
      <c r="AS861" s="101" t="str">
        <f>INDEX(Преподаватели!G$3:G$72,MATCH($AK861,Преподаватели!$E$3:$E$72,0),1)</f>
        <v>шт.сум.</v>
      </c>
      <c r="AT861" s="101" t="str">
        <f>INDEX(Преподаватели!H$3:H$72,MATCH($AK861,Преподаватели!$E$3:$E$72,0),1)</f>
        <v>к.н.</v>
      </c>
      <c r="AU861" s="186" t="str">
        <f>INDEX(Преподаватели!I$3:I$72,MATCH($AK861,Преподаватели!$E$3:$E$72,0),1)</f>
        <v>доц.</v>
      </c>
      <c r="AV861" s="157"/>
      <c r="AW861" s="163"/>
      <c r="AX861" s="163"/>
      <c r="AY861" s="164"/>
      <c r="AZ861" s="165"/>
      <c r="BA861" s="165"/>
    </row>
    <row r="862" spans="1:58">
      <c r="A862" s="22" t="s">
        <v>306</v>
      </c>
      <c r="B862" s="145" t="s">
        <v>787</v>
      </c>
      <c r="C862" s="68" t="s">
        <v>364</v>
      </c>
      <c r="D862" s="21" t="s">
        <v>437</v>
      </c>
      <c r="E862" s="21" t="s">
        <v>413</v>
      </c>
      <c r="F862" s="21">
        <v>2</v>
      </c>
      <c r="G862" s="20" t="s">
        <v>1888</v>
      </c>
      <c r="H862" s="21">
        <v>12</v>
      </c>
      <c r="I862" s="49">
        <v>1</v>
      </c>
      <c r="J862" s="37" t="s">
        <v>106</v>
      </c>
      <c r="K862" s="31"/>
      <c r="L862" s="31"/>
      <c r="M862" s="38"/>
      <c r="N862" s="193">
        <v>3</v>
      </c>
      <c r="O862" s="21">
        <v>90</v>
      </c>
      <c r="P862" s="21">
        <v>8</v>
      </c>
      <c r="Q862" s="21"/>
      <c r="R862" s="21">
        <v>0</v>
      </c>
      <c r="S862" s="21">
        <v>8</v>
      </c>
      <c r="T862" s="121">
        <v>76</v>
      </c>
      <c r="U862" s="50">
        <f t="shared" si="210"/>
        <v>0</v>
      </c>
      <c r="V862" s="29">
        <f t="shared" si="211"/>
        <v>0</v>
      </c>
      <c r="W862" s="29">
        <f t="shared" si="212"/>
        <v>8</v>
      </c>
      <c r="X862" s="57">
        <f t="shared" si="213"/>
        <v>0</v>
      </c>
      <c r="Y862" s="29">
        <f t="shared" si="214"/>
        <v>0</v>
      </c>
      <c r="Z862" s="20">
        <f t="shared" si="215"/>
        <v>0</v>
      </c>
      <c r="AA862" s="20">
        <f t="shared" si="224"/>
        <v>0</v>
      </c>
      <c r="AB862" s="20">
        <f t="shared" si="216"/>
        <v>3</v>
      </c>
      <c r="AC862" s="20">
        <f t="shared" si="217"/>
        <v>0</v>
      </c>
      <c r="AD862" s="20">
        <f t="shared" si="218"/>
        <v>0</v>
      </c>
      <c r="AE862" s="23">
        <f t="shared" si="219"/>
        <v>0</v>
      </c>
      <c r="AF862" s="25">
        <f t="shared" si="220"/>
        <v>0</v>
      </c>
      <c r="AG862" s="230">
        <f t="shared" si="223"/>
        <v>2.88</v>
      </c>
      <c r="AH862" s="25">
        <f t="shared" si="225"/>
        <v>0</v>
      </c>
      <c r="AI862" s="23"/>
      <c r="AJ862" s="49">
        <f t="shared" si="221"/>
        <v>13.879999999999999</v>
      </c>
      <c r="AK862" s="181" t="s">
        <v>254</v>
      </c>
      <c r="AL862" s="182">
        <f t="shared" si="222"/>
        <v>2.3133333333333332E-2</v>
      </c>
      <c r="AM862" s="69" t="s">
        <v>366</v>
      </c>
      <c r="AN862" s="20" t="s">
        <v>148</v>
      </c>
      <c r="AO862" s="20" t="s">
        <v>148</v>
      </c>
      <c r="AP862" s="21"/>
      <c r="AQ862" s="122" t="s">
        <v>4</v>
      </c>
      <c r="AR862" s="185" t="str">
        <f>INDEX(Преподаватели!F$3:F$72,MATCH($AK862,Преподаватели!$E$3:$E$72,0),1)</f>
        <v>доц.</v>
      </c>
      <c r="AS862" s="101" t="str">
        <f>INDEX(Преподаватели!G$3:G$72,MATCH($AK862,Преподаватели!$E$3:$E$72,0),1)</f>
        <v>шт.сум.</v>
      </c>
      <c r="AT862" s="101" t="str">
        <f>INDEX(Преподаватели!H$3:H$72,MATCH($AK862,Преподаватели!$E$3:$E$72,0),1)</f>
        <v>к.н.</v>
      </c>
      <c r="AU862" s="186" t="str">
        <f>INDEX(Преподаватели!I$3:I$72,MATCH($AK862,Преподаватели!$E$3:$E$72,0),1)</f>
        <v>доц.</v>
      </c>
      <c r="AV862" s="157"/>
      <c r="AW862" s="163"/>
      <c r="AX862" s="163"/>
      <c r="AY862" s="164"/>
      <c r="AZ862" s="165"/>
      <c r="BA862" s="165"/>
    </row>
    <row r="863" spans="1:58" s="1" customFormat="1" ht="25.5">
      <c r="A863" s="21" t="s">
        <v>257</v>
      </c>
      <c r="B863" s="145" t="s">
        <v>788</v>
      </c>
      <c r="C863" s="68" t="s">
        <v>364</v>
      </c>
      <c r="D863" s="21" t="s">
        <v>437</v>
      </c>
      <c r="E863" s="21" t="s">
        <v>413</v>
      </c>
      <c r="F863" s="21">
        <v>1</v>
      </c>
      <c r="G863" s="20" t="s">
        <v>1888</v>
      </c>
      <c r="H863" s="21">
        <v>12</v>
      </c>
      <c r="I863" s="49">
        <v>1</v>
      </c>
      <c r="J863" s="37"/>
      <c r="K863" s="31"/>
      <c r="L863" s="31"/>
      <c r="M863" s="38"/>
      <c r="N863" s="193">
        <v>0</v>
      </c>
      <c r="O863" s="21"/>
      <c r="P863" s="21">
        <v>6</v>
      </c>
      <c r="Q863" s="21">
        <v>6</v>
      </c>
      <c r="R863" s="21">
        <v>0</v>
      </c>
      <c r="S863" s="21"/>
      <c r="T863" s="121"/>
      <c r="U863" s="50">
        <f t="shared" si="210"/>
        <v>6</v>
      </c>
      <c r="V863" s="29">
        <f t="shared" si="211"/>
        <v>0</v>
      </c>
      <c r="W863" s="29">
        <f t="shared" si="212"/>
        <v>0</v>
      </c>
      <c r="X863" s="57">
        <f t="shared" si="213"/>
        <v>0</v>
      </c>
      <c r="Y863" s="29">
        <f t="shared" si="214"/>
        <v>0</v>
      </c>
      <c r="Z863" s="20">
        <f t="shared" si="215"/>
        <v>0</v>
      </c>
      <c r="AA863" s="20">
        <f t="shared" si="224"/>
        <v>0</v>
      </c>
      <c r="AB863" s="20">
        <f t="shared" si="216"/>
        <v>0</v>
      </c>
      <c r="AC863" s="20">
        <f t="shared" si="217"/>
        <v>0</v>
      </c>
      <c r="AD863" s="20">
        <f t="shared" si="218"/>
        <v>0</v>
      </c>
      <c r="AE863" s="23">
        <f t="shared" si="219"/>
        <v>0</v>
      </c>
      <c r="AF863" s="25">
        <f t="shared" si="220"/>
        <v>0</v>
      </c>
      <c r="AG863" s="230">
        <f t="shared" si="223"/>
        <v>0</v>
      </c>
      <c r="AH863" s="25">
        <f t="shared" si="225"/>
        <v>0</v>
      </c>
      <c r="AI863" s="23"/>
      <c r="AJ863" s="49">
        <f t="shared" si="221"/>
        <v>6</v>
      </c>
      <c r="AK863" s="181" t="s">
        <v>238</v>
      </c>
      <c r="AL863" s="182">
        <f t="shared" si="222"/>
        <v>0.01</v>
      </c>
      <c r="AM863" s="158" t="s">
        <v>366</v>
      </c>
      <c r="AN863" s="20" t="s">
        <v>148</v>
      </c>
      <c r="AO863" s="20" t="s">
        <v>148</v>
      </c>
      <c r="AP863" s="21"/>
      <c r="AQ863" s="122" t="s">
        <v>4</v>
      </c>
      <c r="AR863" s="185" t="str">
        <f>INDEX(Преподаватели!F$3:F$72,MATCH($AK863,Преподаватели!$E$3:$E$72,0),1)</f>
        <v>доц.</v>
      </c>
      <c r="AS863" s="101" t="str">
        <f>INDEX(Преподаватели!G$3:G$72,MATCH($AK863,Преподаватели!$E$3:$E$72,0),1)</f>
        <v>шт.</v>
      </c>
      <c r="AT863" s="101" t="str">
        <f>INDEX(Преподаватели!H$3:H$72,MATCH($AK863,Преподаватели!$E$3:$E$72,0),1)</f>
        <v>к.н.</v>
      </c>
      <c r="AU863" s="186" t="str">
        <f>INDEX(Преподаватели!I$3:I$72,MATCH($AK863,Преподаватели!$E$3:$E$72,0),1)</f>
        <v>б.з.</v>
      </c>
      <c r="AV863" s="157"/>
      <c r="AW863" s="163"/>
      <c r="AX863" s="163"/>
      <c r="AY863" s="164"/>
      <c r="AZ863" s="165"/>
      <c r="BA863" s="165"/>
    </row>
    <row r="864" spans="1:58" ht="25.5">
      <c r="A864" s="21" t="s">
        <v>257</v>
      </c>
      <c r="B864" s="145" t="s">
        <v>788</v>
      </c>
      <c r="C864" s="68" t="s">
        <v>364</v>
      </c>
      <c r="D864" s="21" t="s">
        <v>437</v>
      </c>
      <c r="E864" s="21" t="s">
        <v>413</v>
      </c>
      <c r="F864" s="21">
        <v>2</v>
      </c>
      <c r="G864" s="20" t="s">
        <v>1888</v>
      </c>
      <c r="H864" s="21">
        <v>12</v>
      </c>
      <c r="I864" s="49">
        <v>1</v>
      </c>
      <c r="J864" s="37" t="s">
        <v>106</v>
      </c>
      <c r="K864" s="31"/>
      <c r="L864" s="31"/>
      <c r="M864" s="38"/>
      <c r="N864" s="193">
        <v>3</v>
      </c>
      <c r="O864" s="21">
        <v>90</v>
      </c>
      <c r="P864" s="21">
        <v>8</v>
      </c>
      <c r="Q864" s="21"/>
      <c r="R864" s="21">
        <v>0</v>
      </c>
      <c r="S864" s="21">
        <v>8</v>
      </c>
      <c r="T864" s="121">
        <v>76</v>
      </c>
      <c r="U864" s="50">
        <f t="shared" si="210"/>
        <v>0</v>
      </c>
      <c r="V864" s="29">
        <f t="shared" si="211"/>
        <v>0</v>
      </c>
      <c r="W864" s="29">
        <f t="shared" si="212"/>
        <v>8</v>
      </c>
      <c r="X864" s="57">
        <f t="shared" si="213"/>
        <v>0</v>
      </c>
      <c r="Y864" s="29">
        <f t="shared" si="214"/>
        <v>0</v>
      </c>
      <c r="Z864" s="20">
        <f t="shared" si="215"/>
        <v>0</v>
      </c>
      <c r="AA864" s="20">
        <f t="shared" si="224"/>
        <v>0</v>
      </c>
      <c r="AB864" s="20">
        <f t="shared" si="216"/>
        <v>3</v>
      </c>
      <c r="AC864" s="20">
        <f t="shared" si="217"/>
        <v>0</v>
      </c>
      <c r="AD864" s="20">
        <f t="shared" si="218"/>
        <v>0</v>
      </c>
      <c r="AE864" s="23">
        <f t="shared" si="219"/>
        <v>0</v>
      </c>
      <c r="AF864" s="25">
        <f t="shared" si="220"/>
        <v>0</v>
      </c>
      <c r="AG864" s="230">
        <f t="shared" si="223"/>
        <v>2.88</v>
      </c>
      <c r="AH864" s="25">
        <f t="shared" si="225"/>
        <v>0</v>
      </c>
      <c r="AI864" s="23"/>
      <c r="AJ864" s="49">
        <f t="shared" si="221"/>
        <v>13.879999999999999</v>
      </c>
      <c r="AK864" s="181" t="s">
        <v>238</v>
      </c>
      <c r="AL864" s="182">
        <f t="shared" si="222"/>
        <v>2.3133333333333332E-2</v>
      </c>
      <c r="AM864" s="69" t="s">
        <v>366</v>
      </c>
      <c r="AN864" s="20" t="s">
        <v>148</v>
      </c>
      <c r="AO864" s="20" t="s">
        <v>148</v>
      </c>
      <c r="AP864" s="21"/>
      <c r="AQ864" s="122" t="s">
        <v>4</v>
      </c>
      <c r="AR864" s="185" t="str">
        <f>INDEX(Преподаватели!F$3:F$72,MATCH($AK864,Преподаватели!$E$3:$E$72,0),1)</f>
        <v>доц.</v>
      </c>
      <c r="AS864" s="101" t="str">
        <f>INDEX(Преподаватели!G$3:G$72,MATCH($AK864,Преподаватели!$E$3:$E$72,0),1)</f>
        <v>шт.</v>
      </c>
      <c r="AT864" s="101" t="str">
        <f>INDEX(Преподаватели!H$3:H$72,MATCH($AK864,Преподаватели!$E$3:$E$72,0),1)</f>
        <v>к.н.</v>
      </c>
      <c r="AU864" s="186" t="str">
        <f>INDEX(Преподаватели!I$3:I$72,MATCH($AK864,Преподаватели!$E$3:$E$72,0),1)</f>
        <v>б.з.</v>
      </c>
      <c r="AV864" s="157"/>
      <c r="AW864" s="163"/>
      <c r="AX864" s="163"/>
      <c r="AY864" s="164"/>
      <c r="AZ864" s="165"/>
      <c r="BA864" s="165"/>
      <c r="BB864" s="1"/>
      <c r="BC864" s="1"/>
      <c r="BD864" s="1"/>
      <c r="BE864" s="1"/>
      <c r="BF864" s="1"/>
    </row>
    <row r="865" spans="1:58" ht="25.5">
      <c r="A865" s="22" t="s">
        <v>355</v>
      </c>
      <c r="B865" s="145" t="s">
        <v>789</v>
      </c>
      <c r="C865" s="68" t="s">
        <v>364</v>
      </c>
      <c r="D865" s="21" t="s">
        <v>437</v>
      </c>
      <c r="E865" s="21" t="s">
        <v>413</v>
      </c>
      <c r="F865" s="21">
        <v>1</v>
      </c>
      <c r="G865" s="20" t="s">
        <v>1888</v>
      </c>
      <c r="H865" s="21">
        <v>12</v>
      </c>
      <c r="I865" s="49">
        <v>1</v>
      </c>
      <c r="J865" s="37"/>
      <c r="K865" s="31"/>
      <c r="L865" s="31"/>
      <c r="M865" s="38"/>
      <c r="N865" s="193">
        <v>0</v>
      </c>
      <c r="O865" s="21"/>
      <c r="P865" s="21">
        <v>6</v>
      </c>
      <c r="Q865" s="21">
        <v>6</v>
      </c>
      <c r="R865" s="21">
        <v>0</v>
      </c>
      <c r="S865" s="21"/>
      <c r="T865" s="121"/>
      <c r="U865" s="50">
        <f t="shared" si="210"/>
        <v>6</v>
      </c>
      <c r="V865" s="29">
        <f t="shared" si="211"/>
        <v>0</v>
      </c>
      <c r="W865" s="29">
        <f t="shared" si="212"/>
        <v>0</v>
      </c>
      <c r="X865" s="57">
        <f t="shared" si="213"/>
        <v>0</v>
      </c>
      <c r="Y865" s="29">
        <f t="shared" si="214"/>
        <v>0</v>
      </c>
      <c r="Z865" s="20">
        <f t="shared" si="215"/>
        <v>0</v>
      </c>
      <c r="AA865" s="20">
        <f t="shared" si="224"/>
        <v>0</v>
      </c>
      <c r="AB865" s="20">
        <f t="shared" si="216"/>
        <v>0</v>
      </c>
      <c r="AC865" s="20">
        <f t="shared" si="217"/>
        <v>0</v>
      </c>
      <c r="AD865" s="20">
        <f t="shared" si="218"/>
        <v>0</v>
      </c>
      <c r="AE865" s="23">
        <f t="shared" si="219"/>
        <v>0</v>
      </c>
      <c r="AF865" s="25">
        <f t="shared" si="220"/>
        <v>0</v>
      </c>
      <c r="AG865" s="230">
        <f t="shared" si="223"/>
        <v>0</v>
      </c>
      <c r="AH865" s="25">
        <f t="shared" si="225"/>
        <v>0</v>
      </c>
      <c r="AI865" s="23"/>
      <c r="AJ865" s="49">
        <f t="shared" si="221"/>
        <v>6</v>
      </c>
      <c r="AK865" s="181" t="s">
        <v>233</v>
      </c>
      <c r="AL865" s="182">
        <f t="shared" si="222"/>
        <v>0.01</v>
      </c>
      <c r="AM865" s="69" t="s">
        <v>366</v>
      </c>
      <c r="AN865" s="20" t="s">
        <v>148</v>
      </c>
      <c r="AO865" s="20" t="s">
        <v>148</v>
      </c>
      <c r="AP865" s="21"/>
      <c r="AQ865" s="122" t="s">
        <v>4</v>
      </c>
      <c r="AR865" s="185" t="str">
        <f>INDEX(Преподаватели!F$3:F$72,MATCH($AK865,Преподаватели!$E$3:$E$72,0),1)</f>
        <v>доц.</v>
      </c>
      <c r="AS865" s="101" t="str">
        <f>INDEX(Преподаватели!G$3:G$72,MATCH($AK865,Преподаватели!$E$3:$E$72,0),1)</f>
        <v>шт.</v>
      </c>
      <c r="AT865" s="101" t="str">
        <f>INDEX(Преподаватели!H$3:H$72,MATCH($AK865,Преподаватели!$E$3:$E$72,0),1)</f>
        <v>к.н.</v>
      </c>
      <c r="AU865" s="186" t="str">
        <f>INDEX(Преподаватели!I$3:I$72,MATCH($AK865,Преподаватели!$E$3:$E$72,0),1)</f>
        <v>б.з.</v>
      </c>
      <c r="AV865" s="157"/>
      <c r="AW865" s="163"/>
      <c r="AX865" s="163"/>
      <c r="AY865" s="164"/>
      <c r="AZ865" s="165"/>
      <c r="BA865" s="165"/>
    </row>
    <row r="866" spans="1:58" s="1" customFormat="1" ht="25.5">
      <c r="A866" s="21" t="s">
        <v>355</v>
      </c>
      <c r="B866" s="145" t="s">
        <v>789</v>
      </c>
      <c r="C866" s="68" t="s">
        <v>364</v>
      </c>
      <c r="D866" s="21" t="s">
        <v>437</v>
      </c>
      <c r="E866" s="21" t="s">
        <v>413</v>
      </c>
      <c r="F866" s="21">
        <v>2</v>
      </c>
      <c r="G866" s="20" t="s">
        <v>1888</v>
      </c>
      <c r="H866" s="21">
        <v>12</v>
      </c>
      <c r="I866" s="49">
        <v>1</v>
      </c>
      <c r="J866" s="37" t="s">
        <v>106</v>
      </c>
      <c r="K866" s="31"/>
      <c r="L866" s="31"/>
      <c r="M866" s="38"/>
      <c r="N866" s="193">
        <v>3</v>
      </c>
      <c r="O866" s="21">
        <v>90</v>
      </c>
      <c r="P866" s="21">
        <v>8</v>
      </c>
      <c r="Q866" s="21"/>
      <c r="R866" s="21">
        <v>0</v>
      </c>
      <c r="S866" s="21">
        <v>8</v>
      </c>
      <c r="T866" s="121">
        <v>76</v>
      </c>
      <c r="U866" s="50">
        <f t="shared" si="210"/>
        <v>0</v>
      </c>
      <c r="V866" s="29">
        <f t="shared" si="211"/>
        <v>0</v>
      </c>
      <c r="W866" s="29">
        <f t="shared" si="212"/>
        <v>8</v>
      </c>
      <c r="X866" s="57">
        <f t="shared" si="213"/>
        <v>0</v>
      </c>
      <c r="Y866" s="29">
        <f t="shared" si="214"/>
        <v>0</v>
      </c>
      <c r="Z866" s="20">
        <f t="shared" si="215"/>
        <v>0</v>
      </c>
      <c r="AA866" s="20">
        <f t="shared" si="224"/>
        <v>0</v>
      </c>
      <c r="AB866" s="20">
        <f t="shared" si="216"/>
        <v>3</v>
      </c>
      <c r="AC866" s="20">
        <f t="shared" si="217"/>
        <v>0</v>
      </c>
      <c r="AD866" s="20">
        <f t="shared" si="218"/>
        <v>0</v>
      </c>
      <c r="AE866" s="23">
        <f t="shared" si="219"/>
        <v>0</v>
      </c>
      <c r="AF866" s="25">
        <f t="shared" si="220"/>
        <v>0</v>
      </c>
      <c r="AG866" s="230">
        <f t="shared" si="223"/>
        <v>2.88</v>
      </c>
      <c r="AH866" s="25">
        <f t="shared" si="225"/>
        <v>0</v>
      </c>
      <c r="AI866" s="23"/>
      <c r="AJ866" s="49">
        <f t="shared" si="221"/>
        <v>13.879999999999999</v>
      </c>
      <c r="AK866" s="181" t="s">
        <v>233</v>
      </c>
      <c r="AL866" s="182">
        <f t="shared" si="222"/>
        <v>2.3133333333333332E-2</v>
      </c>
      <c r="AM866" s="158" t="s">
        <v>366</v>
      </c>
      <c r="AN866" s="20" t="s">
        <v>148</v>
      </c>
      <c r="AO866" s="20" t="s">
        <v>148</v>
      </c>
      <c r="AP866" s="21"/>
      <c r="AQ866" s="122" t="s">
        <v>4</v>
      </c>
      <c r="AR866" s="185" t="str">
        <f>INDEX(Преподаватели!F$3:F$72,MATCH($AK866,Преподаватели!$E$3:$E$72,0),1)</f>
        <v>доц.</v>
      </c>
      <c r="AS866" s="101" t="str">
        <f>INDEX(Преподаватели!G$3:G$72,MATCH($AK866,Преподаватели!$E$3:$E$72,0),1)</f>
        <v>шт.</v>
      </c>
      <c r="AT866" s="101" t="str">
        <f>INDEX(Преподаватели!H$3:H$72,MATCH($AK866,Преподаватели!$E$3:$E$72,0),1)</f>
        <v>к.н.</v>
      </c>
      <c r="AU866" s="186" t="str">
        <f>INDEX(Преподаватели!I$3:I$72,MATCH($AK866,Преподаватели!$E$3:$E$72,0),1)</f>
        <v>б.з.</v>
      </c>
      <c r="AV866" s="157"/>
      <c r="AW866" s="163"/>
      <c r="AX866" s="163"/>
      <c r="AY866" s="164"/>
      <c r="AZ866" s="165"/>
      <c r="BA866" s="165"/>
    </row>
    <row r="867" spans="1:58">
      <c r="A867" s="329" t="s">
        <v>439</v>
      </c>
      <c r="B867" s="145" t="s">
        <v>790</v>
      </c>
      <c r="C867" s="68" t="s">
        <v>364</v>
      </c>
      <c r="D867" s="21" t="s">
        <v>437</v>
      </c>
      <c r="E867" s="21" t="s">
        <v>413</v>
      </c>
      <c r="F867" s="21">
        <v>1</v>
      </c>
      <c r="G867" s="20" t="s">
        <v>1888</v>
      </c>
      <c r="H867" s="21">
        <v>12</v>
      </c>
      <c r="I867" s="49">
        <v>1</v>
      </c>
      <c r="J867" s="37"/>
      <c r="K867" s="31"/>
      <c r="L867" s="31"/>
      <c r="M867" s="38"/>
      <c r="N867" s="193">
        <v>0</v>
      </c>
      <c r="O867" s="21"/>
      <c r="P867" s="21">
        <v>8</v>
      </c>
      <c r="Q867" s="21">
        <v>8</v>
      </c>
      <c r="R867" s="21">
        <v>0</v>
      </c>
      <c r="S867" s="21"/>
      <c r="T867" s="121"/>
      <c r="U867" s="50">
        <f t="shared" si="210"/>
        <v>8</v>
      </c>
      <c r="V867" s="29">
        <f t="shared" si="211"/>
        <v>0</v>
      </c>
      <c r="W867" s="29">
        <f t="shared" si="212"/>
        <v>0</v>
      </c>
      <c r="X867" s="57">
        <f t="shared" si="213"/>
        <v>0</v>
      </c>
      <c r="Y867" s="29">
        <f t="shared" si="214"/>
        <v>0</v>
      </c>
      <c r="Z867" s="20">
        <f t="shared" si="215"/>
        <v>0</v>
      </c>
      <c r="AA867" s="20">
        <f t="shared" si="224"/>
        <v>0</v>
      </c>
      <c r="AB867" s="20">
        <f t="shared" si="216"/>
        <v>0</v>
      </c>
      <c r="AC867" s="20">
        <f t="shared" si="217"/>
        <v>0</v>
      </c>
      <c r="AD867" s="20">
        <f t="shared" si="218"/>
        <v>0</v>
      </c>
      <c r="AE867" s="23">
        <f t="shared" si="219"/>
        <v>0</v>
      </c>
      <c r="AF867" s="25">
        <f t="shared" si="220"/>
        <v>0</v>
      </c>
      <c r="AG867" s="230">
        <f t="shared" si="223"/>
        <v>0</v>
      </c>
      <c r="AH867" s="25">
        <f t="shared" si="225"/>
        <v>0</v>
      </c>
      <c r="AI867" s="23"/>
      <c r="AJ867" s="49">
        <f t="shared" si="221"/>
        <v>8</v>
      </c>
      <c r="AK867" s="181" t="s">
        <v>254</v>
      </c>
      <c r="AL867" s="182">
        <f t="shared" si="222"/>
        <v>1.3333333333333334E-2</v>
      </c>
      <c r="AM867" s="69" t="s">
        <v>366</v>
      </c>
      <c r="AN867" s="20" t="s">
        <v>148</v>
      </c>
      <c r="AO867" s="20" t="s">
        <v>148</v>
      </c>
      <c r="AP867" s="21"/>
      <c r="AQ867" s="122" t="s">
        <v>4</v>
      </c>
      <c r="AR867" s="185" t="str">
        <f>INDEX(Преподаватели!F$3:F$72,MATCH($AK867,Преподаватели!$E$3:$E$72,0),1)</f>
        <v>доц.</v>
      </c>
      <c r="AS867" s="101" t="str">
        <f>INDEX(Преподаватели!G$3:G$72,MATCH($AK867,Преподаватели!$E$3:$E$72,0),1)</f>
        <v>шт.сум.</v>
      </c>
      <c r="AT867" s="101" t="str">
        <f>INDEX(Преподаватели!H$3:H$72,MATCH($AK867,Преподаватели!$E$3:$E$72,0),1)</f>
        <v>к.н.</v>
      </c>
      <c r="AU867" s="186" t="str">
        <f>INDEX(Преподаватели!I$3:I$72,MATCH($AK867,Преподаватели!$E$3:$E$72,0),1)</f>
        <v>доц.</v>
      </c>
      <c r="AV867" s="157"/>
      <c r="AW867" s="163"/>
      <c r="AX867" s="163"/>
      <c r="AY867" s="164"/>
      <c r="AZ867" s="165"/>
      <c r="BA867" s="165"/>
    </row>
    <row r="868" spans="1:58" s="1" customFormat="1">
      <c r="A868" s="21" t="s">
        <v>424</v>
      </c>
      <c r="B868" s="145" t="s">
        <v>790</v>
      </c>
      <c r="C868" s="68" t="s">
        <v>364</v>
      </c>
      <c r="D868" s="21" t="s">
        <v>437</v>
      </c>
      <c r="E868" s="21" t="s">
        <v>413</v>
      </c>
      <c r="F868" s="21">
        <v>1</v>
      </c>
      <c r="G868" s="20" t="s">
        <v>1888</v>
      </c>
      <c r="H868" s="21">
        <v>12</v>
      </c>
      <c r="I868" s="49">
        <v>1</v>
      </c>
      <c r="J868" s="37"/>
      <c r="K868" s="31" t="s">
        <v>106</v>
      </c>
      <c r="L868" s="31"/>
      <c r="M868" s="38"/>
      <c r="N868" s="193">
        <v>4</v>
      </c>
      <c r="O868" s="21">
        <v>120</v>
      </c>
      <c r="P868" s="21">
        <v>8</v>
      </c>
      <c r="Q868" s="21"/>
      <c r="R868" s="21">
        <v>0</v>
      </c>
      <c r="S868" s="21">
        <v>8</v>
      </c>
      <c r="T868" s="121">
        <v>104</v>
      </c>
      <c r="U868" s="50">
        <f t="shared" si="210"/>
        <v>0</v>
      </c>
      <c r="V868" s="29">
        <f t="shared" si="211"/>
        <v>0</v>
      </c>
      <c r="W868" s="29">
        <f t="shared" si="212"/>
        <v>8</v>
      </c>
      <c r="X868" s="57">
        <f t="shared" si="213"/>
        <v>0</v>
      </c>
      <c r="Y868" s="29">
        <f t="shared" si="214"/>
        <v>0</v>
      </c>
      <c r="Z868" s="20">
        <f t="shared" si="215"/>
        <v>0</v>
      </c>
      <c r="AA868" s="20">
        <f t="shared" si="224"/>
        <v>0</v>
      </c>
      <c r="AB868" s="20">
        <f t="shared" si="216"/>
        <v>0</v>
      </c>
      <c r="AC868" s="20">
        <f t="shared" si="217"/>
        <v>0</v>
      </c>
      <c r="AD868" s="20">
        <f t="shared" si="218"/>
        <v>0</v>
      </c>
      <c r="AE868" s="23">
        <f t="shared" si="219"/>
        <v>0</v>
      </c>
      <c r="AF868" s="25">
        <f t="shared" si="220"/>
        <v>0</v>
      </c>
      <c r="AG868" s="230">
        <f t="shared" si="223"/>
        <v>3.84</v>
      </c>
      <c r="AH868" s="25">
        <f t="shared" si="225"/>
        <v>0</v>
      </c>
      <c r="AI868" s="23"/>
      <c r="AJ868" s="49">
        <f t="shared" si="221"/>
        <v>11.84</v>
      </c>
      <c r="AK868" s="181" t="s">
        <v>254</v>
      </c>
      <c r="AL868" s="182">
        <f t="shared" si="222"/>
        <v>1.9733333333333332E-2</v>
      </c>
      <c r="AM868" s="158" t="s">
        <v>366</v>
      </c>
      <c r="AN868" s="20" t="s">
        <v>148</v>
      </c>
      <c r="AO868" s="20" t="s">
        <v>148</v>
      </c>
      <c r="AP868" s="21"/>
      <c r="AQ868" s="122" t="s">
        <v>4</v>
      </c>
      <c r="AR868" s="185" t="str">
        <f>INDEX(Преподаватели!F$3:F$72,MATCH($AK868,Преподаватели!$E$3:$E$72,0),1)</f>
        <v>доц.</v>
      </c>
      <c r="AS868" s="101" t="str">
        <f>INDEX(Преподаватели!G$3:G$72,MATCH($AK868,Преподаватели!$E$3:$E$72,0),1)</f>
        <v>шт.сум.</v>
      </c>
      <c r="AT868" s="101" t="str">
        <f>INDEX(Преподаватели!H$3:H$72,MATCH($AK868,Преподаватели!$E$3:$E$72,0),1)</f>
        <v>к.н.</v>
      </c>
      <c r="AU868" s="186" t="str">
        <f>INDEX(Преподаватели!I$3:I$72,MATCH($AK868,Преподаватели!$E$3:$E$72,0),1)</f>
        <v>доц.</v>
      </c>
      <c r="AV868" s="157"/>
      <c r="AW868" s="163"/>
      <c r="AX868" s="163"/>
      <c r="AY868" s="164"/>
      <c r="AZ868" s="165"/>
      <c r="BA868" s="165"/>
    </row>
    <row r="869" spans="1:58" s="1" customFormat="1">
      <c r="A869" s="329" t="s">
        <v>439</v>
      </c>
      <c r="B869" s="145" t="s">
        <v>791</v>
      </c>
      <c r="C869" s="68" t="s">
        <v>364</v>
      </c>
      <c r="D869" s="21" t="s">
        <v>437</v>
      </c>
      <c r="E869" s="21" t="s">
        <v>413</v>
      </c>
      <c r="F869" s="21">
        <v>1</v>
      </c>
      <c r="G869" s="20" t="s">
        <v>1888</v>
      </c>
      <c r="H869" s="21">
        <v>12</v>
      </c>
      <c r="I869" s="49">
        <v>1</v>
      </c>
      <c r="J869" s="37"/>
      <c r="K869" s="31"/>
      <c r="L869" s="31"/>
      <c r="M869" s="38"/>
      <c r="N869" s="193">
        <v>0</v>
      </c>
      <c r="O869" s="21"/>
      <c r="P869" s="21">
        <v>8</v>
      </c>
      <c r="Q869" s="21">
        <v>8</v>
      </c>
      <c r="R869" s="21">
        <v>0</v>
      </c>
      <c r="S869" s="21"/>
      <c r="T869" s="121"/>
      <c r="U869" s="50">
        <f t="shared" si="210"/>
        <v>8</v>
      </c>
      <c r="V869" s="29">
        <f t="shared" si="211"/>
        <v>0</v>
      </c>
      <c r="W869" s="29">
        <f t="shared" si="212"/>
        <v>0</v>
      </c>
      <c r="X869" s="57">
        <f t="shared" si="213"/>
        <v>0</v>
      </c>
      <c r="Y869" s="29">
        <f t="shared" si="214"/>
        <v>0</v>
      </c>
      <c r="Z869" s="20">
        <f t="shared" si="215"/>
        <v>0</v>
      </c>
      <c r="AA869" s="20">
        <f t="shared" si="224"/>
        <v>0</v>
      </c>
      <c r="AB869" s="20">
        <f t="shared" si="216"/>
        <v>0</v>
      </c>
      <c r="AC869" s="20">
        <f t="shared" si="217"/>
        <v>0</v>
      </c>
      <c r="AD869" s="20">
        <f t="shared" si="218"/>
        <v>0</v>
      </c>
      <c r="AE869" s="23">
        <f t="shared" si="219"/>
        <v>0</v>
      </c>
      <c r="AF869" s="25">
        <f t="shared" si="220"/>
        <v>0</v>
      </c>
      <c r="AG869" s="230">
        <f t="shared" si="223"/>
        <v>0</v>
      </c>
      <c r="AH869" s="25">
        <f t="shared" si="225"/>
        <v>0</v>
      </c>
      <c r="AI869" s="23"/>
      <c r="AJ869" s="49">
        <f t="shared" si="221"/>
        <v>8</v>
      </c>
      <c r="AK869" s="181" t="s">
        <v>233</v>
      </c>
      <c r="AL869" s="182">
        <f t="shared" si="222"/>
        <v>1.3333333333333334E-2</v>
      </c>
      <c r="AM869" s="158" t="s">
        <v>366</v>
      </c>
      <c r="AN869" s="20" t="s">
        <v>148</v>
      </c>
      <c r="AO869" s="20" t="s">
        <v>148</v>
      </c>
      <c r="AP869" s="21"/>
      <c r="AQ869" s="122" t="s">
        <v>4</v>
      </c>
      <c r="AR869" s="185" t="str">
        <f>INDEX(Преподаватели!F$3:F$72,MATCH($AK869,Преподаватели!$E$3:$E$72,0),1)</f>
        <v>доц.</v>
      </c>
      <c r="AS869" s="101" t="str">
        <f>INDEX(Преподаватели!G$3:G$72,MATCH($AK869,Преподаватели!$E$3:$E$72,0),1)</f>
        <v>шт.</v>
      </c>
      <c r="AT869" s="101" t="str">
        <f>INDEX(Преподаватели!H$3:H$72,MATCH($AK869,Преподаватели!$E$3:$E$72,0),1)</f>
        <v>к.н.</v>
      </c>
      <c r="AU869" s="186" t="str">
        <f>INDEX(Преподаватели!I$3:I$72,MATCH($AK869,Преподаватели!$E$3:$E$72,0),1)</f>
        <v>б.з.</v>
      </c>
      <c r="AV869" s="157"/>
      <c r="AW869" s="163"/>
      <c r="AX869" s="163"/>
      <c r="AY869" s="164"/>
      <c r="AZ869" s="165"/>
      <c r="BA869" s="165"/>
    </row>
    <row r="870" spans="1:58">
      <c r="A870" s="22" t="s">
        <v>426</v>
      </c>
      <c r="B870" s="145" t="s">
        <v>791</v>
      </c>
      <c r="C870" s="68" t="s">
        <v>364</v>
      </c>
      <c r="D870" s="21" t="s">
        <v>437</v>
      </c>
      <c r="E870" s="21" t="s">
        <v>413</v>
      </c>
      <c r="F870" s="21">
        <v>1</v>
      </c>
      <c r="G870" s="20" t="s">
        <v>1888</v>
      </c>
      <c r="H870" s="21">
        <v>12</v>
      </c>
      <c r="I870" s="49">
        <v>1</v>
      </c>
      <c r="J870" s="37"/>
      <c r="K870" s="31" t="s">
        <v>106</v>
      </c>
      <c r="L870" s="31"/>
      <c r="M870" s="38"/>
      <c r="N870" s="193">
        <v>4</v>
      </c>
      <c r="O870" s="21">
        <v>120</v>
      </c>
      <c r="P870" s="21">
        <v>8</v>
      </c>
      <c r="Q870" s="21"/>
      <c r="R870" s="21">
        <v>0</v>
      </c>
      <c r="S870" s="21">
        <v>8</v>
      </c>
      <c r="T870" s="121">
        <v>104</v>
      </c>
      <c r="U870" s="50">
        <f t="shared" si="210"/>
        <v>0</v>
      </c>
      <c r="V870" s="29">
        <f t="shared" si="211"/>
        <v>0</v>
      </c>
      <c r="W870" s="29">
        <f t="shared" si="212"/>
        <v>8</v>
      </c>
      <c r="X870" s="57">
        <f t="shared" si="213"/>
        <v>0</v>
      </c>
      <c r="Y870" s="29">
        <f t="shared" si="214"/>
        <v>0</v>
      </c>
      <c r="Z870" s="20">
        <f t="shared" si="215"/>
        <v>0</v>
      </c>
      <c r="AA870" s="20">
        <f t="shared" si="224"/>
        <v>0</v>
      </c>
      <c r="AB870" s="20">
        <f t="shared" si="216"/>
        <v>0</v>
      </c>
      <c r="AC870" s="20">
        <f t="shared" si="217"/>
        <v>0</v>
      </c>
      <c r="AD870" s="20">
        <f t="shared" si="218"/>
        <v>0</v>
      </c>
      <c r="AE870" s="23">
        <f t="shared" si="219"/>
        <v>0</v>
      </c>
      <c r="AF870" s="25">
        <f t="shared" si="220"/>
        <v>0</v>
      </c>
      <c r="AG870" s="230">
        <f t="shared" ref="AG870:AG901" si="226">IF(OR(L870="+",A870="Пр",A870="ПедПр",A870="НПрКПУ"),0,IF(OR(D870="Ден.(д)",D870="Заоч.(д)"),N870*0.5*H870,IF((V870+W870)&gt;0,N870*H870*0.08,0)))</f>
        <v>3.84</v>
      </c>
      <c r="AH870" s="25">
        <f t="shared" si="225"/>
        <v>0</v>
      </c>
      <c r="AI870" s="23"/>
      <c r="AJ870" s="49">
        <f t="shared" si="221"/>
        <v>11.84</v>
      </c>
      <c r="AK870" s="181" t="s">
        <v>233</v>
      </c>
      <c r="AL870" s="182">
        <f t="shared" si="222"/>
        <v>1.9733333333333332E-2</v>
      </c>
      <c r="AM870" s="69" t="s">
        <v>366</v>
      </c>
      <c r="AN870" s="20" t="s">
        <v>148</v>
      </c>
      <c r="AO870" s="20" t="s">
        <v>148</v>
      </c>
      <c r="AP870" s="21"/>
      <c r="AQ870" s="122" t="s">
        <v>4</v>
      </c>
      <c r="AR870" s="185" t="str">
        <f>INDEX(Преподаватели!F$3:F$72,MATCH($AK870,Преподаватели!$E$3:$E$72,0),1)</f>
        <v>доц.</v>
      </c>
      <c r="AS870" s="101" t="str">
        <f>INDEX(Преподаватели!G$3:G$72,MATCH($AK870,Преподаватели!$E$3:$E$72,0),1)</f>
        <v>шт.</v>
      </c>
      <c r="AT870" s="101" t="str">
        <f>INDEX(Преподаватели!H$3:H$72,MATCH($AK870,Преподаватели!$E$3:$E$72,0),1)</f>
        <v>к.н.</v>
      </c>
      <c r="AU870" s="186" t="str">
        <f>INDEX(Преподаватели!I$3:I$72,MATCH($AK870,Преподаватели!$E$3:$E$72,0),1)</f>
        <v>б.з.</v>
      </c>
      <c r="AV870" s="157"/>
      <c r="AW870" s="163"/>
      <c r="AX870" s="163"/>
      <c r="AY870" s="164"/>
      <c r="AZ870" s="165"/>
      <c r="BA870" s="165"/>
      <c r="BB870" s="1"/>
      <c r="BC870" s="1"/>
      <c r="BD870" s="1"/>
      <c r="BE870" s="1"/>
      <c r="BF870" s="1"/>
    </row>
    <row r="871" spans="1:58" s="1" customFormat="1">
      <c r="A871" s="21" t="s">
        <v>428</v>
      </c>
      <c r="B871" s="145" t="s">
        <v>792</v>
      </c>
      <c r="C871" s="68" t="s">
        <v>364</v>
      </c>
      <c r="D871" s="21" t="s">
        <v>437</v>
      </c>
      <c r="E871" s="21" t="s">
        <v>413</v>
      </c>
      <c r="F871" s="21">
        <v>1</v>
      </c>
      <c r="G871" s="20" t="s">
        <v>1888</v>
      </c>
      <c r="H871" s="21">
        <v>12</v>
      </c>
      <c r="I871" s="49">
        <v>1</v>
      </c>
      <c r="J871" s="37"/>
      <c r="K871" s="31"/>
      <c r="L871" s="31"/>
      <c r="M871" s="38"/>
      <c r="N871" s="193">
        <v>0</v>
      </c>
      <c r="O871" s="21"/>
      <c r="P871" s="21">
        <v>8</v>
      </c>
      <c r="Q871" s="21">
        <v>8</v>
      </c>
      <c r="R871" s="21">
        <v>0</v>
      </c>
      <c r="S871" s="21"/>
      <c r="T871" s="121"/>
      <c r="U871" s="50">
        <f t="shared" si="210"/>
        <v>8</v>
      </c>
      <c r="V871" s="29">
        <f t="shared" si="211"/>
        <v>0</v>
      </c>
      <c r="W871" s="29">
        <f t="shared" si="212"/>
        <v>0</v>
      </c>
      <c r="X871" s="57">
        <f t="shared" si="213"/>
        <v>0</v>
      </c>
      <c r="Y871" s="29">
        <f t="shared" si="214"/>
        <v>0</v>
      </c>
      <c r="Z871" s="20">
        <f t="shared" si="215"/>
        <v>0</v>
      </c>
      <c r="AA871" s="20">
        <f t="shared" si="224"/>
        <v>0</v>
      </c>
      <c r="AB871" s="20">
        <f t="shared" si="216"/>
        <v>0</v>
      </c>
      <c r="AC871" s="20">
        <f t="shared" si="217"/>
        <v>0</v>
      </c>
      <c r="AD871" s="20">
        <f t="shared" si="218"/>
        <v>0</v>
      </c>
      <c r="AE871" s="23">
        <f t="shared" si="219"/>
        <v>0</v>
      </c>
      <c r="AF871" s="25">
        <f t="shared" si="220"/>
        <v>0</v>
      </c>
      <c r="AG871" s="230">
        <f t="shared" si="226"/>
        <v>0</v>
      </c>
      <c r="AH871" s="25">
        <f t="shared" si="225"/>
        <v>0</v>
      </c>
      <c r="AI871" s="23"/>
      <c r="AJ871" s="49">
        <f t="shared" si="221"/>
        <v>8</v>
      </c>
      <c r="AK871" s="181" t="s">
        <v>254</v>
      </c>
      <c r="AL871" s="182">
        <f t="shared" si="222"/>
        <v>1.3333333333333334E-2</v>
      </c>
      <c r="AM871" s="158" t="s">
        <v>366</v>
      </c>
      <c r="AN871" s="20" t="s">
        <v>148</v>
      </c>
      <c r="AO871" s="20" t="s">
        <v>148</v>
      </c>
      <c r="AP871" s="21"/>
      <c r="AQ871" s="122" t="s">
        <v>4</v>
      </c>
      <c r="AR871" s="185" t="str">
        <f>INDEX(Преподаватели!F$3:F$72,MATCH($AK871,Преподаватели!$E$3:$E$72,0),1)</f>
        <v>доц.</v>
      </c>
      <c r="AS871" s="101" t="str">
        <f>INDEX(Преподаватели!G$3:G$72,MATCH($AK871,Преподаватели!$E$3:$E$72,0),1)</f>
        <v>шт.сум.</v>
      </c>
      <c r="AT871" s="101" t="str">
        <f>INDEX(Преподаватели!H$3:H$72,MATCH($AK871,Преподаватели!$E$3:$E$72,0),1)</f>
        <v>к.н.</v>
      </c>
      <c r="AU871" s="186" t="str">
        <f>INDEX(Преподаватели!I$3:I$72,MATCH($AK871,Преподаватели!$E$3:$E$72,0),1)</f>
        <v>доц.</v>
      </c>
      <c r="AV871" s="157"/>
      <c r="AW871" s="163"/>
      <c r="AX871" s="163"/>
      <c r="AY871" s="164"/>
      <c r="AZ871" s="165"/>
      <c r="BA871" s="165"/>
      <c r="BB871" s="4"/>
      <c r="BC871" s="4"/>
      <c r="BD871" s="4"/>
      <c r="BE871" s="4"/>
      <c r="BF871" s="4"/>
    </row>
    <row r="872" spans="1:58" s="1" customFormat="1">
      <c r="A872" s="21" t="s">
        <v>428</v>
      </c>
      <c r="B872" s="145" t="s">
        <v>792</v>
      </c>
      <c r="C872" s="68" t="s">
        <v>364</v>
      </c>
      <c r="D872" s="21" t="s">
        <v>437</v>
      </c>
      <c r="E872" s="21" t="s">
        <v>413</v>
      </c>
      <c r="F872" s="21">
        <v>2</v>
      </c>
      <c r="G872" s="20" t="s">
        <v>1888</v>
      </c>
      <c r="H872" s="21">
        <v>12</v>
      </c>
      <c r="I872" s="49">
        <v>1</v>
      </c>
      <c r="J872" s="37"/>
      <c r="K872" s="31" t="s">
        <v>106</v>
      </c>
      <c r="L872" s="31"/>
      <c r="M872" s="38"/>
      <c r="N872" s="193">
        <v>4</v>
      </c>
      <c r="O872" s="21">
        <v>120</v>
      </c>
      <c r="P872" s="21">
        <v>8</v>
      </c>
      <c r="Q872" s="21"/>
      <c r="R872" s="21">
        <v>0</v>
      </c>
      <c r="S872" s="21">
        <v>8</v>
      </c>
      <c r="T872" s="121">
        <v>104</v>
      </c>
      <c r="U872" s="50">
        <f t="shared" si="210"/>
        <v>0</v>
      </c>
      <c r="V872" s="29">
        <f t="shared" si="211"/>
        <v>0</v>
      </c>
      <c r="W872" s="29">
        <f t="shared" si="212"/>
        <v>8</v>
      </c>
      <c r="X872" s="57">
        <f t="shared" si="213"/>
        <v>0</v>
      </c>
      <c r="Y872" s="29">
        <f t="shared" si="214"/>
        <v>0</v>
      </c>
      <c r="Z872" s="20">
        <f t="shared" si="215"/>
        <v>0</v>
      </c>
      <c r="AA872" s="20">
        <f t="shared" si="224"/>
        <v>0</v>
      </c>
      <c r="AB872" s="20">
        <f t="shared" si="216"/>
        <v>0</v>
      </c>
      <c r="AC872" s="20">
        <f t="shared" si="217"/>
        <v>0</v>
      </c>
      <c r="AD872" s="20">
        <f t="shared" si="218"/>
        <v>0</v>
      </c>
      <c r="AE872" s="23">
        <f t="shared" si="219"/>
        <v>0</v>
      </c>
      <c r="AF872" s="25">
        <f t="shared" si="220"/>
        <v>0</v>
      </c>
      <c r="AG872" s="230">
        <f t="shared" si="226"/>
        <v>3.84</v>
      </c>
      <c r="AH872" s="25">
        <f t="shared" si="225"/>
        <v>0</v>
      </c>
      <c r="AI872" s="23"/>
      <c r="AJ872" s="49">
        <f t="shared" si="221"/>
        <v>11.84</v>
      </c>
      <c r="AK872" s="181" t="s">
        <v>254</v>
      </c>
      <c r="AL872" s="182">
        <f t="shared" si="222"/>
        <v>1.9733333333333332E-2</v>
      </c>
      <c r="AM872" s="158" t="s">
        <v>366</v>
      </c>
      <c r="AN872" s="20" t="s">
        <v>148</v>
      </c>
      <c r="AO872" s="20" t="s">
        <v>148</v>
      </c>
      <c r="AP872" s="21"/>
      <c r="AQ872" s="122" t="s">
        <v>4</v>
      </c>
      <c r="AR872" s="185" t="str">
        <f>INDEX(Преподаватели!F$3:F$72,MATCH($AK872,Преподаватели!$E$3:$E$72,0),1)</f>
        <v>доц.</v>
      </c>
      <c r="AS872" s="101" t="str">
        <f>INDEX(Преподаватели!G$3:G$72,MATCH($AK872,Преподаватели!$E$3:$E$72,0),1)</f>
        <v>шт.сум.</v>
      </c>
      <c r="AT872" s="101" t="str">
        <f>INDEX(Преподаватели!H$3:H$72,MATCH($AK872,Преподаватели!$E$3:$E$72,0),1)</f>
        <v>к.н.</v>
      </c>
      <c r="AU872" s="186" t="str">
        <f>INDEX(Преподаватели!I$3:I$72,MATCH($AK872,Преподаватели!$E$3:$E$72,0),1)</f>
        <v>доц.</v>
      </c>
      <c r="AV872" s="157"/>
      <c r="AW872" s="163"/>
      <c r="AX872" s="163"/>
      <c r="AY872" s="164"/>
      <c r="AZ872" s="165"/>
      <c r="BA872" s="165"/>
    </row>
    <row r="873" spans="1:58">
      <c r="A873" s="21" t="s">
        <v>430</v>
      </c>
      <c r="B873" s="145" t="s">
        <v>793</v>
      </c>
      <c r="C873" s="68" t="s">
        <v>364</v>
      </c>
      <c r="D873" s="21" t="s">
        <v>437</v>
      </c>
      <c r="E873" s="21" t="s">
        <v>413</v>
      </c>
      <c r="F873" s="21">
        <v>1</v>
      </c>
      <c r="G873" s="20" t="s">
        <v>1888</v>
      </c>
      <c r="H873" s="21">
        <v>12</v>
      </c>
      <c r="I873" s="49">
        <v>1</v>
      </c>
      <c r="J873" s="37"/>
      <c r="K873" s="31"/>
      <c r="L873" s="31"/>
      <c r="M873" s="38"/>
      <c r="N873" s="193">
        <v>0</v>
      </c>
      <c r="O873" s="21"/>
      <c r="P873" s="21">
        <v>8</v>
      </c>
      <c r="Q873" s="21">
        <v>8</v>
      </c>
      <c r="R873" s="21">
        <v>0</v>
      </c>
      <c r="S873" s="21"/>
      <c r="T873" s="121"/>
      <c r="U873" s="50">
        <f t="shared" si="210"/>
        <v>8</v>
      </c>
      <c r="V873" s="29">
        <f t="shared" si="211"/>
        <v>0</v>
      </c>
      <c r="W873" s="29">
        <f t="shared" si="212"/>
        <v>0</v>
      </c>
      <c r="X873" s="57">
        <f t="shared" si="213"/>
        <v>0</v>
      </c>
      <c r="Y873" s="29">
        <f t="shared" si="214"/>
        <v>0</v>
      </c>
      <c r="Z873" s="20">
        <f t="shared" si="215"/>
        <v>0</v>
      </c>
      <c r="AA873" s="20">
        <f t="shared" si="224"/>
        <v>0</v>
      </c>
      <c r="AB873" s="20">
        <f t="shared" si="216"/>
        <v>0</v>
      </c>
      <c r="AC873" s="20">
        <f t="shared" si="217"/>
        <v>0</v>
      </c>
      <c r="AD873" s="20">
        <f t="shared" si="218"/>
        <v>0</v>
      </c>
      <c r="AE873" s="23">
        <f t="shared" si="219"/>
        <v>0</v>
      </c>
      <c r="AF873" s="25">
        <f t="shared" si="220"/>
        <v>0</v>
      </c>
      <c r="AG873" s="230">
        <f t="shared" si="226"/>
        <v>0</v>
      </c>
      <c r="AH873" s="25">
        <f t="shared" si="225"/>
        <v>0</v>
      </c>
      <c r="AI873" s="23"/>
      <c r="AJ873" s="49">
        <f t="shared" si="221"/>
        <v>8</v>
      </c>
      <c r="AK873" s="181" t="s">
        <v>238</v>
      </c>
      <c r="AL873" s="182">
        <f t="shared" si="222"/>
        <v>1.3333333333333334E-2</v>
      </c>
      <c r="AM873" s="69" t="s">
        <v>366</v>
      </c>
      <c r="AN873" s="20" t="s">
        <v>148</v>
      </c>
      <c r="AO873" s="20" t="s">
        <v>148</v>
      </c>
      <c r="AP873" s="21"/>
      <c r="AQ873" s="122" t="s">
        <v>4</v>
      </c>
      <c r="AR873" s="185" t="str">
        <f>INDEX(Преподаватели!F$3:F$72,MATCH($AK873,Преподаватели!$E$3:$E$72,0),1)</f>
        <v>доц.</v>
      </c>
      <c r="AS873" s="101" t="str">
        <f>INDEX(Преподаватели!G$3:G$72,MATCH($AK873,Преподаватели!$E$3:$E$72,0),1)</f>
        <v>шт.</v>
      </c>
      <c r="AT873" s="101" t="str">
        <f>INDEX(Преподаватели!H$3:H$72,MATCH($AK873,Преподаватели!$E$3:$E$72,0),1)</f>
        <v>к.н.</v>
      </c>
      <c r="AU873" s="186" t="str">
        <f>INDEX(Преподаватели!I$3:I$72,MATCH($AK873,Преподаватели!$E$3:$E$72,0),1)</f>
        <v>б.з.</v>
      </c>
      <c r="AV873" s="157"/>
      <c r="AW873" s="163"/>
      <c r="AX873" s="163"/>
      <c r="AY873" s="164"/>
      <c r="AZ873" s="165"/>
      <c r="BA873" s="165"/>
    </row>
    <row r="874" spans="1:58" s="1" customFormat="1">
      <c r="A874" s="21" t="s">
        <v>430</v>
      </c>
      <c r="B874" s="145" t="s">
        <v>793</v>
      </c>
      <c r="C874" s="68" t="s">
        <v>364</v>
      </c>
      <c r="D874" s="21" t="s">
        <v>437</v>
      </c>
      <c r="E874" s="21" t="s">
        <v>413</v>
      </c>
      <c r="F874" s="21">
        <v>2</v>
      </c>
      <c r="G874" s="20" t="s">
        <v>1888</v>
      </c>
      <c r="H874" s="21">
        <v>12</v>
      </c>
      <c r="I874" s="49">
        <v>1</v>
      </c>
      <c r="J874" s="37"/>
      <c r="K874" s="31" t="s">
        <v>106</v>
      </c>
      <c r="L874" s="31"/>
      <c r="M874" s="38"/>
      <c r="N874" s="193">
        <v>4</v>
      </c>
      <c r="O874" s="21">
        <v>120</v>
      </c>
      <c r="P874" s="21">
        <v>8</v>
      </c>
      <c r="Q874" s="21"/>
      <c r="R874" s="21">
        <v>0</v>
      </c>
      <c r="S874" s="21">
        <v>8</v>
      </c>
      <c r="T874" s="121">
        <v>104</v>
      </c>
      <c r="U874" s="50">
        <f t="shared" si="210"/>
        <v>0</v>
      </c>
      <c r="V874" s="29">
        <f t="shared" si="211"/>
        <v>0</v>
      </c>
      <c r="W874" s="29">
        <f t="shared" si="212"/>
        <v>8</v>
      </c>
      <c r="X874" s="57">
        <f t="shared" si="213"/>
        <v>0</v>
      </c>
      <c r="Y874" s="29">
        <f t="shared" si="214"/>
        <v>0</v>
      </c>
      <c r="Z874" s="20">
        <f t="shared" si="215"/>
        <v>0</v>
      </c>
      <c r="AA874" s="20">
        <f t="shared" si="224"/>
        <v>0</v>
      </c>
      <c r="AB874" s="20">
        <f t="shared" si="216"/>
        <v>0</v>
      </c>
      <c r="AC874" s="20">
        <f t="shared" si="217"/>
        <v>0</v>
      </c>
      <c r="AD874" s="20">
        <f t="shared" si="218"/>
        <v>0</v>
      </c>
      <c r="AE874" s="23">
        <f t="shared" si="219"/>
        <v>0</v>
      </c>
      <c r="AF874" s="25">
        <f t="shared" si="220"/>
        <v>0</v>
      </c>
      <c r="AG874" s="230">
        <f t="shared" si="226"/>
        <v>3.84</v>
      </c>
      <c r="AH874" s="25">
        <f t="shared" si="225"/>
        <v>0</v>
      </c>
      <c r="AI874" s="23"/>
      <c r="AJ874" s="49">
        <f t="shared" si="221"/>
        <v>11.84</v>
      </c>
      <c r="AK874" s="181" t="s">
        <v>238</v>
      </c>
      <c r="AL874" s="182">
        <f t="shared" si="222"/>
        <v>1.9733333333333332E-2</v>
      </c>
      <c r="AM874" s="158" t="s">
        <v>366</v>
      </c>
      <c r="AN874" s="20" t="s">
        <v>148</v>
      </c>
      <c r="AO874" s="20" t="s">
        <v>148</v>
      </c>
      <c r="AP874" s="21"/>
      <c r="AQ874" s="122" t="s">
        <v>4</v>
      </c>
      <c r="AR874" s="185" t="str">
        <f>INDEX(Преподаватели!F$3:F$72,MATCH($AK874,Преподаватели!$E$3:$E$72,0),1)</f>
        <v>доц.</v>
      </c>
      <c r="AS874" s="101" t="str">
        <f>INDEX(Преподаватели!G$3:G$72,MATCH($AK874,Преподаватели!$E$3:$E$72,0),1)</f>
        <v>шт.</v>
      </c>
      <c r="AT874" s="101" t="str">
        <f>INDEX(Преподаватели!H$3:H$72,MATCH($AK874,Преподаватели!$E$3:$E$72,0),1)</f>
        <v>к.н.</v>
      </c>
      <c r="AU874" s="186" t="str">
        <f>INDEX(Преподаватели!I$3:I$72,MATCH($AK874,Преподаватели!$E$3:$E$72,0),1)</f>
        <v>б.з.</v>
      </c>
      <c r="AV874" s="157"/>
      <c r="AW874" s="163"/>
      <c r="AX874" s="163"/>
      <c r="AY874" s="164"/>
      <c r="AZ874" s="165"/>
      <c r="BA874" s="165"/>
    </row>
    <row r="875" spans="1:58" s="1" customFormat="1">
      <c r="A875" s="21" t="s">
        <v>432</v>
      </c>
      <c r="B875" s="145" t="s">
        <v>794</v>
      </c>
      <c r="C875" s="68" t="s">
        <v>364</v>
      </c>
      <c r="D875" s="21" t="s">
        <v>437</v>
      </c>
      <c r="E875" s="21" t="s">
        <v>413</v>
      </c>
      <c r="F875" s="21">
        <v>1</v>
      </c>
      <c r="G875" s="20" t="s">
        <v>1888</v>
      </c>
      <c r="H875" s="21">
        <v>12</v>
      </c>
      <c r="I875" s="49">
        <v>1</v>
      </c>
      <c r="J875" s="37"/>
      <c r="K875" s="31"/>
      <c r="L875" s="31"/>
      <c r="M875" s="38"/>
      <c r="N875" s="193">
        <v>0</v>
      </c>
      <c r="O875" s="21"/>
      <c r="P875" s="21">
        <v>8</v>
      </c>
      <c r="Q875" s="21">
        <v>8</v>
      </c>
      <c r="R875" s="21">
        <v>0</v>
      </c>
      <c r="S875" s="21"/>
      <c r="T875" s="121"/>
      <c r="U875" s="50">
        <f t="shared" si="210"/>
        <v>8</v>
      </c>
      <c r="V875" s="29">
        <f t="shared" si="211"/>
        <v>0</v>
      </c>
      <c r="W875" s="29">
        <f t="shared" si="212"/>
        <v>0</v>
      </c>
      <c r="X875" s="57">
        <f t="shared" si="213"/>
        <v>0</v>
      </c>
      <c r="Y875" s="29">
        <f t="shared" si="214"/>
        <v>0</v>
      </c>
      <c r="Z875" s="20">
        <f t="shared" si="215"/>
        <v>0</v>
      </c>
      <c r="AA875" s="20">
        <f t="shared" si="224"/>
        <v>0</v>
      </c>
      <c r="AB875" s="20">
        <f t="shared" si="216"/>
        <v>0</v>
      </c>
      <c r="AC875" s="20">
        <f t="shared" si="217"/>
        <v>0</v>
      </c>
      <c r="AD875" s="20">
        <f t="shared" si="218"/>
        <v>0</v>
      </c>
      <c r="AE875" s="23">
        <f t="shared" si="219"/>
        <v>0</v>
      </c>
      <c r="AF875" s="25">
        <f t="shared" si="220"/>
        <v>0</v>
      </c>
      <c r="AG875" s="230">
        <f t="shared" si="226"/>
        <v>0</v>
      </c>
      <c r="AH875" s="25">
        <f t="shared" si="225"/>
        <v>0</v>
      </c>
      <c r="AI875" s="23"/>
      <c r="AJ875" s="49">
        <f t="shared" si="221"/>
        <v>8</v>
      </c>
      <c r="AK875" s="181" t="s">
        <v>233</v>
      </c>
      <c r="AL875" s="182">
        <f t="shared" si="222"/>
        <v>1.3333333333333334E-2</v>
      </c>
      <c r="AM875" s="158" t="s">
        <v>366</v>
      </c>
      <c r="AN875" s="20" t="s">
        <v>148</v>
      </c>
      <c r="AO875" s="20" t="s">
        <v>148</v>
      </c>
      <c r="AP875" s="21"/>
      <c r="AQ875" s="122" t="s">
        <v>4</v>
      </c>
      <c r="AR875" s="185" t="str">
        <f>INDEX(Преподаватели!F$3:F$72,MATCH($AK875,Преподаватели!$E$3:$E$72,0),1)</f>
        <v>доц.</v>
      </c>
      <c r="AS875" s="101" t="str">
        <f>INDEX(Преподаватели!G$3:G$72,MATCH($AK875,Преподаватели!$E$3:$E$72,0),1)</f>
        <v>шт.</v>
      </c>
      <c r="AT875" s="101" t="str">
        <f>INDEX(Преподаватели!H$3:H$72,MATCH($AK875,Преподаватели!$E$3:$E$72,0),1)</f>
        <v>к.н.</v>
      </c>
      <c r="AU875" s="186" t="str">
        <f>INDEX(Преподаватели!I$3:I$72,MATCH($AK875,Преподаватели!$E$3:$E$72,0),1)</f>
        <v>б.з.</v>
      </c>
      <c r="AV875" s="157"/>
      <c r="AW875" s="163"/>
      <c r="AX875" s="163"/>
      <c r="AY875" s="164"/>
      <c r="AZ875" s="165"/>
      <c r="BA875" s="165"/>
      <c r="BB875" s="4"/>
      <c r="BC875" s="4"/>
      <c r="BD875" s="4"/>
      <c r="BE875" s="4"/>
      <c r="BF875" s="4"/>
    </row>
    <row r="876" spans="1:58" s="1" customFormat="1">
      <c r="A876" s="21" t="s">
        <v>432</v>
      </c>
      <c r="B876" s="145" t="s">
        <v>794</v>
      </c>
      <c r="C876" s="68" t="s">
        <v>364</v>
      </c>
      <c r="D876" s="21" t="s">
        <v>437</v>
      </c>
      <c r="E876" s="21" t="s">
        <v>413</v>
      </c>
      <c r="F876" s="21">
        <v>2</v>
      </c>
      <c r="G876" s="20" t="s">
        <v>1888</v>
      </c>
      <c r="H876" s="21">
        <v>12</v>
      </c>
      <c r="I876" s="49">
        <v>1</v>
      </c>
      <c r="J876" s="37"/>
      <c r="K876" s="31" t="s">
        <v>106</v>
      </c>
      <c r="L876" s="31"/>
      <c r="M876" s="38"/>
      <c r="N876" s="193">
        <v>4</v>
      </c>
      <c r="O876" s="21">
        <v>120</v>
      </c>
      <c r="P876" s="21">
        <v>8</v>
      </c>
      <c r="Q876" s="21"/>
      <c r="R876" s="21">
        <v>0</v>
      </c>
      <c r="S876" s="21">
        <v>8</v>
      </c>
      <c r="T876" s="121">
        <v>104</v>
      </c>
      <c r="U876" s="50">
        <f t="shared" si="210"/>
        <v>0</v>
      </c>
      <c r="V876" s="29">
        <f t="shared" si="211"/>
        <v>0</v>
      </c>
      <c r="W876" s="29">
        <f t="shared" si="212"/>
        <v>8</v>
      </c>
      <c r="X876" s="57">
        <f t="shared" si="213"/>
        <v>0</v>
      </c>
      <c r="Y876" s="29">
        <f t="shared" si="214"/>
        <v>0</v>
      </c>
      <c r="Z876" s="20">
        <f t="shared" si="215"/>
        <v>0</v>
      </c>
      <c r="AA876" s="20">
        <f t="shared" si="224"/>
        <v>0</v>
      </c>
      <c r="AB876" s="20">
        <f t="shared" si="216"/>
        <v>0</v>
      </c>
      <c r="AC876" s="20">
        <f t="shared" si="217"/>
        <v>0</v>
      </c>
      <c r="AD876" s="20">
        <f t="shared" si="218"/>
        <v>0</v>
      </c>
      <c r="AE876" s="23">
        <f t="shared" si="219"/>
        <v>0</v>
      </c>
      <c r="AF876" s="25">
        <f t="shared" si="220"/>
        <v>0</v>
      </c>
      <c r="AG876" s="230">
        <f t="shared" si="226"/>
        <v>3.84</v>
      </c>
      <c r="AH876" s="25">
        <f t="shared" si="225"/>
        <v>0</v>
      </c>
      <c r="AI876" s="23"/>
      <c r="AJ876" s="49">
        <f t="shared" si="221"/>
        <v>11.84</v>
      </c>
      <c r="AK876" s="181" t="s">
        <v>233</v>
      </c>
      <c r="AL876" s="182">
        <f t="shared" si="222"/>
        <v>1.9733333333333332E-2</v>
      </c>
      <c r="AM876" s="158" t="s">
        <v>366</v>
      </c>
      <c r="AN876" s="20" t="s">
        <v>148</v>
      </c>
      <c r="AO876" s="20" t="s">
        <v>148</v>
      </c>
      <c r="AP876" s="21"/>
      <c r="AQ876" s="122" t="s">
        <v>4</v>
      </c>
      <c r="AR876" s="185" t="str">
        <f>INDEX(Преподаватели!F$3:F$72,MATCH($AK876,Преподаватели!$E$3:$E$72,0),1)</f>
        <v>доц.</v>
      </c>
      <c r="AS876" s="101" t="str">
        <f>INDEX(Преподаватели!G$3:G$72,MATCH($AK876,Преподаватели!$E$3:$E$72,0),1)</f>
        <v>шт.</v>
      </c>
      <c r="AT876" s="101" t="str">
        <f>INDEX(Преподаватели!H$3:H$72,MATCH($AK876,Преподаватели!$E$3:$E$72,0),1)</f>
        <v>к.н.</v>
      </c>
      <c r="AU876" s="186" t="str">
        <f>INDEX(Преподаватели!I$3:I$72,MATCH($AK876,Преподаватели!$E$3:$E$72,0),1)</f>
        <v>б.з.</v>
      </c>
      <c r="AV876" s="157"/>
      <c r="AW876" s="163"/>
      <c r="AX876" s="163"/>
      <c r="AY876" s="164"/>
      <c r="AZ876" s="165"/>
      <c r="BA876" s="165"/>
    </row>
    <row r="877" spans="1:58">
      <c r="A877" s="21" t="s">
        <v>434</v>
      </c>
      <c r="B877" s="145" t="s">
        <v>795</v>
      </c>
      <c r="C877" s="68" t="s">
        <v>364</v>
      </c>
      <c r="D877" s="21" t="s">
        <v>437</v>
      </c>
      <c r="E877" s="21" t="s">
        <v>413</v>
      </c>
      <c r="F877" s="21">
        <v>1</v>
      </c>
      <c r="G877" s="20" t="s">
        <v>1888</v>
      </c>
      <c r="H877" s="21">
        <v>12</v>
      </c>
      <c r="I877" s="49">
        <v>1</v>
      </c>
      <c r="J877" s="37"/>
      <c r="K877" s="31"/>
      <c r="L877" s="31"/>
      <c r="M877" s="38"/>
      <c r="N877" s="193">
        <v>0</v>
      </c>
      <c r="O877" s="21"/>
      <c r="P877" s="21">
        <v>4</v>
      </c>
      <c r="Q877" s="21">
        <v>4</v>
      </c>
      <c r="R877" s="21">
        <v>0</v>
      </c>
      <c r="S877" s="21"/>
      <c r="T877" s="121"/>
      <c r="U877" s="50">
        <f t="shared" ref="U877:U940" si="227">Q877</f>
        <v>4</v>
      </c>
      <c r="V877" s="29">
        <f t="shared" ref="V877:V940" si="228">R877*I877</f>
        <v>0</v>
      </c>
      <c r="W877" s="29">
        <f t="shared" ref="W877:W940" si="229">S877*I877</f>
        <v>0</v>
      </c>
      <c r="X877" s="57">
        <f t="shared" ref="X877:X940" si="230">IF(AF877&gt;0,0,IF(AND(D877="Заоч.(д)",M877="+"),N877*2*0.25*H877,IF(OR(M877="+",M877="+у"),H877*0.25,IF(OR(M877="к",M877="к/кмс"),H877*0.25,IF(OR(M877="кк",M877="кк/кмс"),H877*0.25*2,IF(OR(M877="рр",M877="рр/кмс"),H877*0.5,IF(OR(M877="кр",M877="кр/кмс"),H877*1,0)))))))</f>
        <v>0</v>
      </c>
      <c r="Y877" s="29">
        <f t="shared" ref="Y877:Y940" si="231">IF(L877="+",H877*3,IF(L877="+в",H877*3,0))</f>
        <v>0</v>
      </c>
      <c r="Z877" s="20">
        <f t="shared" ref="Z877:Z940" si="232">IF(AND(D877="Заоч.(д)",K877="+"),H877*0.1,IF(AF877&gt;0,0,IF(AND(K877="+",R877="",S877="",O877=Q877+T877),H877*0.1,0)))</f>
        <v>0</v>
      </c>
      <c r="AA877" s="20">
        <f t="shared" si="224"/>
        <v>0</v>
      </c>
      <c r="AB877" s="20">
        <f t="shared" ref="AB877:AB940" si="233">IF(AND(J877="+",D877="Заоч.(д)"),H877*0.1,IF(J877="+",H877*0.25,0))</f>
        <v>0</v>
      </c>
      <c r="AC877" s="20">
        <f t="shared" ref="AC877:AC940" si="234">IF(B877="Керівництво бакалаврськими роботами",H877*10,IF(B877="Керівництво магістерськими роботами",H877*20,IF(B877="Рецензування бакалаврських робіт",H877*1,IF(B877="Рецензування магістерських робіт",H877*2,IF(B877="Нормоконтроль",H877*0.33,0)))))</f>
        <v>0</v>
      </c>
      <c r="AD877" s="20">
        <f t="shared" ref="AD877:AD940" si="235">IF(B877="Голова ЕК (екзамен)",H877*0.5,IF(B877="Голова ЕК (захист)",H877*0.5,IF(B877="Участь у ЕК (екзамен)",H877*0.33,IF(B877="Участь у ЕК (захист)",H877*0.33,0))))</f>
        <v>0</v>
      </c>
      <c r="AE877" s="23">
        <f t="shared" ref="AE877:AE940" si="236">IF(B877="Керівництво аспірантами (очна)",H877*25,IF(B877="Керівництво аспірантами (заочна)",H877*25,IF(B877="Рецензування рефератів (асп.)",H877*2,IF(B877="Кандидатські іспити",H877*0.5,IF(B877="Вступні іспити (асп.)",H877*0.5,IF(B877="Наукове консультування докторантів",H877*50,0))))))</f>
        <v>0</v>
      </c>
      <c r="AF877" s="25">
        <f t="shared" ref="AF877:AF940" si="237">IF(AND(A877="ПедПр",D877="Ден."),H877*N877/1.5,IF(AND(A877="ПедПр",D877="Заоч."),H877*0.5*N877/1.5,IF(AND(A877="ПедПр",D877="Заоч.(д)"),H877*0.5*N877/1.5,IF(AND(A877="Пр",D877="Ден."),H877*0.5,IF(AND(A877="Пр",D877="Заоч."),H877*0.1,IF(AND(A877="Пр",D877="Заоч.(д)"),H877*0.1,IF(AND(A877="НПрКПУ",D877="Ден.",H877&gt;=5),ROUND(H877/6,1)*N877/3*2*2,0)))))))</f>
        <v>0</v>
      </c>
      <c r="AG877" s="230">
        <f t="shared" si="226"/>
        <v>0</v>
      </c>
      <c r="AH877" s="25">
        <f t="shared" si="225"/>
        <v>0</v>
      </c>
      <c r="AI877" s="23"/>
      <c r="AJ877" s="49">
        <f t="shared" ref="AJ877:AJ940" si="238">SUM(U877:AI877)</f>
        <v>4</v>
      </c>
      <c r="AK877" s="181" t="s">
        <v>766</v>
      </c>
      <c r="AL877" s="182">
        <f t="shared" si="222"/>
        <v>6.6666666666666671E-3</v>
      </c>
      <c r="AM877" s="69" t="s">
        <v>366</v>
      </c>
      <c r="AN877" s="20" t="s">
        <v>148</v>
      </c>
      <c r="AO877" s="20" t="s">
        <v>148</v>
      </c>
      <c r="AP877" s="21"/>
      <c r="AQ877" s="122" t="s">
        <v>4</v>
      </c>
      <c r="AR877" s="185" t="str">
        <f>INDEX(Преподаватели!F$3:F$72,MATCH($AK877,Преподаватели!$E$3:$E$72,0),1)</f>
        <v>доц.</v>
      </c>
      <c r="AS877" s="101" t="str">
        <f>INDEX(Преподаватели!G$3:G$72,MATCH($AK877,Преподаватели!$E$3:$E$72,0),1)</f>
        <v>сум.</v>
      </c>
      <c r="AT877" s="101" t="str">
        <f>INDEX(Преподаватели!H$3:H$72,MATCH($AK877,Преподаватели!$E$3:$E$72,0),1)</f>
        <v>к.н.</v>
      </c>
      <c r="AU877" s="186" t="str">
        <f>INDEX(Преподаватели!I$3:I$72,MATCH($AK877,Преподаватели!$E$3:$E$72,0),1)</f>
        <v>доц.</v>
      </c>
      <c r="AV877" s="157"/>
      <c r="AW877" s="163"/>
      <c r="AX877" s="163"/>
      <c r="AY877" s="164"/>
      <c r="AZ877" s="165"/>
      <c r="BA877" s="165"/>
    </row>
    <row r="878" spans="1:58" s="1" customFormat="1">
      <c r="A878" s="21" t="s">
        <v>434</v>
      </c>
      <c r="B878" s="145" t="s">
        <v>795</v>
      </c>
      <c r="C878" s="68" t="s">
        <v>364</v>
      </c>
      <c r="D878" s="21" t="s">
        <v>437</v>
      </c>
      <c r="E878" s="21" t="s">
        <v>413</v>
      </c>
      <c r="F878" s="21">
        <v>2</v>
      </c>
      <c r="G878" s="20" t="s">
        <v>1888</v>
      </c>
      <c r="H878" s="21">
        <v>12</v>
      </c>
      <c r="I878" s="49">
        <v>1</v>
      </c>
      <c r="J878" s="37"/>
      <c r="K878" s="31" t="s">
        <v>106</v>
      </c>
      <c r="L878" s="31"/>
      <c r="M878" s="38"/>
      <c r="N878" s="193">
        <v>4</v>
      </c>
      <c r="O878" s="21">
        <v>120</v>
      </c>
      <c r="P878" s="479">
        <v>8</v>
      </c>
      <c r="Q878" s="21"/>
      <c r="R878" s="21">
        <v>0</v>
      </c>
      <c r="S878" s="21">
        <v>8</v>
      </c>
      <c r="T878" s="121">
        <v>104</v>
      </c>
      <c r="U878" s="50">
        <f t="shared" si="227"/>
        <v>0</v>
      </c>
      <c r="V878" s="29">
        <f t="shared" si="228"/>
        <v>0</v>
      </c>
      <c r="W878" s="29">
        <f t="shared" si="229"/>
        <v>8</v>
      </c>
      <c r="X878" s="57">
        <f t="shared" si="230"/>
        <v>0</v>
      </c>
      <c r="Y878" s="29">
        <f t="shared" si="231"/>
        <v>0</v>
      </c>
      <c r="Z878" s="20">
        <f t="shared" si="232"/>
        <v>0</v>
      </c>
      <c r="AA878" s="20">
        <f t="shared" si="224"/>
        <v>0</v>
      </c>
      <c r="AB878" s="20">
        <f t="shared" si="233"/>
        <v>0</v>
      </c>
      <c r="AC878" s="20">
        <f t="shared" si="234"/>
        <v>0</v>
      </c>
      <c r="AD878" s="20">
        <f t="shared" si="235"/>
        <v>0</v>
      </c>
      <c r="AE878" s="23">
        <f t="shared" si="236"/>
        <v>0</v>
      </c>
      <c r="AF878" s="25">
        <f t="shared" si="237"/>
        <v>0</v>
      </c>
      <c r="AG878" s="230"/>
      <c r="AH878" s="25">
        <f t="shared" si="225"/>
        <v>0</v>
      </c>
      <c r="AI878" s="23"/>
      <c r="AJ878" s="49">
        <f t="shared" si="238"/>
        <v>8</v>
      </c>
      <c r="AK878" s="181" t="s">
        <v>766</v>
      </c>
      <c r="AL878" s="182">
        <f>IF(OR(AU878="проф.",AT878="д.н."),AJ878/600,AJ878/600)</f>
        <v>1.3333333333333334E-2</v>
      </c>
      <c r="AM878" s="158" t="s">
        <v>366</v>
      </c>
      <c r="AN878" s="20" t="s">
        <v>148</v>
      </c>
      <c r="AO878" s="20" t="s">
        <v>148</v>
      </c>
      <c r="AP878" s="21"/>
      <c r="AQ878" s="122" t="s">
        <v>4</v>
      </c>
      <c r="AR878" s="185" t="str">
        <f>INDEX(Преподаватели!F$3:F$72,MATCH($AK878,Преподаватели!$E$3:$E$72,0),1)</f>
        <v>доц.</v>
      </c>
      <c r="AS878" s="101" t="str">
        <f>INDEX(Преподаватели!G$3:G$72,MATCH($AK878,Преподаватели!$E$3:$E$72,0),1)</f>
        <v>сум.</v>
      </c>
      <c r="AT878" s="101" t="str">
        <f>INDEX(Преподаватели!H$3:H$72,MATCH($AK878,Преподаватели!$E$3:$E$72,0),1)</f>
        <v>к.н.</v>
      </c>
      <c r="AU878" s="186" t="str">
        <f>INDEX(Преподаватели!I$3:I$72,MATCH($AK878,Преподаватели!$E$3:$E$72,0),1)</f>
        <v>доц.</v>
      </c>
      <c r="AV878" s="157"/>
      <c r="AW878" s="163"/>
      <c r="AX878" s="163"/>
      <c r="AY878" s="164"/>
      <c r="AZ878" s="165"/>
      <c r="BA878" s="165"/>
      <c r="BB878" s="4"/>
      <c r="BC878" s="4"/>
      <c r="BD878" s="4"/>
      <c r="BE878" s="4"/>
      <c r="BF878" s="4"/>
    </row>
    <row r="879" spans="1:58">
      <c r="A879" s="22" t="s">
        <v>141</v>
      </c>
      <c r="B879" s="145" t="s">
        <v>796</v>
      </c>
      <c r="C879" s="68" t="s">
        <v>797</v>
      </c>
      <c r="D879" s="21" t="s">
        <v>437</v>
      </c>
      <c r="E879" s="21" t="s">
        <v>413</v>
      </c>
      <c r="F879" s="21">
        <v>1</v>
      </c>
      <c r="G879" s="20" t="s">
        <v>798</v>
      </c>
      <c r="H879" s="21">
        <v>12</v>
      </c>
      <c r="I879" s="49">
        <v>1</v>
      </c>
      <c r="J879" s="37"/>
      <c r="K879" s="31"/>
      <c r="L879" s="31"/>
      <c r="M879" s="38"/>
      <c r="N879" s="193">
        <v>0</v>
      </c>
      <c r="O879" s="21"/>
      <c r="P879" s="21">
        <v>4</v>
      </c>
      <c r="Q879" s="21">
        <v>4</v>
      </c>
      <c r="R879" s="21"/>
      <c r="S879" s="21"/>
      <c r="T879" s="121"/>
      <c r="U879" s="50">
        <f t="shared" si="227"/>
        <v>4</v>
      </c>
      <c r="V879" s="29">
        <f t="shared" si="228"/>
        <v>0</v>
      </c>
      <c r="W879" s="29">
        <f t="shared" si="229"/>
        <v>0</v>
      </c>
      <c r="X879" s="57">
        <f t="shared" si="230"/>
        <v>0</v>
      </c>
      <c r="Y879" s="29">
        <f t="shared" si="231"/>
        <v>0</v>
      </c>
      <c r="Z879" s="20">
        <f t="shared" si="232"/>
        <v>0</v>
      </c>
      <c r="AA879" s="20">
        <f t="shared" si="224"/>
        <v>0</v>
      </c>
      <c r="AB879" s="20">
        <f t="shared" si="233"/>
        <v>0</v>
      </c>
      <c r="AC879" s="20">
        <f t="shared" si="234"/>
        <v>0</v>
      </c>
      <c r="AD879" s="20">
        <f t="shared" si="235"/>
        <v>0</v>
      </c>
      <c r="AE879" s="23">
        <f t="shared" si="236"/>
        <v>0</v>
      </c>
      <c r="AF879" s="25">
        <f t="shared" si="237"/>
        <v>0</v>
      </c>
      <c r="AG879" s="230">
        <f t="shared" si="226"/>
        <v>0</v>
      </c>
      <c r="AH879" s="25">
        <f t="shared" si="225"/>
        <v>0</v>
      </c>
      <c r="AI879" s="23"/>
      <c r="AJ879" s="49">
        <f t="shared" si="238"/>
        <v>4</v>
      </c>
      <c r="AK879" s="181" t="s">
        <v>107</v>
      </c>
      <c r="AL879" s="182">
        <f>IF(OR(AU879="проф.",AT879="д.н."),AJ879/600,AJ879/600)</f>
        <v>6.6666666666666671E-3</v>
      </c>
      <c r="AM879" s="69" t="s">
        <v>201</v>
      </c>
      <c r="AN879" s="20" t="s">
        <v>148</v>
      </c>
      <c r="AO879" s="20" t="s">
        <v>148</v>
      </c>
      <c r="AP879" s="21"/>
      <c r="AQ879" s="122" t="s">
        <v>4</v>
      </c>
      <c r="AR879" s="185" t="str">
        <f>INDEX(Преподаватели!F$3:F$72,MATCH($AK879,Преподаватели!$E$3:$E$72,0),1)</f>
        <v>ст.викл.</v>
      </c>
      <c r="AS879" s="101" t="str">
        <f>INDEX(Преподаватели!G$3:G$72,MATCH($AK879,Преподаватели!$E$3:$E$72,0),1)</f>
        <v>шт.</v>
      </c>
      <c r="AT879" s="101" t="str">
        <f>INDEX(Преподаватели!H$3:H$72,MATCH($AK879,Преподаватели!$E$3:$E$72,0),1)</f>
        <v>б.с.</v>
      </c>
      <c r="AU879" s="186" t="str">
        <f>INDEX(Преподаватели!I$3:I$72,MATCH($AK879,Преподаватели!$E$3:$E$72,0),1)</f>
        <v>б.з.</v>
      </c>
      <c r="AV879" s="157"/>
      <c r="AW879" s="163"/>
      <c r="AX879" s="163"/>
      <c r="AY879" s="164"/>
      <c r="AZ879" s="165"/>
      <c r="BA879" s="165"/>
      <c r="BB879" s="1"/>
      <c r="BC879" s="1"/>
      <c r="BD879" s="1"/>
      <c r="BE879" s="1"/>
      <c r="BF879" s="1"/>
    </row>
    <row r="880" spans="1:58" s="1" customFormat="1">
      <c r="A880" s="21" t="s">
        <v>141</v>
      </c>
      <c r="B880" s="145" t="s">
        <v>796</v>
      </c>
      <c r="C880" s="68" t="s">
        <v>797</v>
      </c>
      <c r="D880" s="21" t="s">
        <v>437</v>
      </c>
      <c r="E880" s="21" t="s">
        <v>413</v>
      </c>
      <c r="F880" s="21">
        <v>2</v>
      </c>
      <c r="G880" s="20" t="s">
        <v>798</v>
      </c>
      <c r="H880" s="21">
        <v>12</v>
      </c>
      <c r="I880" s="49">
        <v>1</v>
      </c>
      <c r="J880" s="37"/>
      <c r="K880" s="31" t="s">
        <v>106</v>
      </c>
      <c r="L880" s="31"/>
      <c r="M880" s="38"/>
      <c r="N880" s="193">
        <v>3</v>
      </c>
      <c r="O880" s="21">
        <v>90</v>
      </c>
      <c r="P880" s="479">
        <v>8</v>
      </c>
      <c r="Q880" s="21"/>
      <c r="R880" s="21"/>
      <c r="S880" s="21">
        <v>8</v>
      </c>
      <c r="T880" s="121">
        <v>76</v>
      </c>
      <c r="U880" s="50">
        <f t="shared" si="227"/>
        <v>0</v>
      </c>
      <c r="V880" s="29">
        <f t="shared" si="228"/>
        <v>0</v>
      </c>
      <c r="W880" s="29">
        <f t="shared" si="229"/>
        <v>8</v>
      </c>
      <c r="X880" s="57">
        <f t="shared" si="230"/>
        <v>0</v>
      </c>
      <c r="Y880" s="29">
        <f t="shared" si="231"/>
        <v>0</v>
      </c>
      <c r="Z880" s="20">
        <f t="shared" si="232"/>
        <v>0</v>
      </c>
      <c r="AA880" s="20">
        <f t="shared" si="224"/>
        <v>0</v>
      </c>
      <c r="AB880" s="20">
        <f t="shared" si="233"/>
        <v>0</v>
      </c>
      <c r="AC880" s="20">
        <f t="shared" si="234"/>
        <v>0</v>
      </c>
      <c r="AD880" s="20">
        <f t="shared" si="235"/>
        <v>0</v>
      </c>
      <c r="AE880" s="23">
        <f t="shared" si="236"/>
        <v>0</v>
      </c>
      <c r="AF880" s="25">
        <f t="shared" si="237"/>
        <v>0</v>
      </c>
      <c r="AG880" s="230">
        <f t="shared" si="226"/>
        <v>2.88</v>
      </c>
      <c r="AH880" s="25">
        <f t="shared" si="225"/>
        <v>0</v>
      </c>
      <c r="AI880" s="23"/>
      <c r="AJ880" s="49">
        <f t="shared" si="238"/>
        <v>10.879999999999999</v>
      </c>
      <c r="AK880" s="181" t="s">
        <v>107</v>
      </c>
      <c r="AL880" s="182">
        <f t="shared" ref="AL880:AL940" si="239">IF(OR(AU880="проф.",AT880="д.н."),AJ880/600,AJ880/600)</f>
        <v>1.8133333333333331E-2</v>
      </c>
      <c r="AM880" s="158" t="s">
        <v>201</v>
      </c>
      <c r="AN880" s="20" t="s">
        <v>148</v>
      </c>
      <c r="AO880" s="20" t="s">
        <v>148</v>
      </c>
      <c r="AP880" s="21"/>
      <c r="AQ880" s="122" t="s">
        <v>4</v>
      </c>
      <c r="AR880" s="185" t="str">
        <f>INDEX(Преподаватели!F$3:F$72,MATCH($AK880,Преподаватели!$E$3:$E$72,0),1)</f>
        <v>ст.викл.</v>
      </c>
      <c r="AS880" s="101" t="str">
        <f>INDEX(Преподаватели!G$3:G$72,MATCH($AK880,Преподаватели!$E$3:$E$72,0),1)</f>
        <v>шт.</v>
      </c>
      <c r="AT880" s="101" t="str">
        <f>INDEX(Преподаватели!H$3:H$72,MATCH($AK880,Преподаватели!$E$3:$E$72,0),1)</f>
        <v>б.с.</v>
      </c>
      <c r="AU880" s="186" t="str">
        <f>INDEX(Преподаватели!I$3:I$72,MATCH($AK880,Преподаватели!$E$3:$E$72,0),1)</f>
        <v>б.з.</v>
      </c>
      <c r="AV880" s="157"/>
      <c r="AW880" s="163"/>
      <c r="AX880" s="163"/>
      <c r="AY880" s="164"/>
      <c r="AZ880" s="165"/>
      <c r="BA880" s="165"/>
      <c r="BB880" s="4"/>
      <c r="BC880" s="4"/>
      <c r="BD880" s="4"/>
      <c r="BE880" s="4"/>
      <c r="BF880" s="4"/>
    </row>
    <row r="881" spans="1:58" s="1" customFormat="1" ht="25.5">
      <c r="A881" s="329" t="s">
        <v>439</v>
      </c>
      <c r="B881" s="145" t="s">
        <v>799</v>
      </c>
      <c r="C881" s="68" t="s">
        <v>797</v>
      </c>
      <c r="D881" s="21" t="s">
        <v>437</v>
      </c>
      <c r="E881" s="21" t="s">
        <v>413</v>
      </c>
      <c r="F881" s="21">
        <v>1</v>
      </c>
      <c r="G881" s="20" t="s">
        <v>798</v>
      </c>
      <c r="H881" s="21">
        <v>12</v>
      </c>
      <c r="I881" s="49">
        <v>1</v>
      </c>
      <c r="J881" s="37"/>
      <c r="K881" s="31"/>
      <c r="L881" s="31"/>
      <c r="M881" s="38"/>
      <c r="N881" s="193">
        <v>0</v>
      </c>
      <c r="O881" s="21"/>
      <c r="P881" s="21">
        <v>4</v>
      </c>
      <c r="Q881" s="21"/>
      <c r="R881" s="21">
        <v>0</v>
      </c>
      <c r="S881" s="21">
        <v>8</v>
      </c>
      <c r="T881" s="121"/>
      <c r="U881" s="50">
        <f t="shared" si="227"/>
        <v>0</v>
      </c>
      <c r="V881" s="29">
        <f t="shared" si="228"/>
        <v>0</v>
      </c>
      <c r="W881" s="29">
        <f t="shared" si="229"/>
        <v>8</v>
      </c>
      <c r="X881" s="57">
        <f t="shared" si="230"/>
        <v>0</v>
      </c>
      <c r="Y881" s="29">
        <f t="shared" si="231"/>
        <v>0</v>
      </c>
      <c r="Z881" s="20">
        <f t="shared" si="232"/>
        <v>0</v>
      </c>
      <c r="AA881" s="20">
        <f t="shared" si="224"/>
        <v>0</v>
      </c>
      <c r="AB881" s="20">
        <f t="shared" si="233"/>
        <v>0</v>
      </c>
      <c r="AC881" s="20">
        <f t="shared" si="234"/>
        <v>0</v>
      </c>
      <c r="AD881" s="20">
        <f t="shared" si="235"/>
        <v>0</v>
      </c>
      <c r="AE881" s="23">
        <f t="shared" si="236"/>
        <v>0</v>
      </c>
      <c r="AF881" s="25">
        <f t="shared" si="237"/>
        <v>0</v>
      </c>
      <c r="AG881" s="230">
        <f t="shared" si="226"/>
        <v>0</v>
      </c>
      <c r="AH881" s="25">
        <f t="shared" si="225"/>
        <v>0</v>
      </c>
      <c r="AI881" s="23"/>
      <c r="AJ881" s="49">
        <f t="shared" si="238"/>
        <v>8</v>
      </c>
      <c r="AK881" s="181" t="s">
        <v>233</v>
      </c>
      <c r="AL881" s="182">
        <f t="shared" si="239"/>
        <v>1.3333333333333334E-2</v>
      </c>
      <c r="AM881" s="158" t="s">
        <v>201</v>
      </c>
      <c r="AN881" s="20" t="s">
        <v>148</v>
      </c>
      <c r="AO881" s="20" t="s">
        <v>148</v>
      </c>
      <c r="AP881" s="21"/>
      <c r="AQ881" s="122" t="s">
        <v>4</v>
      </c>
      <c r="AR881" s="185" t="str">
        <f>INDEX(Преподаватели!F$3:F$72,MATCH($AK881,Преподаватели!$E$3:$E$72,0),1)</f>
        <v>доц.</v>
      </c>
      <c r="AS881" s="101" t="str">
        <f>INDEX(Преподаватели!G$3:G$72,MATCH($AK881,Преподаватели!$E$3:$E$72,0),1)</f>
        <v>шт.</v>
      </c>
      <c r="AT881" s="101" t="str">
        <f>INDEX(Преподаватели!H$3:H$72,MATCH($AK881,Преподаватели!$E$3:$E$72,0),1)</f>
        <v>к.н.</v>
      </c>
      <c r="AU881" s="186" t="str">
        <f>INDEX(Преподаватели!I$3:I$72,MATCH($AK881,Преподаватели!$E$3:$E$72,0),1)</f>
        <v>б.з.</v>
      </c>
      <c r="AV881" s="157"/>
      <c r="AW881" s="163"/>
      <c r="AX881" s="163"/>
      <c r="AY881" s="164"/>
      <c r="AZ881" s="165"/>
      <c r="BA881" s="165"/>
    </row>
    <row r="882" spans="1:58" ht="25.5">
      <c r="A882" s="22" t="s">
        <v>189</v>
      </c>
      <c r="B882" s="145" t="s">
        <v>799</v>
      </c>
      <c r="C882" s="68" t="s">
        <v>797</v>
      </c>
      <c r="D882" s="21" t="s">
        <v>437</v>
      </c>
      <c r="E882" s="21" t="s">
        <v>413</v>
      </c>
      <c r="F882" s="21">
        <v>1</v>
      </c>
      <c r="G882" s="20" t="s">
        <v>798</v>
      </c>
      <c r="H882" s="21">
        <v>12</v>
      </c>
      <c r="I882" s="49">
        <v>1</v>
      </c>
      <c r="J882" s="37" t="s">
        <v>106</v>
      </c>
      <c r="K882" s="31"/>
      <c r="L882" s="31"/>
      <c r="M882" s="38"/>
      <c r="N882" s="193">
        <v>4</v>
      </c>
      <c r="O882" s="21">
        <v>120</v>
      </c>
      <c r="P882" s="21">
        <v>8</v>
      </c>
      <c r="Q882" s="21"/>
      <c r="R882" s="21">
        <v>0</v>
      </c>
      <c r="S882" s="21">
        <v>8</v>
      </c>
      <c r="T882" s="121">
        <v>104</v>
      </c>
      <c r="U882" s="50">
        <f t="shared" si="227"/>
        <v>0</v>
      </c>
      <c r="V882" s="29">
        <f t="shared" si="228"/>
        <v>0</v>
      </c>
      <c r="W882" s="29">
        <f t="shared" si="229"/>
        <v>8</v>
      </c>
      <c r="X882" s="57">
        <f t="shared" si="230"/>
        <v>0</v>
      </c>
      <c r="Y882" s="29">
        <f t="shared" si="231"/>
        <v>0</v>
      </c>
      <c r="Z882" s="20">
        <f t="shared" si="232"/>
        <v>0</v>
      </c>
      <c r="AA882" s="20">
        <f t="shared" si="224"/>
        <v>0</v>
      </c>
      <c r="AB882" s="20">
        <f t="shared" si="233"/>
        <v>3</v>
      </c>
      <c r="AC882" s="20">
        <f t="shared" si="234"/>
        <v>0</v>
      </c>
      <c r="AD882" s="20">
        <f t="shared" si="235"/>
        <v>0</v>
      </c>
      <c r="AE882" s="23">
        <f t="shared" si="236"/>
        <v>0</v>
      </c>
      <c r="AF882" s="25">
        <f t="shared" si="237"/>
        <v>0</v>
      </c>
      <c r="AG882" s="230">
        <f t="shared" si="226"/>
        <v>3.84</v>
      </c>
      <c r="AH882" s="25">
        <f t="shared" si="225"/>
        <v>0</v>
      </c>
      <c r="AI882" s="23"/>
      <c r="AJ882" s="49">
        <f t="shared" si="238"/>
        <v>14.84</v>
      </c>
      <c r="AK882" s="181" t="s">
        <v>233</v>
      </c>
      <c r="AL882" s="182">
        <f t="shared" si="239"/>
        <v>2.4733333333333333E-2</v>
      </c>
      <c r="AM882" s="69" t="s">
        <v>201</v>
      </c>
      <c r="AN882" s="20" t="s">
        <v>148</v>
      </c>
      <c r="AO882" s="20" t="s">
        <v>148</v>
      </c>
      <c r="AP882" s="21"/>
      <c r="AQ882" s="122" t="s">
        <v>4</v>
      </c>
      <c r="AR882" s="185" t="str">
        <f>INDEX(Преподаватели!F$3:F$72,MATCH($AK882,Преподаватели!$E$3:$E$72,0),1)</f>
        <v>доц.</v>
      </c>
      <c r="AS882" s="101" t="str">
        <f>INDEX(Преподаватели!G$3:G$72,MATCH($AK882,Преподаватели!$E$3:$E$72,0),1)</f>
        <v>шт.</v>
      </c>
      <c r="AT882" s="101" t="str">
        <f>INDEX(Преподаватели!H$3:H$72,MATCH($AK882,Преподаватели!$E$3:$E$72,0),1)</f>
        <v>к.н.</v>
      </c>
      <c r="AU882" s="186" t="str">
        <f>INDEX(Преподаватели!I$3:I$72,MATCH($AK882,Преподаватели!$E$3:$E$72,0),1)</f>
        <v>б.з.</v>
      </c>
      <c r="AV882" s="157"/>
      <c r="AW882" s="163"/>
      <c r="AX882" s="163"/>
      <c r="AY882" s="164"/>
      <c r="AZ882" s="165"/>
      <c r="BA882" s="165"/>
      <c r="BB882" s="1"/>
      <c r="BC882" s="1"/>
      <c r="BD882" s="1"/>
      <c r="BE882" s="1"/>
      <c r="BF882" s="1"/>
    </row>
    <row r="883" spans="1:58" s="1" customFormat="1" ht="27" customHeight="1">
      <c r="A883" s="329" t="s">
        <v>439</v>
      </c>
      <c r="B883" s="145" t="s">
        <v>800</v>
      </c>
      <c r="C883" s="68" t="s">
        <v>797</v>
      </c>
      <c r="D883" s="21" t="s">
        <v>437</v>
      </c>
      <c r="E883" s="21" t="s">
        <v>413</v>
      </c>
      <c r="F883" s="21">
        <v>1</v>
      </c>
      <c r="G883" s="20" t="s">
        <v>798</v>
      </c>
      <c r="H883" s="21">
        <v>12</v>
      </c>
      <c r="I883" s="49">
        <v>1</v>
      </c>
      <c r="J883" s="37"/>
      <c r="K883" s="31"/>
      <c r="L883" s="31"/>
      <c r="M883" s="38"/>
      <c r="N883" s="193">
        <v>0</v>
      </c>
      <c r="O883" s="21"/>
      <c r="P883" s="21">
        <v>6</v>
      </c>
      <c r="Q883" s="21">
        <v>6</v>
      </c>
      <c r="R883" s="21"/>
      <c r="S883" s="21"/>
      <c r="T883" s="121"/>
      <c r="U883" s="50">
        <f t="shared" si="227"/>
        <v>6</v>
      </c>
      <c r="V883" s="29">
        <f t="shared" si="228"/>
        <v>0</v>
      </c>
      <c r="W883" s="29">
        <f t="shared" si="229"/>
        <v>0</v>
      </c>
      <c r="X883" s="57">
        <f t="shared" si="230"/>
        <v>0</v>
      </c>
      <c r="Y883" s="29">
        <f t="shared" si="231"/>
        <v>0</v>
      </c>
      <c r="Z883" s="20">
        <f t="shared" si="232"/>
        <v>0</v>
      </c>
      <c r="AA883" s="20">
        <f t="shared" si="224"/>
        <v>0</v>
      </c>
      <c r="AB883" s="20">
        <f t="shared" si="233"/>
        <v>0</v>
      </c>
      <c r="AC883" s="20">
        <f t="shared" si="234"/>
        <v>0</v>
      </c>
      <c r="AD883" s="20">
        <f t="shared" si="235"/>
        <v>0</v>
      </c>
      <c r="AE883" s="23">
        <f t="shared" si="236"/>
        <v>0</v>
      </c>
      <c r="AF883" s="25">
        <f t="shared" si="237"/>
        <v>0</v>
      </c>
      <c r="AG883" s="230">
        <f t="shared" si="226"/>
        <v>0</v>
      </c>
      <c r="AH883" s="25">
        <f t="shared" si="225"/>
        <v>0</v>
      </c>
      <c r="AI883" s="23"/>
      <c r="AJ883" s="49">
        <f t="shared" si="238"/>
        <v>6</v>
      </c>
      <c r="AK883" s="181" t="s">
        <v>200</v>
      </c>
      <c r="AL883" s="182">
        <f t="shared" si="239"/>
        <v>0.01</v>
      </c>
      <c r="AM883" s="158" t="s">
        <v>201</v>
      </c>
      <c r="AN883" s="20" t="s">
        <v>148</v>
      </c>
      <c r="AO883" s="20" t="s">
        <v>148</v>
      </c>
      <c r="AP883" s="21"/>
      <c r="AQ883" s="122" t="s">
        <v>4</v>
      </c>
      <c r="AR883" s="185" t="str">
        <f>INDEX(Преподаватели!F$3:F$72,MATCH($AK883,Преподаватели!$E$3:$E$72,0),1)</f>
        <v>проф.</v>
      </c>
      <c r="AS883" s="101" t="str">
        <f>INDEX(Преподаватели!G$3:G$72,MATCH($AK883,Преподаватели!$E$3:$E$72,0),1)</f>
        <v>сум.</v>
      </c>
      <c r="AT883" s="101" t="str">
        <f>INDEX(Преподаватели!H$3:H$72,MATCH($AK883,Преподаватели!$E$3:$E$72,0),1)</f>
        <v>д.н.</v>
      </c>
      <c r="AU883" s="186" t="str">
        <f>INDEX(Преподаватели!I$3:I$72,MATCH($AK883,Преподаватели!$E$3:$E$72,0),1)</f>
        <v>проф.</v>
      </c>
      <c r="AV883" s="157"/>
      <c r="AW883" s="163"/>
      <c r="AX883" s="163"/>
      <c r="AY883" s="164"/>
      <c r="AZ883" s="165"/>
      <c r="BA883" s="165"/>
      <c r="BB883" s="4"/>
      <c r="BC883" s="4"/>
      <c r="BD883" s="4"/>
      <c r="BE883" s="4"/>
      <c r="BF883" s="4"/>
    </row>
    <row r="884" spans="1:58" s="1" customFormat="1" ht="27" customHeight="1">
      <c r="A884" s="21" t="s">
        <v>150</v>
      </c>
      <c r="B884" s="145" t="s">
        <v>800</v>
      </c>
      <c r="C884" s="68" t="s">
        <v>797</v>
      </c>
      <c r="D884" s="21" t="s">
        <v>437</v>
      </c>
      <c r="E884" s="21" t="s">
        <v>413</v>
      </c>
      <c r="F884" s="21">
        <v>1</v>
      </c>
      <c r="G884" s="20" t="s">
        <v>798</v>
      </c>
      <c r="H884" s="21">
        <v>12</v>
      </c>
      <c r="I884" s="49">
        <v>1</v>
      </c>
      <c r="J884" s="37"/>
      <c r="K884" s="31" t="s">
        <v>106</v>
      </c>
      <c r="L884" s="31"/>
      <c r="M884" s="38"/>
      <c r="N884" s="193">
        <v>3</v>
      </c>
      <c r="O884" s="21">
        <v>90</v>
      </c>
      <c r="P884" s="21">
        <v>8</v>
      </c>
      <c r="Q884" s="21"/>
      <c r="R884" s="21"/>
      <c r="S884" s="21">
        <v>8</v>
      </c>
      <c r="T884" s="121">
        <v>76</v>
      </c>
      <c r="U884" s="50">
        <f t="shared" si="227"/>
        <v>0</v>
      </c>
      <c r="V884" s="29">
        <f t="shared" si="228"/>
        <v>0</v>
      </c>
      <c r="W884" s="29">
        <f t="shared" si="229"/>
        <v>8</v>
      </c>
      <c r="X884" s="57">
        <f t="shared" si="230"/>
        <v>0</v>
      </c>
      <c r="Y884" s="29">
        <f t="shared" si="231"/>
        <v>0</v>
      </c>
      <c r="Z884" s="20">
        <f t="shared" si="232"/>
        <v>0</v>
      </c>
      <c r="AA884" s="20">
        <f t="shared" si="224"/>
        <v>0</v>
      </c>
      <c r="AB884" s="20">
        <f t="shared" si="233"/>
        <v>0</v>
      </c>
      <c r="AC884" s="20">
        <f t="shared" si="234"/>
        <v>0</v>
      </c>
      <c r="AD884" s="20">
        <f t="shared" si="235"/>
        <v>0</v>
      </c>
      <c r="AE884" s="23">
        <f t="shared" si="236"/>
        <v>0</v>
      </c>
      <c r="AF884" s="25">
        <f t="shared" si="237"/>
        <v>0</v>
      </c>
      <c r="AG884" s="230"/>
      <c r="AH884" s="25">
        <f t="shared" si="225"/>
        <v>0</v>
      </c>
      <c r="AI884" s="23"/>
      <c r="AJ884" s="49">
        <f t="shared" si="238"/>
        <v>8</v>
      </c>
      <c r="AK884" s="181" t="s">
        <v>200</v>
      </c>
      <c r="AL884" s="182">
        <f t="shared" si="239"/>
        <v>1.3333333333333334E-2</v>
      </c>
      <c r="AM884" s="158" t="s">
        <v>201</v>
      </c>
      <c r="AN884" s="20" t="s">
        <v>148</v>
      </c>
      <c r="AO884" s="20" t="s">
        <v>148</v>
      </c>
      <c r="AP884" s="21"/>
      <c r="AQ884" s="122" t="s">
        <v>4</v>
      </c>
      <c r="AR884" s="185" t="str">
        <f>INDEX(Преподаватели!F$3:F$72,MATCH($AK884,Преподаватели!$E$3:$E$72,0),1)</f>
        <v>проф.</v>
      </c>
      <c r="AS884" s="101" t="str">
        <f>INDEX(Преподаватели!G$3:G$72,MATCH($AK884,Преподаватели!$E$3:$E$72,0),1)</f>
        <v>сум.</v>
      </c>
      <c r="AT884" s="101" t="str">
        <f>INDEX(Преподаватели!H$3:H$72,MATCH($AK884,Преподаватели!$E$3:$E$72,0),1)</f>
        <v>д.н.</v>
      </c>
      <c r="AU884" s="186" t="str">
        <f>INDEX(Преподаватели!I$3:I$72,MATCH($AK884,Преподаватели!$E$3:$E$72,0),1)</f>
        <v>проф.</v>
      </c>
      <c r="AV884" s="157"/>
      <c r="AW884" s="163"/>
      <c r="AX884" s="163"/>
      <c r="AY884" s="164"/>
      <c r="AZ884" s="165"/>
      <c r="BA884" s="165"/>
    </row>
    <row r="885" spans="1:58" ht="25.5">
      <c r="A885" s="334" t="s">
        <v>439</v>
      </c>
      <c r="B885" s="145" t="s">
        <v>801</v>
      </c>
      <c r="C885" s="68" t="s">
        <v>797</v>
      </c>
      <c r="D885" s="21" t="s">
        <v>437</v>
      </c>
      <c r="E885" s="21" t="s">
        <v>413</v>
      </c>
      <c r="F885" s="21">
        <v>1</v>
      </c>
      <c r="G885" s="20" t="s">
        <v>798</v>
      </c>
      <c r="H885" s="21">
        <v>12</v>
      </c>
      <c r="I885" s="49">
        <v>1</v>
      </c>
      <c r="J885" s="37"/>
      <c r="K885" s="31"/>
      <c r="L885" s="31"/>
      <c r="M885" s="38"/>
      <c r="N885" s="193">
        <v>0</v>
      </c>
      <c r="O885" s="21"/>
      <c r="P885" s="21">
        <v>6</v>
      </c>
      <c r="Q885" s="21">
        <v>6</v>
      </c>
      <c r="R885" s="21"/>
      <c r="S885" s="21"/>
      <c r="T885" s="121"/>
      <c r="U885" s="50">
        <f t="shared" si="227"/>
        <v>6</v>
      </c>
      <c r="V885" s="29">
        <f t="shared" si="228"/>
        <v>0</v>
      </c>
      <c r="W885" s="29">
        <f t="shared" si="229"/>
        <v>0</v>
      </c>
      <c r="X885" s="57">
        <f t="shared" si="230"/>
        <v>0</v>
      </c>
      <c r="Y885" s="29">
        <f t="shared" si="231"/>
        <v>0</v>
      </c>
      <c r="Z885" s="20">
        <f t="shared" si="232"/>
        <v>0</v>
      </c>
      <c r="AA885" s="20">
        <f t="shared" si="224"/>
        <v>0</v>
      </c>
      <c r="AB885" s="20">
        <f t="shared" si="233"/>
        <v>0</v>
      </c>
      <c r="AC885" s="20">
        <f t="shared" si="234"/>
        <v>0</v>
      </c>
      <c r="AD885" s="20">
        <f t="shared" si="235"/>
        <v>0</v>
      </c>
      <c r="AE885" s="23">
        <f t="shared" si="236"/>
        <v>0</v>
      </c>
      <c r="AF885" s="25">
        <f t="shared" si="237"/>
        <v>0</v>
      </c>
      <c r="AG885" s="230">
        <f t="shared" si="226"/>
        <v>0</v>
      </c>
      <c r="AH885" s="25">
        <f t="shared" si="225"/>
        <v>0</v>
      </c>
      <c r="AI885" s="23"/>
      <c r="AJ885" s="49">
        <f t="shared" si="238"/>
        <v>6</v>
      </c>
      <c r="AK885" s="181" t="s">
        <v>766</v>
      </c>
      <c r="AL885" s="182">
        <f t="shared" si="239"/>
        <v>0.01</v>
      </c>
      <c r="AM885" s="69" t="s">
        <v>201</v>
      </c>
      <c r="AN885" s="20" t="s">
        <v>148</v>
      </c>
      <c r="AO885" s="20" t="s">
        <v>148</v>
      </c>
      <c r="AP885" s="21"/>
      <c r="AQ885" s="122" t="s">
        <v>4</v>
      </c>
      <c r="AR885" s="185" t="str">
        <f>INDEX(Преподаватели!F$3:F$72,MATCH($AK885,Преподаватели!$E$3:$E$72,0),1)</f>
        <v>доц.</v>
      </c>
      <c r="AS885" s="101" t="str">
        <f>INDEX(Преподаватели!G$3:G$72,MATCH($AK885,Преподаватели!$E$3:$E$72,0),1)</f>
        <v>сум.</v>
      </c>
      <c r="AT885" s="101" t="str">
        <f>INDEX(Преподаватели!H$3:H$72,MATCH($AK885,Преподаватели!$E$3:$E$72,0),1)</f>
        <v>к.н.</v>
      </c>
      <c r="AU885" s="186" t="str">
        <f>INDEX(Преподаватели!I$3:I$72,MATCH($AK885,Преподаватели!$E$3:$E$72,0),1)</f>
        <v>доц.</v>
      </c>
      <c r="AV885" s="157"/>
      <c r="AW885" s="163"/>
      <c r="AX885" s="163"/>
      <c r="AY885" s="164"/>
      <c r="AZ885" s="165"/>
      <c r="BA885" s="165"/>
      <c r="BB885" s="1"/>
      <c r="BC885" s="1"/>
      <c r="BD885" s="1"/>
      <c r="BE885" s="1"/>
      <c r="BF885" s="1"/>
    </row>
    <row r="886" spans="1:58" s="1" customFormat="1" ht="25.5">
      <c r="A886" s="21" t="s">
        <v>153</v>
      </c>
      <c r="B886" s="145" t="s">
        <v>801</v>
      </c>
      <c r="C886" s="68" t="s">
        <v>797</v>
      </c>
      <c r="D886" s="21" t="s">
        <v>437</v>
      </c>
      <c r="E886" s="21" t="s">
        <v>413</v>
      </c>
      <c r="F886" s="21">
        <v>1</v>
      </c>
      <c r="G886" s="20" t="s">
        <v>798</v>
      </c>
      <c r="H886" s="21">
        <v>12</v>
      </c>
      <c r="I886" s="49">
        <v>1</v>
      </c>
      <c r="J886" s="37"/>
      <c r="K886" s="31" t="s">
        <v>106</v>
      </c>
      <c r="L886" s="31"/>
      <c r="M886" s="38"/>
      <c r="N886" s="193">
        <v>3</v>
      </c>
      <c r="O886" s="21">
        <v>90</v>
      </c>
      <c r="P886" s="21">
        <v>8</v>
      </c>
      <c r="Q886" s="21"/>
      <c r="R886" s="21"/>
      <c r="S886" s="21">
        <v>8</v>
      </c>
      <c r="T886" s="121">
        <v>76</v>
      </c>
      <c r="U886" s="50">
        <f t="shared" si="227"/>
        <v>0</v>
      </c>
      <c r="V886" s="29">
        <f t="shared" si="228"/>
        <v>0</v>
      </c>
      <c r="W886" s="29">
        <f t="shared" si="229"/>
        <v>8</v>
      </c>
      <c r="X886" s="57">
        <f t="shared" si="230"/>
        <v>0</v>
      </c>
      <c r="Y886" s="29">
        <f t="shared" si="231"/>
        <v>0</v>
      </c>
      <c r="Z886" s="20">
        <f t="shared" si="232"/>
        <v>0</v>
      </c>
      <c r="AA886" s="20">
        <f t="shared" si="224"/>
        <v>0</v>
      </c>
      <c r="AB886" s="20">
        <f t="shared" si="233"/>
        <v>0</v>
      </c>
      <c r="AC886" s="20">
        <f t="shared" si="234"/>
        <v>0</v>
      </c>
      <c r="AD886" s="20">
        <f t="shared" si="235"/>
        <v>0</v>
      </c>
      <c r="AE886" s="23">
        <f t="shared" si="236"/>
        <v>0</v>
      </c>
      <c r="AF886" s="25">
        <f t="shared" si="237"/>
        <v>0</v>
      </c>
      <c r="AG886" s="230"/>
      <c r="AH886" s="25">
        <f t="shared" si="225"/>
        <v>0</v>
      </c>
      <c r="AI886" s="23"/>
      <c r="AJ886" s="49">
        <f t="shared" si="238"/>
        <v>8</v>
      </c>
      <c r="AK886" s="181" t="s">
        <v>766</v>
      </c>
      <c r="AL886" s="182">
        <f t="shared" si="239"/>
        <v>1.3333333333333334E-2</v>
      </c>
      <c r="AM886" s="158" t="s">
        <v>201</v>
      </c>
      <c r="AN886" s="20" t="s">
        <v>148</v>
      </c>
      <c r="AO886" s="20" t="s">
        <v>148</v>
      </c>
      <c r="AP886" s="21"/>
      <c r="AQ886" s="122" t="s">
        <v>4</v>
      </c>
      <c r="AR886" s="185" t="str">
        <f>INDEX(Преподаватели!F$3:F$72,MATCH($AK886,Преподаватели!$E$3:$E$72,0),1)</f>
        <v>доц.</v>
      </c>
      <c r="AS886" s="101" t="str">
        <f>INDEX(Преподаватели!G$3:G$72,MATCH($AK886,Преподаватели!$E$3:$E$72,0),1)</f>
        <v>сум.</v>
      </c>
      <c r="AT886" s="101" t="str">
        <f>INDEX(Преподаватели!H$3:H$72,MATCH($AK886,Преподаватели!$E$3:$E$72,0),1)</f>
        <v>к.н.</v>
      </c>
      <c r="AU886" s="186" t="str">
        <f>INDEX(Преподаватели!I$3:I$72,MATCH($AK886,Преподаватели!$E$3:$E$72,0),1)</f>
        <v>доц.</v>
      </c>
      <c r="AV886" s="157"/>
      <c r="AW886" s="163"/>
      <c r="AX886" s="163"/>
      <c r="AY886" s="164"/>
      <c r="AZ886" s="165"/>
      <c r="BA886" s="165"/>
      <c r="BB886" s="4"/>
      <c r="BC886" s="4"/>
      <c r="BD886" s="4"/>
      <c r="BE886" s="4"/>
      <c r="BF886" s="4"/>
    </row>
    <row r="887" spans="1:58" s="1" customFormat="1">
      <c r="A887" s="21" t="s">
        <v>181</v>
      </c>
      <c r="B887" s="145" t="s">
        <v>802</v>
      </c>
      <c r="C887" s="68" t="s">
        <v>797</v>
      </c>
      <c r="D887" s="21" t="s">
        <v>437</v>
      </c>
      <c r="E887" s="21" t="s">
        <v>413</v>
      </c>
      <c r="F887" s="21">
        <v>1</v>
      </c>
      <c r="G887" s="20" t="s">
        <v>798</v>
      </c>
      <c r="H887" s="21">
        <v>12</v>
      </c>
      <c r="I887" s="49">
        <v>1</v>
      </c>
      <c r="J887" s="37"/>
      <c r="K887" s="31"/>
      <c r="L887" s="31"/>
      <c r="M887" s="38"/>
      <c r="N887" s="193">
        <v>0</v>
      </c>
      <c r="O887" s="21"/>
      <c r="P887" s="21">
        <v>8</v>
      </c>
      <c r="Q887" s="21">
        <v>8</v>
      </c>
      <c r="R887" s="21">
        <v>0</v>
      </c>
      <c r="S887" s="21"/>
      <c r="T887" s="121"/>
      <c r="U887" s="50">
        <f t="shared" si="227"/>
        <v>8</v>
      </c>
      <c r="V887" s="29">
        <f t="shared" si="228"/>
        <v>0</v>
      </c>
      <c r="W887" s="29">
        <f t="shared" si="229"/>
        <v>0</v>
      </c>
      <c r="X887" s="57">
        <f t="shared" si="230"/>
        <v>0</v>
      </c>
      <c r="Y887" s="29">
        <f t="shared" si="231"/>
        <v>0</v>
      </c>
      <c r="Z887" s="20">
        <f t="shared" si="232"/>
        <v>0</v>
      </c>
      <c r="AA887" s="20">
        <f t="shared" si="224"/>
        <v>0</v>
      </c>
      <c r="AB887" s="20">
        <f t="shared" si="233"/>
        <v>0</v>
      </c>
      <c r="AC887" s="20">
        <f t="shared" si="234"/>
        <v>0</v>
      </c>
      <c r="AD887" s="20">
        <f t="shared" si="235"/>
        <v>0</v>
      </c>
      <c r="AE887" s="23">
        <f t="shared" si="236"/>
        <v>0</v>
      </c>
      <c r="AF887" s="25">
        <f t="shared" si="237"/>
        <v>0</v>
      </c>
      <c r="AG887" s="230">
        <f t="shared" si="226"/>
        <v>0</v>
      </c>
      <c r="AH887" s="25">
        <f t="shared" si="225"/>
        <v>0</v>
      </c>
      <c r="AI887" s="23"/>
      <c r="AJ887" s="49">
        <f t="shared" si="238"/>
        <v>8</v>
      </c>
      <c r="AK887" s="181" t="s">
        <v>200</v>
      </c>
      <c r="AL887" s="182">
        <f t="shared" si="239"/>
        <v>1.3333333333333334E-2</v>
      </c>
      <c r="AM887" s="158" t="s">
        <v>201</v>
      </c>
      <c r="AN887" s="20" t="s">
        <v>148</v>
      </c>
      <c r="AO887" s="20" t="s">
        <v>148</v>
      </c>
      <c r="AP887" s="21"/>
      <c r="AQ887" s="122" t="s">
        <v>4</v>
      </c>
      <c r="AR887" s="185" t="str">
        <f>INDEX(Преподаватели!F$3:F$72,MATCH($AK887,Преподаватели!$E$3:$E$72,0),1)</f>
        <v>проф.</v>
      </c>
      <c r="AS887" s="101" t="str">
        <f>INDEX(Преподаватели!G$3:G$72,MATCH($AK887,Преподаватели!$E$3:$E$72,0),1)</f>
        <v>сум.</v>
      </c>
      <c r="AT887" s="101" t="str">
        <f>INDEX(Преподаватели!H$3:H$72,MATCH($AK887,Преподаватели!$E$3:$E$72,0),1)</f>
        <v>д.н.</v>
      </c>
      <c r="AU887" s="186" t="str">
        <f>INDEX(Преподаватели!I$3:I$72,MATCH($AK887,Преподаватели!$E$3:$E$72,0),1)</f>
        <v>проф.</v>
      </c>
      <c r="AV887" s="157"/>
      <c r="AW887" s="163"/>
      <c r="AX887" s="163"/>
      <c r="AY887" s="164"/>
      <c r="AZ887" s="165"/>
      <c r="BA887" s="165"/>
    </row>
    <row r="888" spans="1:58">
      <c r="A888" s="22" t="s">
        <v>181</v>
      </c>
      <c r="B888" s="145" t="s">
        <v>802</v>
      </c>
      <c r="C888" s="68" t="s">
        <v>797</v>
      </c>
      <c r="D888" s="21" t="s">
        <v>437</v>
      </c>
      <c r="E888" s="21" t="s">
        <v>413</v>
      </c>
      <c r="F888" s="21">
        <v>2</v>
      </c>
      <c r="G888" s="20" t="s">
        <v>798</v>
      </c>
      <c r="H888" s="21">
        <v>12</v>
      </c>
      <c r="I888" s="49">
        <v>1</v>
      </c>
      <c r="J888" s="37" t="s">
        <v>106</v>
      </c>
      <c r="K888" s="31"/>
      <c r="L888" s="31"/>
      <c r="M888" s="38"/>
      <c r="N888" s="193">
        <v>4</v>
      </c>
      <c r="O888" s="21">
        <v>120</v>
      </c>
      <c r="P888" s="21">
        <v>8</v>
      </c>
      <c r="Q888" s="21"/>
      <c r="R888" s="21">
        <v>0</v>
      </c>
      <c r="S888" s="21">
        <v>8</v>
      </c>
      <c r="T888" s="121">
        <v>104</v>
      </c>
      <c r="U888" s="50">
        <f t="shared" si="227"/>
        <v>0</v>
      </c>
      <c r="V888" s="29">
        <f t="shared" si="228"/>
        <v>0</v>
      </c>
      <c r="W888" s="29">
        <f t="shared" si="229"/>
        <v>8</v>
      </c>
      <c r="X888" s="57">
        <f t="shared" si="230"/>
        <v>0</v>
      </c>
      <c r="Y888" s="29">
        <f t="shared" si="231"/>
        <v>0</v>
      </c>
      <c r="Z888" s="20">
        <f t="shared" si="232"/>
        <v>0</v>
      </c>
      <c r="AA888" s="20">
        <f t="shared" si="224"/>
        <v>0</v>
      </c>
      <c r="AB888" s="20">
        <f t="shared" si="233"/>
        <v>3</v>
      </c>
      <c r="AC888" s="20">
        <f t="shared" si="234"/>
        <v>0</v>
      </c>
      <c r="AD888" s="20">
        <f t="shared" si="235"/>
        <v>0</v>
      </c>
      <c r="AE888" s="23">
        <f t="shared" si="236"/>
        <v>0</v>
      </c>
      <c r="AF888" s="25">
        <f t="shared" si="237"/>
        <v>0</v>
      </c>
      <c r="AG888" s="230"/>
      <c r="AH888" s="25">
        <f t="shared" si="225"/>
        <v>0</v>
      </c>
      <c r="AI888" s="23"/>
      <c r="AJ888" s="49">
        <f t="shared" si="238"/>
        <v>11</v>
      </c>
      <c r="AK888" s="181" t="s">
        <v>200</v>
      </c>
      <c r="AL888" s="182">
        <f t="shared" si="239"/>
        <v>1.8333333333333333E-2</v>
      </c>
      <c r="AM888" s="69" t="s">
        <v>201</v>
      </c>
      <c r="AN888" s="20" t="s">
        <v>148</v>
      </c>
      <c r="AO888" s="20" t="s">
        <v>148</v>
      </c>
      <c r="AP888" s="21"/>
      <c r="AQ888" s="122" t="s">
        <v>4</v>
      </c>
      <c r="AR888" s="185" t="str">
        <f>INDEX(Преподаватели!F$3:F$72,MATCH($AK888,Преподаватели!$E$3:$E$72,0),1)</f>
        <v>проф.</v>
      </c>
      <c r="AS888" s="101" t="str">
        <f>INDEX(Преподаватели!G$3:G$72,MATCH($AK888,Преподаватели!$E$3:$E$72,0),1)</f>
        <v>сум.</v>
      </c>
      <c r="AT888" s="101" t="str">
        <f>INDEX(Преподаватели!H$3:H$72,MATCH($AK888,Преподаватели!$E$3:$E$72,0),1)</f>
        <v>д.н.</v>
      </c>
      <c r="AU888" s="186" t="str">
        <f>INDEX(Преподаватели!I$3:I$72,MATCH($AK888,Преподаватели!$E$3:$E$72,0),1)</f>
        <v>проф.</v>
      </c>
      <c r="AV888" s="157"/>
      <c r="AW888" s="163"/>
      <c r="AX888" s="163"/>
      <c r="AY888" s="164"/>
      <c r="AZ888" s="165"/>
      <c r="BA888" s="165"/>
      <c r="BB888" s="1"/>
      <c r="BC888" s="1"/>
      <c r="BD888" s="1"/>
      <c r="BE888" s="1"/>
      <c r="BF888" s="1"/>
    </row>
    <row r="889" spans="1:58" s="1" customFormat="1">
      <c r="A889" s="329" t="s">
        <v>439</v>
      </c>
      <c r="B889" s="145" t="s">
        <v>778</v>
      </c>
      <c r="C889" s="68" t="s">
        <v>797</v>
      </c>
      <c r="D889" s="21" t="s">
        <v>437</v>
      </c>
      <c r="E889" s="21" t="s">
        <v>413</v>
      </c>
      <c r="F889" s="21">
        <v>1</v>
      </c>
      <c r="G889" s="20" t="s">
        <v>798</v>
      </c>
      <c r="H889" s="21">
        <v>12</v>
      </c>
      <c r="I889" s="49">
        <v>1</v>
      </c>
      <c r="J889" s="37"/>
      <c r="K889" s="31"/>
      <c r="L889" s="31"/>
      <c r="M889" s="38"/>
      <c r="N889" s="193">
        <v>0</v>
      </c>
      <c r="O889" s="21"/>
      <c r="P889" s="21">
        <v>8</v>
      </c>
      <c r="Q889" s="21">
        <v>8</v>
      </c>
      <c r="R889" s="21">
        <v>0</v>
      </c>
      <c r="S889" s="21"/>
      <c r="T889" s="121"/>
      <c r="U889" s="50">
        <f t="shared" si="227"/>
        <v>8</v>
      </c>
      <c r="V889" s="29">
        <f t="shared" si="228"/>
        <v>0</v>
      </c>
      <c r="W889" s="29">
        <f t="shared" si="229"/>
        <v>0</v>
      </c>
      <c r="X889" s="57">
        <f t="shared" si="230"/>
        <v>0</v>
      </c>
      <c r="Y889" s="29">
        <f t="shared" si="231"/>
        <v>0</v>
      </c>
      <c r="Z889" s="20">
        <f t="shared" si="232"/>
        <v>0</v>
      </c>
      <c r="AA889" s="20">
        <f t="shared" si="224"/>
        <v>0</v>
      </c>
      <c r="AB889" s="20">
        <f t="shared" si="233"/>
        <v>0</v>
      </c>
      <c r="AC889" s="20">
        <f t="shared" si="234"/>
        <v>0</v>
      </c>
      <c r="AD889" s="20">
        <f t="shared" si="235"/>
        <v>0</v>
      </c>
      <c r="AE889" s="23">
        <f t="shared" si="236"/>
        <v>0</v>
      </c>
      <c r="AF889" s="25">
        <f t="shared" si="237"/>
        <v>0</v>
      </c>
      <c r="AG889" s="230">
        <f t="shared" si="226"/>
        <v>0</v>
      </c>
      <c r="AH889" s="25">
        <f t="shared" si="225"/>
        <v>0</v>
      </c>
      <c r="AI889" s="23"/>
      <c r="AJ889" s="49">
        <f t="shared" si="238"/>
        <v>8</v>
      </c>
      <c r="AK889" s="181" t="s">
        <v>238</v>
      </c>
      <c r="AL889" s="182">
        <f t="shared" si="239"/>
        <v>1.3333333333333334E-2</v>
      </c>
      <c r="AM889" s="158" t="s">
        <v>201</v>
      </c>
      <c r="AN889" s="20" t="s">
        <v>148</v>
      </c>
      <c r="AO889" s="20" t="s">
        <v>148</v>
      </c>
      <c r="AP889" s="21"/>
      <c r="AQ889" s="122" t="s">
        <v>4</v>
      </c>
      <c r="AR889" s="185" t="str">
        <f>INDEX(Преподаватели!F$3:F$72,MATCH($AK889,Преподаватели!$E$3:$E$72,0),1)</f>
        <v>доц.</v>
      </c>
      <c r="AS889" s="101" t="str">
        <f>INDEX(Преподаватели!G$3:G$72,MATCH($AK889,Преподаватели!$E$3:$E$72,0),1)</f>
        <v>шт.</v>
      </c>
      <c r="AT889" s="101" t="str">
        <f>INDEX(Преподаватели!H$3:H$72,MATCH($AK889,Преподаватели!$E$3:$E$72,0),1)</f>
        <v>к.н.</v>
      </c>
      <c r="AU889" s="186" t="str">
        <f>INDEX(Преподаватели!I$3:I$72,MATCH($AK889,Преподаватели!$E$3:$E$72,0),1)</f>
        <v>б.з.</v>
      </c>
      <c r="AV889" s="157"/>
      <c r="AW889" s="163"/>
      <c r="AX889" s="163"/>
      <c r="AY889" s="164"/>
      <c r="AZ889" s="165"/>
      <c r="BA889" s="165"/>
    </row>
    <row r="890" spans="1:58">
      <c r="A890" s="22" t="s">
        <v>183</v>
      </c>
      <c r="B890" s="145" t="s">
        <v>778</v>
      </c>
      <c r="C890" s="68" t="s">
        <v>797</v>
      </c>
      <c r="D890" s="21" t="s">
        <v>437</v>
      </c>
      <c r="E890" s="21" t="s">
        <v>413</v>
      </c>
      <c r="F890" s="21">
        <v>1</v>
      </c>
      <c r="G890" s="20" t="s">
        <v>798</v>
      </c>
      <c r="H890" s="21">
        <v>12</v>
      </c>
      <c r="I890" s="49">
        <v>1</v>
      </c>
      <c r="J890" s="37" t="s">
        <v>106</v>
      </c>
      <c r="K890" s="31"/>
      <c r="L890" s="31"/>
      <c r="M890" s="38"/>
      <c r="N890" s="193">
        <v>4</v>
      </c>
      <c r="O890" s="21">
        <v>120</v>
      </c>
      <c r="P890" s="21">
        <v>8</v>
      </c>
      <c r="Q890" s="21"/>
      <c r="R890" s="21">
        <v>0</v>
      </c>
      <c r="S890" s="21">
        <v>8</v>
      </c>
      <c r="T890" s="121">
        <v>104</v>
      </c>
      <c r="U890" s="50">
        <f t="shared" si="227"/>
        <v>0</v>
      </c>
      <c r="V890" s="29">
        <f t="shared" si="228"/>
        <v>0</v>
      </c>
      <c r="W890" s="29">
        <f t="shared" si="229"/>
        <v>8</v>
      </c>
      <c r="X890" s="57">
        <f t="shared" si="230"/>
        <v>0</v>
      </c>
      <c r="Y890" s="29">
        <f t="shared" si="231"/>
        <v>0</v>
      </c>
      <c r="Z890" s="20">
        <f t="shared" si="232"/>
        <v>0</v>
      </c>
      <c r="AA890" s="20">
        <f t="shared" si="224"/>
        <v>0</v>
      </c>
      <c r="AB890" s="20">
        <f t="shared" si="233"/>
        <v>3</v>
      </c>
      <c r="AC890" s="20">
        <f t="shared" si="234"/>
        <v>0</v>
      </c>
      <c r="AD890" s="20">
        <f t="shared" si="235"/>
        <v>0</v>
      </c>
      <c r="AE890" s="23">
        <f t="shared" si="236"/>
        <v>0</v>
      </c>
      <c r="AF890" s="25">
        <f t="shared" si="237"/>
        <v>0</v>
      </c>
      <c r="AG890" s="230">
        <f t="shared" si="226"/>
        <v>3.84</v>
      </c>
      <c r="AH890" s="25">
        <f t="shared" si="225"/>
        <v>0</v>
      </c>
      <c r="AI890" s="23"/>
      <c r="AJ890" s="49">
        <f t="shared" si="238"/>
        <v>14.84</v>
      </c>
      <c r="AK890" s="181" t="s">
        <v>238</v>
      </c>
      <c r="AL890" s="182">
        <f t="shared" si="239"/>
        <v>2.4733333333333333E-2</v>
      </c>
      <c r="AM890" s="69" t="s">
        <v>201</v>
      </c>
      <c r="AN890" s="20" t="s">
        <v>148</v>
      </c>
      <c r="AO890" s="20" t="s">
        <v>148</v>
      </c>
      <c r="AP890" s="21"/>
      <c r="AQ890" s="122" t="s">
        <v>4</v>
      </c>
      <c r="AR890" s="185" t="str">
        <f>INDEX(Преподаватели!F$3:F$72,MATCH($AK890,Преподаватели!$E$3:$E$72,0),1)</f>
        <v>доц.</v>
      </c>
      <c r="AS890" s="101" t="str">
        <f>INDEX(Преподаватели!G$3:G$72,MATCH($AK890,Преподаватели!$E$3:$E$72,0),1)</f>
        <v>шт.</v>
      </c>
      <c r="AT890" s="101" t="str">
        <f>INDEX(Преподаватели!H$3:H$72,MATCH($AK890,Преподаватели!$E$3:$E$72,0),1)</f>
        <v>к.н.</v>
      </c>
      <c r="AU890" s="186" t="str">
        <f>INDEX(Преподаватели!I$3:I$72,MATCH($AK890,Преподаватели!$E$3:$E$72,0),1)</f>
        <v>б.з.</v>
      </c>
      <c r="AV890" s="157"/>
      <c r="AW890" s="163"/>
      <c r="AX890" s="163"/>
      <c r="AY890" s="164"/>
      <c r="AZ890" s="165"/>
      <c r="BA890" s="165"/>
    </row>
    <row r="891" spans="1:58" s="1" customFormat="1">
      <c r="A891" s="329" t="s">
        <v>439</v>
      </c>
      <c r="B891" s="145" t="s">
        <v>803</v>
      </c>
      <c r="C891" s="68" t="s">
        <v>797</v>
      </c>
      <c r="D891" s="21" t="s">
        <v>437</v>
      </c>
      <c r="E891" s="21" t="s">
        <v>413</v>
      </c>
      <c r="F891" s="21">
        <v>1</v>
      </c>
      <c r="G891" s="20" t="s">
        <v>798</v>
      </c>
      <c r="H891" s="21">
        <v>12</v>
      </c>
      <c r="I891" s="49">
        <v>1</v>
      </c>
      <c r="J891" s="37"/>
      <c r="K891" s="31"/>
      <c r="L891" s="31"/>
      <c r="M891" s="38"/>
      <c r="N891" s="193">
        <v>0</v>
      </c>
      <c r="O891" s="21"/>
      <c r="P891" s="21">
        <v>8</v>
      </c>
      <c r="Q891" s="21">
        <v>8</v>
      </c>
      <c r="R891" s="21">
        <v>0</v>
      </c>
      <c r="S891" s="21"/>
      <c r="T891" s="121"/>
      <c r="U891" s="50">
        <f t="shared" si="227"/>
        <v>8</v>
      </c>
      <c r="V891" s="29">
        <f t="shared" si="228"/>
        <v>0</v>
      </c>
      <c r="W891" s="29">
        <f t="shared" si="229"/>
        <v>0</v>
      </c>
      <c r="X891" s="57">
        <f t="shared" si="230"/>
        <v>0</v>
      </c>
      <c r="Y891" s="29">
        <f t="shared" si="231"/>
        <v>0</v>
      </c>
      <c r="Z891" s="20">
        <f t="shared" si="232"/>
        <v>0</v>
      </c>
      <c r="AA891" s="20">
        <f t="shared" si="224"/>
        <v>0</v>
      </c>
      <c r="AB891" s="20">
        <f t="shared" si="233"/>
        <v>0</v>
      </c>
      <c r="AC891" s="20">
        <f t="shared" si="234"/>
        <v>0</v>
      </c>
      <c r="AD891" s="20">
        <f t="shared" si="235"/>
        <v>0</v>
      </c>
      <c r="AE891" s="23">
        <f t="shared" si="236"/>
        <v>0</v>
      </c>
      <c r="AF891" s="25">
        <f t="shared" si="237"/>
        <v>0</v>
      </c>
      <c r="AG891" s="230">
        <f t="shared" si="226"/>
        <v>0</v>
      </c>
      <c r="AH891" s="25">
        <f t="shared" si="225"/>
        <v>0</v>
      </c>
      <c r="AI891" s="23"/>
      <c r="AJ891" s="49">
        <f t="shared" si="238"/>
        <v>8</v>
      </c>
      <c r="AK891" s="181" t="s">
        <v>200</v>
      </c>
      <c r="AL891" s="182">
        <f t="shared" si="239"/>
        <v>1.3333333333333334E-2</v>
      </c>
      <c r="AM891" s="158" t="s">
        <v>201</v>
      </c>
      <c r="AN891" s="20" t="s">
        <v>148</v>
      </c>
      <c r="AO891" s="20" t="s">
        <v>148</v>
      </c>
      <c r="AP891" s="21"/>
      <c r="AQ891" s="122" t="s">
        <v>4</v>
      </c>
      <c r="AR891" s="185" t="str">
        <f>INDEX(Преподаватели!F$3:F$72,MATCH($AK891,Преподаватели!$E$3:$E$72,0),1)</f>
        <v>проф.</v>
      </c>
      <c r="AS891" s="101" t="str">
        <f>INDEX(Преподаватели!G$3:G$72,MATCH($AK891,Преподаватели!$E$3:$E$72,0),1)</f>
        <v>сум.</v>
      </c>
      <c r="AT891" s="101" t="str">
        <f>INDEX(Преподаватели!H$3:H$72,MATCH($AK891,Преподаватели!$E$3:$E$72,0),1)</f>
        <v>д.н.</v>
      </c>
      <c r="AU891" s="186" t="str">
        <f>INDEX(Преподаватели!I$3:I$72,MATCH($AK891,Преподаватели!$E$3:$E$72,0),1)</f>
        <v>проф.</v>
      </c>
      <c r="AV891" s="157"/>
      <c r="AW891" s="163"/>
      <c r="AX891" s="163"/>
      <c r="AY891" s="164"/>
      <c r="AZ891" s="165"/>
      <c r="BA891" s="165"/>
    </row>
    <row r="892" spans="1:58" s="1" customFormat="1">
      <c r="A892" s="21" t="s">
        <v>206</v>
      </c>
      <c r="B892" s="145" t="s">
        <v>803</v>
      </c>
      <c r="C892" s="68" t="s">
        <v>797</v>
      </c>
      <c r="D892" s="21" t="s">
        <v>437</v>
      </c>
      <c r="E892" s="21" t="s">
        <v>413</v>
      </c>
      <c r="F892" s="21">
        <v>1</v>
      </c>
      <c r="G892" s="20" t="s">
        <v>798</v>
      </c>
      <c r="H892" s="21">
        <v>12</v>
      </c>
      <c r="I892" s="49">
        <v>1</v>
      </c>
      <c r="J892" s="37" t="s">
        <v>106</v>
      </c>
      <c r="K892" s="31"/>
      <c r="L892" s="31"/>
      <c r="M892" s="38"/>
      <c r="N892" s="193">
        <v>4</v>
      </c>
      <c r="O892" s="21">
        <v>120</v>
      </c>
      <c r="P892" s="21">
        <v>8</v>
      </c>
      <c r="Q892" s="21"/>
      <c r="R892" s="21">
        <v>0</v>
      </c>
      <c r="S892" s="21">
        <v>8</v>
      </c>
      <c r="T892" s="121">
        <v>104</v>
      </c>
      <c r="U892" s="50">
        <f t="shared" si="227"/>
        <v>0</v>
      </c>
      <c r="V892" s="29">
        <f t="shared" si="228"/>
        <v>0</v>
      </c>
      <c r="W892" s="29">
        <f t="shared" si="229"/>
        <v>8</v>
      </c>
      <c r="X892" s="57">
        <f t="shared" si="230"/>
        <v>0</v>
      </c>
      <c r="Y892" s="29">
        <f t="shared" si="231"/>
        <v>0</v>
      </c>
      <c r="Z892" s="20">
        <f t="shared" si="232"/>
        <v>0</v>
      </c>
      <c r="AA892" s="20">
        <f t="shared" si="224"/>
        <v>0</v>
      </c>
      <c r="AB892" s="20">
        <f t="shared" si="233"/>
        <v>3</v>
      </c>
      <c r="AC892" s="20">
        <f t="shared" si="234"/>
        <v>0</v>
      </c>
      <c r="AD892" s="20">
        <f t="shared" si="235"/>
        <v>0</v>
      </c>
      <c r="AE892" s="23">
        <f t="shared" si="236"/>
        <v>0</v>
      </c>
      <c r="AF892" s="25">
        <f t="shared" si="237"/>
        <v>0</v>
      </c>
      <c r="AG892" s="230"/>
      <c r="AH892" s="25">
        <f t="shared" si="225"/>
        <v>0</v>
      </c>
      <c r="AI892" s="23"/>
      <c r="AJ892" s="49">
        <f t="shared" si="238"/>
        <v>11</v>
      </c>
      <c r="AK892" s="181" t="s">
        <v>200</v>
      </c>
      <c r="AL892" s="182">
        <f t="shared" si="239"/>
        <v>1.8333333333333333E-2</v>
      </c>
      <c r="AM892" s="158" t="s">
        <v>201</v>
      </c>
      <c r="AN892" s="20" t="s">
        <v>148</v>
      </c>
      <c r="AO892" s="20" t="s">
        <v>148</v>
      </c>
      <c r="AP892" s="21"/>
      <c r="AQ892" s="122" t="s">
        <v>4</v>
      </c>
      <c r="AR892" s="185" t="str">
        <f>INDEX(Преподаватели!F$3:F$72,MATCH($AK892,Преподаватели!$E$3:$E$72,0),1)</f>
        <v>проф.</v>
      </c>
      <c r="AS892" s="101" t="str">
        <f>INDEX(Преподаватели!G$3:G$72,MATCH($AK892,Преподаватели!$E$3:$E$72,0),1)</f>
        <v>сум.</v>
      </c>
      <c r="AT892" s="101" t="str">
        <f>INDEX(Преподаватели!H$3:H$72,MATCH($AK892,Преподаватели!$E$3:$E$72,0),1)</f>
        <v>д.н.</v>
      </c>
      <c r="AU892" s="186" t="str">
        <f>INDEX(Преподаватели!I$3:I$72,MATCH($AK892,Преподаватели!$E$3:$E$72,0),1)</f>
        <v>проф.</v>
      </c>
      <c r="AV892" s="157"/>
      <c r="AW892" s="163"/>
      <c r="AX892" s="163"/>
      <c r="AY892" s="164"/>
      <c r="AZ892" s="165"/>
      <c r="BA892" s="165"/>
      <c r="BB892" s="4"/>
      <c r="BC892" s="4"/>
      <c r="BD892" s="4"/>
      <c r="BE892" s="4"/>
      <c r="BF892" s="4"/>
    </row>
    <row r="893" spans="1:58">
      <c r="A893" s="334" t="s">
        <v>439</v>
      </c>
      <c r="B893" s="145" t="s">
        <v>804</v>
      </c>
      <c r="C893" s="68" t="s">
        <v>797</v>
      </c>
      <c r="D893" s="21" t="s">
        <v>437</v>
      </c>
      <c r="E893" s="21" t="s">
        <v>413</v>
      </c>
      <c r="F893" s="21">
        <v>1</v>
      </c>
      <c r="G893" s="20" t="s">
        <v>798</v>
      </c>
      <c r="H893" s="21">
        <v>12</v>
      </c>
      <c r="I893" s="49">
        <v>1</v>
      </c>
      <c r="J893" s="37"/>
      <c r="K893" s="31"/>
      <c r="L893" s="31"/>
      <c r="M893" s="38"/>
      <c r="N893" s="193">
        <v>0</v>
      </c>
      <c r="O893" s="21"/>
      <c r="P893" s="21">
        <v>6</v>
      </c>
      <c r="Q893" s="21">
        <v>6</v>
      </c>
      <c r="R893" s="21"/>
      <c r="S893" s="21"/>
      <c r="T893" s="121"/>
      <c r="U893" s="50">
        <f t="shared" si="227"/>
        <v>6</v>
      </c>
      <c r="V893" s="29">
        <f t="shared" si="228"/>
        <v>0</v>
      </c>
      <c r="W893" s="29">
        <f t="shared" si="229"/>
        <v>0</v>
      </c>
      <c r="X893" s="57">
        <f t="shared" si="230"/>
        <v>0</v>
      </c>
      <c r="Y893" s="29">
        <f t="shared" si="231"/>
        <v>0</v>
      </c>
      <c r="Z893" s="20">
        <f t="shared" si="232"/>
        <v>0</v>
      </c>
      <c r="AA893" s="20">
        <f t="shared" si="224"/>
        <v>0</v>
      </c>
      <c r="AB893" s="20">
        <f t="shared" si="233"/>
        <v>0</v>
      </c>
      <c r="AC893" s="20">
        <f t="shared" si="234"/>
        <v>0</v>
      </c>
      <c r="AD893" s="20">
        <f t="shared" si="235"/>
        <v>0</v>
      </c>
      <c r="AE893" s="23">
        <f t="shared" si="236"/>
        <v>0</v>
      </c>
      <c r="AF893" s="25">
        <f t="shared" si="237"/>
        <v>0</v>
      </c>
      <c r="AG893" s="230">
        <f t="shared" si="226"/>
        <v>0</v>
      </c>
      <c r="AH893" s="25">
        <f t="shared" si="225"/>
        <v>0</v>
      </c>
      <c r="AI893" s="23"/>
      <c r="AJ893" s="49">
        <f t="shared" si="238"/>
        <v>6</v>
      </c>
      <c r="AK893" s="181" t="s">
        <v>200</v>
      </c>
      <c r="AL893" s="182">
        <f t="shared" si="239"/>
        <v>0.01</v>
      </c>
      <c r="AM893" s="69" t="s">
        <v>201</v>
      </c>
      <c r="AN893" s="20" t="s">
        <v>148</v>
      </c>
      <c r="AO893" s="20" t="s">
        <v>148</v>
      </c>
      <c r="AP893" s="21"/>
      <c r="AQ893" s="122" t="s">
        <v>4</v>
      </c>
      <c r="AR893" s="185" t="str">
        <f>INDEX(Преподаватели!F$3:F$72,MATCH($AK893,Преподаватели!$E$3:$E$72,0),1)</f>
        <v>проф.</v>
      </c>
      <c r="AS893" s="101" t="str">
        <f>INDEX(Преподаватели!G$3:G$72,MATCH($AK893,Преподаватели!$E$3:$E$72,0),1)</f>
        <v>сум.</v>
      </c>
      <c r="AT893" s="101" t="str">
        <f>INDEX(Преподаватели!H$3:H$72,MATCH($AK893,Преподаватели!$E$3:$E$72,0),1)</f>
        <v>д.н.</v>
      </c>
      <c r="AU893" s="186" t="str">
        <f>INDEX(Преподаватели!I$3:I$72,MATCH($AK893,Преподаватели!$E$3:$E$72,0),1)</f>
        <v>проф.</v>
      </c>
      <c r="AV893" s="157"/>
      <c r="AW893" s="163"/>
      <c r="AX893" s="163"/>
      <c r="AY893" s="164"/>
      <c r="AZ893" s="165"/>
      <c r="BA893" s="165"/>
      <c r="BB893" s="1"/>
      <c r="BC893" s="1"/>
      <c r="BD893" s="1"/>
      <c r="BE893" s="1"/>
      <c r="BF893" s="1"/>
    </row>
    <row r="894" spans="1:58" s="1" customFormat="1">
      <c r="A894" s="21" t="s">
        <v>210</v>
      </c>
      <c r="B894" s="145" t="s">
        <v>804</v>
      </c>
      <c r="C894" s="68" t="s">
        <v>797</v>
      </c>
      <c r="D894" s="21" t="s">
        <v>437</v>
      </c>
      <c r="E894" s="21" t="s">
        <v>413</v>
      </c>
      <c r="F894" s="21">
        <v>1</v>
      </c>
      <c r="G894" s="20" t="s">
        <v>798</v>
      </c>
      <c r="H894" s="21">
        <v>12</v>
      </c>
      <c r="I894" s="49">
        <v>1</v>
      </c>
      <c r="J894" s="37"/>
      <c r="K894" s="31" t="s">
        <v>106</v>
      </c>
      <c r="L894" s="31"/>
      <c r="M894" s="38"/>
      <c r="N894" s="193">
        <v>3</v>
      </c>
      <c r="O894" s="21">
        <v>90</v>
      </c>
      <c r="P894" s="21">
        <v>6</v>
      </c>
      <c r="Q894" s="21"/>
      <c r="R894" s="21"/>
      <c r="S894" s="21">
        <v>6</v>
      </c>
      <c r="T894" s="121">
        <v>76</v>
      </c>
      <c r="U894" s="50">
        <f t="shared" si="227"/>
        <v>0</v>
      </c>
      <c r="V894" s="29">
        <f t="shared" si="228"/>
        <v>0</v>
      </c>
      <c r="W894" s="29">
        <f t="shared" si="229"/>
        <v>6</v>
      </c>
      <c r="X894" s="57">
        <f t="shared" si="230"/>
        <v>0</v>
      </c>
      <c r="Y894" s="29">
        <f t="shared" si="231"/>
        <v>0</v>
      </c>
      <c r="Z894" s="20">
        <f t="shared" si="232"/>
        <v>0</v>
      </c>
      <c r="AA894" s="20">
        <f t="shared" si="224"/>
        <v>0</v>
      </c>
      <c r="AB894" s="20">
        <f t="shared" si="233"/>
        <v>0</v>
      </c>
      <c r="AC894" s="20">
        <f t="shared" si="234"/>
        <v>0</v>
      </c>
      <c r="AD894" s="20">
        <f t="shared" si="235"/>
        <v>0</v>
      </c>
      <c r="AE894" s="23">
        <f t="shared" si="236"/>
        <v>0</v>
      </c>
      <c r="AF894" s="25">
        <f t="shared" si="237"/>
        <v>0</v>
      </c>
      <c r="AG894" s="230"/>
      <c r="AH894" s="25">
        <f t="shared" si="225"/>
        <v>0</v>
      </c>
      <c r="AI894" s="23"/>
      <c r="AJ894" s="49">
        <f t="shared" si="238"/>
        <v>6</v>
      </c>
      <c r="AK894" s="181" t="s">
        <v>200</v>
      </c>
      <c r="AL894" s="182">
        <f t="shared" si="239"/>
        <v>0.01</v>
      </c>
      <c r="AM894" s="158" t="s">
        <v>201</v>
      </c>
      <c r="AN894" s="20" t="s">
        <v>148</v>
      </c>
      <c r="AO894" s="20" t="s">
        <v>148</v>
      </c>
      <c r="AP894" s="21"/>
      <c r="AQ894" s="122" t="s">
        <v>4</v>
      </c>
      <c r="AR894" s="185" t="str">
        <f>INDEX(Преподаватели!F$3:F$72,MATCH($AK894,Преподаватели!$E$3:$E$72,0),1)</f>
        <v>проф.</v>
      </c>
      <c r="AS894" s="101" t="str">
        <f>INDEX(Преподаватели!G$3:G$72,MATCH($AK894,Преподаватели!$E$3:$E$72,0),1)</f>
        <v>сум.</v>
      </c>
      <c r="AT894" s="101" t="str">
        <f>INDEX(Преподаватели!H$3:H$72,MATCH($AK894,Преподаватели!$E$3:$E$72,0),1)</f>
        <v>д.н.</v>
      </c>
      <c r="AU894" s="186" t="str">
        <f>INDEX(Преподаватели!I$3:I$72,MATCH($AK894,Преподаватели!$E$3:$E$72,0),1)</f>
        <v>проф.</v>
      </c>
      <c r="AV894" s="157"/>
      <c r="AW894" s="163"/>
      <c r="AX894" s="163"/>
      <c r="AY894" s="164"/>
      <c r="AZ894" s="165"/>
      <c r="BA894" s="165"/>
      <c r="BB894" s="4"/>
      <c r="BC894" s="4"/>
      <c r="BD894" s="4"/>
      <c r="BE894" s="4"/>
      <c r="BF894" s="4"/>
    </row>
    <row r="895" spans="1:58" s="1" customFormat="1">
      <c r="A895" s="21" t="s">
        <v>213</v>
      </c>
      <c r="B895" s="145" t="s">
        <v>805</v>
      </c>
      <c r="C895" s="68" t="s">
        <v>797</v>
      </c>
      <c r="D895" s="21" t="s">
        <v>437</v>
      </c>
      <c r="E895" s="21" t="s">
        <v>413</v>
      </c>
      <c r="F895" s="21">
        <v>2</v>
      </c>
      <c r="G895" s="20" t="s">
        <v>798</v>
      </c>
      <c r="H895" s="21">
        <v>12</v>
      </c>
      <c r="I895" s="49">
        <v>1</v>
      </c>
      <c r="J895" s="37"/>
      <c r="K895" s="31"/>
      <c r="L895" s="31" t="s">
        <v>439</v>
      </c>
      <c r="M895" s="38"/>
      <c r="N895" s="193">
        <v>0</v>
      </c>
      <c r="O895" s="21"/>
      <c r="P895" s="21">
        <v>8</v>
      </c>
      <c r="Q895" s="21">
        <v>8</v>
      </c>
      <c r="R895" s="21">
        <v>0</v>
      </c>
      <c r="S895" s="21"/>
      <c r="T895" s="121"/>
      <c r="U895" s="50">
        <f t="shared" si="227"/>
        <v>8</v>
      </c>
      <c r="V895" s="29">
        <f t="shared" si="228"/>
        <v>0</v>
      </c>
      <c r="W895" s="29">
        <f t="shared" si="229"/>
        <v>0</v>
      </c>
      <c r="X895" s="57">
        <f t="shared" si="230"/>
        <v>0</v>
      </c>
      <c r="Y895" s="29">
        <f t="shared" si="231"/>
        <v>0</v>
      </c>
      <c r="Z895" s="20">
        <f t="shared" si="232"/>
        <v>0</v>
      </c>
      <c r="AA895" s="20">
        <f t="shared" si="224"/>
        <v>0</v>
      </c>
      <c r="AB895" s="20">
        <f t="shared" si="233"/>
        <v>0</v>
      </c>
      <c r="AC895" s="20">
        <f t="shared" si="234"/>
        <v>0</v>
      </c>
      <c r="AD895" s="20">
        <f t="shared" si="235"/>
        <v>0</v>
      </c>
      <c r="AE895" s="23">
        <f t="shared" si="236"/>
        <v>0</v>
      </c>
      <c r="AF895" s="25">
        <f t="shared" si="237"/>
        <v>0</v>
      </c>
      <c r="AG895" s="230">
        <f t="shared" si="226"/>
        <v>0</v>
      </c>
      <c r="AH895" s="25">
        <f t="shared" si="225"/>
        <v>0</v>
      </c>
      <c r="AI895" s="23"/>
      <c r="AJ895" s="49">
        <f t="shared" si="238"/>
        <v>8</v>
      </c>
      <c r="AK895" s="181" t="s">
        <v>766</v>
      </c>
      <c r="AL895" s="182">
        <f t="shared" si="239"/>
        <v>1.3333333333333334E-2</v>
      </c>
      <c r="AM895" s="158" t="s">
        <v>201</v>
      </c>
      <c r="AN895" s="20" t="s">
        <v>148</v>
      </c>
      <c r="AO895" s="20" t="s">
        <v>148</v>
      </c>
      <c r="AP895" s="21"/>
      <c r="AQ895" s="122" t="s">
        <v>4</v>
      </c>
      <c r="AR895" s="185" t="str">
        <f>INDEX(Преподаватели!F$3:F$72,MATCH($AK895,Преподаватели!$E$3:$E$72,0),1)</f>
        <v>доц.</v>
      </c>
      <c r="AS895" s="101" t="str">
        <f>INDEX(Преподаватели!G$3:G$72,MATCH($AK895,Преподаватели!$E$3:$E$72,0),1)</f>
        <v>сум.</v>
      </c>
      <c r="AT895" s="101" t="str">
        <f>INDEX(Преподаватели!H$3:H$72,MATCH($AK895,Преподаватели!$E$3:$E$72,0),1)</f>
        <v>к.н.</v>
      </c>
      <c r="AU895" s="186" t="str">
        <f>INDEX(Преподаватели!I$3:I$72,MATCH($AK895,Преподаватели!$E$3:$E$72,0),1)</f>
        <v>доц.</v>
      </c>
      <c r="AV895" s="157"/>
      <c r="AW895" s="163"/>
      <c r="AX895" s="163"/>
      <c r="AY895" s="164"/>
      <c r="AZ895" s="165"/>
      <c r="BA895" s="165"/>
    </row>
    <row r="896" spans="1:58">
      <c r="A896" s="22" t="s">
        <v>213</v>
      </c>
      <c r="B896" s="145" t="s">
        <v>805</v>
      </c>
      <c r="C896" s="68" t="s">
        <v>797</v>
      </c>
      <c r="D896" s="21" t="s">
        <v>437</v>
      </c>
      <c r="E896" s="21" t="s">
        <v>413</v>
      </c>
      <c r="F896" s="21">
        <v>1</v>
      </c>
      <c r="G896" s="20" t="s">
        <v>798</v>
      </c>
      <c r="H896" s="21">
        <v>12</v>
      </c>
      <c r="I896" s="49">
        <v>1</v>
      </c>
      <c r="J896" s="37" t="s">
        <v>106</v>
      </c>
      <c r="K896" s="31"/>
      <c r="L896" s="31"/>
      <c r="M896" s="38"/>
      <c r="N896" s="193">
        <v>4</v>
      </c>
      <c r="O896" s="21">
        <v>120</v>
      </c>
      <c r="P896" s="21">
        <v>8</v>
      </c>
      <c r="Q896" s="21"/>
      <c r="R896" s="21">
        <v>0</v>
      </c>
      <c r="S896" s="21">
        <v>8</v>
      </c>
      <c r="T896" s="121">
        <v>104</v>
      </c>
      <c r="U896" s="50">
        <f t="shared" si="227"/>
        <v>0</v>
      </c>
      <c r="V896" s="29">
        <f t="shared" si="228"/>
        <v>0</v>
      </c>
      <c r="W896" s="29">
        <f t="shared" si="229"/>
        <v>8</v>
      </c>
      <c r="X896" s="57">
        <f t="shared" si="230"/>
        <v>0</v>
      </c>
      <c r="Y896" s="29">
        <f t="shared" si="231"/>
        <v>0</v>
      </c>
      <c r="Z896" s="20">
        <f t="shared" si="232"/>
        <v>0</v>
      </c>
      <c r="AA896" s="20">
        <f t="shared" si="224"/>
        <v>0</v>
      </c>
      <c r="AB896" s="20">
        <f t="shared" si="233"/>
        <v>3</v>
      </c>
      <c r="AC896" s="20">
        <f t="shared" si="234"/>
        <v>0</v>
      </c>
      <c r="AD896" s="20">
        <f t="shared" si="235"/>
        <v>0</v>
      </c>
      <c r="AE896" s="23">
        <f t="shared" si="236"/>
        <v>0</v>
      </c>
      <c r="AF896" s="25">
        <f t="shared" si="237"/>
        <v>0</v>
      </c>
      <c r="AG896" s="230"/>
      <c r="AH896" s="25">
        <f t="shared" si="225"/>
        <v>0</v>
      </c>
      <c r="AI896" s="23"/>
      <c r="AJ896" s="49">
        <f t="shared" si="238"/>
        <v>11</v>
      </c>
      <c r="AK896" s="181" t="s">
        <v>766</v>
      </c>
      <c r="AL896" s="182">
        <f t="shared" si="239"/>
        <v>1.8333333333333333E-2</v>
      </c>
      <c r="AM896" s="69" t="s">
        <v>201</v>
      </c>
      <c r="AN896" s="20" t="s">
        <v>148</v>
      </c>
      <c r="AO896" s="20" t="s">
        <v>148</v>
      </c>
      <c r="AP896" s="21"/>
      <c r="AQ896" s="122" t="s">
        <v>4</v>
      </c>
      <c r="AR896" s="185" t="str">
        <f>INDEX(Преподаватели!F$3:F$72,MATCH($AK896,Преподаватели!$E$3:$E$72,0),1)</f>
        <v>доц.</v>
      </c>
      <c r="AS896" s="101" t="str">
        <f>INDEX(Преподаватели!G$3:G$72,MATCH($AK896,Преподаватели!$E$3:$E$72,0),1)</f>
        <v>сум.</v>
      </c>
      <c r="AT896" s="101" t="str">
        <f>INDEX(Преподаватели!H$3:H$72,MATCH($AK896,Преподаватели!$E$3:$E$72,0),1)</f>
        <v>к.н.</v>
      </c>
      <c r="AU896" s="186" t="str">
        <f>INDEX(Преподаватели!I$3:I$72,MATCH($AK896,Преподаватели!$E$3:$E$72,0),1)</f>
        <v>доц.</v>
      </c>
      <c r="AV896" s="157"/>
      <c r="AW896" s="163"/>
      <c r="AX896" s="163"/>
      <c r="AY896" s="164"/>
      <c r="AZ896" s="165"/>
      <c r="BA896" s="165"/>
    </row>
    <row r="897" spans="1:58" s="1" customFormat="1" ht="25.5">
      <c r="A897" s="21" t="s">
        <v>306</v>
      </c>
      <c r="B897" s="145" t="s">
        <v>806</v>
      </c>
      <c r="C897" s="68" t="s">
        <v>797</v>
      </c>
      <c r="D897" s="21" t="s">
        <v>437</v>
      </c>
      <c r="E897" s="21" t="s">
        <v>413</v>
      </c>
      <c r="F897" s="21">
        <v>2</v>
      </c>
      <c r="G897" s="20" t="s">
        <v>798</v>
      </c>
      <c r="H897" s="21">
        <v>12</v>
      </c>
      <c r="I897" s="49">
        <v>1</v>
      </c>
      <c r="J897" s="37"/>
      <c r="K897" s="31"/>
      <c r="L897" s="31"/>
      <c r="M897" s="38"/>
      <c r="N897" s="193">
        <v>0</v>
      </c>
      <c r="O897" s="21"/>
      <c r="P897" s="21">
        <v>8</v>
      </c>
      <c r="Q897" s="21">
        <v>8</v>
      </c>
      <c r="R897" s="21"/>
      <c r="S897" s="21"/>
      <c r="T897" s="121"/>
      <c r="U897" s="50">
        <f t="shared" si="227"/>
        <v>8</v>
      </c>
      <c r="V897" s="29">
        <f t="shared" si="228"/>
        <v>0</v>
      </c>
      <c r="W897" s="29">
        <f t="shared" si="229"/>
        <v>0</v>
      </c>
      <c r="X897" s="57">
        <f t="shared" si="230"/>
        <v>0</v>
      </c>
      <c r="Y897" s="29">
        <f t="shared" si="231"/>
        <v>0</v>
      </c>
      <c r="Z897" s="20">
        <f t="shared" si="232"/>
        <v>0</v>
      </c>
      <c r="AA897" s="20">
        <f t="shared" si="224"/>
        <v>0</v>
      </c>
      <c r="AB897" s="20">
        <f t="shared" si="233"/>
        <v>0</v>
      </c>
      <c r="AC897" s="20">
        <f t="shared" si="234"/>
        <v>0</v>
      </c>
      <c r="AD897" s="20">
        <f t="shared" si="235"/>
        <v>0</v>
      </c>
      <c r="AE897" s="23">
        <f t="shared" si="236"/>
        <v>0</v>
      </c>
      <c r="AF897" s="25">
        <f t="shared" si="237"/>
        <v>0</v>
      </c>
      <c r="AG897" s="230">
        <f t="shared" si="226"/>
        <v>0</v>
      </c>
      <c r="AH897" s="25">
        <f t="shared" si="225"/>
        <v>0</v>
      </c>
      <c r="AI897" s="23"/>
      <c r="AJ897" s="49">
        <f t="shared" si="238"/>
        <v>8</v>
      </c>
      <c r="AK897" s="181" t="s">
        <v>766</v>
      </c>
      <c r="AL897" s="182">
        <f t="shared" si="239"/>
        <v>1.3333333333333334E-2</v>
      </c>
      <c r="AM897" s="158" t="s">
        <v>201</v>
      </c>
      <c r="AN897" s="20" t="s">
        <v>148</v>
      </c>
      <c r="AO897" s="20" t="s">
        <v>148</v>
      </c>
      <c r="AP897" s="21"/>
      <c r="AQ897" s="122" t="s">
        <v>4</v>
      </c>
      <c r="AR897" s="185" t="str">
        <f>INDEX(Преподаватели!F$3:F$72,MATCH($AK897,Преподаватели!$E$3:$E$72,0),1)</f>
        <v>доц.</v>
      </c>
      <c r="AS897" s="101" t="str">
        <f>INDEX(Преподаватели!G$3:G$72,MATCH($AK897,Преподаватели!$E$3:$E$72,0),1)</f>
        <v>сум.</v>
      </c>
      <c r="AT897" s="101" t="str">
        <f>INDEX(Преподаватели!H$3:H$72,MATCH($AK897,Преподаватели!$E$3:$E$72,0),1)</f>
        <v>к.н.</v>
      </c>
      <c r="AU897" s="186" t="str">
        <f>INDEX(Преподаватели!I$3:I$72,MATCH($AK897,Преподаватели!$E$3:$E$72,0),1)</f>
        <v>доц.</v>
      </c>
      <c r="AV897" s="157"/>
      <c r="AW897" s="163"/>
      <c r="AX897" s="163"/>
      <c r="AY897" s="164"/>
      <c r="AZ897" s="165"/>
      <c r="BA897" s="165"/>
    </row>
    <row r="898" spans="1:58" s="1" customFormat="1" ht="25.5">
      <c r="A898" s="21" t="s">
        <v>306</v>
      </c>
      <c r="B898" s="145" t="s">
        <v>806</v>
      </c>
      <c r="C898" s="68" t="s">
        <v>797</v>
      </c>
      <c r="D898" s="21" t="s">
        <v>437</v>
      </c>
      <c r="E898" s="21" t="s">
        <v>413</v>
      </c>
      <c r="F898" s="21">
        <v>1</v>
      </c>
      <c r="G898" s="20" t="s">
        <v>798</v>
      </c>
      <c r="H898" s="21">
        <v>12</v>
      </c>
      <c r="I898" s="49">
        <v>1</v>
      </c>
      <c r="J898" s="37"/>
      <c r="K898" s="31" t="s">
        <v>106</v>
      </c>
      <c r="L898" s="31"/>
      <c r="M898" s="38"/>
      <c r="N898" s="193">
        <v>3</v>
      </c>
      <c r="O898" s="21">
        <v>90</v>
      </c>
      <c r="P898" s="21">
        <v>8</v>
      </c>
      <c r="Q898" s="21"/>
      <c r="R898" s="21"/>
      <c r="S898" s="21">
        <v>8</v>
      </c>
      <c r="T898" s="121">
        <v>74</v>
      </c>
      <c r="U898" s="50">
        <f t="shared" si="227"/>
        <v>0</v>
      </c>
      <c r="V898" s="29">
        <f t="shared" si="228"/>
        <v>0</v>
      </c>
      <c r="W898" s="29">
        <f t="shared" si="229"/>
        <v>8</v>
      </c>
      <c r="X898" s="57">
        <f t="shared" si="230"/>
        <v>0</v>
      </c>
      <c r="Y898" s="29">
        <f t="shared" si="231"/>
        <v>0</v>
      </c>
      <c r="Z898" s="20">
        <f t="shared" si="232"/>
        <v>0</v>
      </c>
      <c r="AA898" s="20">
        <f t="shared" si="224"/>
        <v>0</v>
      </c>
      <c r="AB898" s="20">
        <f t="shared" si="233"/>
        <v>0</v>
      </c>
      <c r="AC898" s="20">
        <f t="shared" si="234"/>
        <v>0</v>
      </c>
      <c r="AD898" s="20">
        <f t="shared" si="235"/>
        <v>0</v>
      </c>
      <c r="AE898" s="23">
        <f t="shared" si="236"/>
        <v>0</v>
      </c>
      <c r="AF898" s="25">
        <f t="shared" si="237"/>
        <v>0</v>
      </c>
      <c r="AG898" s="230"/>
      <c r="AH898" s="25">
        <f t="shared" si="225"/>
        <v>0</v>
      </c>
      <c r="AI898" s="23"/>
      <c r="AJ898" s="49">
        <f t="shared" si="238"/>
        <v>8</v>
      </c>
      <c r="AK898" s="181" t="s">
        <v>766</v>
      </c>
      <c r="AL898" s="182">
        <f t="shared" si="239"/>
        <v>1.3333333333333334E-2</v>
      </c>
      <c r="AM898" s="158" t="s">
        <v>201</v>
      </c>
      <c r="AN898" s="20" t="s">
        <v>148</v>
      </c>
      <c r="AO898" s="20" t="s">
        <v>148</v>
      </c>
      <c r="AP898" s="21"/>
      <c r="AQ898" s="122" t="s">
        <v>4</v>
      </c>
      <c r="AR898" s="185" t="str">
        <f>INDEX(Преподаватели!F$3:F$72,MATCH($AK898,Преподаватели!$E$3:$E$72,0),1)</f>
        <v>доц.</v>
      </c>
      <c r="AS898" s="101" t="str">
        <f>INDEX(Преподаватели!G$3:G$72,MATCH($AK898,Преподаватели!$E$3:$E$72,0),1)</f>
        <v>сум.</v>
      </c>
      <c r="AT898" s="101" t="str">
        <f>INDEX(Преподаватели!H$3:H$72,MATCH($AK898,Преподаватели!$E$3:$E$72,0),1)</f>
        <v>к.н.</v>
      </c>
      <c r="AU898" s="186" t="str">
        <f>INDEX(Преподаватели!I$3:I$72,MATCH($AK898,Преподаватели!$E$3:$E$72,0),1)</f>
        <v>доц.</v>
      </c>
      <c r="AV898" s="157"/>
      <c r="AW898" s="163"/>
      <c r="AX898" s="163"/>
      <c r="AY898" s="164"/>
      <c r="AZ898" s="165"/>
      <c r="BA898" s="165"/>
      <c r="BB898" s="4"/>
      <c r="BC898" s="4"/>
      <c r="BD898" s="4"/>
      <c r="BE898" s="4"/>
      <c r="BF898" s="4"/>
    </row>
    <row r="899" spans="1:58" s="1" customFormat="1" ht="25.5">
      <c r="A899" s="21" t="s">
        <v>257</v>
      </c>
      <c r="B899" s="145" t="s">
        <v>807</v>
      </c>
      <c r="C899" s="68" t="s">
        <v>797</v>
      </c>
      <c r="D899" s="21" t="s">
        <v>437</v>
      </c>
      <c r="E899" s="21" t="s">
        <v>413</v>
      </c>
      <c r="F899" s="21">
        <v>2</v>
      </c>
      <c r="G899" s="20" t="s">
        <v>798</v>
      </c>
      <c r="H899" s="21">
        <v>12</v>
      </c>
      <c r="I899" s="49">
        <v>1</v>
      </c>
      <c r="J899" s="37"/>
      <c r="K899" s="31"/>
      <c r="L899" s="31"/>
      <c r="M899" s="38"/>
      <c r="N899" s="193"/>
      <c r="O899" s="21"/>
      <c r="P899" s="21">
        <v>6</v>
      </c>
      <c r="Q899" s="21">
        <v>6</v>
      </c>
      <c r="R899" s="21"/>
      <c r="S899" s="21"/>
      <c r="T899" s="121"/>
      <c r="U899" s="50">
        <f t="shared" si="227"/>
        <v>6</v>
      </c>
      <c r="V899" s="29">
        <f t="shared" si="228"/>
        <v>0</v>
      </c>
      <c r="W899" s="29">
        <f t="shared" si="229"/>
        <v>0</v>
      </c>
      <c r="X899" s="57">
        <f t="shared" si="230"/>
        <v>0</v>
      </c>
      <c r="Y899" s="29">
        <f t="shared" si="231"/>
        <v>0</v>
      </c>
      <c r="Z899" s="20">
        <f t="shared" si="232"/>
        <v>0</v>
      </c>
      <c r="AA899" s="20">
        <f t="shared" si="224"/>
        <v>0</v>
      </c>
      <c r="AB899" s="20">
        <f t="shared" si="233"/>
        <v>0</v>
      </c>
      <c r="AC899" s="20">
        <f t="shared" si="234"/>
        <v>0</v>
      </c>
      <c r="AD899" s="20">
        <f t="shared" si="235"/>
        <v>0</v>
      </c>
      <c r="AE899" s="23">
        <f t="shared" si="236"/>
        <v>0</v>
      </c>
      <c r="AF899" s="25">
        <f t="shared" si="237"/>
        <v>0</v>
      </c>
      <c r="AG899" s="230">
        <f t="shared" si="226"/>
        <v>0</v>
      </c>
      <c r="AH899" s="25">
        <f t="shared" si="225"/>
        <v>0</v>
      </c>
      <c r="AI899" s="23"/>
      <c r="AJ899" s="49">
        <f t="shared" si="238"/>
        <v>6</v>
      </c>
      <c r="AK899" s="181" t="s">
        <v>766</v>
      </c>
      <c r="AL899" s="182">
        <f t="shared" si="239"/>
        <v>0.01</v>
      </c>
      <c r="AM899" s="158" t="s">
        <v>201</v>
      </c>
      <c r="AN899" s="20" t="s">
        <v>148</v>
      </c>
      <c r="AO899" s="20" t="s">
        <v>148</v>
      </c>
      <c r="AP899" s="21"/>
      <c r="AQ899" s="122" t="s">
        <v>4</v>
      </c>
      <c r="AR899" s="185" t="str">
        <f>INDEX(Преподаватели!F$3:F$72,MATCH($AK899,Преподаватели!$E$3:$E$72,0),1)</f>
        <v>доц.</v>
      </c>
      <c r="AS899" s="101" t="str">
        <f>INDEX(Преподаватели!G$3:G$72,MATCH($AK899,Преподаватели!$E$3:$E$72,0),1)</f>
        <v>сум.</v>
      </c>
      <c r="AT899" s="101" t="str">
        <f>INDEX(Преподаватели!H$3:H$72,MATCH($AK899,Преподаватели!$E$3:$E$72,0),1)</f>
        <v>к.н.</v>
      </c>
      <c r="AU899" s="186" t="str">
        <f>INDEX(Преподаватели!I$3:I$72,MATCH($AK899,Преподаватели!$E$3:$E$72,0),1)</f>
        <v>доц.</v>
      </c>
      <c r="AV899" s="157"/>
      <c r="AW899" s="163"/>
      <c r="AX899" s="163"/>
      <c r="AY899" s="164"/>
      <c r="AZ899" s="165"/>
      <c r="BA899" s="165"/>
    </row>
    <row r="900" spans="1:58" ht="25.5">
      <c r="A900" s="22" t="s">
        <v>257</v>
      </c>
      <c r="B900" s="145" t="s">
        <v>807</v>
      </c>
      <c r="C900" s="68" t="s">
        <v>797</v>
      </c>
      <c r="D900" s="21" t="s">
        <v>437</v>
      </c>
      <c r="E900" s="21" t="s">
        <v>413</v>
      </c>
      <c r="F900" s="21">
        <v>1</v>
      </c>
      <c r="G900" s="20" t="s">
        <v>798</v>
      </c>
      <c r="H900" s="21">
        <v>12</v>
      </c>
      <c r="I900" s="49">
        <v>1</v>
      </c>
      <c r="J900" s="37" t="s">
        <v>106</v>
      </c>
      <c r="K900" s="31"/>
      <c r="L900" s="31"/>
      <c r="M900" s="38"/>
      <c r="N900" s="193">
        <v>3</v>
      </c>
      <c r="O900" s="21">
        <v>90</v>
      </c>
      <c r="P900" s="21">
        <v>6</v>
      </c>
      <c r="Q900" s="21"/>
      <c r="R900" s="21"/>
      <c r="S900" s="21">
        <v>6</v>
      </c>
      <c r="T900" s="121">
        <v>76</v>
      </c>
      <c r="U900" s="50">
        <f t="shared" si="227"/>
        <v>0</v>
      </c>
      <c r="V900" s="29">
        <f t="shared" si="228"/>
        <v>0</v>
      </c>
      <c r="W900" s="29">
        <f t="shared" si="229"/>
        <v>6</v>
      </c>
      <c r="X900" s="57">
        <f t="shared" si="230"/>
        <v>0</v>
      </c>
      <c r="Y900" s="29">
        <f t="shared" si="231"/>
        <v>0</v>
      </c>
      <c r="Z900" s="20">
        <f t="shared" si="232"/>
        <v>0</v>
      </c>
      <c r="AA900" s="20">
        <f t="shared" si="224"/>
        <v>0</v>
      </c>
      <c r="AB900" s="20">
        <f t="shared" si="233"/>
        <v>3</v>
      </c>
      <c r="AC900" s="20">
        <f t="shared" si="234"/>
        <v>0</v>
      </c>
      <c r="AD900" s="20">
        <f t="shared" si="235"/>
        <v>0</v>
      </c>
      <c r="AE900" s="23">
        <f t="shared" si="236"/>
        <v>0</v>
      </c>
      <c r="AF900" s="25">
        <f t="shared" si="237"/>
        <v>0</v>
      </c>
      <c r="AG900" s="230"/>
      <c r="AH900" s="25">
        <f t="shared" si="225"/>
        <v>0</v>
      </c>
      <c r="AI900" s="23"/>
      <c r="AJ900" s="49">
        <f t="shared" si="238"/>
        <v>9</v>
      </c>
      <c r="AK900" s="181" t="s">
        <v>200</v>
      </c>
      <c r="AL900" s="182">
        <f t="shared" si="239"/>
        <v>1.4999999999999999E-2</v>
      </c>
      <c r="AM900" s="158" t="s">
        <v>201</v>
      </c>
      <c r="AN900" s="20" t="s">
        <v>148</v>
      </c>
      <c r="AO900" s="20" t="s">
        <v>148</v>
      </c>
      <c r="AP900" s="21"/>
      <c r="AQ900" s="122" t="s">
        <v>4</v>
      </c>
      <c r="AR900" s="185" t="str">
        <f>INDEX(Преподаватели!F$3:F$72,MATCH($AK900,Преподаватели!$E$3:$E$72,0),1)</f>
        <v>проф.</v>
      </c>
      <c r="AS900" s="101" t="str">
        <f>INDEX(Преподаватели!G$3:G$72,MATCH($AK900,Преподаватели!$E$3:$E$72,0),1)</f>
        <v>сум.</v>
      </c>
      <c r="AT900" s="101" t="str">
        <f>INDEX(Преподаватели!H$3:H$72,MATCH($AK900,Преподаватели!$E$3:$E$72,0),1)</f>
        <v>д.н.</v>
      </c>
      <c r="AU900" s="186" t="str">
        <f>INDEX(Преподаватели!I$3:I$72,MATCH($AK900,Преподаватели!$E$3:$E$72,0),1)</f>
        <v>проф.</v>
      </c>
      <c r="AV900" s="157"/>
      <c r="AW900" s="163"/>
      <c r="AX900" s="163"/>
      <c r="AY900" s="164"/>
      <c r="AZ900" s="165"/>
      <c r="BA900" s="165"/>
      <c r="BB900" s="1"/>
      <c r="BC900" s="1"/>
      <c r="BD900" s="1"/>
      <c r="BE900" s="1"/>
      <c r="BF900" s="1"/>
    </row>
    <row r="901" spans="1:58" s="1" customFormat="1" ht="23.25" customHeight="1">
      <c r="A901" s="21" t="s">
        <v>355</v>
      </c>
      <c r="B901" s="145" t="s">
        <v>808</v>
      </c>
      <c r="C901" s="68" t="s">
        <v>797</v>
      </c>
      <c r="D901" s="21" t="s">
        <v>437</v>
      </c>
      <c r="E901" s="21" t="s">
        <v>413</v>
      </c>
      <c r="F901" s="21">
        <v>2</v>
      </c>
      <c r="G901" s="20" t="s">
        <v>798</v>
      </c>
      <c r="H901" s="21">
        <v>12</v>
      </c>
      <c r="I901" s="49">
        <v>1</v>
      </c>
      <c r="J901" s="37"/>
      <c r="K901" s="31"/>
      <c r="L901" s="31"/>
      <c r="M901" s="38"/>
      <c r="N901" s="193"/>
      <c r="O901" s="21"/>
      <c r="P901" s="21">
        <v>6</v>
      </c>
      <c r="Q901" s="21">
        <v>6</v>
      </c>
      <c r="R901" s="21"/>
      <c r="S901" s="21"/>
      <c r="T901" s="121"/>
      <c r="U901" s="50">
        <f t="shared" si="227"/>
        <v>6</v>
      </c>
      <c r="V901" s="29">
        <f t="shared" si="228"/>
        <v>0</v>
      </c>
      <c r="W901" s="29">
        <f t="shared" si="229"/>
        <v>0</v>
      </c>
      <c r="X901" s="57">
        <f t="shared" si="230"/>
        <v>0</v>
      </c>
      <c r="Y901" s="29">
        <f t="shared" si="231"/>
        <v>0</v>
      </c>
      <c r="Z901" s="20">
        <f t="shared" si="232"/>
        <v>0</v>
      </c>
      <c r="AA901" s="20">
        <f t="shared" si="224"/>
        <v>0</v>
      </c>
      <c r="AB901" s="20">
        <f t="shared" si="233"/>
        <v>0</v>
      </c>
      <c r="AC901" s="20">
        <f t="shared" si="234"/>
        <v>0</v>
      </c>
      <c r="AD901" s="20">
        <f t="shared" si="235"/>
        <v>0</v>
      </c>
      <c r="AE901" s="23">
        <f t="shared" si="236"/>
        <v>0</v>
      </c>
      <c r="AF901" s="25">
        <f t="shared" si="237"/>
        <v>0</v>
      </c>
      <c r="AG901" s="230">
        <f t="shared" si="226"/>
        <v>0</v>
      </c>
      <c r="AH901" s="25">
        <f t="shared" si="225"/>
        <v>0</v>
      </c>
      <c r="AI901" s="23"/>
      <c r="AJ901" s="49">
        <f t="shared" si="238"/>
        <v>6</v>
      </c>
      <c r="AK901" s="181" t="s">
        <v>766</v>
      </c>
      <c r="AL901" s="182">
        <f t="shared" si="239"/>
        <v>0.01</v>
      </c>
      <c r="AM901" s="158" t="s">
        <v>201</v>
      </c>
      <c r="AN901" s="20" t="s">
        <v>148</v>
      </c>
      <c r="AO901" s="20" t="s">
        <v>148</v>
      </c>
      <c r="AP901" s="21"/>
      <c r="AQ901" s="122" t="s">
        <v>4</v>
      </c>
      <c r="AR901" s="185" t="str">
        <f>INDEX(Преподаватели!F$3:F$72,MATCH($AK901,Преподаватели!$E$3:$E$72,0),1)</f>
        <v>доц.</v>
      </c>
      <c r="AS901" s="101" t="str">
        <f>INDEX(Преподаватели!G$3:G$72,MATCH($AK901,Преподаватели!$E$3:$E$72,0),1)</f>
        <v>сум.</v>
      </c>
      <c r="AT901" s="101" t="str">
        <f>INDEX(Преподаватели!H$3:H$72,MATCH($AK901,Преподаватели!$E$3:$E$72,0),1)</f>
        <v>к.н.</v>
      </c>
      <c r="AU901" s="186" t="str">
        <f>INDEX(Преподаватели!I$3:I$72,MATCH($AK901,Преподаватели!$E$3:$E$72,0),1)</f>
        <v>доц.</v>
      </c>
      <c r="AV901" s="157"/>
      <c r="AW901" s="163"/>
      <c r="AX901" s="163"/>
      <c r="AY901" s="164"/>
      <c r="AZ901" s="165"/>
      <c r="BA901" s="165"/>
      <c r="BB901" s="4"/>
      <c r="BC901" s="4"/>
      <c r="BD901" s="4"/>
      <c r="BE901" s="4"/>
      <c r="BF901" s="4"/>
    </row>
    <row r="902" spans="1:58" ht="30" customHeight="1">
      <c r="A902" s="21" t="s">
        <v>355</v>
      </c>
      <c r="B902" s="145" t="s">
        <v>808</v>
      </c>
      <c r="C902" s="68" t="s">
        <v>797</v>
      </c>
      <c r="D902" s="21" t="s">
        <v>437</v>
      </c>
      <c r="E902" s="21" t="s">
        <v>413</v>
      </c>
      <c r="F902" s="21">
        <v>1</v>
      </c>
      <c r="G902" s="20" t="s">
        <v>798</v>
      </c>
      <c r="H902" s="21">
        <v>12</v>
      </c>
      <c r="I902" s="49">
        <v>1</v>
      </c>
      <c r="J902" s="37" t="s">
        <v>106</v>
      </c>
      <c r="K902" s="31"/>
      <c r="L902" s="31"/>
      <c r="M902" s="38"/>
      <c r="N902" s="193">
        <v>3</v>
      </c>
      <c r="O902" s="21">
        <v>90</v>
      </c>
      <c r="P902" s="21">
        <v>8</v>
      </c>
      <c r="Q902" s="21"/>
      <c r="R902" s="21"/>
      <c r="S902" s="21">
        <v>8</v>
      </c>
      <c r="T902" s="121">
        <v>76</v>
      </c>
      <c r="U902" s="50">
        <f t="shared" si="227"/>
        <v>0</v>
      </c>
      <c r="V902" s="29">
        <f t="shared" si="228"/>
        <v>0</v>
      </c>
      <c r="W902" s="29">
        <f t="shared" si="229"/>
        <v>8</v>
      </c>
      <c r="X902" s="57">
        <f t="shared" si="230"/>
        <v>0</v>
      </c>
      <c r="Y902" s="29">
        <f t="shared" si="231"/>
        <v>0</v>
      </c>
      <c r="Z902" s="20">
        <f t="shared" si="232"/>
        <v>0</v>
      </c>
      <c r="AA902" s="20">
        <f t="shared" si="224"/>
        <v>0</v>
      </c>
      <c r="AB902" s="20">
        <f t="shared" si="233"/>
        <v>3</v>
      </c>
      <c r="AC902" s="20">
        <f t="shared" si="234"/>
        <v>0</v>
      </c>
      <c r="AD902" s="20">
        <f t="shared" si="235"/>
        <v>0</v>
      </c>
      <c r="AE902" s="23">
        <f t="shared" si="236"/>
        <v>0</v>
      </c>
      <c r="AF902" s="25">
        <f t="shared" si="237"/>
        <v>0</v>
      </c>
      <c r="AG902" s="230"/>
      <c r="AH902" s="25">
        <f t="shared" si="225"/>
        <v>0</v>
      </c>
      <c r="AI902" s="23"/>
      <c r="AJ902" s="49">
        <f t="shared" si="238"/>
        <v>11</v>
      </c>
      <c r="AK902" s="181" t="s">
        <v>766</v>
      </c>
      <c r="AL902" s="182">
        <f t="shared" si="239"/>
        <v>1.8333333333333333E-2</v>
      </c>
      <c r="AM902" s="158" t="s">
        <v>201</v>
      </c>
      <c r="AN902" s="20" t="s">
        <v>148</v>
      </c>
      <c r="AO902" s="20" t="s">
        <v>148</v>
      </c>
      <c r="AP902" s="21"/>
      <c r="AQ902" s="122" t="s">
        <v>4</v>
      </c>
      <c r="AR902" s="185" t="str">
        <f>INDEX(Преподаватели!F$3:F$72,MATCH($AK902,Преподаватели!$E$3:$E$72,0),1)</f>
        <v>доц.</v>
      </c>
      <c r="AS902" s="101" t="str">
        <f>INDEX(Преподаватели!G$3:G$72,MATCH($AK902,Преподаватели!$E$3:$E$72,0),1)</f>
        <v>сум.</v>
      </c>
      <c r="AT902" s="101" t="str">
        <f>INDEX(Преподаватели!H$3:H$72,MATCH($AK902,Преподаватели!$E$3:$E$72,0),1)</f>
        <v>к.н.</v>
      </c>
      <c r="AU902" s="186" t="str">
        <f>INDEX(Преподаватели!I$3:I$72,MATCH($AK902,Преподаватели!$E$3:$E$72,0),1)</f>
        <v>доц.</v>
      </c>
      <c r="AV902" s="157"/>
      <c r="AW902" s="163"/>
      <c r="AX902" s="163"/>
      <c r="AY902" s="164"/>
      <c r="AZ902" s="165"/>
      <c r="BA902" s="165"/>
      <c r="BB902" s="1"/>
      <c r="BC902" s="1"/>
      <c r="BD902" s="1"/>
      <c r="BE902" s="1"/>
      <c r="BF902" s="1"/>
    </row>
    <row r="903" spans="1:58" s="1" customFormat="1" ht="30" customHeight="1">
      <c r="A903" s="21" t="s">
        <v>424</v>
      </c>
      <c r="B903" s="145" t="s">
        <v>809</v>
      </c>
      <c r="C903" s="68" t="s">
        <v>797</v>
      </c>
      <c r="D903" s="21" t="s">
        <v>437</v>
      </c>
      <c r="E903" s="21" t="s">
        <v>413</v>
      </c>
      <c r="F903" s="21">
        <v>1</v>
      </c>
      <c r="G903" s="20" t="s">
        <v>798</v>
      </c>
      <c r="H903" s="21">
        <v>12</v>
      </c>
      <c r="I903" s="49">
        <v>1</v>
      </c>
      <c r="J903" s="37"/>
      <c r="K903" s="31"/>
      <c r="L903" s="31"/>
      <c r="M903" s="38"/>
      <c r="N903" s="193">
        <v>0</v>
      </c>
      <c r="O903" s="21"/>
      <c r="P903" s="21">
        <v>8</v>
      </c>
      <c r="Q903" s="21">
        <v>8</v>
      </c>
      <c r="R903" s="21">
        <v>0</v>
      </c>
      <c r="S903" s="21"/>
      <c r="T903" s="121"/>
      <c r="U903" s="50">
        <f t="shared" si="227"/>
        <v>8</v>
      </c>
      <c r="V903" s="29">
        <f t="shared" si="228"/>
        <v>0</v>
      </c>
      <c r="W903" s="29">
        <f t="shared" si="229"/>
        <v>0</v>
      </c>
      <c r="X903" s="57">
        <f t="shared" si="230"/>
        <v>0</v>
      </c>
      <c r="Y903" s="29">
        <f t="shared" si="231"/>
        <v>0</v>
      </c>
      <c r="Z903" s="20">
        <f t="shared" si="232"/>
        <v>0</v>
      </c>
      <c r="AA903" s="20">
        <f t="shared" si="224"/>
        <v>0</v>
      </c>
      <c r="AB903" s="20">
        <f t="shared" si="233"/>
        <v>0</v>
      </c>
      <c r="AC903" s="20">
        <f t="shared" si="234"/>
        <v>0</v>
      </c>
      <c r="AD903" s="20">
        <f t="shared" si="235"/>
        <v>0</v>
      </c>
      <c r="AE903" s="23">
        <f t="shared" si="236"/>
        <v>0</v>
      </c>
      <c r="AF903" s="25">
        <f t="shared" si="237"/>
        <v>0</v>
      </c>
      <c r="AG903" s="230">
        <f t="shared" ref="AG903:AG913" si="240">IF(OR(L903="+",A903="Пр",A903="ПедПр",A903="НПрКПУ"),0,IF(OR(D903="Ден.(д)",D903="Заоч.(д)"),N903*0.5*H903,IF((V903+W903)&gt;0,N903*H903*0.08,0)))</f>
        <v>0</v>
      </c>
      <c r="AH903" s="25">
        <f t="shared" si="225"/>
        <v>0</v>
      </c>
      <c r="AI903" s="23"/>
      <c r="AJ903" s="49">
        <f t="shared" si="238"/>
        <v>8</v>
      </c>
      <c r="AK903" s="181" t="s">
        <v>766</v>
      </c>
      <c r="AL903" s="182">
        <f t="shared" si="239"/>
        <v>1.3333333333333334E-2</v>
      </c>
      <c r="AM903" s="158" t="s">
        <v>354</v>
      </c>
      <c r="AN903" s="20" t="s">
        <v>109</v>
      </c>
      <c r="AO903" s="20" t="s">
        <v>148</v>
      </c>
      <c r="AP903" s="21"/>
      <c r="AQ903" s="122" t="s">
        <v>4</v>
      </c>
      <c r="AR903" s="185" t="str">
        <f>INDEX(Преподаватели!F$3:F$72,MATCH($AK903,Преподаватели!$E$3:$E$72,0),1)</f>
        <v>доц.</v>
      </c>
      <c r="AS903" s="101" t="str">
        <f>INDEX(Преподаватели!G$3:G$72,MATCH($AK903,Преподаватели!$E$3:$E$72,0),1)</f>
        <v>сум.</v>
      </c>
      <c r="AT903" s="101" t="str">
        <f>INDEX(Преподаватели!H$3:H$72,MATCH($AK903,Преподаватели!$E$3:$E$72,0),1)</f>
        <v>к.н.</v>
      </c>
      <c r="AU903" s="186" t="str">
        <f>INDEX(Преподаватели!I$3:I$72,MATCH($AK903,Преподаватели!$E$3:$E$72,0),1)</f>
        <v>доц.</v>
      </c>
      <c r="AV903" s="157"/>
      <c r="AW903" s="163"/>
      <c r="AX903" s="163"/>
      <c r="AY903" s="164"/>
      <c r="AZ903" s="165"/>
      <c r="BA903" s="165"/>
    </row>
    <row r="904" spans="1:58" s="1" customFormat="1" ht="30" customHeight="1">
      <c r="A904" s="21" t="s">
        <v>424</v>
      </c>
      <c r="B904" s="145" t="s">
        <v>809</v>
      </c>
      <c r="C904" s="68" t="s">
        <v>797</v>
      </c>
      <c r="D904" s="21" t="s">
        <v>437</v>
      </c>
      <c r="E904" s="21" t="s">
        <v>413</v>
      </c>
      <c r="F904" s="21">
        <v>2</v>
      </c>
      <c r="G904" s="20" t="s">
        <v>798</v>
      </c>
      <c r="H904" s="21">
        <v>12</v>
      </c>
      <c r="I904" s="49">
        <v>1</v>
      </c>
      <c r="J904" s="37"/>
      <c r="K904" s="31" t="s">
        <v>106</v>
      </c>
      <c r="L904" s="31"/>
      <c r="M904" s="38"/>
      <c r="N904" s="193">
        <v>4</v>
      </c>
      <c r="O904" s="21">
        <v>120</v>
      </c>
      <c r="P904" s="21">
        <v>8</v>
      </c>
      <c r="Q904" s="21"/>
      <c r="R904" s="21">
        <v>0</v>
      </c>
      <c r="S904" s="21">
        <v>8</v>
      </c>
      <c r="T904" s="121">
        <v>104</v>
      </c>
      <c r="U904" s="50">
        <f t="shared" si="227"/>
        <v>0</v>
      </c>
      <c r="V904" s="29">
        <f t="shared" si="228"/>
        <v>0</v>
      </c>
      <c r="W904" s="29">
        <f t="shared" si="229"/>
        <v>8</v>
      </c>
      <c r="X904" s="57">
        <f t="shared" si="230"/>
        <v>0</v>
      </c>
      <c r="Y904" s="29">
        <f t="shared" si="231"/>
        <v>0</v>
      </c>
      <c r="Z904" s="20">
        <f t="shared" si="232"/>
        <v>0</v>
      </c>
      <c r="AA904" s="20">
        <f t="shared" ref="AA904:AA967" si="241">IF(H904&lt;6,0,IF(AND(D904="Ден.",J904="+"),I904*2,IF(AND(D904="Ден.",J904="+п"),I904*2,0)))</f>
        <v>0</v>
      </c>
      <c r="AB904" s="20">
        <f t="shared" si="233"/>
        <v>0</v>
      </c>
      <c r="AC904" s="20">
        <f t="shared" si="234"/>
        <v>0</v>
      </c>
      <c r="AD904" s="20">
        <f t="shared" si="235"/>
        <v>0</v>
      </c>
      <c r="AE904" s="23">
        <f t="shared" si="236"/>
        <v>0</v>
      </c>
      <c r="AF904" s="25">
        <f t="shared" si="237"/>
        <v>0</v>
      </c>
      <c r="AG904" s="230"/>
      <c r="AH904" s="25">
        <f t="shared" si="225"/>
        <v>0</v>
      </c>
      <c r="AI904" s="23"/>
      <c r="AJ904" s="49">
        <f t="shared" si="238"/>
        <v>8</v>
      </c>
      <c r="AK904" s="181" t="s">
        <v>766</v>
      </c>
      <c r="AL904" s="182">
        <f t="shared" si="239"/>
        <v>1.3333333333333334E-2</v>
      </c>
      <c r="AM904" s="158" t="s">
        <v>354</v>
      </c>
      <c r="AN904" s="20" t="s">
        <v>109</v>
      </c>
      <c r="AO904" s="20" t="s">
        <v>148</v>
      </c>
      <c r="AP904" s="21"/>
      <c r="AQ904" s="122" t="s">
        <v>4</v>
      </c>
      <c r="AR904" s="185" t="str">
        <f>INDEX(Преподаватели!F$3:F$72,MATCH($AK904,Преподаватели!$E$3:$E$72,0),1)</f>
        <v>доц.</v>
      </c>
      <c r="AS904" s="101" t="str">
        <f>INDEX(Преподаватели!G$3:G$72,MATCH($AK904,Преподаватели!$E$3:$E$72,0),1)</f>
        <v>сум.</v>
      </c>
      <c r="AT904" s="101" t="str">
        <f>INDEX(Преподаватели!H$3:H$72,MATCH($AK904,Преподаватели!$E$3:$E$72,0),1)</f>
        <v>к.н.</v>
      </c>
      <c r="AU904" s="186" t="str">
        <f>INDEX(Преподаватели!I$3:I$72,MATCH($AK904,Преподаватели!$E$3:$E$72,0),1)</f>
        <v>доц.</v>
      </c>
      <c r="AV904" s="157"/>
      <c r="AW904" s="163"/>
      <c r="AX904" s="163"/>
      <c r="AY904" s="164"/>
      <c r="AZ904" s="165"/>
      <c r="BA904" s="165"/>
      <c r="BB904" s="4"/>
      <c r="BC904" s="4"/>
      <c r="BD904" s="4"/>
      <c r="BE904" s="4"/>
      <c r="BF904" s="4"/>
    </row>
    <row r="905" spans="1:58" ht="25.5">
      <c r="A905" s="21" t="s">
        <v>426</v>
      </c>
      <c r="B905" s="145" t="s">
        <v>810</v>
      </c>
      <c r="C905" s="68" t="s">
        <v>797</v>
      </c>
      <c r="D905" s="21" t="s">
        <v>437</v>
      </c>
      <c r="E905" s="21" t="s">
        <v>413</v>
      </c>
      <c r="F905" s="21">
        <v>2</v>
      </c>
      <c r="G905" s="20" t="s">
        <v>798</v>
      </c>
      <c r="H905" s="21">
        <v>12</v>
      </c>
      <c r="I905" s="49">
        <v>1</v>
      </c>
      <c r="J905" s="37"/>
      <c r="K905" s="31"/>
      <c r="L905" s="31"/>
      <c r="M905" s="38"/>
      <c r="N905" s="193">
        <v>0</v>
      </c>
      <c r="O905" s="21"/>
      <c r="P905" s="479">
        <v>6</v>
      </c>
      <c r="Q905" s="21">
        <v>6</v>
      </c>
      <c r="R905" s="21">
        <v>0</v>
      </c>
      <c r="S905" s="21"/>
      <c r="T905" s="121"/>
      <c r="U905" s="50">
        <f t="shared" si="227"/>
        <v>6</v>
      </c>
      <c r="V905" s="29">
        <f t="shared" si="228"/>
        <v>0</v>
      </c>
      <c r="W905" s="29">
        <f t="shared" si="229"/>
        <v>0</v>
      </c>
      <c r="X905" s="57">
        <f t="shared" si="230"/>
        <v>0</v>
      </c>
      <c r="Y905" s="29">
        <f t="shared" si="231"/>
        <v>0</v>
      </c>
      <c r="Z905" s="20">
        <f t="shared" si="232"/>
        <v>0</v>
      </c>
      <c r="AA905" s="20">
        <f t="shared" si="241"/>
        <v>0</v>
      </c>
      <c r="AB905" s="20">
        <f t="shared" si="233"/>
        <v>0</v>
      </c>
      <c r="AC905" s="20">
        <f t="shared" si="234"/>
        <v>0</v>
      </c>
      <c r="AD905" s="20">
        <f t="shared" si="235"/>
        <v>0</v>
      </c>
      <c r="AE905" s="23">
        <f t="shared" si="236"/>
        <v>0</v>
      </c>
      <c r="AF905" s="25">
        <f t="shared" si="237"/>
        <v>0</v>
      </c>
      <c r="AG905" s="230">
        <f t="shared" si="240"/>
        <v>0</v>
      </c>
      <c r="AH905" s="25">
        <f t="shared" si="225"/>
        <v>0</v>
      </c>
      <c r="AI905" s="23"/>
      <c r="AJ905" s="49">
        <f t="shared" si="238"/>
        <v>6</v>
      </c>
      <c r="AK905" s="181" t="s">
        <v>200</v>
      </c>
      <c r="AL905" s="182">
        <f t="shared" si="239"/>
        <v>0.01</v>
      </c>
      <c r="AM905" s="69" t="s">
        <v>201</v>
      </c>
      <c r="AN905" s="20" t="s">
        <v>148</v>
      </c>
      <c r="AO905" s="20" t="s">
        <v>148</v>
      </c>
      <c r="AP905" s="21"/>
      <c r="AQ905" s="122" t="s">
        <v>4</v>
      </c>
      <c r="AR905" s="185" t="str">
        <f>INDEX(Преподаватели!F$3:F$72,MATCH($AK905,Преподаватели!$E$3:$E$72,0),1)</f>
        <v>проф.</v>
      </c>
      <c r="AS905" s="101" t="str">
        <f>INDEX(Преподаватели!G$3:G$72,MATCH($AK905,Преподаватели!$E$3:$E$72,0),1)</f>
        <v>сум.</v>
      </c>
      <c r="AT905" s="101" t="str">
        <f>INDEX(Преподаватели!H$3:H$72,MATCH($AK905,Преподаватели!$E$3:$E$72,0),1)</f>
        <v>д.н.</v>
      </c>
      <c r="AU905" s="186" t="str">
        <f>INDEX(Преподаватели!I$3:I$72,MATCH($AK905,Преподаватели!$E$3:$E$72,0),1)</f>
        <v>проф.</v>
      </c>
      <c r="AV905" s="157"/>
      <c r="AW905" s="163"/>
      <c r="AX905" s="163"/>
      <c r="AY905" s="164"/>
      <c r="AZ905" s="165"/>
      <c r="BA905" s="165"/>
      <c r="BB905" s="1"/>
      <c r="BC905" s="1"/>
      <c r="BD905" s="1"/>
      <c r="BE905" s="1"/>
      <c r="BF905" s="1"/>
    </row>
    <row r="906" spans="1:58" s="1" customFormat="1" ht="25.5">
      <c r="A906" s="21" t="s">
        <v>426</v>
      </c>
      <c r="B906" s="145" t="s">
        <v>810</v>
      </c>
      <c r="C906" s="68" t="s">
        <v>797</v>
      </c>
      <c r="D906" s="21" t="s">
        <v>437</v>
      </c>
      <c r="E906" s="21" t="s">
        <v>413</v>
      </c>
      <c r="F906" s="21">
        <v>1</v>
      </c>
      <c r="G906" s="20" t="s">
        <v>798</v>
      </c>
      <c r="H906" s="21">
        <v>12</v>
      </c>
      <c r="I906" s="49">
        <v>1</v>
      </c>
      <c r="J906" s="37"/>
      <c r="K906" s="31" t="s">
        <v>106</v>
      </c>
      <c r="L906" s="31"/>
      <c r="M906" s="38"/>
      <c r="N906" s="193">
        <v>4</v>
      </c>
      <c r="O906" s="21">
        <v>120</v>
      </c>
      <c r="P906" s="21">
        <v>4</v>
      </c>
      <c r="Q906" s="21"/>
      <c r="R906" s="21">
        <v>0</v>
      </c>
      <c r="S906" s="21">
        <v>4</v>
      </c>
      <c r="T906" s="121">
        <v>102</v>
      </c>
      <c r="U906" s="50">
        <f t="shared" si="227"/>
        <v>0</v>
      </c>
      <c r="V906" s="29">
        <f t="shared" si="228"/>
        <v>0</v>
      </c>
      <c r="W906" s="29">
        <f t="shared" si="229"/>
        <v>4</v>
      </c>
      <c r="X906" s="57">
        <f t="shared" si="230"/>
        <v>0</v>
      </c>
      <c r="Y906" s="29">
        <f t="shared" si="231"/>
        <v>0</v>
      </c>
      <c r="Z906" s="20">
        <f t="shared" si="232"/>
        <v>0</v>
      </c>
      <c r="AA906" s="20">
        <f t="shared" si="241"/>
        <v>0</v>
      </c>
      <c r="AB906" s="20">
        <f t="shared" si="233"/>
        <v>0</v>
      </c>
      <c r="AC906" s="20">
        <f t="shared" si="234"/>
        <v>0</v>
      </c>
      <c r="AD906" s="20">
        <f t="shared" si="235"/>
        <v>0</v>
      </c>
      <c r="AE906" s="23">
        <f t="shared" si="236"/>
        <v>0</v>
      </c>
      <c r="AF906" s="25">
        <f t="shared" si="237"/>
        <v>0</v>
      </c>
      <c r="AG906" s="230"/>
      <c r="AH906" s="25">
        <f t="shared" si="225"/>
        <v>0</v>
      </c>
      <c r="AI906" s="23"/>
      <c r="AJ906" s="49">
        <f t="shared" si="238"/>
        <v>4</v>
      </c>
      <c r="AK906" s="181" t="s">
        <v>200</v>
      </c>
      <c r="AL906" s="182">
        <f t="shared" si="239"/>
        <v>6.6666666666666671E-3</v>
      </c>
      <c r="AM906" s="69" t="s">
        <v>201</v>
      </c>
      <c r="AN906" s="20" t="s">
        <v>148</v>
      </c>
      <c r="AO906" s="20" t="s">
        <v>148</v>
      </c>
      <c r="AP906" s="21"/>
      <c r="AQ906" s="122" t="s">
        <v>4</v>
      </c>
      <c r="AR906" s="185" t="str">
        <f>INDEX(Преподаватели!F$3:F$72,MATCH($AK906,Преподаватели!$E$3:$E$72,0),1)</f>
        <v>проф.</v>
      </c>
      <c r="AS906" s="101" t="str">
        <f>INDEX(Преподаватели!G$3:G$72,MATCH($AK906,Преподаватели!$E$3:$E$72,0),1)</f>
        <v>сум.</v>
      </c>
      <c r="AT906" s="101" t="str">
        <f>INDEX(Преподаватели!H$3:H$72,MATCH($AK906,Преподаватели!$E$3:$E$72,0),1)</f>
        <v>д.н.</v>
      </c>
      <c r="AU906" s="186" t="str">
        <f>INDEX(Преподаватели!I$3:I$72,MATCH($AK906,Преподаватели!$E$3:$E$72,0),1)</f>
        <v>проф.</v>
      </c>
      <c r="AV906" s="157"/>
      <c r="AW906" s="163"/>
      <c r="AX906" s="163"/>
      <c r="AY906" s="164"/>
      <c r="AZ906" s="165"/>
      <c r="BA906" s="165"/>
    </row>
    <row r="907" spans="1:58" s="1" customFormat="1" ht="25.5">
      <c r="A907" s="22" t="s">
        <v>428</v>
      </c>
      <c r="B907" s="145" t="s">
        <v>811</v>
      </c>
      <c r="C907" s="68" t="s">
        <v>797</v>
      </c>
      <c r="D907" s="21" t="s">
        <v>437</v>
      </c>
      <c r="E907" s="21" t="s">
        <v>413</v>
      </c>
      <c r="F907" s="21">
        <v>2</v>
      </c>
      <c r="G907" s="20" t="s">
        <v>798</v>
      </c>
      <c r="H907" s="21">
        <v>12</v>
      </c>
      <c r="I907" s="49">
        <v>1</v>
      </c>
      <c r="J907" s="37"/>
      <c r="K907" s="31"/>
      <c r="L907" s="31"/>
      <c r="M907" s="38"/>
      <c r="N907" s="193">
        <v>0</v>
      </c>
      <c r="O907" s="21"/>
      <c r="P907" s="21">
        <v>10</v>
      </c>
      <c r="Q907" s="21">
        <v>10</v>
      </c>
      <c r="R907" s="21">
        <v>0</v>
      </c>
      <c r="S907" s="21"/>
      <c r="T907" s="121"/>
      <c r="U907" s="50">
        <f t="shared" si="227"/>
        <v>10</v>
      </c>
      <c r="V907" s="29">
        <f t="shared" si="228"/>
        <v>0</v>
      </c>
      <c r="W907" s="29">
        <f t="shared" si="229"/>
        <v>0</v>
      </c>
      <c r="X907" s="57">
        <f t="shared" si="230"/>
        <v>0</v>
      </c>
      <c r="Y907" s="29">
        <f t="shared" si="231"/>
        <v>0</v>
      </c>
      <c r="Z907" s="20">
        <f t="shared" si="232"/>
        <v>0</v>
      </c>
      <c r="AA907" s="20">
        <f t="shared" si="241"/>
        <v>0</v>
      </c>
      <c r="AB907" s="20">
        <f t="shared" si="233"/>
        <v>0</v>
      </c>
      <c r="AC907" s="20">
        <f t="shared" si="234"/>
        <v>0</v>
      </c>
      <c r="AD907" s="20">
        <f t="shared" si="235"/>
        <v>0</v>
      </c>
      <c r="AE907" s="23">
        <f t="shared" si="236"/>
        <v>0</v>
      </c>
      <c r="AF907" s="25">
        <f t="shared" si="237"/>
        <v>0</v>
      </c>
      <c r="AG907" s="230">
        <f t="shared" si="240"/>
        <v>0</v>
      </c>
      <c r="AH907" s="25">
        <f t="shared" si="225"/>
        <v>0</v>
      </c>
      <c r="AI907" s="23"/>
      <c r="AJ907" s="49">
        <f t="shared" si="238"/>
        <v>10</v>
      </c>
      <c r="AK907" s="181" t="s">
        <v>107</v>
      </c>
      <c r="AL907" s="182">
        <f t="shared" si="239"/>
        <v>1.6666666666666666E-2</v>
      </c>
      <c r="AM907" s="69" t="s">
        <v>201</v>
      </c>
      <c r="AN907" s="20" t="s">
        <v>148</v>
      </c>
      <c r="AO907" s="20" t="s">
        <v>148</v>
      </c>
      <c r="AP907" s="21"/>
      <c r="AQ907" s="122" t="s">
        <v>4</v>
      </c>
      <c r="AR907" s="185" t="str">
        <f>INDEX(Преподаватели!F$3:F$72,MATCH($AK907,Преподаватели!$E$3:$E$72,0),1)</f>
        <v>ст.викл.</v>
      </c>
      <c r="AS907" s="101" t="str">
        <f>INDEX(Преподаватели!G$3:G$72,MATCH($AK907,Преподаватели!$E$3:$E$72,0),1)</f>
        <v>шт.</v>
      </c>
      <c r="AT907" s="101" t="str">
        <f>INDEX(Преподаватели!H$3:H$72,MATCH($AK907,Преподаватели!$E$3:$E$72,0),1)</f>
        <v>б.с.</v>
      </c>
      <c r="AU907" s="186" t="str">
        <f>INDEX(Преподаватели!I$3:I$72,MATCH($AK907,Преподаватели!$E$3:$E$72,0),1)</f>
        <v>б.з.</v>
      </c>
      <c r="AV907" s="157"/>
      <c r="AW907" s="163"/>
      <c r="AX907" s="163"/>
      <c r="AY907" s="164"/>
      <c r="AZ907" s="165"/>
      <c r="BA907" s="165"/>
    </row>
    <row r="908" spans="1:58" ht="25.5">
      <c r="A908" s="21" t="s">
        <v>428</v>
      </c>
      <c r="B908" s="145" t="s">
        <v>811</v>
      </c>
      <c r="C908" s="68" t="s">
        <v>797</v>
      </c>
      <c r="D908" s="21" t="s">
        <v>437</v>
      </c>
      <c r="E908" s="21" t="s">
        <v>413</v>
      </c>
      <c r="F908" s="21">
        <v>1</v>
      </c>
      <c r="G908" s="20" t="s">
        <v>798</v>
      </c>
      <c r="H908" s="21">
        <v>12</v>
      </c>
      <c r="I908" s="49">
        <v>1</v>
      </c>
      <c r="J908" s="37"/>
      <c r="K908" s="31" t="s">
        <v>106</v>
      </c>
      <c r="L908" s="31"/>
      <c r="M908" s="38"/>
      <c r="N908" s="193">
        <v>4</v>
      </c>
      <c r="O908" s="21">
        <v>120</v>
      </c>
      <c r="P908" s="21">
        <v>8</v>
      </c>
      <c r="Q908" s="21"/>
      <c r="R908" s="21">
        <v>0</v>
      </c>
      <c r="S908" s="21">
        <v>8</v>
      </c>
      <c r="T908" s="121">
        <v>102</v>
      </c>
      <c r="U908" s="50">
        <f t="shared" si="227"/>
        <v>0</v>
      </c>
      <c r="V908" s="29">
        <f t="shared" si="228"/>
        <v>0</v>
      </c>
      <c r="W908" s="29">
        <f t="shared" si="229"/>
        <v>8</v>
      </c>
      <c r="X908" s="57">
        <f t="shared" si="230"/>
        <v>0</v>
      </c>
      <c r="Y908" s="29">
        <f t="shared" si="231"/>
        <v>0</v>
      </c>
      <c r="Z908" s="20">
        <f t="shared" si="232"/>
        <v>0</v>
      </c>
      <c r="AA908" s="20">
        <f t="shared" si="241"/>
        <v>0</v>
      </c>
      <c r="AB908" s="20">
        <f t="shared" si="233"/>
        <v>0</v>
      </c>
      <c r="AC908" s="20">
        <f t="shared" si="234"/>
        <v>0</v>
      </c>
      <c r="AD908" s="20">
        <f t="shared" si="235"/>
        <v>0</v>
      </c>
      <c r="AE908" s="23">
        <f t="shared" si="236"/>
        <v>0</v>
      </c>
      <c r="AF908" s="25">
        <f t="shared" si="237"/>
        <v>0</v>
      </c>
      <c r="AG908" s="230">
        <f t="shared" si="240"/>
        <v>3.84</v>
      </c>
      <c r="AH908" s="25">
        <f t="shared" si="225"/>
        <v>0</v>
      </c>
      <c r="AI908" s="23"/>
      <c r="AJ908" s="49">
        <f t="shared" si="238"/>
        <v>11.84</v>
      </c>
      <c r="AK908" s="181" t="s">
        <v>107</v>
      </c>
      <c r="AL908" s="182">
        <f t="shared" si="239"/>
        <v>1.9733333333333332E-2</v>
      </c>
      <c r="AM908" s="69" t="s">
        <v>201</v>
      </c>
      <c r="AN908" s="20" t="s">
        <v>148</v>
      </c>
      <c r="AO908" s="20" t="s">
        <v>148</v>
      </c>
      <c r="AP908" s="21"/>
      <c r="AQ908" s="122" t="s">
        <v>4</v>
      </c>
      <c r="AR908" s="185" t="str">
        <f>INDEX(Преподаватели!F$3:F$72,MATCH($AK908,Преподаватели!$E$3:$E$72,0),1)</f>
        <v>ст.викл.</v>
      </c>
      <c r="AS908" s="101" t="str">
        <f>INDEX(Преподаватели!G$3:G$72,MATCH($AK908,Преподаватели!$E$3:$E$72,0),1)</f>
        <v>шт.</v>
      </c>
      <c r="AT908" s="101" t="str">
        <f>INDEX(Преподаватели!H$3:H$72,MATCH($AK908,Преподаватели!$E$3:$E$72,0),1)</f>
        <v>б.с.</v>
      </c>
      <c r="AU908" s="186" t="str">
        <f>INDEX(Преподаватели!I$3:I$72,MATCH($AK908,Преподаватели!$E$3:$E$72,0),1)</f>
        <v>б.з.</v>
      </c>
      <c r="AV908" s="157"/>
      <c r="AW908" s="163"/>
      <c r="AX908" s="163"/>
      <c r="AY908" s="164"/>
      <c r="AZ908" s="165"/>
      <c r="BA908" s="165"/>
    </row>
    <row r="909" spans="1:58" s="1" customFormat="1" ht="25.5">
      <c r="A909" s="21" t="s">
        <v>430</v>
      </c>
      <c r="B909" s="145" t="s">
        <v>812</v>
      </c>
      <c r="C909" s="68" t="s">
        <v>797</v>
      </c>
      <c r="D909" s="21" t="s">
        <v>437</v>
      </c>
      <c r="E909" s="21" t="s">
        <v>413</v>
      </c>
      <c r="F909" s="21">
        <v>1</v>
      </c>
      <c r="G909" s="20" t="s">
        <v>798</v>
      </c>
      <c r="H909" s="21">
        <v>12</v>
      </c>
      <c r="I909" s="49">
        <v>1</v>
      </c>
      <c r="J909" s="37"/>
      <c r="K909" s="31"/>
      <c r="L909" s="31"/>
      <c r="M909" s="38"/>
      <c r="N909" s="193">
        <v>0</v>
      </c>
      <c r="O909" s="21"/>
      <c r="P909" s="21">
        <v>8</v>
      </c>
      <c r="Q909" s="21">
        <v>8</v>
      </c>
      <c r="R909" s="21">
        <v>0</v>
      </c>
      <c r="S909" s="21"/>
      <c r="T909" s="121"/>
      <c r="U909" s="50">
        <f t="shared" si="227"/>
        <v>8</v>
      </c>
      <c r="V909" s="29">
        <f t="shared" si="228"/>
        <v>0</v>
      </c>
      <c r="W909" s="29">
        <f t="shared" si="229"/>
        <v>0</v>
      </c>
      <c r="X909" s="57">
        <f t="shared" si="230"/>
        <v>0</v>
      </c>
      <c r="Y909" s="29">
        <f t="shared" si="231"/>
        <v>0</v>
      </c>
      <c r="Z909" s="20">
        <f t="shared" si="232"/>
        <v>0</v>
      </c>
      <c r="AA909" s="20">
        <f t="shared" si="241"/>
        <v>0</v>
      </c>
      <c r="AB909" s="20">
        <f t="shared" si="233"/>
        <v>0</v>
      </c>
      <c r="AC909" s="20">
        <f t="shared" si="234"/>
        <v>0</v>
      </c>
      <c r="AD909" s="20">
        <f t="shared" si="235"/>
        <v>0</v>
      </c>
      <c r="AE909" s="23">
        <f t="shared" si="236"/>
        <v>0</v>
      </c>
      <c r="AF909" s="25">
        <f t="shared" si="237"/>
        <v>0</v>
      </c>
      <c r="AG909" s="230">
        <f t="shared" si="240"/>
        <v>0</v>
      </c>
      <c r="AH909" s="25">
        <f t="shared" si="225"/>
        <v>0</v>
      </c>
      <c r="AI909" s="23"/>
      <c r="AJ909" s="49">
        <f t="shared" si="238"/>
        <v>8</v>
      </c>
      <c r="AK909" s="181" t="s">
        <v>766</v>
      </c>
      <c r="AL909" s="182">
        <f t="shared" si="239"/>
        <v>1.3333333333333334E-2</v>
      </c>
      <c r="AM909" s="69" t="s">
        <v>366</v>
      </c>
      <c r="AN909" s="20" t="s">
        <v>148</v>
      </c>
      <c r="AO909" s="20" t="s">
        <v>148</v>
      </c>
      <c r="AP909" s="21"/>
      <c r="AQ909" s="122" t="s">
        <v>4</v>
      </c>
      <c r="AR909" s="185" t="str">
        <f>INDEX(Преподаватели!F$3:F$72,MATCH($AK909,Преподаватели!$E$3:$E$72,0),1)</f>
        <v>доц.</v>
      </c>
      <c r="AS909" s="101" t="str">
        <f>INDEX(Преподаватели!G$3:G$72,MATCH($AK909,Преподаватели!$E$3:$E$72,0),1)</f>
        <v>сум.</v>
      </c>
      <c r="AT909" s="101" t="str">
        <f>INDEX(Преподаватели!H$3:H$72,MATCH($AK909,Преподаватели!$E$3:$E$72,0),1)</f>
        <v>к.н.</v>
      </c>
      <c r="AU909" s="186" t="str">
        <f>INDEX(Преподаватели!I$3:I$72,MATCH($AK909,Преподаватели!$E$3:$E$72,0),1)</f>
        <v>доц.</v>
      </c>
      <c r="AV909" s="157"/>
      <c r="AW909" s="163"/>
      <c r="AX909" s="163"/>
      <c r="AY909" s="164"/>
      <c r="AZ909" s="165"/>
      <c r="BA909" s="165"/>
    </row>
    <row r="910" spans="1:58" s="1" customFormat="1" ht="25.5">
      <c r="A910" s="21" t="s">
        <v>430</v>
      </c>
      <c r="B910" s="145" t="s">
        <v>812</v>
      </c>
      <c r="C910" s="68" t="s">
        <v>797</v>
      </c>
      <c r="D910" s="21" t="s">
        <v>437</v>
      </c>
      <c r="E910" s="21" t="s">
        <v>413</v>
      </c>
      <c r="F910" s="21">
        <v>2</v>
      </c>
      <c r="G910" s="20" t="s">
        <v>798</v>
      </c>
      <c r="H910" s="21">
        <v>12</v>
      </c>
      <c r="I910" s="49">
        <v>1</v>
      </c>
      <c r="J910" s="37"/>
      <c r="K910" s="31" t="s">
        <v>106</v>
      </c>
      <c r="L910" s="31"/>
      <c r="M910" s="38"/>
      <c r="N910" s="193">
        <v>4</v>
      </c>
      <c r="O910" s="21">
        <v>120</v>
      </c>
      <c r="P910" s="21">
        <v>8</v>
      </c>
      <c r="Q910" s="21"/>
      <c r="R910" s="21">
        <v>0</v>
      </c>
      <c r="S910" s="21">
        <v>8</v>
      </c>
      <c r="T910" s="121">
        <v>104</v>
      </c>
      <c r="U910" s="50">
        <f t="shared" si="227"/>
        <v>0</v>
      </c>
      <c r="V910" s="29">
        <f t="shared" si="228"/>
        <v>0</v>
      </c>
      <c r="W910" s="29">
        <f t="shared" si="229"/>
        <v>8</v>
      </c>
      <c r="X910" s="57">
        <f t="shared" si="230"/>
        <v>0</v>
      </c>
      <c r="Y910" s="29">
        <f t="shared" si="231"/>
        <v>0</v>
      </c>
      <c r="Z910" s="20">
        <f t="shared" si="232"/>
        <v>0</v>
      </c>
      <c r="AA910" s="20">
        <f t="shared" si="241"/>
        <v>0</v>
      </c>
      <c r="AB910" s="20">
        <f t="shared" si="233"/>
        <v>0</v>
      </c>
      <c r="AC910" s="20">
        <f t="shared" si="234"/>
        <v>0</v>
      </c>
      <c r="AD910" s="20">
        <f t="shared" si="235"/>
        <v>0</v>
      </c>
      <c r="AE910" s="23">
        <f t="shared" si="236"/>
        <v>0</v>
      </c>
      <c r="AF910" s="25">
        <f t="shared" si="237"/>
        <v>0</v>
      </c>
      <c r="AG910" s="230"/>
      <c r="AH910" s="25">
        <f t="shared" si="225"/>
        <v>0</v>
      </c>
      <c r="AI910" s="23"/>
      <c r="AJ910" s="49">
        <f t="shared" si="238"/>
        <v>8</v>
      </c>
      <c r="AK910" s="181" t="s">
        <v>766</v>
      </c>
      <c r="AL910" s="182">
        <f t="shared" si="239"/>
        <v>1.3333333333333334E-2</v>
      </c>
      <c r="AM910" s="69" t="s">
        <v>366</v>
      </c>
      <c r="AN910" s="20" t="s">
        <v>148</v>
      </c>
      <c r="AO910" s="20" t="s">
        <v>148</v>
      </c>
      <c r="AP910" s="21"/>
      <c r="AQ910" s="122" t="s">
        <v>4</v>
      </c>
      <c r="AR910" s="185" t="str">
        <f>INDEX(Преподаватели!F$3:F$72,MATCH($AK910,Преподаватели!$E$3:$E$72,0),1)</f>
        <v>доц.</v>
      </c>
      <c r="AS910" s="101" t="str">
        <f>INDEX(Преподаватели!G$3:G$72,MATCH($AK910,Преподаватели!$E$3:$E$72,0),1)</f>
        <v>сум.</v>
      </c>
      <c r="AT910" s="101" t="str">
        <f>INDEX(Преподаватели!H$3:H$72,MATCH($AK910,Преподаватели!$E$3:$E$72,0),1)</f>
        <v>к.н.</v>
      </c>
      <c r="AU910" s="186" t="str">
        <f>INDEX(Преподаватели!I$3:I$72,MATCH($AK910,Преподаватели!$E$3:$E$72,0),1)</f>
        <v>доц.</v>
      </c>
      <c r="AV910" s="157"/>
      <c r="AW910" s="163"/>
      <c r="AX910" s="163"/>
      <c r="AY910" s="164"/>
      <c r="AZ910" s="165"/>
      <c r="BA910" s="165"/>
      <c r="BB910" s="4"/>
      <c r="BC910" s="4"/>
      <c r="BD910" s="4"/>
      <c r="BE910" s="4"/>
      <c r="BF910" s="4"/>
    </row>
    <row r="911" spans="1:58">
      <c r="A911" s="21" t="s">
        <v>432</v>
      </c>
      <c r="B911" s="145" t="s">
        <v>813</v>
      </c>
      <c r="C911" s="68" t="s">
        <v>797</v>
      </c>
      <c r="D911" s="21" t="s">
        <v>437</v>
      </c>
      <c r="E911" s="21" t="s">
        <v>413</v>
      </c>
      <c r="F911" s="21">
        <v>1</v>
      </c>
      <c r="G911" s="20" t="s">
        <v>798</v>
      </c>
      <c r="H911" s="21">
        <v>12</v>
      </c>
      <c r="I911" s="49">
        <v>1</v>
      </c>
      <c r="J911" s="37"/>
      <c r="K911" s="31"/>
      <c r="L911" s="31"/>
      <c r="M911" s="38"/>
      <c r="N911" s="193">
        <v>0</v>
      </c>
      <c r="O911" s="21"/>
      <c r="P911" s="21">
        <v>8</v>
      </c>
      <c r="Q911" s="21">
        <v>8</v>
      </c>
      <c r="R911" s="21">
        <v>0</v>
      </c>
      <c r="S911" s="21"/>
      <c r="T911" s="121"/>
      <c r="U911" s="50">
        <f t="shared" si="227"/>
        <v>8</v>
      </c>
      <c r="V911" s="29">
        <f t="shared" si="228"/>
        <v>0</v>
      </c>
      <c r="W911" s="29">
        <f t="shared" si="229"/>
        <v>0</v>
      </c>
      <c r="X911" s="57">
        <f t="shared" si="230"/>
        <v>0</v>
      </c>
      <c r="Y911" s="29">
        <f t="shared" si="231"/>
        <v>0</v>
      </c>
      <c r="Z911" s="20">
        <f t="shared" si="232"/>
        <v>0</v>
      </c>
      <c r="AA911" s="20">
        <f t="shared" si="241"/>
        <v>0</v>
      </c>
      <c r="AB911" s="20">
        <f t="shared" si="233"/>
        <v>0</v>
      </c>
      <c r="AC911" s="20">
        <f t="shared" si="234"/>
        <v>0</v>
      </c>
      <c r="AD911" s="20">
        <f t="shared" si="235"/>
        <v>0</v>
      </c>
      <c r="AE911" s="23">
        <f t="shared" si="236"/>
        <v>0</v>
      </c>
      <c r="AF911" s="25">
        <f t="shared" si="237"/>
        <v>0</v>
      </c>
      <c r="AG911" s="230">
        <f t="shared" si="240"/>
        <v>0</v>
      </c>
      <c r="AH911" s="25">
        <f t="shared" si="225"/>
        <v>0</v>
      </c>
      <c r="AI911" s="23"/>
      <c r="AJ911" s="49">
        <f t="shared" si="238"/>
        <v>8</v>
      </c>
      <c r="AK911" s="181" t="s">
        <v>233</v>
      </c>
      <c r="AL911" s="182">
        <f t="shared" si="239"/>
        <v>1.3333333333333334E-2</v>
      </c>
      <c r="AM911" s="69" t="s">
        <v>195</v>
      </c>
      <c r="AN911" s="20" t="s">
        <v>180</v>
      </c>
      <c r="AO911" s="20" t="s">
        <v>148</v>
      </c>
      <c r="AP911" s="21"/>
      <c r="AQ911" s="122" t="s">
        <v>4</v>
      </c>
      <c r="AR911" s="185" t="str">
        <f>INDEX(Преподаватели!F$3:F$72,MATCH($AK911,Преподаватели!$E$3:$E$72,0),1)</f>
        <v>доц.</v>
      </c>
      <c r="AS911" s="101" t="str">
        <f>INDEX(Преподаватели!G$3:G$72,MATCH($AK911,Преподаватели!$E$3:$E$72,0),1)</f>
        <v>шт.</v>
      </c>
      <c r="AT911" s="101" t="str">
        <f>INDEX(Преподаватели!H$3:H$72,MATCH($AK911,Преподаватели!$E$3:$E$72,0),1)</f>
        <v>к.н.</v>
      </c>
      <c r="AU911" s="186" t="str">
        <f>INDEX(Преподаватели!I$3:I$72,MATCH($AK911,Преподаватели!$E$3:$E$72,0),1)</f>
        <v>б.з.</v>
      </c>
      <c r="AV911" s="157"/>
      <c r="AW911" s="163"/>
      <c r="AX911" s="163"/>
      <c r="AY911" s="164"/>
      <c r="AZ911" s="165"/>
      <c r="BA911" s="165"/>
      <c r="BB911" s="1"/>
      <c r="BC911" s="1"/>
      <c r="BD911" s="1"/>
      <c r="BE911" s="1"/>
      <c r="BF911" s="1"/>
    </row>
    <row r="912" spans="1:58" s="1" customFormat="1" ht="27" customHeight="1">
      <c r="A912" s="21" t="s">
        <v>434</v>
      </c>
      <c r="B912" s="145" t="s">
        <v>814</v>
      </c>
      <c r="C912" s="68" t="s">
        <v>797</v>
      </c>
      <c r="D912" s="21" t="s">
        <v>437</v>
      </c>
      <c r="E912" s="21" t="s">
        <v>413</v>
      </c>
      <c r="F912" s="21">
        <v>1</v>
      </c>
      <c r="G912" s="20" t="s">
        <v>798</v>
      </c>
      <c r="H912" s="21">
        <v>12</v>
      </c>
      <c r="I912" s="49">
        <v>1</v>
      </c>
      <c r="J912" s="37"/>
      <c r="K912" s="31"/>
      <c r="L912" s="31"/>
      <c r="M912" s="38"/>
      <c r="N912" s="193">
        <v>0</v>
      </c>
      <c r="O912" s="21"/>
      <c r="P912" s="21">
        <v>8</v>
      </c>
      <c r="Q912" s="21">
        <v>8</v>
      </c>
      <c r="R912" s="21">
        <v>0</v>
      </c>
      <c r="S912" s="21"/>
      <c r="T912" s="121"/>
      <c r="U912" s="50">
        <f t="shared" si="227"/>
        <v>8</v>
      </c>
      <c r="V912" s="29">
        <f t="shared" si="228"/>
        <v>0</v>
      </c>
      <c r="W912" s="29">
        <f t="shared" si="229"/>
        <v>0</v>
      </c>
      <c r="X912" s="57">
        <f t="shared" si="230"/>
        <v>0</v>
      </c>
      <c r="Y912" s="29">
        <f t="shared" si="231"/>
        <v>0</v>
      </c>
      <c r="Z912" s="20">
        <f t="shared" si="232"/>
        <v>0</v>
      </c>
      <c r="AA912" s="20">
        <f t="shared" si="241"/>
        <v>0</v>
      </c>
      <c r="AB912" s="20">
        <f t="shared" si="233"/>
        <v>0</v>
      </c>
      <c r="AC912" s="20">
        <f t="shared" si="234"/>
        <v>0</v>
      </c>
      <c r="AD912" s="20">
        <f t="shared" si="235"/>
        <v>0</v>
      </c>
      <c r="AE912" s="23">
        <f t="shared" si="236"/>
        <v>0</v>
      </c>
      <c r="AF912" s="25">
        <f t="shared" si="237"/>
        <v>0</v>
      </c>
      <c r="AG912" s="230">
        <f t="shared" si="240"/>
        <v>0</v>
      </c>
      <c r="AH912" s="25">
        <f t="shared" si="225"/>
        <v>0</v>
      </c>
      <c r="AI912" s="23"/>
      <c r="AJ912" s="49">
        <f t="shared" si="238"/>
        <v>8</v>
      </c>
      <c r="AK912" s="181" t="s">
        <v>766</v>
      </c>
      <c r="AL912" s="182">
        <f t="shared" si="239"/>
        <v>1.3333333333333334E-2</v>
      </c>
      <c r="AM912" s="158" t="s">
        <v>179</v>
      </c>
      <c r="AN912" s="20" t="s">
        <v>180</v>
      </c>
      <c r="AO912" s="20" t="s">
        <v>148</v>
      </c>
      <c r="AP912" s="21"/>
      <c r="AQ912" s="122" t="s">
        <v>4</v>
      </c>
      <c r="AR912" s="185" t="str">
        <f>INDEX(Преподаватели!F$3:F$72,MATCH($AK912,Преподаватели!$E$3:$E$72,0),1)</f>
        <v>доц.</v>
      </c>
      <c r="AS912" s="101" t="str">
        <f>INDEX(Преподаватели!G$3:G$72,MATCH($AK912,Преподаватели!$E$3:$E$72,0),1)</f>
        <v>сум.</v>
      </c>
      <c r="AT912" s="101" t="str">
        <f>INDEX(Преподаватели!H$3:H$72,MATCH($AK912,Преподаватели!$E$3:$E$72,0),1)</f>
        <v>к.н.</v>
      </c>
      <c r="AU912" s="186" t="str">
        <f>INDEX(Преподаватели!I$3:I$72,MATCH($AK912,Преподаватели!$E$3:$E$72,0),1)</f>
        <v>доц.</v>
      </c>
      <c r="AV912" s="157"/>
      <c r="AW912" s="163"/>
      <c r="AX912" s="163"/>
      <c r="AY912" s="164"/>
      <c r="AZ912" s="165"/>
      <c r="BA912" s="165"/>
      <c r="BB912" s="4"/>
      <c r="BC912" s="4"/>
      <c r="BD912" s="4"/>
      <c r="BE912" s="4"/>
      <c r="BF912" s="4"/>
    </row>
    <row r="913" spans="1:58" s="1" customFormat="1" ht="25.5">
      <c r="A913" s="329" t="s">
        <v>439</v>
      </c>
      <c r="B913" s="145" t="s">
        <v>415</v>
      </c>
      <c r="C913" s="68" t="s">
        <v>259</v>
      </c>
      <c r="D913" s="21" t="s">
        <v>437</v>
      </c>
      <c r="E913" s="21" t="s">
        <v>413</v>
      </c>
      <c r="F913" s="21">
        <v>1</v>
      </c>
      <c r="G913" s="320" t="s">
        <v>815</v>
      </c>
      <c r="H913" s="21">
        <v>9</v>
      </c>
      <c r="I913" s="49">
        <v>1</v>
      </c>
      <c r="J913" s="37"/>
      <c r="K913" s="31"/>
      <c r="L913" s="31"/>
      <c r="M913" s="38"/>
      <c r="N913" s="193">
        <v>0</v>
      </c>
      <c r="O913" s="21"/>
      <c r="P913" s="21">
        <v>4</v>
      </c>
      <c r="Q913" s="21">
        <v>4</v>
      </c>
      <c r="R913" s="21">
        <v>0</v>
      </c>
      <c r="S913" s="21"/>
      <c r="T913" s="121"/>
      <c r="U913" s="50">
        <f t="shared" si="227"/>
        <v>4</v>
      </c>
      <c r="V913" s="29">
        <f t="shared" si="228"/>
        <v>0</v>
      </c>
      <c r="W913" s="29">
        <f t="shared" si="229"/>
        <v>0</v>
      </c>
      <c r="X913" s="57">
        <f t="shared" si="230"/>
        <v>0</v>
      </c>
      <c r="Y913" s="29">
        <f t="shared" si="231"/>
        <v>0</v>
      </c>
      <c r="Z913" s="20">
        <f t="shared" si="232"/>
        <v>0</v>
      </c>
      <c r="AA913" s="20">
        <f t="shared" si="241"/>
        <v>0</v>
      </c>
      <c r="AB913" s="20">
        <f t="shared" si="233"/>
        <v>0</v>
      </c>
      <c r="AC913" s="20">
        <f t="shared" si="234"/>
        <v>0</v>
      </c>
      <c r="AD913" s="20">
        <f t="shared" si="235"/>
        <v>0</v>
      </c>
      <c r="AE913" s="23">
        <f t="shared" si="236"/>
        <v>0</v>
      </c>
      <c r="AF913" s="25">
        <f t="shared" si="237"/>
        <v>0</v>
      </c>
      <c r="AG913" s="230">
        <f t="shared" si="240"/>
        <v>0</v>
      </c>
      <c r="AH913" s="25">
        <f t="shared" si="225"/>
        <v>0</v>
      </c>
      <c r="AI913" s="23"/>
      <c r="AJ913" s="49">
        <f t="shared" si="238"/>
        <v>4</v>
      </c>
      <c r="AK913" s="181" t="s">
        <v>233</v>
      </c>
      <c r="AL913" s="182">
        <f t="shared" si="239"/>
        <v>6.6666666666666671E-3</v>
      </c>
      <c r="AM913" s="158" t="s">
        <v>173</v>
      </c>
      <c r="AN913" s="20" t="s">
        <v>149</v>
      </c>
      <c r="AO913" s="20" t="s">
        <v>149</v>
      </c>
      <c r="AP913" s="21"/>
      <c r="AQ913" s="122" t="s">
        <v>4</v>
      </c>
      <c r="AR913" s="185" t="str">
        <f>INDEX(Преподаватели!F$3:F$72,MATCH($AK913,Преподаватели!$E$3:$E$72,0),1)</f>
        <v>доц.</v>
      </c>
      <c r="AS913" s="101" t="str">
        <f>INDEX(Преподаватели!G$3:G$72,MATCH($AK913,Преподаватели!$E$3:$E$72,0),1)</f>
        <v>шт.</v>
      </c>
      <c r="AT913" s="101" t="str">
        <f>INDEX(Преподаватели!H$3:H$72,MATCH($AK913,Преподаватели!$E$3:$E$72,0),1)</f>
        <v>к.н.</v>
      </c>
      <c r="AU913" s="186" t="str">
        <f>INDEX(Преподаватели!I$3:I$72,MATCH($AK913,Преподаватели!$E$3:$E$72,0),1)</f>
        <v>б.з.</v>
      </c>
      <c r="AV913" s="157"/>
      <c r="AW913" s="163"/>
      <c r="AX913" s="163"/>
      <c r="AY913" s="164"/>
      <c r="AZ913" s="165"/>
      <c r="BA913" s="165"/>
    </row>
    <row r="914" spans="1:58" s="1" customFormat="1" ht="25.5">
      <c r="A914" s="21" t="s">
        <v>141</v>
      </c>
      <c r="B914" s="145" t="s">
        <v>415</v>
      </c>
      <c r="C914" s="68" t="s">
        <v>259</v>
      </c>
      <c r="D914" s="21" t="s">
        <v>437</v>
      </c>
      <c r="E914" s="21" t="s">
        <v>413</v>
      </c>
      <c r="F914" s="21">
        <v>1</v>
      </c>
      <c r="G914" s="320" t="s">
        <v>815</v>
      </c>
      <c r="H914" s="21">
        <v>9</v>
      </c>
      <c r="I914" s="49">
        <v>1</v>
      </c>
      <c r="J914" s="37"/>
      <c r="K914" s="31" t="s">
        <v>106</v>
      </c>
      <c r="L914" s="31"/>
      <c r="M914" s="38"/>
      <c r="N914" s="193">
        <v>3</v>
      </c>
      <c r="O914" s="21">
        <v>90</v>
      </c>
      <c r="P914" s="21">
        <v>8</v>
      </c>
      <c r="Q914" s="21"/>
      <c r="R914" s="21">
        <v>0</v>
      </c>
      <c r="S914" s="21">
        <v>8</v>
      </c>
      <c r="T914" s="121">
        <v>78</v>
      </c>
      <c r="U914" s="50">
        <f t="shared" si="227"/>
        <v>0</v>
      </c>
      <c r="V914" s="29">
        <f t="shared" si="228"/>
        <v>0</v>
      </c>
      <c r="W914" s="29">
        <f t="shared" si="229"/>
        <v>8</v>
      </c>
      <c r="X914" s="57">
        <f t="shared" si="230"/>
        <v>0</v>
      </c>
      <c r="Y914" s="29">
        <f t="shared" si="231"/>
        <v>0</v>
      </c>
      <c r="Z914" s="20">
        <f t="shared" si="232"/>
        <v>0</v>
      </c>
      <c r="AA914" s="20">
        <f t="shared" si="241"/>
        <v>0</v>
      </c>
      <c r="AB914" s="20">
        <f t="shared" si="233"/>
        <v>0</v>
      </c>
      <c r="AC914" s="20">
        <f t="shared" si="234"/>
        <v>0</v>
      </c>
      <c r="AD914" s="20">
        <f t="shared" si="235"/>
        <v>0</v>
      </c>
      <c r="AE914" s="23">
        <f t="shared" si="236"/>
        <v>0</v>
      </c>
      <c r="AF914" s="25">
        <f t="shared" si="237"/>
        <v>0</v>
      </c>
      <c r="AG914" s="230"/>
      <c r="AH914" s="25">
        <f t="shared" ref="AH914:AH977" si="242">IF(AF914&gt;0,0,IF(D914="Заоч.",0,IF(OR(D914="Ден.(д)",D914="Заоч.(д)"),0,IF(Q914&gt;0,N914*H914*0.02,0))))</f>
        <v>0</v>
      </c>
      <c r="AI914" s="23"/>
      <c r="AJ914" s="49">
        <f t="shared" si="238"/>
        <v>8</v>
      </c>
      <c r="AK914" s="181" t="s">
        <v>233</v>
      </c>
      <c r="AL914" s="182">
        <f t="shared" si="239"/>
        <v>1.3333333333333334E-2</v>
      </c>
      <c r="AM914" s="158" t="s">
        <v>173</v>
      </c>
      <c r="AN914" s="20" t="s">
        <v>149</v>
      </c>
      <c r="AO914" s="20" t="s">
        <v>149</v>
      </c>
      <c r="AP914" s="21"/>
      <c r="AQ914" s="122" t="s">
        <v>4</v>
      </c>
      <c r="AR914" s="185" t="str">
        <f>INDEX(Преподаватели!F$3:F$72,MATCH($AK914,Преподаватели!$E$3:$E$72,0),1)</f>
        <v>доц.</v>
      </c>
      <c r="AS914" s="101" t="str">
        <f>INDEX(Преподаватели!G$3:G$72,MATCH($AK914,Преподаватели!$E$3:$E$72,0),1)</f>
        <v>шт.</v>
      </c>
      <c r="AT914" s="101" t="str">
        <f>INDEX(Преподаватели!H$3:H$72,MATCH($AK914,Преподаватели!$E$3:$E$72,0),1)</f>
        <v>к.н.</v>
      </c>
      <c r="AU914" s="186" t="str">
        <f>INDEX(Преподаватели!I$3:I$72,MATCH($AK914,Преподаватели!$E$3:$E$72,0),1)</f>
        <v>б.з.</v>
      </c>
      <c r="AV914" s="157"/>
      <c r="AW914" s="163"/>
      <c r="AX914" s="163"/>
      <c r="AY914" s="164"/>
      <c r="AZ914" s="165"/>
      <c r="BA914" s="165"/>
      <c r="BB914" s="4"/>
      <c r="BC914" s="4"/>
      <c r="BD914" s="4"/>
      <c r="BE914" s="4"/>
      <c r="BF914" s="4"/>
    </row>
    <row r="915" spans="1:58" ht="25.5">
      <c r="A915" s="334" t="s">
        <v>439</v>
      </c>
      <c r="B915" s="145" t="s">
        <v>816</v>
      </c>
      <c r="C915" s="68" t="s">
        <v>143</v>
      </c>
      <c r="D915" s="21" t="s">
        <v>437</v>
      </c>
      <c r="E915" s="21" t="s">
        <v>413</v>
      </c>
      <c r="F915" s="21">
        <v>1</v>
      </c>
      <c r="G915" s="20" t="s">
        <v>817</v>
      </c>
      <c r="H915" s="21">
        <v>3</v>
      </c>
      <c r="I915" s="49">
        <v>1</v>
      </c>
      <c r="J915" s="37"/>
      <c r="K915" s="31"/>
      <c r="L915" s="31"/>
      <c r="M915" s="38"/>
      <c r="N915" s="193">
        <v>0</v>
      </c>
      <c r="O915" s="21"/>
      <c r="P915" s="21">
        <v>4</v>
      </c>
      <c r="Q915" s="21">
        <v>4</v>
      </c>
      <c r="R915" s="21">
        <v>0</v>
      </c>
      <c r="S915" s="21"/>
      <c r="T915" s="121"/>
      <c r="U915" s="50">
        <f t="shared" si="227"/>
        <v>4</v>
      </c>
      <c r="V915" s="29">
        <f t="shared" si="228"/>
        <v>0</v>
      </c>
      <c r="W915" s="29">
        <f t="shared" si="229"/>
        <v>0</v>
      </c>
      <c r="X915" s="57">
        <f t="shared" si="230"/>
        <v>0</v>
      </c>
      <c r="Y915" s="29">
        <f t="shared" si="231"/>
        <v>0</v>
      </c>
      <c r="Z915" s="20">
        <f t="shared" si="232"/>
        <v>0</v>
      </c>
      <c r="AA915" s="20">
        <f t="shared" si="241"/>
        <v>0</v>
      </c>
      <c r="AB915" s="20">
        <f t="shared" si="233"/>
        <v>0</v>
      </c>
      <c r="AC915" s="20">
        <f t="shared" si="234"/>
        <v>0</v>
      </c>
      <c r="AD915" s="20">
        <f t="shared" si="235"/>
        <v>0</v>
      </c>
      <c r="AE915" s="23">
        <f t="shared" si="236"/>
        <v>0</v>
      </c>
      <c r="AF915" s="25">
        <f t="shared" si="237"/>
        <v>0</v>
      </c>
      <c r="AG915" s="230"/>
      <c r="AH915" s="25">
        <f t="shared" si="242"/>
        <v>0</v>
      </c>
      <c r="AI915" s="23"/>
      <c r="AJ915" s="49">
        <f t="shared" si="238"/>
        <v>4</v>
      </c>
      <c r="AK915" s="181" t="s">
        <v>160</v>
      </c>
      <c r="AL915" s="182">
        <f t="shared" si="239"/>
        <v>6.6666666666666671E-3</v>
      </c>
      <c r="AM915" s="158" t="s">
        <v>161</v>
      </c>
      <c r="AN915" s="20" t="s">
        <v>149</v>
      </c>
      <c r="AO915" s="20" t="s">
        <v>149</v>
      </c>
      <c r="AP915" s="21"/>
      <c r="AQ915" s="122" t="s">
        <v>4</v>
      </c>
      <c r="AR915" s="185" t="str">
        <f>INDEX(Преподаватели!F$3:F$72,MATCH($AK915,Преподаватели!$E$3:$E$72,0),1)</f>
        <v>доц.</v>
      </c>
      <c r="AS915" s="101" t="str">
        <f>INDEX(Преподаватели!G$3:G$72,MATCH($AK915,Преподаватели!$E$3:$E$72,0),1)</f>
        <v>сум.</v>
      </c>
      <c r="AT915" s="101" t="str">
        <f>INDEX(Преподаватели!H$3:H$72,MATCH($AK915,Преподаватели!$E$3:$E$72,0),1)</f>
        <v>к.н.</v>
      </c>
      <c r="AU915" s="186" t="str">
        <f>INDEX(Преподаватели!I$3:I$72,MATCH($AK915,Преподаватели!$E$3:$E$72,0),1)</f>
        <v>доц.</v>
      </c>
      <c r="AV915" s="157"/>
      <c r="AW915" s="163"/>
      <c r="AX915" s="163"/>
      <c r="AY915" s="164"/>
      <c r="AZ915" s="165"/>
      <c r="BA915" s="165"/>
    </row>
    <row r="916" spans="1:58" s="1" customFormat="1" ht="25.5">
      <c r="A916" s="21" t="s">
        <v>181</v>
      </c>
      <c r="B916" s="145" t="s">
        <v>816</v>
      </c>
      <c r="C916" s="68" t="s">
        <v>143</v>
      </c>
      <c r="D916" s="21" t="s">
        <v>437</v>
      </c>
      <c r="E916" s="21" t="s">
        <v>413</v>
      </c>
      <c r="F916" s="21">
        <v>1</v>
      </c>
      <c r="G916" s="20" t="s">
        <v>817</v>
      </c>
      <c r="H916" s="21">
        <v>3</v>
      </c>
      <c r="I916" s="49">
        <v>1</v>
      </c>
      <c r="J916" s="37" t="s">
        <v>106</v>
      </c>
      <c r="K916" s="31"/>
      <c r="L916" s="31"/>
      <c r="M916" s="38"/>
      <c r="N916" s="193">
        <v>4</v>
      </c>
      <c r="O916" s="21">
        <v>120</v>
      </c>
      <c r="P916" s="21">
        <v>2</v>
      </c>
      <c r="Q916" s="21"/>
      <c r="R916" s="21">
        <v>0</v>
      </c>
      <c r="S916" s="21">
        <v>2</v>
      </c>
      <c r="T916" s="121">
        <v>108</v>
      </c>
      <c r="U916" s="50">
        <f t="shared" si="227"/>
        <v>0</v>
      </c>
      <c r="V916" s="29">
        <f t="shared" si="228"/>
        <v>0</v>
      </c>
      <c r="W916" s="29">
        <f t="shared" si="229"/>
        <v>2</v>
      </c>
      <c r="X916" s="57">
        <f t="shared" si="230"/>
        <v>0</v>
      </c>
      <c r="Y916" s="29">
        <f t="shared" si="231"/>
        <v>0</v>
      </c>
      <c r="Z916" s="20">
        <f t="shared" si="232"/>
        <v>0</v>
      </c>
      <c r="AA916" s="20">
        <f t="shared" si="241"/>
        <v>0</v>
      </c>
      <c r="AB916" s="20">
        <f t="shared" si="233"/>
        <v>0.75</v>
      </c>
      <c r="AC916" s="20">
        <f t="shared" si="234"/>
        <v>0</v>
      </c>
      <c r="AD916" s="20">
        <f t="shared" si="235"/>
        <v>0</v>
      </c>
      <c r="AE916" s="23">
        <f t="shared" si="236"/>
        <v>0</v>
      </c>
      <c r="AF916" s="25">
        <f t="shared" si="237"/>
        <v>0</v>
      </c>
      <c r="AG916" s="230"/>
      <c r="AH916" s="25">
        <f t="shared" si="242"/>
        <v>0</v>
      </c>
      <c r="AI916" s="23"/>
      <c r="AJ916" s="49">
        <f t="shared" si="238"/>
        <v>2.75</v>
      </c>
      <c r="AK916" s="181" t="s">
        <v>160</v>
      </c>
      <c r="AL916" s="182">
        <f t="shared" si="239"/>
        <v>4.5833333333333334E-3</v>
      </c>
      <c r="AM916" s="158" t="s">
        <v>161</v>
      </c>
      <c r="AN916" s="20" t="s">
        <v>149</v>
      </c>
      <c r="AO916" s="20" t="s">
        <v>149</v>
      </c>
      <c r="AP916" s="21"/>
      <c r="AQ916" s="122" t="s">
        <v>4</v>
      </c>
      <c r="AR916" s="185" t="str">
        <f>INDEX(Преподаватели!F$3:F$72,MATCH($AK916,Преподаватели!$E$3:$E$72,0),1)</f>
        <v>доц.</v>
      </c>
      <c r="AS916" s="101" t="str">
        <f>INDEX(Преподаватели!G$3:G$72,MATCH($AK916,Преподаватели!$E$3:$E$72,0),1)</f>
        <v>сум.</v>
      </c>
      <c r="AT916" s="101" t="str">
        <f>INDEX(Преподаватели!H$3:H$72,MATCH($AK916,Преподаватели!$E$3:$E$72,0),1)</f>
        <v>к.н.</v>
      </c>
      <c r="AU916" s="186" t="str">
        <f>INDEX(Преподаватели!I$3:I$72,MATCH($AK916,Преподаватели!$E$3:$E$72,0),1)</f>
        <v>доц.</v>
      </c>
      <c r="AV916" s="157"/>
      <c r="AW916" s="163"/>
      <c r="AX916" s="163"/>
      <c r="AY916" s="164"/>
      <c r="AZ916" s="165"/>
      <c r="BA916" s="165"/>
    </row>
    <row r="917" spans="1:58">
      <c r="A917" s="21" t="s">
        <v>183</v>
      </c>
      <c r="B917" s="145" t="s">
        <v>818</v>
      </c>
      <c r="C917" s="68" t="s">
        <v>143</v>
      </c>
      <c r="D917" s="21" t="s">
        <v>437</v>
      </c>
      <c r="E917" s="21" t="s">
        <v>413</v>
      </c>
      <c r="F917" s="21">
        <v>1</v>
      </c>
      <c r="G917" s="20" t="s">
        <v>817</v>
      </c>
      <c r="H917" s="21">
        <v>3</v>
      </c>
      <c r="I917" s="49">
        <v>1</v>
      </c>
      <c r="J917" s="37"/>
      <c r="K917" s="31"/>
      <c r="L917" s="31"/>
      <c r="M917" s="38"/>
      <c r="N917" s="193">
        <v>0</v>
      </c>
      <c r="O917" s="21"/>
      <c r="P917" s="21">
        <v>4</v>
      </c>
      <c r="Q917" s="21">
        <v>4</v>
      </c>
      <c r="R917" s="21">
        <v>0</v>
      </c>
      <c r="S917" s="21"/>
      <c r="T917" s="121"/>
      <c r="U917" s="50">
        <f t="shared" si="227"/>
        <v>4</v>
      </c>
      <c r="V917" s="29">
        <f t="shared" si="228"/>
        <v>0</v>
      </c>
      <c r="W917" s="29">
        <f t="shared" si="229"/>
        <v>0</v>
      </c>
      <c r="X917" s="57">
        <f t="shared" si="230"/>
        <v>0</v>
      </c>
      <c r="Y917" s="29">
        <f t="shared" si="231"/>
        <v>0</v>
      </c>
      <c r="Z917" s="20">
        <f t="shared" si="232"/>
        <v>0</v>
      </c>
      <c r="AA917" s="20">
        <f t="shared" si="241"/>
        <v>0</v>
      </c>
      <c r="AB917" s="20">
        <f t="shared" si="233"/>
        <v>0</v>
      </c>
      <c r="AC917" s="20">
        <f t="shared" si="234"/>
        <v>0</v>
      </c>
      <c r="AD917" s="20">
        <f t="shared" si="235"/>
        <v>0</v>
      </c>
      <c r="AE917" s="23">
        <f t="shared" si="236"/>
        <v>0</v>
      </c>
      <c r="AF917" s="25">
        <f t="shared" si="237"/>
        <v>0</v>
      </c>
      <c r="AG917" s="230"/>
      <c r="AH917" s="25">
        <f t="shared" si="242"/>
        <v>0</v>
      </c>
      <c r="AI917" s="23"/>
      <c r="AJ917" s="49">
        <f t="shared" si="238"/>
        <v>4</v>
      </c>
      <c r="AK917" s="181" t="s">
        <v>278</v>
      </c>
      <c r="AL917" s="182">
        <f t="shared" si="239"/>
        <v>6.6666666666666671E-3</v>
      </c>
      <c r="AM917" s="158" t="s">
        <v>161</v>
      </c>
      <c r="AN917" s="20" t="s">
        <v>149</v>
      </c>
      <c r="AO917" s="20" t="s">
        <v>149</v>
      </c>
      <c r="AP917" s="21"/>
      <c r="AQ917" s="122" t="s">
        <v>4</v>
      </c>
      <c r="AR917" s="185" t="str">
        <f>INDEX(Преподаватели!F$3:F$72,MATCH($AK917,Преподаватели!$E$3:$E$72,0),1)</f>
        <v>викл.</v>
      </c>
      <c r="AS917" s="101" t="str">
        <f>INDEX(Преподаватели!G$3:G$72,MATCH($AK917,Преподаватели!$E$3:$E$72,0),1)</f>
        <v>сум.</v>
      </c>
      <c r="AT917" s="101" t="str">
        <f>INDEX(Преподаватели!H$3:H$72,MATCH($AK917,Преподаватели!$E$3:$E$72,0),1)</f>
        <v>б.с.</v>
      </c>
      <c r="AU917" s="186" t="str">
        <f>INDEX(Преподаватели!I$3:I$72,MATCH($AK917,Преподаватели!$E$3:$E$72,0),1)</f>
        <v>б.з.</v>
      </c>
      <c r="AV917" s="157"/>
      <c r="AW917" s="163"/>
      <c r="AX917" s="163"/>
      <c r="AY917" s="164"/>
      <c r="AZ917" s="165"/>
      <c r="BA917" s="165"/>
    </row>
    <row r="918" spans="1:58" s="1" customFormat="1">
      <c r="A918" s="21" t="s">
        <v>183</v>
      </c>
      <c r="B918" s="145" t="s">
        <v>818</v>
      </c>
      <c r="C918" s="68" t="s">
        <v>143</v>
      </c>
      <c r="D918" s="21" t="s">
        <v>437</v>
      </c>
      <c r="E918" s="21" t="s">
        <v>413</v>
      </c>
      <c r="F918" s="21">
        <v>2</v>
      </c>
      <c r="G918" s="20" t="s">
        <v>817</v>
      </c>
      <c r="H918" s="21">
        <v>3</v>
      </c>
      <c r="I918" s="49">
        <v>1</v>
      </c>
      <c r="J918" s="37" t="s">
        <v>106</v>
      </c>
      <c r="K918" s="31"/>
      <c r="L918" s="31"/>
      <c r="M918" s="38"/>
      <c r="N918" s="193">
        <v>3</v>
      </c>
      <c r="O918" s="21">
        <v>90</v>
      </c>
      <c r="P918" s="21">
        <v>8</v>
      </c>
      <c r="Q918" s="21"/>
      <c r="R918" s="21">
        <v>0</v>
      </c>
      <c r="S918" s="21">
        <v>8</v>
      </c>
      <c r="T918" s="121">
        <v>78</v>
      </c>
      <c r="U918" s="50">
        <f t="shared" si="227"/>
        <v>0</v>
      </c>
      <c r="V918" s="29">
        <f t="shared" si="228"/>
        <v>0</v>
      </c>
      <c r="W918" s="29">
        <f t="shared" si="229"/>
        <v>8</v>
      </c>
      <c r="X918" s="57">
        <f t="shared" si="230"/>
        <v>0</v>
      </c>
      <c r="Y918" s="29">
        <f t="shared" si="231"/>
        <v>0</v>
      </c>
      <c r="Z918" s="20">
        <f t="shared" si="232"/>
        <v>0</v>
      </c>
      <c r="AA918" s="20">
        <f t="shared" si="241"/>
        <v>0</v>
      </c>
      <c r="AB918" s="20">
        <f t="shared" si="233"/>
        <v>0.75</v>
      </c>
      <c r="AC918" s="20">
        <f t="shared" si="234"/>
        <v>0</v>
      </c>
      <c r="AD918" s="20">
        <f t="shared" si="235"/>
        <v>0</v>
      </c>
      <c r="AE918" s="23">
        <f t="shared" si="236"/>
        <v>0</v>
      </c>
      <c r="AF918" s="25">
        <f t="shared" si="237"/>
        <v>0</v>
      </c>
      <c r="AG918" s="230"/>
      <c r="AH918" s="25">
        <f t="shared" si="242"/>
        <v>0</v>
      </c>
      <c r="AI918" s="23"/>
      <c r="AJ918" s="49">
        <f t="shared" si="238"/>
        <v>8.75</v>
      </c>
      <c r="AK918" s="181" t="s">
        <v>278</v>
      </c>
      <c r="AL918" s="182">
        <f t="shared" si="239"/>
        <v>1.4583333333333334E-2</v>
      </c>
      <c r="AM918" s="158" t="s">
        <v>161</v>
      </c>
      <c r="AN918" s="20" t="s">
        <v>149</v>
      </c>
      <c r="AO918" s="20" t="s">
        <v>149</v>
      </c>
      <c r="AP918" s="21"/>
      <c r="AQ918" s="122" t="s">
        <v>4</v>
      </c>
      <c r="AR918" s="185" t="str">
        <f>INDEX(Преподаватели!F$3:F$72,MATCH($AK918,Преподаватели!$E$3:$E$72,0),1)</f>
        <v>викл.</v>
      </c>
      <c r="AS918" s="101" t="str">
        <f>INDEX(Преподаватели!G$3:G$72,MATCH($AK918,Преподаватели!$E$3:$E$72,0),1)</f>
        <v>сум.</v>
      </c>
      <c r="AT918" s="101" t="str">
        <f>INDEX(Преподаватели!H$3:H$72,MATCH($AK918,Преподаватели!$E$3:$E$72,0),1)</f>
        <v>б.с.</v>
      </c>
      <c r="AU918" s="186" t="str">
        <f>INDEX(Преподаватели!I$3:I$72,MATCH($AK918,Преподаватели!$E$3:$E$72,0),1)</f>
        <v>б.з.</v>
      </c>
      <c r="AV918" s="157"/>
      <c r="AW918" s="163"/>
      <c r="AX918" s="163"/>
      <c r="AY918" s="164"/>
      <c r="AZ918" s="165"/>
      <c r="BA918" s="165"/>
    </row>
    <row r="919" spans="1:58" s="1" customFormat="1" ht="25.5">
      <c r="A919" s="21" t="s">
        <v>206</v>
      </c>
      <c r="B919" s="145" t="s">
        <v>819</v>
      </c>
      <c r="C919" s="68" t="s">
        <v>143</v>
      </c>
      <c r="D919" s="21" t="s">
        <v>437</v>
      </c>
      <c r="E919" s="21" t="s">
        <v>413</v>
      </c>
      <c r="F919" s="21">
        <v>1</v>
      </c>
      <c r="G919" s="20" t="s">
        <v>817</v>
      </c>
      <c r="H919" s="21">
        <v>3</v>
      </c>
      <c r="I919" s="49">
        <v>1</v>
      </c>
      <c r="J919" s="37"/>
      <c r="K919" s="31"/>
      <c r="L919" s="31"/>
      <c r="M919" s="38"/>
      <c r="N919" s="193">
        <v>0</v>
      </c>
      <c r="O919" s="21"/>
      <c r="P919" s="21">
        <v>4</v>
      </c>
      <c r="Q919" s="21">
        <v>4</v>
      </c>
      <c r="R919" s="21">
        <v>0</v>
      </c>
      <c r="S919" s="21"/>
      <c r="T919" s="121"/>
      <c r="U919" s="50">
        <f t="shared" si="227"/>
        <v>4</v>
      </c>
      <c r="V919" s="29">
        <f t="shared" si="228"/>
        <v>0</v>
      </c>
      <c r="W919" s="29">
        <f t="shared" si="229"/>
        <v>0</v>
      </c>
      <c r="X919" s="57">
        <f t="shared" si="230"/>
        <v>0</v>
      </c>
      <c r="Y919" s="29">
        <f t="shared" si="231"/>
        <v>0</v>
      </c>
      <c r="Z919" s="20">
        <f t="shared" si="232"/>
        <v>0</v>
      </c>
      <c r="AA919" s="20">
        <f t="shared" si="241"/>
        <v>0</v>
      </c>
      <c r="AB919" s="20">
        <f t="shared" si="233"/>
        <v>0</v>
      </c>
      <c r="AC919" s="20">
        <f t="shared" si="234"/>
        <v>0</v>
      </c>
      <c r="AD919" s="20">
        <f t="shared" si="235"/>
        <v>0</v>
      </c>
      <c r="AE919" s="23">
        <f t="shared" si="236"/>
        <v>0</v>
      </c>
      <c r="AF919" s="25">
        <f t="shared" si="237"/>
        <v>0</v>
      </c>
      <c r="AG919" s="230"/>
      <c r="AH919" s="25">
        <f t="shared" si="242"/>
        <v>0</v>
      </c>
      <c r="AI919" s="23"/>
      <c r="AJ919" s="49">
        <f t="shared" si="238"/>
        <v>4</v>
      </c>
      <c r="AK919" s="181" t="s">
        <v>160</v>
      </c>
      <c r="AL919" s="182">
        <f t="shared" si="239"/>
        <v>6.6666666666666671E-3</v>
      </c>
      <c r="AM919" s="158" t="s">
        <v>161</v>
      </c>
      <c r="AN919" s="20" t="s">
        <v>149</v>
      </c>
      <c r="AO919" s="20" t="s">
        <v>149</v>
      </c>
      <c r="AP919" s="21"/>
      <c r="AQ919" s="122" t="s">
        <v>4</v>
      </c>
      <c r="AR919" s="185" t="str">
        <f>INDEX(Преподаватели!F$3:F$72,MATCH($AK919,Преподаватели!$E$3:$E$72,0),1)</f>
        <v>доц.</v>
      </c>
      <c r="AS919" s="101" t="str">
        <f>INDEX(Преподаватели!G$3:G$72,MATCH($AK919,Преподаватели!$E$3:$E$72,0),1)</f>
        <v>сум.</v>
      </c>
      <c r="AT919" s="101" t="str">
        <f>INDEX(Преподаватели!H$3:H$72,MATCH($AK919,Преподаватели!$E$3:$E$72,0),1)</f>
        <v>к.н.</v>
      </c>
      <c r="AU919" s="186" t="str">
        <f>INDEX(Преподаватели!I$3:I$72,MATCH($AK919,Преподаватели!$E$3:$E$72,0),1)</f>
        <v>доц.</v>
      </c>
      <c r="AV919" s="157"/>
      <c r="AW919" s="163"/>
      <c r="AX919" s="163"/>
      <c r="AY919" s="164"/>
      <c r="AZ919" s="165"/>
      <c r="BA919" s="165"/>
    </row>
    <row r="920" spans="1:58" ht="25.5">
      <c r="A920" s="21" t="s">
        <v>206</v>
      </c>
      <c r="B920" s="145" t="s">
        <v>819</v>
      </c>
      <c r="C920" s="68" t="s">
        <v>143</v>
      </c>
      <c r="D920" s="21" t="s">
        <v>437</v>
      </c>
      <c r="E920" s="21" t="s">
        <v>413</v>
      </c>
      <c r="F920" s="21">
        <v>2</v>
      </c>
      <c r="G920" s="20" t="s">
        <v>817</v>
      </c>
      <c r="H920" s="21">
        <v>3</v>
      </c>
      <c r="I920" s="49">
        <v>1</v>
      </c>
      <c r="J920" s="37" t="s">
        <v>106</v>
      </c>
      <c r="K920" s="31"/>
      <c r="L920" s="31"/>
      <c r="M920" s="38"/>
      <c r="N920" s="193">
        <v>3</v>
      </c>
      <c r="O920" s="21">
        <v>90</v>
      </c>
      <c r="P920" s="21">
        <v>2</v>
      </c>
      <c r="Q920" s="21"/>
      <c r="R920" s="21">
        <v>0</v>
      </c>
      <c r="S920" s="21">
        <v>2</v>
      </c>
      <c r="T920" s="121">
        <v>78</v>
      </c>
      <c r="U920" s="50">
        <f t="shared" si="227"/>
        <v>0</v>
      </c>
      <c r="V920" s="29">
        <f t="shared" si="228"/>
        <v>0</v>
      </c>
      <c r="W920" s="29">
        <f t="shared" si="229"/>
        <v>2</v>
      </c>
      <c r="X920" s="57">
        <f t="shared" si="230"/>
        <v>0</v>
      </c>
      <c r="Y920" s="29">
        <f t="shared" si="231"/>
        <v>0</v>
      </c>
      <c r="Z920" s="20">
        <f t="shared" si="232"/>
        <v>0</v>
      </c>
      <c r="AA920" s="20">
        <f t="shared" si="241"/>
        <v>0</v>
      </c>
      <c r="AB920" s="20">
        <f t="shared" si="233"/>
        <v>0.75</v>
      </c>
      <c r="AC920" s="20">
        <f t="shared" si="234"/>
        <v>0</v>
      </c>
      <c r="AD920" s="20">
        <f t="shared" si="235"/>
        <v>0</v>
      </c>
      <c r="AE920" s="23">
        <f t="shared" si="236"/>
        <v>0</v>
      </c>
      <c r="AF920" s="25">
        <f t="shared" si="237"/>
        <v>0</v>
      </c>
      <c r="AG920" s="230"/>
      <c r="AH920" s="25">
        <f t="shared" si="242"/>
        <v>0</v>
      </c>
      <c r="AI920" s="23"/>
      <c r="AJ920" s="49">
        <f t="shared" si="238"/>
        <v>2.75</v>
      </c>
      <c r="AK920" s="181" t="s">
        <v>160</v>
      </c>
      <c r="AL920" s="182">
        <f t="shared" si="239"/>
        <v>4.5833333333333334E-3</v>
      </c>
      <c r="AM920" s="158" t="s">
        <v>161</v>
      </c>
      <c r="AN920" s="20" t="s">
        <v>149</v>
      </c>
      <c r="AO920" s="20" t="s">
        <v>149</v>
      </c>
      <c r="AP920" s="21"/>
      <c r="AQ920" s="122" t="s">
        <v>4</v>
      </c>
      <c r="AR920" s="185" t="str">
        <f>INDEX(Преподаватели!F$3:F$72,MATCH($AK920,Преподаватели!$E$3:$E$72,0),1)</f>
        <v>доц.</v>
      </c>
      <c r="AS920" s="101" t="str">
        <f>INDEX(Преподаватели!G$3:G$72,MATCH($AK920,Преподаватели!$E$3:$E$72,0),1)</f>
        <v>сум.</v>
      </c>
      <c r="AT920" s="101" t="str">
        <f>INDEX(Преподаватели!H$3:H$72,MATCH($AK920,Преподаватели!$E$3:$E$72,0),1)</f>
        <v>к.н.</v>
      </c>
      <c r="AU920" s="186" t="str">
        <f>INDEX(Преподаватели!I$3:I$72,MATCH($AK920,Преподаватели!$E$3:$E$72,0),1)</f>
        <v>доц.</v>
      </c>
      <c r="AV920" s="157"/>
      <c r="AW920" s="163"/>
      <c r="AX920" s="163"/>
      <c r="AY920" s="164"/>
      <c r="AZ920" s="165"/>
      <c r="BA920" s="165"/>
    </row>
    <row r="921" spans="1:58" s="1" customFormat="1">
      <c r="A921" s="329" t="s">
        <v>439</v>
      </c>
      <c r="B921" s="145" t="s">
        <v>820</v>
      </c>
      <c r="C921" s="68" t="s">
        <v>143</v>
      </c>
      <c r="D921" s="21" t="s">
        <v>437</v>
      </c>
      <c r="E921" s="21" t="s">
        <v>413</v>
      </c>
      <c r="F921" s="21">
        <v>1</v>
      </c>
      <c r="G921" s="20" t="s">
        <v>817</v>
      </c>
      <c r="H921" s="21">
        <v>3</v>
      </c>
      <c r="I921" s="49">
        <v>1</v>
      </c>
      <c r="J921" s="37"/>
      <c r="K921" s="31"/>
      <c r="L921" s="31"/>
      <c r="M921" s="38"/>
      <c r="N921" s="193">
        <v>0</v>
      </c>
      <c r="O921" s="21"/>
      <c r="P921" s="21">
        <v>4</v>
      </c>
      <c r="Q921" s="21">
        <v>4</v>
      </c>
      <c r="R921" s="21">
        <v>0</v>
      </c>
      <c r="S921" s="21"/>
      <c r="T921" s="121"/>
      <c r="U921" s="50">
        <f t="shared" si="227"/>
        <v>4</v>
      </c>
      <c r="V921" s="29">
        <f t="shared" si="228"/>
        <v>0</v>
      </c>
      <c r="W921" s="29">
        <f t="shared" si="229"/>
        <v>0</v>
      </c>
      <c r="X921" s="57">
        <f t="shared" si="230"/>
        <v>0</v>
      </c>
      <c r="Y921" s="29">
        <f t="shared" si="231"/>
        <v>0</v>
      </c>
      <c r="Z921" s="20">
        <f t="shared" si="232"/>
        <v>0</v>
      </c>
      <c r="AA921" s="20">
        <f t="shared" si="241"/>
        <v>0</v>
      </c>
      <c r="AB921" s="20">
        <f t="shared" si="233"/>
        <v>0</v>
      </c>
      <c r="AC921" s="20">
        <f t="shared" si="234"/>
        <v>0</v>
      </c>
      <c r="AD921" s="20">
        <f t="shared" si="235"/>
        <v>0</v>
      </c>
      <c r="AE921" s="23">
        <f t="shared" si="236"/>
        <v>0</v>
      </c>
      <c r="AF921" s="25">
        <f t="shared" si="237"/>
        <v>0</v>
      </c>
      <c r="AG921" s="230"/>
      <c r="AH921" s="25">
        <f t="shared" si="242"/>
        <v>0</v>
      </c>
      <c r="AI921" s="23"/>
      <c r="AJ921" s="49">
        <f t="shared" si="238"/>
        <v>4</v>
      </c>
      <c r="AK921" s="181" t="s">
        <v>584</v>
      </c>
      <c r="AL921" s="182">
        <f t="shared" si="239"/>
        <v>6.6666666666666671E-3</v>
      </c>
      <c r="AM921" s="158" t="s">
        <v>161</v>
      </c>
      <c r="AN921" s="20" t="s">
        <v>149</v>
      </c>
      <c r="AO921" s="20" t="s">
        <v>149</v>
      </c>
      <c r="AP921" s="21"/>
      <c r="AQ921" s="122" t="s">
        <v>4</v>
      </c>
      <c r="AR921" s="185" t="str">
        <f>INDEX(Преподаватели!F$3:F$72,MATCH($AK921,Преподаватели!$E$3:$E$72,0),1)</f>
        <v>ст.викл.</v>
      </c>
      <c r="AS921" s="101" t="str">
        <f>INDEX(Преподаватели!G$3:G$72,MATCH($AK921,Преподаватели!$E$3:$E$72,0),1)</f>
        <v>сум.</v>
      </c>
      <c r="AT921" s="101" t="str">
        <f>INDEX(Преподаватели!H$3:H$72,MATCH($AK921,Преподаватели!$E$3:$E$72,0),1)</f>
        <v>б.с.</v>
      </c>
      <c r="AU921" s="186" t="str">
        <f>INDEX(Преподаватели!I$3:I$72,MATCH($AK921,Преподаватели!$E$3:$E$72,0),1)</f>
        <v>б.з.</v>
      </c>
      <c r="AV921" s="157"/>
      <c r="AW921" s="163"/>
      <c r="AX921" s="163"/>
      <c r="AY921" s="164"/>
      <c r="AZ921" s="165"/>
      <c r="BA921" s="165"/>
    </row>
    <row r="922" spans="1:58" s="1" customFormat="1">
      <c r="A922" s="21" t="s">
        <v>210</v>
      </c>
      <c r="B922" s="145" t="s">
        <v>820</v>
      </c>
      <c r="C922" s="68" t="s">
        <v>143</v>
      </c>
      <c r="D922" s="21" t="s">
        <v>437</v>
      </c>
      <c r="E922" s="21" t="s">
        <v>413</v>
      </c>
      <c r="F922" s="21">
        <v>1</v>
      </c>
      <c r="G922" s="20" t="s">
        <v>817</v>
      </c>
      <c r="H922" s="21">
        <v>3</v>
      </c>
      <c r="I922" s="49">
        <v>1</v>
      </c>
      <c r="J922" s="37" t="s">
        <v>106</v>
      </c>
      <c r="K922" s="31"/>
      <c r="L922" s="31"/>
      <c r="M922" s="38"/>
      <c r="N922" s="193">
        <v>4</v>
      </c>
      <c r="O922" s="21">
        <v>120</v>
      </c>
      <c r="P922" s="21">
        <v>8</v>
      </c>
      <c r="Q922" s="21"/>
      <c r="R922" s="21">
        <v>0</v>
      </c>
      <c r="S922" s="21">
        <v>8</v>
      </c>
      <c r="T922" s="121">
        <v>108</v>
      </c>
      <c r="U922" s="50">
        <f t="shared" si="227"/>
        <v>0</v>
      </c>
      <c r="V922" s="29">
        <f t="shared" si="228"/>
        <v>0</v>
      </c>
      <c r="W922" s="29">
        <f t="shared" si="229"/>
        <v>8</v>
      </c>
      <c r="X922" s="57">
        <f t="shared" si="230"/>
        <v>0</v>
      </c>
      <c r="Y922" s="29">
        <f t="shared" si="231"/>
        <v>0</v>
      </c>
      <c r="Z922" s="20">
        <f t="shared" si="232"/>
        <v>0</v>
      </c>
      <c r="AA922" s="20">
        <f t="shared" si="241"/>
        <v>0</v>
      </c>
      <c r="AB922" s="20">
        <f t="shared" si="233"/>
        <v>0.75</v>
      </c>
      <c r="AC922" s="20">
        <f t="shared" si="234"/>
        <v>0</v>
      </c>
      <c r="AD922" s="20">
        <f t="shared" si="235"/>
        <v>0</v>
      </c>
      <c r="AE922" s="23">
        <f t="shared" si="236"/>
        <v>0</v>
      </c>
      <c r="AF922" s="25">
        <f t="shared" si="237"/>
        <v>0</v>
      </c>
      <c r="AG922" s="230"/>
      <c r="AH922" s="25">
        <f t="shared" si="242"/>
        <v>0</v>
      </c>
      <c r="AI922" s="23"/>
      <c r="AJ922" s="49">
        <f t="shared" si="238"/>
        <v>8.75</v>
      </c>
      <c r="AK922" s="181" t="s">
        <v>584</v>
      </c>
      <c r="AL922" s="182">
        <f t="shared" si="239"/>
        <v>1.4583333333333334E-2</v>
      </c>
      <c r="AM922" s="158" t="s">
        <v>161</v>
      </c>
      <c r="AN922" s="20" t="s">
        <v>149</v>
      </c>
      <c r="AO922" s="20" t="s">
        <v>149</v>
      </c>
      <c r="AP922" s="21"/>
      <c r="AQ922" s="122" t="s">
        <v>4</v>
      </c>
      <c r="AR922" s="185" t="str">
        <f>INDEX(Преподаватели!F$3:F$72,MATCH($AK922,Преподаватели!$E$3:$E$72,0),1)</f>
        <v>ст.викл.</v>
      </c>
      <c r="AS922" s="101" t="str">
        <f>INDEX(Преподаватели!G$3:G$72,MATCH($AK922,Преподаватели!$E$3:$E$72,0),1)</f>
        <v>сум.</v>
      </c>
      <c r="AT922" s="101" t="str">
        <f>INDEX(Преподаватели!H$3:H$72,MATCH($AK922,Преподаватели!$E$3:$E$72,0),1)</f>
        <v>б.с.</v>
      </c>
      <c r="AU922" s="186" t="str">
        <f>INDEX(Преподаватели!I$3:I$72,MATCH($AK922,Преподаватели!$E$3:$E$72,0),1)</f>
        <v>б.з.</v>
      </c>
      <c r="AV922" s="157"/>
      <c r="AW922" s="163"/>
      <c r="AX922" s="163"/>
      <c r="AY922" s="164"/>
      <c r="AZ922" s="165"/>
      <c r="BA922" s="165"/>
      <c r="BB922" s="4"/>
      <c r="BC922" s="4"/>
      <c r="BD922" s="4"/>
      <c r="BE922" s="4"/>
      <c r="BF922" s="4"/>
    </row>
    <row r="923" spans="1:58" ht="30" customHeight="1">
      <c r="A923" s="21" t="s">
        <v>213</v>
      </c>
      <c r="B923" s="145" t="s">
        <v>821</v>
      </c>
      <c r="C923" s="68" t="s">
        <v>143</v>
      </c>
      <c r="D923" s="21" t="s">
        <v>437</v>
      </c>
      <c r="E923" s="21" t="s">
        <v>413</v>
      </c>
      <c r="F923" s="21">
        <v>1</v>
      </c>
      <c r="G923" s="20" t="s">
        <v>817</v>
      </c>
      <c r="H923" s="21">
        <v>3</v>
      </c>
      <c r="I923" s="49">
        <v>1</v>
      </c>
      <c r="J923" s="37"/>
      <c r="K923" s="31"/>
      <c r="L923" s="31"/>
      <c r="M923" s="38"/>
      <c r="N923" s="193">
        <v>0</v>
      </c>
      <c r="O923" s="21"/>
      <c r="P923" s="21">
        <v>4</v>
      </c>
      <c r="Q923" s="21">
        <v>4</v>
      </c>
      <c r="R923" s="21">
        <v>0</v>
      </c>
      <c r="S923" s="21"/>
      <c r="T923" s="121"/>
      <c r="U923" s="50">
        <f t="shared" si="227"/>
        <v>4</v>
      </c>
      <c r="V923" s="29">
        <f t="shared" si="228"/>
        <v>0</v>
      </c>
      <c r="W923" s="29">
        <f t="shared" si="229"/>
        <v>0</v>
      </c>
      <c r="X923" s="57">
        <f t="shared" si="230"/>
        <v>0</v>
      </c>
      <c r="Y923" s="29">
        <f t="shared" si="231"/>
        <v>0</v>
      </c>
      <c r="Z923" s="20">
        <f t="shared" si="232"/>
        <v>0</v>
      </c>
      <c r="AA923" s="20">
        <f t="shared" si="241"/>
        <v>0</v>
      </c>
      <c r="AB923" s="20">
        <f t="shared" si="233"/>
        <v>0</v>
      </c>
      <c r="AC923" s="20">
        <f t="shared" si="234"/>
        <v>0</v>
      </c>
      <c r="AD923" s="20">
        <f t="shared" si="235"/>
        <v>0</v>
      </c>
      <c r="AE923" s="23">
        <f t="shared" si="236"/>
        <v>0</v>
      </c>
      <c r="AF923" s="25">
        <f t="shared" si="237"/>
        <v>0</v>
      </c>
      <c r="AG923" s="230"/>
      <c r="AH923" s="25">
        <f t="shared" si="242"/>
        <v>0</v>
      </c>
      <c r="AI923" s="23"/>
      <c r="AJ923" s="49">
        <f t="shared" si="238"/>
        <v>4</v>
      </c>
      <c r="AK923" s="181" t="s">
        <v>164</v>
      </c>
      <c r="AL923" s="182">
        <f t="shared" si="239"/>
        <v>6.6666666666666671E-3</v>
      </c>
      <c r="AM923" s="158" t="s">
        <v>161</v>
      </c>
      <c r="AN923" s="20" t="s">
        <v>149</v>
      </c>
      <c r="AO923" s="20" t="s">
        <v>149</v>
      </c>
      <c r="AP923" s="21"/>
      <c r="AQ923" s="122" t="s">
        <v>4</v>
      </c>
      <c r="AR923" s="185" t="str">
        <f>INDEX(Преподаватели!F$3:F$72,MATCH($AK923,Преподаватели!$E$3:$E$72,0),1)</f>
        <v>ст.викл.</v>
      </c>
      <c r="AS923" s="101" t="str">
        <f>INDEX(Преподаватели!G$3:G$72,MATCH($AK923,Преподаватели!$E$3:$E$72,0),1)</f>
        <v>сум.</v>
      </c>
      <c r="AT923" s="101" t="str">
        <f>INDEX(Преподаватели!H$3:H$72,MATCH($AK923,Преподаватели!$E$3:$E$72,0),1)</f>
        <v>б.с.</v>
      </c>
      <c r="AU923" s="186" t="str">
        <f>INDEX(Преподаватели!I$3:I$72,MATCH($AK923,Преподаватели!$E$3:$E$72,0),1)</f>
        <v>б.з.</v>
      </c>
      <c r="AV923" s="157"/>
      <c r="AW923" s="163"/>
      <c r="AX923" s="163"/>
      <c r="AY923" s="164"/>
      <c r="AZ923" s="165"/>
      <c r="BA923" s="165"/>
      <c r="BB923" s="1"/>
      <c r="BC923" s="1"/>
      <c r="BD923" s="1"/>
      <c r="BE923" s="1"/>
      <c r="BF923" s="1"/>
    </row>
    <row r="924" spans="1:58" s="1" customFormat="1" ht="30" customHeight="1">
      <c r="A924" s="21" t="s">
        <v>213</v>
      </c>
      <c r="B924" s="145" t="s">
        <v>821</v>
      </c>
      <c r="C924" s="68" t="s">
        <v>143</v>
      </c>
      <c r="D924" s="21" t="s">
        <v>437</v>
      </c>
      <c r="E924" s="21" t="s">
        <v>413</v>
      </c>
      <c r="F924" s="21">
        <v>2</v>
      </c>
      <c r="G924" s="20" t="s">
        <v>817</v>
      </c>
      <c r="H924" s="21">
        <v>3</v>
      </c>
      <c r="I924" s="49">
        <v>1</v>
      </c>
      <c r="J924" s="37" t="s">
        <v>106</v>
      </c>
      <c r="K924" s="31"/>
      <c r="L924" s="31"/>
      <c r="M924" s="38"/>
      <c r="N924" s="193">
        <v>4</v>
      </c>
      <c r="O924" s="21">
        <v>120</v>
      </c>
      <c r="P924" s="21">
        <v>2</v>
      </c>
      <c r="Q924" s="21"/>
      <c r="R924" s="21">
        <v>0</v>
      </c>
      <c r="S924" s="21">
        <v>2</v>
      </c>
      <c r="T924" s="121">
        <v>108</v>
      </c>
      <c r="U924" s="50">
        <f t="shared" si="227"/>
        <v>0</v>
      </c>
      <c r="V924" s="29">
        <f t="shared" si="228"/>
        <v>0</v>
      </c>
      <c r="W924" s="29">
        <f t="shared" si="229"/>
        <v>2</v>
      </c>
      <c r="X924" s="57">
        <f t="shared" si="230"/>
        <v>0</v>
      </c>
      <c r="Y924" s="29">
        <f t="shared" si="231"/>
        <v>0</v>
      </c>
      <c r="Z924" s="20">
        <f t="shared" si="232"/>
        <v>0</v>
      </c>
      <c r="AA924" s="20">
        <f t="shared" si="241"/>
        <v>0</v>
      </c>
      <c r="AB924" s="20">
        <f t="shared" si="233"/>
        <v>0.75</v>
      </c>
      <c r="AC924" s="20">
        <f t="shared" si="234"/>
        <v>0</v>
      </c>
      <c r="AD924" s="20">
        <f t="shared" si="235"/>
        <v>0</v>
      </c>
      <c r="AE924" s="23">
        <f t="shared" si="236"/>
        <v>0</v>
      </c>
      <c r="AF924" s="25">
        <f t="shared" si="237"/>
        <v>0</v>
      </c>
      <c r="AG924" s="230"/>
      <c r="AH924" s="25">
        <f t="shared" si="242"/>
        <v>0</v>
      </c>
      <c r="AI924" s="23"/>
      <c r="AJ924" s="49">
        <f t="shared" si="238"/>
        <v>2.75</v>
      </c>
      <c r="AK924" s="181" t="s">
        <v>164</v>
      </c>
      <c r="AL924" s="182">
        <f t="shared" si="239"/>
        <v>4.5833333333333334E-3</v>
      </c>
      <c r="AM924" s="158" t="s">
        <v>161</v>
      </c>
      <c r="AN924" s="20" t="s">
        <v>149</v>
      </c>
      <c r="AO924" s="20" t="s">
        <v>149</v>
      </c>
      <c r="AP924" s="21"/>
      <c r="AQ924" s="122" t="s">
        <v>4</v>
      </c>
      <c r="AR924" s="185" t="str">
        <f>INDEX(Преподаватели!F$3:F$72,MATCH($AK924,Преподаватели!$E$3:$E$72,0),1)</f>
        <v>ст.викл.</v>
      </c>
      <c r="AS924" s="101" t="str">
        <f>INDEX(Преподаватели!G$3:G$72,MATCH($AK924,Преподаватели!$E$3:$E$72,0),1)</f>
        <v>сум.</v>
      </c>
      <c r="AT924" s="101" t="str">
        <f>INDEX(Преподаватели!H$3:H$72,MATCH($AK924,Преподаватели!$E$3:$E$72,0),1)</f>
        <v>б.с.</v>
      </c>
      <c r="AU924" s="186" t="str">
        <f>INDEX(Преподаватели!I$3:I$72,MATCH($AK924,Преподаватели!$E$3:$E$72,0),1)</f>
        <v>б.з.</v>
      </c>
      <c r="AV924" s="157"/>
      <c r="AW924" s="163"/>
      <c r="AX924" s="163"/>
      <c r="AY924" s="164"/>
      <c r="AZ924" s="165"/>
      <c r="BA924" s="165"/>
    </row>
    <row r="925" spans="1:58" s="1" customFormat="1">
      <c r="A925" s="21" t="s">
        <v>306</v>
      </c>
      <c r="B925" s="145" t="s">
        <v>822</v>
      </c>
      <c r="C925" s="68" t="s">
        <v>143</v>
      </c>
      <c r="D925" s="21" t="s">
        <v>437</v>
      </c>
      <c r="E925" s="21" t="s">
        <v>413</v>
      </c>
      <c r="F925" s="21">
        <v>1</v>
      </c>
      <c r="G925" s="20" t="s">
        <v>817</v>
      </c>
      <c r="H925" s="21">
        <v>3</v>
      </c>
      <c r="I925" s="49">
        <v>1</v>
      </c>
      <c r="J925" s="37"/>
      <c r="K925" s="31"/>
      <c r="L925" s="31"/>
      <c r="M925" s="38"/>
      <c r="N925" s="193">
        <v>0</v>
      </c>
      <c r="O925" s="21"/>
      <c r="P925" s="21">
        <v>4</v>
      </c>
      <c r="Q925" s="21">
        <v>4</v>
      </c>
      <c r="R925" s="21">
        <v>0</v>
      </c>
      <c r="S925" s="21"/>
      <c r="T925" s="121"/>
      <c r="U925" s="50">
        <f t="shared" si="227"/>
        <v>4</v>
      </c>
      <c r="V925" s="29">
        <f t="shared" si="228"/>
        <v>0</v>
      </c>
      <c r="W925" s="29">
        <f t="shared" si="229"/>
        <v>0</v>
      </c>
      <c r="X925" s="57">
        <f t="shared" si="230"/>
        <v>0</v>
      </c>
      <c r="Y925" s="29">
        <f t="shared" si="231"/>
        <v>0</v>
      </c>
      <c r="Z925" s="20">
        <f t="shared" si="232"/>
        <v>0</v>
      </c>
      <c r="AA925" s="20">
        <f t="shared" si="241"/>
        <v>0</v>
      </c>
      <c r="AB925" s="20">
        <f t="shared" si="233"/>
        <v>0</v>
      </c>
      <c r="AC925" s="20">
        <f t="shared" si="234"/>
        <v>0</v>
      </c>
      <c r="AD925" s="20">
        <f t="shared" si="235"/>
        <v>0</v>
      </c>
      <c r="AE925" s="23">
        <f t="shared" si="236"/>
        <v>0</v>
      </c>
      <c r="AF925" s="25">
        <f t="shared" si="237"/>
        <v>0</v>
      </c>
      <c r="AG925" s="230"/>
      <c r="AH925" s="25">
        <f t="shared" si="242"/>
        <v>0</v>
      </c>
      <c r="AI925" s="23"/>
      <c r="AJ925" s="49">
        <f t="shared" si="238"/>
        <v>4</v>
      </c>
      <c r="AK925" s="181" t="s">
        <v>160</v>
      </c>
      <c r="AL925" s="182">
        <f t="shared" si="239"/>
        <v>6.6666666666666671E-3</v>
      </c>
      <c r="AM925" s="158" t="s">
        <v>161</v>
      </c>
      <c r="AN925" s="20" t="s">
        <v>149</v>
      </c>
      <c r="AO925" s="20" t="s">
        <v>149</v>
      </c>
      <c r="AP925" s="21"/>
      <c r="AQ925" s="122" t="s">
        <v>4</v>
      </c>
      <c r="AR925" s="185" t="str">
        <f>INDEX(Преподаватели!F$3:F$72,MATCH($AK925,Преподаватели!$E$3:$E$72,0),1)</f>
        <v>доц.</v>
      </c>
      <c r="AS925" s="101" t="str">
        <f>INDEX(Преподаватели!G$3:G$72,MATCH($AK925,Преподаватели!$E$3:$E$72,0),1)</f>
        <v>сум.</v>
      </c>
      <c r="AT925" s="101" t="str">
        <f>INDEX(Преподаватели!H$3:H$72,MATCH($AK925,Преподаватели!$E$3:$E$72,0),1)</f>
        <v>к.н.</v>
      </c>
      <c r="AU925" s="186" t="str">
        <f>INDEX(Преподаватели!I$3:I$72,MATCH($AK925,Преподаватели!$E$3:$E$72,0),1)</f>
        <v>доц.</v>
      </c>
      <c r="AV925" s="157"/>
      <c r="AW925" s="163"/>
      <c r="AX925" s="163"/>
      <c r="AY925" s="164"/>
      <c r="AZ925" s="165"/>
      <c r="BA925" s="165"/>
    </row>
    <row r="926" spans="1:58">
      <c r="A926" s="21" t="s">
        <v>306</v>
      </c>
      <c r="B926" s="145" t="s">
        <v>822</v>
      </c>
      <c r="C926" s="68" t="s">
        <v>143</v>
      </c>
      <c r="D926" s="21" t="s">
        <v>437</v>
      </c>
      <c r="E926" s="21" t="s">
        <v>413</v>
      </c>
      <c r="F926" s="21">
        <v>2</v>
      </c>
      <c r="G926" s="20" t="s">
        <v>817</v>
      </c>
      <c r="H926" s="21">
        <v>3</v>
      </c>
      <c r="I926" s="49">
        <v>1</v>
      </c>
      <c r="J926" s="37" t="s">
        <v>106</v>
      </c>
      <c r="K926" s="31"/>
      <c r="L926" s="31"/>
      <c r="M926" s="38"/>
      <c r="N926" s="193">
        <v>4</v>
      </c>
      <c r="O926" s="21">
        <v>120</v>
      </c>
      <c r="P926" s="21">
        <v>4</v>
      </c>
      <c r="Q926" s="21"/>
      <c r="R926" s="21">
        <v>0</v>
      </c>
      <c r="S926" s="21">
        <v>4</v>
      </c>
      <c r="T926" s="121">
        <v>108</v>
      </c>
      <c r="U926" s="50">
        <f t="shared" si="227"/>
        <v>0</v>
      </c>
      <c r="V926" s="29">
        <f t="shared" si="228"/>
        <v>0</v>
      </c>
      <c r="W926" s="29">
        <f t="shared" si="229"/>
        <v>4</v>
      </c>
      <c r="X926" s="57">
        <f t="shared" si="230"/>
        <v>0</v>
      </c>
      <c r="Y926" s="29">
        <f t="shared" si="231"/>
        <v>0</v>
      </c>
      <c r="Z926" s="20">
        <f t="shared" si="232"/>
        <v>0</v>
      </c>
      <c r="AA926" s="20">
        <f t="shared" si="241"/>
        <v>0</v>
      </c>
      <c r="AB926" s="20">
        <f t="shared" si="233"/>
        <v>0.75</v>
      </c>
      <c r="AC926" s="20">
        <f t="shared" si="234"/>
        <v>0</v>
      </c>
      <c r="AD926" s="20">
        <f t="shared" si="235"/>
        <v>0</v>
      </c>
      <c r="AE926" s="23">
        <f t="shared" si="236"/>
        <v>0</v>
      </c>
      <c r="AF926" s="25">
        <f t="shared" si="237"/>
        <v>0</v>
      </c>
      <c r="AG926" s="230"/>
      <c r="AH926" s="25">
        <f t="shared" si="242"/>
        <v>0</v>
      </c>
      <c r="AI926" s="23"/>
      <c r="AJ926" s="49">
        <f t="shared" si="238"/>
        <v>4.75</v>
      </c>
      <c r="AK926" s="181" t="s">
        <v>160</v>
      </c>
      <c r="AL926" s="182">
        <f t="shared" si="239"/>
        <v>7.9166666666666673E-3</v>
      </c>
      <c r="AM926" s="158" t="s">
        <v>161</v>
      </c>
      <c r="AN926" s="20" t="s">
        <v>149</v>
      </c>
      <c r="AO926" s="20" t="s">
        <v>149</v>
      </c>
      <c r="AP926" s="21"/>
      <c r="AQ926" s="122" t="s">
        <v>4</v>
      </c>
      <c r="AR926" s="185" t="str">
        <f>INDEX(Преподаватели!F$3:F$72,MATCH($AK926,Преподаватели!$E$3:$E$72,0),1)</f>
        <v>доц.</v>
      </c>
      <c r="AS926" s="101" t="str">
        <f>INDEX(Преподаватели!G$3:G$72,MATCH($AK926,Преподаватели!$E$3:$E$72,0),1)</f>
        <v>сум.</v>
      </c>
      <c r="AT926" s="101" t="str">
        <f>INDEX(Преподаватели!H$3:H$72,MATCH($AK926,Преподаватели!$E$3:$E$72,0),1)</f>
        <v>к.н.</v>
      </c>
      <c r="AU926" s="186" t="str">
        <f>INDEX(Преподаватели!I$3:I$72,MATCH($AK926,Преподаватели!$E$3:$E$72,0),1)</f>
        <v>доц.</v>
      </c>
      <c r="AV926" s="157"/>
      <c r="AW926" s="163"/>
      <c r="AX926" s="163"/>
      <c r="AY926" s="164"/>
      <c r="AZ926" s="165"/>
      <c r="BA926" s="165"/>
    </row>
    <row r="927" spans="1:58" s="1" customFormat="1">
      <c r="A927" s="334" t="s">
        <v>439</v>
      </c>
      <c r="B927" s="145" t="s">
        <v>823</v>
      </c>
      <c r="C927" s="68" t="s">
        <v>143</v>
      </c>
      <c r="D927" s="21" t="s">
        <v>437</v>
      </c>
      <c r="E927" s="21" t="s">
        <v>413</v>
      </c>
      <c r="F927" s="21">
        <v>1</v>
      </c>
      <c r="G927" s="20" t="s">
        <v>817</v>
      </c>
      <c r="H927" s="21">
        <v>3</v>
      </c>
      <c r="I927" s="49">
        <v>1</v>
      </c>
      <c r="J927" s="37"/>
      <c r="K927" s="31"/>
      <c r="L927" s="31"/>
      <c r="M927" s="38"/>
      <c r="N927" s="193">
        <v>0</v>
      </c>
      <c r="O927" s="21"/>
      <c r="P927" s="21">
        <v>4</v>
      </c>
      <c r="Q927" s="21">
        <v>4</v>
      </c>
      <c r="R927" s="21">
        <v>0</v>
      </c>
      <c r="S927" s="21"/>
      <c r="T927" s="121"/>
      <c r="U927" s="50">
        <f t="shared" si="227"/>
        <v>4</v>
      </c>
      <c r="V927" s="29">
        <f t="shared" si="228"/>
        <v>0</v>
      </c>
      <c r="W927" s="29">
        <f t="shared" si="229"/>
        <v>0</v>
      </c>
      <c r="X927" s="57">
        <f t="shared" si="230"/>
        <v>0</v>
      </c>
      <c r="Y927" s="29">
        <f t="shared" si="231"/>
        <v>0</v>
      </c>
      <c r="Z927" s="20">
        <f t="shared" si="232"/>
        <v>0</v>
      </c>
      <c r="AA927" s="20">
        <f t="shared" si="241"/>
        <v>0</v>
      </c>
      <c r="AB927" s="20">
        <f t="shared" si="233"/>
        <v>0</v>
      </c>
      <c r="AC927" s="20">
        <f t="shared" si="234"/>
        <v>0</v>
      </c>
      <c r="AD927" s="20">
        <f t="shared" si="235"/>
        <v>0</v>
      </c>
      <c r="AE927" s="23">
        <f t="shared" si="236"/>
        <v>0</v>
      </c>
      <c r="AF927" s="25">
        <f t="shared" si="237"/>
        <v>0</v>
      </c>
      <c r="AG927" s="230"/>
      <c r="AH927" s="25">
        <f t="shared" si="242"/>
        <v>0</v>
      </c>
      <c r="AI927" s="23"/>
      <c r="AJ927" s="49">
        <f t="shared" si="238"/>
        <v>4</v>
      </c>
      <c r="AK927" s="181" t="s">
        <v>160</v>
      </c>
      <c r="AL927" s="182">
        <f t="shared" si="239"/>
        <v>6.6666666666666671E-3</v>
      </c>
      <c r="AM927" s="158" t="s">
        <v>161</v>
      </c>
      <c r="AN927" s="20" t="s">
        <v>149</v>
      </c>
      <c r="AO927" s="20" t="s">
        <v>149</v>
      </c>
      <c r="AP927" s="21"/>
      <c r="AQ927" s="122" t="s">
        <v>4</v>
      </c>
      <c r="AR927" s="185" t="str">
        <f>INDEX(Преподаватели!F$3:F$72,MATCH($AK927,Преподаватели!$E$3:$E$72,0),1)</f>
        <v>доц.</v>
      </c>
      <c r="AS927" s="101" t="str">
        <f>INDEX(Преподаватели!G$3:G$72,MATCH($AK927,Преподаватели!$E$3:$E$72,0),1)</f>
        <v>сум.</v>
      </c>
      <c r="AT927" s="101" t="str">
        <f>INDEX(Преподаватели!H$3:H$72,MATCH($AK927,Преподаватели!$E$3:$E$72,0),1)</f>
        <v>к.н.</v>
      </c>
      <c r="AU927" s="186" t="str">
        <f>INDEX(Преподаватели!I$3:I$72,MATCH($AK927,Преподаватели!$E$3:$E$72,0),1)</f>
        <v>доц.</v>
      </c>
      <c r="AV927" s="157"/>
      <c r="AW927" s="163"/>
      <c r="AX927" s="163"/>
      <c r="AY927" s="164"/>
      <c r="AZ927" s="165"/>
      <c r="BA927" s="165"/>
    </row>
    <row r="928" spans="1:58" s="1" customFormat="1">
      <c r="A928" s="21" t="s">
        <v>257</v>
      </c>
      <c r="B928" s="145" t="s">
        <v>823</v>
      </c>
      <c r="C928" s="68" t="s">
        <v>143</v>
      </c>
      <c r="D928" s="21" t="s">
        <v>437</v>
      </c>
      <c r="E928" s="21" t="s">
        <v>413</v>
      </c>
      <c r="F928" s="21">
        <v>1</v>
      </c>
      <c r="G928" s="20" t="s">
        <v>817</v>
      </c>
      <c r="H928" s="21">
        <v>3</v>
      </c>
      <c r="I928" s="49">
        <v>1</v>
      </c>
      <c r="J928" s="37" t="s">
        <v>106</v>
      </c>
      <c r="K928" s="31"/>
      <c r="L928" s="31"/>
      <c r="M928" s="38"/>
      <c r="N928" s="193">
        <v>4</v>
      </c>
      <c r="O928" s="21">
        <v>120</v>
      </c>
      <c r="P928" s="21">
        <v>2</v>
      </c>
      <c r="Q928" s="21"/>
      <c r="R928" s="21">
        <v>0</v>
      </c>
      <c r="S928" s="21">
        <v>2</v>
      </c>
      <c r="T928" s="121">
        <v>108</v>
      </c>
      <c r="U928" s="50">
        <f t="shared" si="227"/>
        <v>0</v>
      </c>
      <c r="V928" s="29">
        <f t="shared" si="228"/>
        <v>0</v>
      </c>
      <c r="W928" s="29">
        <f t="shared" si="229"/>
        <v>2</v>
      </c>
      <c r="X928" s="57">
        <f t="shared" si="230"/>
        <v>0</v>
      </c>
      <c r="Y928" s="29">
        <f t="shared" si="231"/>
        <v>0</v>
      </c>
      <c r="Z928" s="20">
        <f t="shared" si="232"/>
        <v>0</v>
      </c>
      <c r="AA928" s="20">
        <f t="shared" si="241"/>
        <v>0</v>
      </c>
      <c r="AB928" s="20">
        <f t="shared" si="233"/>
        <v>0.75</v>
      </c>
      <c r="AC928" s="20">
        <f t="shared" si="234"/>
        <v>0</v>
      </c>
      <c r="AD928" s="20">
        <f t="shared" si="235"/>
        <v>0</v>
      </c>
      <c r="AE928" s="23">
        <f t="shared" si="236"/>
        <v>0</v>
      </c>
      <c r="AF928" s="25">
        <f t="shared" si="237"/>
        <v>0</v>
      </c>
      <c r="AG928" s="230"/>
      <c r="AH928" s="25">
        <f t="shared" si="242"/>
        <v>0</v>
      </c>
      <c r="AI928" s="23"/>
      <c r="AJ928" s="49">
        <f t="shared" si="238"/>
        <v>2.75</v>
      </c>
      <c r="AK928" s="181" t="s">
        <v>160</v>
      </c>
      <c r="AL928" s="182">
        <f t="shared" si="239"/>
        <v>4.5833333333333334E-3</v>
      </c>
      <c r="AM928" s="158" t="s">
        <v>161</v>
      </c>
      <c r="AN928" s="20" t="s">
        <v>149</v>
      </c>
      <c r="AO928" s="20" t="s">
        <v>149</v>
      </c>
      <c r="AP928" s="21"/>
      <c r="AQ928" s="122" t="s">
        <v>4</v>
      </c>
      <c r="AR928" s="185" t="str">
        <f>INDEX(Преподаватели!F$3:F$72,MATCH($AK928,Преподаватели!$E$3:$E$72,0),1)</f>
        <v>доц.</v>
      </c>
      <c r="AS928" s="101" t="str">
        <f>INDEX(Преподаватели!G$3:G$72,MATCH($AK928,Преподаватели!$E$3:$E$72,0),1)</f>
        <v>сум.</v>
      </c>
      <c r="AT928" s="101" t="str">
        <f>INDEX(Преподаватели!H$3:H$72,MATCH($AK928,Преподаватели!$E$3:$E$72,0),1)</f>
        <v>к.н.</v>
      </c>
      <c r="AU928" s="186" t="str">
        <f>INDEX(Преподаватели!I$3:I$72,MATCH($AK928,Преподаватели!$E$3:$E$72,0),1)</f>
        <v>доц.</v>
      </c>
      <c r="AV928" s="157"/>
      <c r="AW928" s="163"/>
      <c r="AX928" s="163"/>
      <c r="AY928" s="164"/>
      <c r="AZ928" s="165"/>
      <c r="BA928" s="165"/>
      <c r="BB928" s="4"/>
      <c r="BC928" s="4"/>
      <c r="BD928" s="4"/>
      <c r="BE928" s="4"/>
      <c r="BF928" s="4"/>
    </row>
    <row r="929" spans="1:58" s="1" customFormat="1" ht="25.5">
      <c r="A929" s="21" t="s">
        <v>355</v>
      </c>
      <c r="B929" s="145" t="s">
        <v>824</v>
      </c>
      <c r="C929" s="68" t="s">
        <v>143</v>
      </c>
      <c r="D929" s="21" t="s">
        <v>437</v>
      </c>
      <c r="E929" s="21" t="s">
        <v>413</v>
      </c>
      <c r="F929" s="21">
        <v>1</v>
      </c>
      <c r="G929" s="20" t="s">
        <v>817</v>
      </c>
      <c r="H929" s="21">
        <v>3</v>
      </c>
      <c r="I929" s="49">
        <v>1</v>
      </c>
      <c r="J929" s="37"/>
      <c r="K929" s="31"/>
      <c r="L929" s="31"/>
      <c r="M929" s="38"/>
      <c r="N929" s="193">
        <v>0</v>
      </c>
      <c r="O929" s="21"/>
      <c r="P929" s="21">
        <v>4</v>
      </c>
      <c r="Q929" s="21">
        <v>4</v>
      </c>
      <c r="R929" s="21">
        <v>0</v>
      </c>
      <c r="S929" s="21"/>
      <c r="T929" s="121"/>
      <c r="U929" s="50">
        <f t="shared" si="227"/>
        <v>4</v>
      </c>
      <c r="V929" s="29">
        <f t="shared" si="228"/>
        <v>0</v>
      </c>
      <c r="W929" s="29">
        <f t="shared" si="229"/>
        <v>0</v>
      </c>
      <c r="X929" s="57">
        <f t="shared" si="230"/>
        <v>0</v>
      </c>
      <c r="Y929" s="29">
        <f t="shared" si="231"/>
        <v>0</v>
      </c>
      <c r="Z929" s="20">
        <f t="shared" si="232"/>
        <v>0</v>
      </c>
      <c r="AA929" s="20">
        <f t="shared" si="241"/>
        <v>0</v>
      </c>
      <c r="AB929" s="20">
        <f t="shared" si="233"/>
        <v>0</v>
      </c>
      <c r="AC929" s="20">
        <f t="shared" si="234"/>
        <v>0</v>
      </c>
      <c r="AD929" s="20">
        <f t="shared" si="235"/>
        <v>0</v>
      </c>
      <c r="AE929" s="23">
        <f t="shared" si="236"/>
        <v>0</v>
      </c>
      <c r="AF929" s="25">
        <f t="shared" si="237"/>
        <v>0</v>
      </c>
      <c r="AG929" s="230"/>
      <c r="AH929" s="25">
        <f t="shared" si="242"/>
        <v>0</v>
      </c>
      <c r="AI929" s="23"/>
      <c r="AJ929" s="49">
        <f t="shared" si="238"/>
        <v>4</v>
      </c>
      <c r="AK929" s="181" t="s">
        <v>164</v>
      </c>
      <c r="AL929" s="182">
        <f t="shared" si="239"/>
        <v>6.6666666666666671E-3</v>
      </c>
      <c r="AM929" s="158" t="s">
        <v>161</v>
      </c>
      <c r="AN929" s="20" t="s">
        <v>149</v>
      </c>
      <c r="AO929" s="20" t="s">
        <v>149</v>
      </c>
      <c r="AP929" s="21"/>
      <c r="AQ929" s="122" t="s">
        <v>4</v>
      </c>
      <c r="AR929" s="185" t="str">
        <f>INDEX(Преподаватели!F$3:F$72,MATCH($AK929,Преподаватели!$E$3:$E$72,0),1)</f>
        <v>ст.викл.</v>
      </c>
      <c r="AS929" s="101" t="str">
        <f>INDEX(Преподаватели!G$3:G$72,MATCH($AK929,Преподаватели!$E$3:$E$72,0),1)</f>
        <v>сум.</v>
      </c>
      <c r="AT929" s="101" t="str">
        <f>INDEX(Преподаватели!H$3:H$72,MATCH($AK929,Преподаватели!$E$3:$E$72,0),1)</f>
        <v>б.с.</v>
      </c>
      <c r="AU929" s="186" t="str">
        <f>INDEX(Преподаватели!I$3:I$72,MATCH($AK929,Преподаватели!$E$3:$E$72,0),1)</f>
        <v>б.з.</v>
      </c>
      <c r="AV929" s="157"/>
      <c r="AW929" s="163"/>
      <c r="AX929" s="163"/>
      <c r="AY929" s="164"/>
      <c r="AZ929" s="165"/>
      <c r="BA929" s="165"/>
    </row>
    <row r="930" spans="1:58" ht="25.5">
      <c r="A930" s="21" t="s">
        <v>355</v>
      </c>
      <c r="B930" s="145" t="s">
        <v>824</v>
      </c>
      <c r="C930" s="68" t="s">
        <v>143</v>
      </c>
      <c r="D930" s="21" t="s">
        <v>437</v>
      </c>
      <c r="E930" s="21" t="s">
        <v>413</v>
      </c>
      <c r="F930" s="21">
        <v>2</v>
      </c>
      <c r="G930" s="20" t="s">
        <v>817</v>
      </c>
      <c r="H930" s="21">
        <v>3</v>
      </c>
      <c r="I930" s="49">
        <v>1</v>
      </c>
      <c r="J930" s="37"/>
      <c r="K930" s="31" t="s">
        <v>106</v>
      </c>
      <c r="L930" s="31"/>
      <c r="M930" s="38"/>
      <c r="N930" s="193">
        <v>3</v>
      </c>
      <c r="O930" s="21">
        <v>90</v>
      </c>
      <c r="P930" s="21">
        <v>2</v>
      </c>
      <c r="Q930" s="21"/>
      <c r="R930" s="21">
        <v>0</v>
      </c>
      <c r="S930" s="21">
        <v>2</v>
      </c>
      <c r="T930" s="121">
        <v>78</v>
      </c>
      <c r="U930" s="50">
        <f t="shared" si="227"/>
        <v>0</v>
      </c>
      <c r="V930" s="29">
        <f t="shared" si="228"/>
        <v>0</v>
      </c>
      <c r="W930" s="29">
        <f t="shared" si="229"/>
        <v>2</v>
      </c>
      <c r="X930" s="57">
        <f t="shared" si="230"/>
        <v>0</v>
      </c>
      <c r="Y930" s="29">
        <f t="shared" si="231"/>
        <v>0</v>
      </c>
      <c r="Z930" s="20">
        <f t="shared" si="232"/>
        <v>0</v>
      </c>
      <c r="AA930" s="20">
        <f t="shared" si="241"/>
        <v>0</v>
      </c>
      <c r="AB930" s="20">
        <f t="shared" si="233"/>
        <v>0</v>
      </c>
      <c r="AC930" s="20">
        <f t="shared" si="234"/>
        <v>0</v>
      </c>
      <c r="AD930" s="20">
        <f t="shared" si="235"/>
        <v>0</v>
      </c>
      <c r="AE930" s="23">
        <f t="shared" si="236"/>
        <v>0</v>
      </c>
      <c r="AF930" s="25">
        <f t="shared" si="237"/>
        <v>0</v>
      </c>
      <c r="AG930" s="230"/>
      <c r="AH930" s="25">
        <f t="shared" si="242"/>
        <v>0</v>
      </c>
      <c r="AI930" s="23"/>
      <c r="AJ930" s="49">
        <f t="shared" si="238"/>
        <v>2</v>
      </c>
      <c r="AK930" s="181" t="s">
        <v>164</v>
      </c>
      <c r="AL930" s="182">
        <f t="shared" si="239"/>
        <v>3.3333333333333335E-3</v>
      </c>
      <c r="AM930" s="158" t="s">
        <v>161</v>
      </c>
      <c r="AN930" s="20" t="s">
        <v>149</v>
      </c>
      <c r="AO930" s="20" t="s">
        <v>149</v>
      </c>
      <c r="AP930" s="21"/>
      <c r="AQ930" s="122" t="s">
        <v>4</v>
      </c>
      <c r="AR930" s="185" t="str">
        <f>INDEX(Преподаватели!F$3:F$72,MATCH($AK930,Преподаватели!$E$3:$E$72,0),1)</f>
        <v>ст.викл.</v>
      </c>
      <c r="AS930" s="101" t="str">
        <f>INDEX(Преподаватели!G$3:G$72,MATCH($AK930,Преподаватели!$E$3:$E$72,0),1)</f>
        <v>сум.</v>
      </c>
      <c r="AT930" s="101" t="str">
        <f>INDEX(Преподаватели!H$3:H$72,MATCH($AK930,Преподаватели!$E$3:$E$72,0),1)</f>
        <v>б.с.</v>
      </c>
      <c r="AU930" s="186" t="str">
        <f>INDEX(Преподаватели!I$3:I$72,MATCH($AK930,Преподаватели!$E$3:$E$72,0),1)</f>
        <v>б.з.</v>
      </c>
      <c r="AV930" s="157"/>
      <c r="AW930" s="163"/>
      <c r="AX930" s="163"/>
      <c r="AY930" s="164"/>
      <c r="AZ930" s="165"/>
      <c r="BA930" s="165"/>
    </row>
    <row r="931" spans="1:58" s="1" customFormat="1">
      <c r="A931" s="329" t="s">
        <v>439</v>
      </c>
      <c r="B931" s="145" t="s">
        <v>825</v>
      </c>
      <c r="C931" s="68" t="s">
        <v>143</v>
      </c>
      <c r="D931" s="21" t="s">
        <v>437</v>
      </c>
      <c r="E931" s="21" t="s">
        <v>413</v>
      </c>
      <c r="F931" s="21">
        <v>1</v>
      </c>
      <c r="G931" s="20" t="s">
        <v>817</v>
      </c>
      <c r="H931" s="21">
        <v>3</v>
      </c>
      <c r="I931" s="49">
        <v>1</v>
      </c>
      <c r="J931" s="37"/>
      <c r="K931" s="31"/>
      <c r="L931" s="31"/>
      <c r="M931" s="38"/>
      <c r="N931" s="193">
        <v>0</v>
      </c>
      <c r="O931" s="21"/>
      <c r="P931" s="21">
        <v>4</v>
      </c>
      <c r="Q931" s="21">
        <v>4</v>
      </c>
      <c r="R931" s="21">
        <v>0</v>
      </c>
      <c r="S931" s="21"/>
      <c r="T931" s="121"/>
      <c r="U931" s="50">
        <f t="shared" si="227"/>
        <v>4</v>
      </c>
      <c r="V931" s="29">
        <f t="shared" si="228"/>
        <v>0</v>
      </c>
      <c r="W931" s="29">
        <f t="shared" si="229"/>
        <v>0</v>
      </c>
      <c r="X931" s="57">
        <f t="shared" si="230"/>
        <v>0</v>
      </c>
      <c r="Y931" s="29">
        <f t="shared" si="231"/>
        <v>0</v>
      </c>
      <c r="Z931" s="20">
        <f t="shared" si="232"/>
        <v>0</v>
      </c>
      <c r="AA931" s="20">
        <f t="shared" si="241"/>
        <v>0</v>
      </c>
      <c r="AB931" s="20">
        <f t="shared" si="233"/>
        <v>0</v>
      </c>
      <c r="AC931" s="20">
        <f t="shared" si="234"/>
        <v>0</v>
      </c>
      <c r="AD931" s="20">
        <f t="shared" si="235"/>
        <v>0</v>
      </c>
      <c r="AE931" s="23">
        <f t="shared" si="236"/>
        <v>0</v>
      </c>
      <c r="AF931" s="25">
        <f t="shared" si="237"/>
        <v>0</v>
      </c>
      <c r="AG931" s="230"/>
      <c r="AH931" s="25">
        <f t="shared" si="242"/>
        <v>0</v>
      </c>
      <c r="AI931" s="23"/>
      <c r="AJ931" s="49">
        <f t="shared" si="238"/>
        <v>4</v>
      </c>
      <c r="AK931" s="181" t="s">
        <v>164</v>
      </c>
      <c r="AL931" s="182">
        <f t="shared" si="239"/>
        <v>6.6666666666666671E-3</v>
      </c>
      <c r="AM931" s="158" t="s">
        <v>161</v>
      </c>
      <c r="AN931" s="20" t="s">
        <v>149</v>
      </c>
      <c r="AO931" s="20" t="s">
        <v>149</v>
      </c>
      <c r="AP931" s="21"/>
      <c r="AQ931" s="122" t="s">
        <v>4</v>
      </c>
      <c r="AR931" s="185" t="str">
        <f>INDEX(Преподаватели!F$3:F$72,MATCH($AK931,Преподаватели!$E$3:$E$72,0),1)</f>
        <v>ст.викл.</v>
      </c>
      <c r="AS931" s="101" t="str">
        <f>INDEX(Преподаватели!G$3:G$72,MATCH($AK931,Преподаватели!$E$3:$E$72,0),1)</f>
        <v>сум.</v>
      </c>
      <c r="AT931" s="101" t="str">
        <f>INDEX(Преподаватели!H$3:H$72,MATCH($AK931,Преподаватели!$E$3:$E$72,0),1)</f>
        <v>б.с.</v>
      </c>
      <c r="AU931" s="186" t="str">
        <f>INDEX(Преподаватели!I$3:I$72,MATCH($AK931,Преподаватели!$E$3:$E$72,0),1)</f>
        <v>б.з.</v>
      </c>
      <c r="AV931" s="157"/>
      <c r="AW931" s="163"/>
      <c r="AX931" s="163"/>
      <c r="AY931" s="164"/>
      <c r="AZ931" s="165"/>
      <c r="BA931" s="165"/>
    </row>
    <row r="932" spans="1:58">
      <c r="A932" s="21" t="s">
        <v>216</v>
      </c>
      <c r="B932" s="145" t="s">
        <v>825</v>
      </c>
      <c r="C932" s="68" t="s">
        <v>143</v>
      </c>
      <c r="D932" s="21" t="s">
        <v>437</v>
      </c>
      <c r="E932" s="21" t="s">
        <v>413</v>
      </c>
      <c r="F932" s="21">
        <v>1</v>
      </c>
      <c r="G932" s="20" t="s">
        <v>817</v>
      </c>
      <c r="H932" s="21">
        <v>3</v>
      </c>
      <c r="I932" s="49">
        <v>1</v>
      </c>
      <c r="J932" s="37"/>
      <c r="K932" s="31" t="s">
        <v>106</v>
      </c>
      <c r="L932" s="31"/>
      <c r="M932" s="38"/>
      <c r="N932" s="193">
        <v>3</v>
      </c>
      <c r="O932" s="21">
        <v>90</v>
      </c>
      <c r="P932" s="21">
        <v>2</v>
      </c>
      <c r="Q932" s="21"/>
      <c r="R932" s="21">
        <v>0</v>
      </c>
      <c r="S932" s="21">
        <v>2</v>
      </c>
      <c r="T932" s="121">
        <v>78</v>
      </c>
      <c r="U932" s="50">
        <f t="shared" si="227"/>
        <v>0</v>
      </c>
      <c r="V932" s="29">
        <f t="shared" si="228"/>
        <v>0</v>
      </c>
      <c r="W932" s="29">
        <f t="shared" si="229"/>
        <v>2</v>
      </c>
      <c r="X932" s="57">
        <f t="shared" si="230"/>
        <v>0</v>
      </c>
      <c r="Y932" s="29">
        <f t="shared" si="231"/>
        <v>0</v>
      </c>
      <c r="Z932" s="20">
        <f t="shared" si="232"/>
        <v>0</v>
      </c>
      <c r="AA932" s="20">
        <f t="shared" si="241"/>
        <v>0</v>
      </c>
      <c r="AB932" s="20">
        <f t="shared" si="233"/>
        <v>0</v>
      </c>
      <c r="AC932" s="20">
        <f t="shared" si="234"/>
        <v>0</v>
      </c>
      <c r="AD932" s="20">
        <f t="shared" si="235"/>
        <v>0</v>
      </c>
      <c r="AE932" s="23">
        <f t="shared" si="236"/>
        <v>0</v>
      </c>
      <c r="AF932" s="25">
        <f t="shared" si="237"/>
        <v>0</v>
      </c>
      <c r="AG932" s="230"/>
      <c r="AH932" s="25">
        <f t="shared" si="242"/>
        <v>0</v>
      </c>
      <c r="AI932" s="23"/>
      <c r="AJ932" s="49">
        <f t="shared" si="238"/>
        <v>2</v>
      </c>
      <c r="AK932" s="181" t="s">
        <v>164</v>
      </c>
      <c r="AL932" s="182">
        <f t="shared" si="239"/>
        <v>3.3333333333333335E-3</v>
      </c>
      <c r="AM932" s="158" t="s">
        <v>161</v>
      </c>
      <c r="AN932" s="20" t="s">
        <v>149</v>
      </c>
      <c r="AO932" s="20" t="s">
        <v>149</v>
      </c>
      <c r="AP932" s="21"/>
      <c r="AQ932" s="122" t="s">
        <v>4</v>
      </c>
      <c r="AR932" s="185" t="str">
        <f>INDEX(Преподаватели!F$3:F$72,MATCH($AK932,Преподаватели!$E$3:$E$72,0),1)</f>
        <v>ст.викл.</v>
      </c>
      <c r="AS932" s="101" t="str">
        <f>INDEX(Преподаватели!G$3:G$72,MATCH($AK932,Преподаватели!$E$3:$E$72,0),1)</f>
        <v>сум.</v>
      </c>
      <c r="AT932" s="101" t="str">
        <f>INDEX(Преподаватели!H$3:H$72,MATCH($AK932,Преподаватели!$E$3:$E$72,0),1)</f>
        <v>б.с.</v>
      </c>
      <c r="AU932" s="186" t="str">
        <f>INDEX(Преподаватели!I$3:I$72,MATCH($AK932,Преподаватели!$E$3:$E$72,0),1)</f>
        <v>б.з.</v>
      </c>
      <c r="AV932" s="157"/>
      <c r="AW932" s="163"/>
      <c r="AX932" s="163"/>
      <c r="AY932" s="164"/>
      <c r="AZ932" s="165"/>
      <c r="BA932" s="165"/>
    </row>
    <row r="933" spans="1:58" s="1" customFormat="1">
      <c r="A933" s="329" t="s">
        <v>439</v>
      </c>
      <c r="B933" s="145" t="s">
        <v>826</v>
      </c>
      <c r="C933" s="68" t="s">
        <v>143</v>
      </c>
      <c r="D933" s="21" t="s">
        <v>437</v>
      </c>
      <c r="E933" s="21" t="s">
        <v>413</v>
      </c>
      <c r="F933" s="21">
        <v>1</v>
      </c>
      <c r="G933" s="20" t="s">
        <v>817</v>
      </c>
      <c r="H933" s="21">
        <v>3</v>
      </c>
      <c r="I933" s="49">
        <v>1</v>
      </c>
      <c r="J933" s="37"/>
      <c r="K933" s="31"/>
      <c r="L933" s="31"/>
      <c r="M933" s="38"/>
      <c r="N933" s="193">
        <v>0</v>
      </c>
      <c r="O933" s="21"/>
      <c r="P933" s="21">
        <v>4</v>
      </c>
      <c r="Q933" s="21">
        <v>4</v>
      </c>
      <c r="R933" s="21">
        <v>0</v>
      </c>
      <c r="S933" s="21"/>
      <c r="T933" s="121"/>
      <c r="U933" s="50">
        <f t="shared" si="227"/>
        <v>4</v>
      </c>
      <c r="V933" s="29">
        <f t="shared" si="228"/>
        <v>0</v>
      </c>
      <c r="W933" s="29">
        <f t="shared" si="229"/>
        <v>0</v>
      </c>
      <c r="X933" s="57">
        <f t="shared" si="230"/>
        <v>0</v>
      </c>
      <c r="Y933" s="29">
        <f t="shared" si="231"/>
        <v>0</v>
      </c>
      <c r="Z933" s="20">
        <f t="shared" si="232"/>
        <v>0</v>
      </c>
      <c r="AA933" s="20">
        <f t="shared" si="241"/>
        <v>0</v>
      </c>
      <c r="AB933" s="20">
        <f t="shared" si="233"/>
        <v>0</v>
      </c>
      <c r="AC933" s="20">
        <f t="shared" si="234"/>
        <v>0</v>
      </c>
      <c r="AD933" s="20">
        <f t="shared" si="235"/>
        <v>0</v>
      </c>
      <c r="AE933" s="23">
        <f t="shared" si="236"/>
        <v>0</v>
      </c>
      <c r="AF933" s="25">
        <f t="shared" si="237"/>
        <v>0</v>
      </c>
      <c r="AG933" s="230"/>
      <c r="AH933" s="25">
        <f t="shared" si="242"/>
        <v>0</v>
      </c>
      <c r="AI933" s="23"/>
      <c r="AJ933" s="49">
        <f t="shared" si="238"/>
        <v>4</v>
      </c>
      <c r="AK933" s="181" t="s">
        <v>278</v>
      </c>
      <c r="AL933" s="182">
        <f t="shared" si="239"/>
        <v>6.6666666666666671E-3</v>
      </c>
      <c r="AM933" s="158" t="s">
        <v>161</v>
      </c>
      <c r="AN933" s="20" t="s">
        <v>149</v>
      </c>
      <c r="AO933" s="20" t="s">
        <v>149</v>
      </c>
      <c r="AP933" s="21"/>
      <c r="AQ933" s="122" t="s">
        <v>4</v>
      </c>
      <c r="AR933" s="185" t="str">
        <f>INDEX(Преподаватели!F$3:F$72,MATCH($AK933,Преподаватели!$E$3:$E$72,0),1)</f>
        <v>викл.</v>
      </c>
      <c r="AS933" s="101" t="str">
        <f>INDEX(Преподаватели!G$3:G$72,MATCH($AK933,Преподаватели!$E$3:$E$72,0),1)</f>
        <v>сум.</v>
      </c>
      <c r="AT933" s="101" t="str">
        <f>INDEX(Преподаватели!H$3:H$72,MATCH($AK933,Преподаватели!$E$3:$E$72,0),1)</f>
        <v>б.с.</v>
      </c>
      <c r="AU933" s="186" t="str">
        <f>INDEX(Преподаватели!I$3:I$72,MATCH($AK933,Преподаватели!$E$3:$E$72,0),1)</f>
        <v>б.з.</v>
      </c>
      <c r="AV933" s="157"/>
      <c r="AW933" s="163"/>
      <c r="AX933" s="163"/>
      <c r="AY933" s="164"/>
      <c r="AZ933" s="165"/>
      <c r="BA933" s="165"/>
      <c r="BB933" s="4"/>
      <c r="BC933" s="4"/>
      <c r="BD933" s="4"/>
      <c r="BE933" s="4"/>
      <c r="BF933" s="4"/>
    </row>
    <row r="934" spans="1:58" s="1" customFormat="1">
      <c r="A934" s="21" t="s">
        <v>424</v>
      </c>
      <c r="B934" s="145" t="s">
        <v>826</v>
      </c>
      <c r="C934" s="68" t="s">
        <v>143</v>
      </c>
      <c r="D934" s="21" t="s">
        <v>437</v>
      </c>
      <c r="E934" s="21" t="s">
        <v>413</v>
      </c>
      <c r="F934" s="21">
        <v>1</v>
      </c>
      <c r="G934" s="20" t="s">
        <v>817</v>
      </c>
      <c r="H934" s="21">
        <v>3</v>
      </c>
      <c r="I934" s="49">
        <v>1</v>
      </c>
      <c r="J934" s="37"/>
      <c r="K934" s="31" t="s">
        <v>106</v>
      </c>
      <c r="L934" s="31"/>
      <c r="M934" s="38"/>
      <c r="N934" s="193">
        <v>4</v>
      </c>
      <c r="O934" s="21">
        <v>120</v>
      </c>
      <c r="P934" s="21">
        <v>8</v>
      </c>
      <c r="Q934" s="21"/>
      <c r="R934" s="21">
        <v>0</v>
      </c>
      <c r="S934" s="21">
        <v>8</v>
      </c>
      <c r="T934" s="121">
        <v>108</v>
      </c>
      <c r="U934" s="50">
        <f t="shared" si="227"/>
        <v>0</v>
      </c>
      <c r="V934" s="29">
        <f t="shared" si="228"/>
        <v>0</v>
      </c>
      <c r="W934" s="29">
        <f t="shared" si="229"/>
        <v>8</v>
      </c>
      <c r="X934" s="57">
        <f t="shared" si="230"/>
        <v>0</v>
      </c>
      <c r="Y934" s="29">
        <f t="shared" si="231"/>
        <v>0</v>
      </c>
      <c r="Z934" s="20">
        <f t="shared" si="232"/>
        <v>0</v>
      </c>
      <c r="AA934" s="20">
        <f t="shared" si="241"/>
        <v>0</v>
      </c>
      <c r="AB934" s="20">
        <f t="shared" si="233"/>
        <v>0</v>
      </c>
      <c r="AC934" s="20">
        <f t="shared" si="234"/>
        <v>0</v>
      </c>
      <c r="AD934" s="20">
        <f t="shared" si="235"/>
        <v>0</v>
      </c>
      <c r="AE934" s="23">
        <f t="shared" si="236"/>
        <v>0</v>
      </c>
      <c r="AF934" s="25">
        <f t="shared" si="237"/>
        <v>0</v>
      </c>
      <c r="AG934" s="230"/>
      <c r="AH934" s="25">
        <f t="shared" si="242"/>
        <v>0</v>
      </c>
      <c r="AI934" s="23"/>
      <c r="AJ934" s="49">
        <f t="shared" si="238"/>
        <v>8</v>
      </c>
      <c r="AK934" s="181" t="s">
        <v>278</v>
      </c>
      <c r="AL934" s="182">
        <f t="shared" si="239"/>
        <v>1.3333333333333334E-2</v>
      </c>
      <c r="AM934" s="158" t="s">
        <v>161</v>
      </c>
      <c r="AN934" s="20" t="s">
        <v>149</v>
      </c>
      <c r="AO934" s="20" t="s">
        <v>149</v>
      </c>
      <c r="AP934" s="21"/>
      <c r="AQ934" s="122" t="s">
        <v>4</v>
      </c>
      <c r="AR934" s="185" t="str">
        <f>INDEX(Преподаватели!F$3:F$72,MATCH($AK934,Преподаватели!$E$3:$E$72,0),1)</f>
        <v>викл.</v>
      </c>
      <c r="AS934" s="101" t="str">
        <f>INDEX(Преподаватели!G$3:G$72,MATCH($AK934,Преподаватели!$E$3:$E$72,0),1)</f>
        <v>сум.</v>
      </c>
      <c r="AT934" s="101" t="str">
        <f>INDEX(Преподаватели!H$3:H$72,MATCH($AK934,Преподаватели!$E$3:$E$72,0),1)</f>
        <v>б.с.</v>
      </c>
      <c r="AU934" s="186" t="str">
        <f>INDEX(Преподаватели!I$3:I$72,MATCH($AK934,Преподаватели!$E$3:$E$72,0),1)</f>
        <v>б.з.</v>
      </c>
      <c r="AV934" s="157"/>
      <c r="AW934" s="163"/>
      <c r="AX934" s="163"/>
      <c r="AY934" s="164"/>
      <c r="AZ934" s="165"/>
      <c r="BA934" s="165"/>
    </row>
    <row r="935" spans="1:58">
      <c r="A935" s="329" t="s">
        <v>439</v>
      </c>
      <c r="B935" s="145" t="s">
        <v>827</v>
      </c>
      <c r="C935" s="68" t="s">
        <v>143</v>
      </c>
      <c r="D935" s="21" t="s">
        <v>437</v>
      </c>
      <c r="E935" s="21" t="s">
        <v>413</v>
      </c>
      <c r="F935" s="21">
        <v>1</v>
      </c>
      <c r="G935" s="20" t="s">
        <v>817</v>
      </c>
      <c r="H935" s="21">
        <v>3</v>
      </c>
      <c r="I935" s="49">
        <v>1</v>
      </c>
      <c r="J935" s="37"/>
      <c r="K935" s="31"/>
      <c r="L935" s="31"/>
      <c r="M935" s="38"/>
      <c r="N935" s="193">
        <v>0</v>
      </c>
      <c r="O935" s="21"/>
      <c r="P935" s="21">
        <v>4</v>
      </c>
      <c r="Q935" s="21">
        <v>4</v>
      </c>
      <c r="R935" s="21">
        <v>0</v>
      </c>
      <c r="S935" s="21"/>
      <c r="T935" s="121"/>
      <c r="U935" s="50">
        <f t="shared" si="227"/>
        <v>4</v>
      </c>
      <c r="V935" s="29">
        <f t="shared" si="228"/>
        <v>0</v>
      </c>
      <c r="W935" s="29">
        <f t="shared" si="229"/>
        <v>0</v>
      </c>
      <c r="X935" s="57">
        <f t="shared" si="230"/>
        <v>0</v>
      </c>
      <c r="Y935" s="29">
        <f t="shared" si="231"/>
        <v>0</v>
      </c>
      <c r="Z935" s="20">
        <f t="shared" si="232"/>
        <v>0</v>
      </c>
      <c r="AA935" s="20">
        <f t="shared" si="241"/>
        <v>0</v>
      </c>
      <c r="AB935" s="20">
        <f t="shared" si="233"/>
        <v>0</v>
      </c>
      <c r="AC935" s="20">
        <f t="shared" si="234"/>
        <v>0</v>
      </c>
      <c r="AD935" s="20">
        <f t="shared" si="235"/>
        <v>0</v>
      </c>
      <c r="AE935" s="23">
        <f t="shared" si="236"/>
        <v>0</v>
      </c>
      <c r="AF935" s="25">
        <f t="shared" si="237"/>
        <v>0</v>
      </c>
      <c r="AG935" s="230"/>
      <c r="AH935" s="25">
        <f t="shared" si="242"/>
        <v>0</v>
      </c>
      <c r="AI935" s="23"/>
      <c r="AJ935" s="49">
        <f t="shared" si="238"/>
        <v>4</v>
      </c>
      <c r="AK935" s="181" t="s">
        <v>169</v>
      </c>
      <c r="AL935" s="182">
        <f t="shared" si="239"/>
        <v>6.6666666666666671E-3</v>
      </c>
      <c r="AM935" s="158" t="s">
        <v>161</v>
      </c>
      <c r="AN935" s="20" t="s">
        <v>149</v>
      </c>
      <c r="AO935" s="20" t="s">
        <v>149</v>
      </c>
      <c r="AP935" s="21"/>
      <c r="AQ935" s="122" t="s">
        <v>4</v>
      </c>
      <c r="AR935" s="185" t="str">
        <f>INDEX(Преподаватели!F$3:F$72,MATCH($AK935,Преподаватели!$E$3:$E$72,0),1)</f>
        <v>ст.викл.</v>
      </c>
      <c r="AS935" s="101" t="str">
        <f>INDEX(Преподаватели!G$3:G$72,MATCH($AK935,Преподаватели!$E$3:$E$72,0),1)</f>
        <v>сум.</v>
      </c>
      <c r="AT935" s="101" t="str">
        <f>INDEX(Преподаватели!H$3:H$72,MATCH($AK935,Преподаватели!$E$3:$E$72,0),1)</f>
        <v>б.с.</v>
      </c>
      <c r="AU935" s="186" t="str">
        <f>INDEX(Преподаватели!I$3:I$72,MATCH($AK935,Преподаватели!$E$3:$E$72,0),1)</f>
        <v>б.з.</v>
      </c>
      <c r="AV935" s="157"/>
      <c r="AW935" s="163"/>
      <c r="AX935" s="163"/>
      <c r="AY935" s="164"/>
      <c r="AZ935" s="165"/>
      <c r="BA935" s="165"/>
    </row>
    <row r="936" spans="1:58" s="1" customFormat="1">
      <c r="A936" s="21" t="s">
        <v>426</v>
      </c>
      <c r="B936" s="145" t="s">
        <v>827</v>
      </c>
      <c r="C936" s="68" t="s">
        <v>143</v>
      </c>
      <c r="D936" s="21" t="s">
        <v>437</v>
      </c>
      <c r="E936" s="21" t="s">
        <v>413</v>
      </c>
      <c r="F936" s="21">
        <v>1</v>
      </c>
      <c r="G936" s="20" t="s">
        <v>817</v>
      </c>
      <c r="H936" s="21">
        <v>3</v>
      </c>
      <c r="I936" s="49">
        <v>1</v>
      </c>
      <c r="J936" s="37"/>
      <c r="K936" s="31" t="s">
        <v>106</v>
      </c>
      <c r="L936" s="31"/>
      <c r="M936" s="38"/>
      <c r="N936" s="193">
        <v>4</v>
      </c>
      <c r="O936" s="21">
        <v>120</v>
      </c>
      <c r="P936" s="21">
        <v>2</v>
      </c>
      <c r="Q936" s="21"/>
      <c r="R936" s="21">
        <v>0</v>
      </c>
      <c r="S936" s="21">
        <v>2</v>
      </c>
      <c r="T936" s="121">
        <v>108</v>
      </c>
      <c r="U936" s="50">
        <f t="shared" si="227"/>
        <v>0</v>
      </c>
      <c r="V936" s="29">
        <f t="shared" si="228"/>
        <v>0</v>
      </c>
      <c r="W936" s="29">
        <f t="shared" si="229"/>
        <v>2</v>
      </c>
      <c r="X936" s="57">
        <f t="shared" si="230"/>
        <v>0</v>
      </c>
      <c r="Y936" s="29">
        <f t="shared" si="231"/>
        <v>0</v>
      </c>
      <c r="Z936" s="20">
        <f t="shared" si="232"/>
        <v>0</v>
      </c>
      <c r="AA936" s="20">
        <f t="shared" si="241"/>
        <v>0</v>
      </c>
      <c r="AB936" s="20">
        <f t="shared" si="233"/>
        <v>0</v>
      </c>
      <c r="AC936" s="20">
        <f t="shared" si="234"/>
        <v>0</v>
      </c>
      <c r="AD936" s="20">
        <f t="shared" si="235"/>
        <v>0</v>
      </c>
      <c r="AE936" s="23">
        <f t="shared" si="236"/>
        <v>0</v>
      </c>
      <c r="AF936" s="25">
        <f t="shared" si="237"/>
        <v>0</v>
      </c>
      <c r="AG936" s="230"/>
      <c r="AH936" s="25">
        <f t="shared" si="242"/>
        <v>0</v>
      </c>
      <c r="AI936" s="23"/>
      <c r="AJ936" s="49">
        <f t="shared" si="238"/>
        <v>2</v>
      </c>
      <c r="AK936" s="181" t="s">
        <v>169</v>
      </c>
      <c r="AL936" s="182">
        <f t="shared" si="239"/>
        <v>3.3333333333333335E-3</v>
      </c>
      <c r="AM936" s="158" t="s">
        <v>161</v>
      </c>
      <c r="AN936" s="20" t="s">
        <v>149</v>
      </c>
      <c r="AO936" s="20" t="s">
        <v>149</v>
      </c>
      <c r="AP936" s="21"/>
      <c r="AQ936" s="122" t="s">
        <v>4</v>
      </c>
      <c r="AR936" s="185" t="str">
        <f>INDEX(Преподаватели!F$3:F$72,MATCH($AK936,Преподаватели!$E$3:$E$72,0),1)</f>
        <v>ст.викл.</v>
      </c>
      <c r="AS936" s="101" t="str">
        <f>INDEX(Преподаватели!G$3:G$72,MATCH($AK936,Преподаватели!$E$3:$E$72,0),1)</f>
        <v>сум.</v>
      </c>
      <c r="AT936" s="101" t="str">
        <f>INDEX(Преподаватели!H$3:H$72,MATCH($AK936,Преподаватели!$E$3:$E$72,0),1)</f>
        <v>б.с.</v>
      </c>
      <c r="AU936" s="186" t="str">
        <f>INDEX(Преподаватели!I$3:I$72,MATCH($AK936,Преподаватели!$E$3:$E$72,0),1)</f>
        <v>б.з.</v>
      </c>
      <c r="AV936" s="157"/>
      <c r="AW936" s="163"/>
      <c r="AX936" s="163"/>
      <c r="AY936" s="164"/>
      <c r="AZ936" s="165"/>
      <c r="BA936" s="165"/>
    </row>
    <row r="937" spans="1:58" s="1" customFormat="1">
      <c r="A937" s="329" t="s">
        <v>439</v>
      </c>
      <c r="B937" s="145" t="s">
        <v>828</v>
      </c>
      <c r="C937" s="68" t="s">
        <v>143</v>
      </c>
      <c r="D937" s="21" t="s">
        <v>437</v>
      </c>
      <c r="E937" s="21" t="s">
        <v>413</v>
      </c>
      <c r="F937" s="21">
        <v>1</v>
      </c>
      <c r="G937" s="20" t="s">
        <v>817</v>
      </c>
      <c r="H937" s="21">
        <v>3</v>
      </c>
      <c r="I937" s="49">
        <v>1</v>
      </c>
      <c r="J937" s="37"/>
      <c r="K937" s="31"/>
      <c r="L937" s="31"/>
      <c r="M937" s="38"/>
      <c r="N937" s="193">
        <v>0</v>
      </c>
      <c r="O937" s="21"/>
      <c r="P937" s="21">
        <v>4</v>
      </c>
      <c r="Q937" s="21">
        <v>4</v>
      </c>
      <c r="R937" s="21">
        <v>0</v>
      </c>
      <c r="S937" s="21"/>
      <c r="T937" s="121"/>
      <c r="U937" s="50">
        <f t="shared" si="227"/>
        <v>4</v>
      </c>
      <c r="V937" s="29">
        <f t="shared" si="228"/>
        <v>0</v>
      </c>
      <c r="W937" s="29">
        <f t="shared" si="229"/>
        <v>0</v>
      </c>
      <c r="X937" s="57">
        <f t="shared" si="230"/>
        <v>0</v>
      </c>
      <c r="Y937" s="29">
        <f t="shared" si="231"/>
        <v>0</v>
      </c>
      <c r="Z937" s="20">
        <f t="shared" si="232"/>
        <v>0</v>
      </c>
      <c r="AA937" s="20">
        <f t="shared" si="241"/>
        <v>0</v>
      </c>
      <c r="AB937" s="20">
        <f t="shared" si="233"/>
        <v>0</v>
      </c>
      <c r="AC937" s="20">
        <f t="shared" si="234"/>
        <v>0</v>
      </c>
      <c r="AD937" s="20">
        <f t="shared" si="235"/>
        <v>0</v>
      </c>
      <c r="AE937" s="23">
        <f t="shared" si="236"/>
        <v>0</v>
      </c>
      <c r="AF937" s="25">
        <f t="shared" si="237"/>
        <v>0</v>
      </c>
      <c r="AG937" s="230"/>
      <c r="AH937" s="25">
        <f t="shared" si="242"/>
        <v>0</v>
      </c>
      <c r="AI937" s="23"/>
      <c r="AJ937" s="49">
        <f t="shared" si="238"/>
        <v>4</v>
      </c>
      <c r="AK937" s="181" t="s">
        <v>169</v>
      </c>
      <c r="AL937" s="182">
        <f t="shared" si="239"/>
        <v>6.6666666666666671E-3</v>
      </c>
      <c r="AM937" s="158" t="s">
        <v>161</v>
      </c>
      <c r="AN937" s="20" t="s">
        <v>149</v>
      </c>
      <c r="AO937" s="20" t="s">
        <v>149</v>
      </c>
      <c r="AP937" s="21"/>
      <c r="AQ937" s="122" t="s">
        <v>4</v>
      </c>
      <c r="AR937" s="185" t="str">
        <f>INDEX(Преподаватели!F$3:F$72,MATCH($AK937,Преподаватели!$E$3:$E$72,0),1)</f>
        <v>ст.викл.</v>
      </c>
      <c r="AS937" s="101" t="str">
        <f>INDEX(Преподаватели!G$3:G$72,MATCH($AK937,Преподаватели!$E$3:$E$72,0),1)</f>
        <v>сум.</v>
      </c>
      <c r="AT937" s="101" t="str">
        <f>INDEX(Преподаватели!H$3:H$72,MATCH($AK937,Преподаватели!$E$3:$E$72,0),1)</f>
        <v>б.с.</v>
      </c>
      <c r="AU937" s="186" t="str">
        <f>INDEX(Преподаватели!I$3:I$72,MATCH($AK937,Преподаватели!$E$3:$E$72,0),1)</f>
        <v>б.з.</v>
      </c>
      <c r="AV937" s="157"/>
      <c r="AW937" s="163"/>
      <c r="AX937" s="163"/>
      <c r="AY937" s="164"/>
      <c r="AZ937" s="165"/>
      <c r="BA937" s="165"/>
    </row>
    <row r="938" spans="1:58">
      <c r="A938" s="22" t="s">
        <v>428</v>
      </c>
      <c r="B938" s="145" t="s">
        <v>828</v>
      </c>
      <c r="C938" s="68" t="s">
        <v>143</v>
      </c>
      <c r="D938" s="21" t="s">
        <v>437</v>
      </c>
      <c r="E938" s="21" t="s">
        <v>413</v>
      </c>
      <c r="F938" s="21">
        <v>1</v>
      </c>
      <c r="G938" s="20" t="s">
        <v>817</v>
      </c>
      <c r="H938" s="21">
        <v>3</v>
      </c>
      <c r="I938" s="49">
        <v>1</v>
      </c>
      <c r="J938" s="37"/>
      <c r="K938" s="31" t="s">
        <v>106</v>
      </c>
      <c r="L938" s="31"/>
      <c r="M938" s="38"/>
      <c r="N938" s="193">
        <v>4</v>
      </c>
      <c r="O938" s="21">
        <v>120</v>
      </c>
      <c r="P938" s="21">
        <v>2</v>
      </c>
      <c r="Q938" s="21"/>
      <c r="R938" s="21">
        <v>0</v>
      </c>
      <c r="S938" s="21">
        <v>2</v>
      </c>
      <c r="T938" s="121">
        <v>108</v>
      </c>
      <c r="U938" s="50">
        <f t="shared" si="227"/>
        <v>0</v>
      </c>
      <c r="V938" s="29">
        <f t="shared" si="228"/>
        <v>0</v>
      </c>
      <c r="W938" s="29">
        <f t="shared" si="229"/>
        <v>2</v>
      </c>
      <c r="X938" s="57">
        <f t="shared" si="230"/>
        <v>0</v>
      </c>
      <c r="Y938" s="29">
        <f t="shared" si="231"/>
        <v>0</v>
      </c>
      <c r="Z938" s="20">
        <f t="shared" si="232"/>
        <v>0</v>
      </c>
      <c r="AA938" s="20">
        <f t="shared" si="241"/>
        <v>0</v>
      </c>
      <c r="AB938" s="20">
        <f t="shared" si="233"/>
        <v>0</v>
      </c>
      <c r="AC938" s="20">
        <f t="shared" si="234"/>
        <v>0</v>
      </c>
      <c r="AD938" s="20">
        <f t="shared" si="235"/>
        <v>0</v>
      </c>
      <c r="AE938" s="23">
        <f t="shared" si="236"/>
        <v>0</v>
      </c>
      <c r="AF938" s="25">
        <f t="shared" si="237"/>
        <v>0</v>
      </c>
      <c r="AG938" s="230"/>
      <c r="AH938" s="25">
        <f t="shared" si="242"/>
        <v>0</v>
      </c>
      <c r="AI938" s="23"/>
      <c r="AJ938" s="49">
        <f t="shared" si="238"/>
        <v>2</v>
      </c>
      <c r="AK938" s="181" t="s">
        <v>169</v>
      </c>
      <c r="AL938" s="182">
        <f t="shared" si="239"/>
        <v>3.3333333333333335E-3</v>
      </c>
      <c r="AM938" s="158" t="s">
        <v>161</v>
      </c>
      <c r="AN938" s="20" t="s">
        <v>149</v>
      </c>
      <c r="AO938" s="20" t="s">
        <v>149</v>
      </c>
      <c r="AP938" s="21"/>
      <c r="AQ938" s="122" t="s">
        <v>4</v>
      </c>
      <c r="AR938" s="185" t="str">
        <f>INDEX(Преподаватели!F$3:F$72,MATCH($AK938,Преподаватели!$E$3:$E$72,0),1)</f>
        <v>ст.викл.</v>
      </c>
      <c r="AS938" s="101" t="str">
        <f>INDEX(Преподаватели!G$3:G$72,MATCH($AK938,Преподаватели!$E$3:$E$72,0),1)</f>
        <v>сум.</v>
      </c>
      <c r="AT938" s="101" t="str">
        <f>INDEX(Преподаватели!H$3:H$72,MATCH($AK938,Преподаватели!$E$3:$E$72,0),1)</f>
        <v>б.с.</v>
      </c>
      <c r="AU938" s="186" t="str">
        <f>INDEX(Преподаватели!I$3:I$72,MATCH($AK938,Преподаватели!$E$3:$E$72,0),1)</f>
        <v>б.з.</v>
      </c>
      <c r="AV938" s="157"/>
      <c r="AW938" s="163"/>
      <c r="AX938" s="163"/>
      <c r="AY938" s="164"/>
      <c r="AZ938" s="165"/>
      <c r="BA938" s="165"/>
    </row>
    <row r="939" spans="1:58" s="1" customFormat="1" ht="25.5">
      <c r="A939" s="21" t="s">
        <v>430</v>
      </c>
      <c r="B939" s="145" t="s">
        <v>829</v>
      </c>
      <c r="C939" s="68" t="s">
        <v>143</v>
      </c>
      <c r="D939" s="21" t="s">
        <v>437</v>
      </c>
      <c r="E939" s="21" t="s">
        <v>413</v>
      </c>
      <c r="F939" s="21">
        <v>1</v>
      </c>
      <c r="G939" s="20" t="s">
        <v>817</v>
      </c>
      <c r="H939" s="21">
        <v>3</v>
      </c>
      <c r="I939" s="49">
        <v>1</v>
      </c>
      <c r="J939" s="37"/>
      <c r="K939" s="31"/>
      <c r="L939" s="31"/>
      <c r="M939" s="38"/>
      <c r="N939" s="193">
        <v>0</v>
      </c>
      <c r="O939" s="21"/>
      <c r="P939" s="21">
        <v>4</v>
      </c>
      <c r="Q939" s="21">
        <v>4</v>
      </c>
      <c r="R939" s="21">
        <v>0</v>
      </c>
      <c r="S939" s="21"/>
      <c r="T939" s="121"/>
      <c r="U939" s="50">
        <f t="shared" si="227"/>
        <v>4</v>
      </c>
      <c r="V939" s="29">
        <f t="shared" si="228"/>
        <v>0</v>
      </c>
      <c r="W939" s="29">
        <f t="shared" si="229"/>
        <v>0</v>
      </c>
      <c r="X939" s="57">
        <f t="shared" si="230"/>
        <v>0</v>
      </c>
      <c r="Y939" s="29">
        <f t="shared" si="231"/>
        <v>0</v>
      </c>
      <c r="Z939" s="20">
        <f t="shared" si="232"/>
        <v>0</v>
      </c>
      <c r="AA939" s="20">
        <f t="shared" si="241"/>
        <v>0</v>
      </c>
      <c r="AB939" s="20">
        <f t="shared" si="233"/>
        <v>0</v>
      </c>
      <c r="AC939" s="20">
        <f t="shared" si="234"/>
        <v>0</v>
      </c>
      <c r="AD939" s="20">
        <f t="shared" si="235"/>
        <v>0</v>
      </c>
      <c r="AE939" s="23">
        <f t="shared" si="236"/>
        <v>0</v>
      </c>
      <c r="AF939" s="25">
        <f t="shared" si="237"/>
        <v>0</v>
      </c>
      <c r="AG939" s="230"/>
      <c r="AH939" s="25">
        <f t="shared" si="242"/>
        <v>0</v>
      </c>
      <c r="AI939" s="23"/>
      <c r="AJ939" s="49">
        <f t="shared" si="238"/>
        <v>4</v>
      </c>
      <c r="AK939" s="181" t="s">
        <v>169</v>
      </c>
      <c r="AL939" s="182">
        <f t="shared" si="239"/>
        <v>6.6666666666666671E-3</v>
      </c>
      <c r="AM939" s="158" t="s">
        <v>161</v>
      </c>
      <c r="AN939" s="20" t="s">
        <v>149</v>
      </c>
      <c r="AO939" s="20" t="s">
        <v>149</v>
      </c>
      <c r="AP939" s="21"/>
      <c r="AQ939" s="122" t="s">
        <v>4</v>
      </c>
      <c r="AR939" s="185" t="str">
        <f>INDEX(Преподаватели!F$3:F$72,MATCH($AK939,Преподаватели!$E$3:$E$72,0),1)</f>
        <v>ст.викл.</v>
      </c>
      <c r="AS939" s="101" t="str">
        <f>INDEX(Преподаватели!G$3:G$72,MATCH($AK939,Преподаватели!$E$3:$E$72,0),1)</f>
        <v>сум.</v>
      </c>
      <c r="AT939" s="101" t="str">
        <f>INDEX(Преподаватели!H$3:H$72,MATCH($AK939,Преподаватели!$E$3:$E$72,0),1)</f>
        <v>б.с.</v>
      </c>
      <c r="AU939" s="186" t="str">
        <f>INDEX(Преподаватели!I$3:I$72,MATCH($AK939,Преподаватели!$E$3:$E$72,0),1)</f>
        <v>б.з.</v>
      </c>
      <c r="AV939" s="157"/>
      <c r="AW939" s="163"/>
      <c r="AX939" s="163"/>
      <c r="AY939" s="164"/>
      <c r="AZ939" s="165"/>
      <c r="BA939" s="165"/>
    </row>
    <row r="940" spans="1:58" s="1" customFormat="1" ht="25.5">
      <c r="A940" s="21" t="s">
        <v>430</v>
      </c>
      <c r="B940" s="145" t="s">
        <v>829</v>
      </c>
      <c r="C940" s="68" t="s">
        <v>143</v>
      </c>
      <c r="D940" s="21" t="s">
        <v>437</v>
      </c>
      <c r="E940" s="21" t="s">
        <v>413</v>
      </c>
      <c r="F940" s="21">
        <v>2</v>
      </c>
      <c r="G940" s="20" t="s">
        <v>817</v>
      </c>
      <c r="H940" s="21">
        <v>3</v>
      </c>
      <c r="I940" s="49">
        <v>1</v>
      </c>
      <c r="J940" s="37"/>
      <c r="K940" s="31" t="s">
        <v>106</v>
      </c>
      <c r="L940" s="31"/>
      <c r="M940" s="38"/>
      <c r="N940" s="193">
        <v>4</v>
      </c>
      <c r="O940" s="21">
        <v>120</v>
      </c>
      <c r="P940" s="21">
        <v>2</v>
      </c>
      <c r="Q940" s="21"/>
      <c r="R940" s="21">
        <v>0</v>
      </c>
      <c r="S940" s="21">
        <v>2</v>
      </c>
      <c r="T940" s="121">
        <v>108</v>
      </c>
      <c r="U940" s="50">
        <f t="shared" si="227"/>
        <v>0</v>
      </c>
      <c r="V940" s="29">
        <f t="shared" si="228"/>
        <v>0</v>
      </c>
      <c r="W940" s="29">
        <f t="shared" si="229"/>
        <v>2</v>
      </c>
      <c r="X940" s="57">
        <f t="shared" si="230"/>
        <v>0</v>
      </c>
      <c r="Y940" s="29">
        <f t="shared" si="231"/>
        <v>0</v>
      </c>
      <c r="Z940" s="20">
        <f t="shared" si="232"/>
        <v>0</v>
      </c>
      <c r="AA940" s="20">
        <f t="shared" si="241"/>
        <v>0</v>
      </c>
      <c r="AB940" s="20">
        <f t="shared" si="233"/>
        <v>0</v>
      </c>
      <c r="AC940" s="20">
        <f t="shared" si="234"/>
        <v>0</v>
      </c>
      <c r="AD940" s="20">
        <f t="shared" si="235"/>
        <v>0</v>
      </c>
      <c r="AE940" s="23">
        <f t="shared" si="236"/>
        <v>0</v>
      </c>
      <c r="AF940" s="25">
        <f t="shared" si="237"/>
        <v>0</v>
      </c>
      <c r="AG940" s="230"/>
      <c r="AH940" s="25">
        <f t="shared" si="242"/>
        <v>0</v>
      </c>
      <c r="AI940" s="23"/>
      <c r="AJ940" s="49">
        <f t="shared" si="238"/>
        <v>2</v>
      </c>
      <c r="AK940" s="181" t="s">
        <v>169</v>
      </c>
      <c r="AL940" s="182">
        <f t="shared" si="239"/>
        <v>3.3333333333333335E-3</v>
      </c>
      <c r="AM940" s="158" t="s">
        <v>161</v>
      </c>
      <c r="AN940" s="20" t="s">
        <v>149</v>
      </c>
      <c r="AO940" s="20" t="s">
        <v>149</v>
      </c>
      <c r="AP940" s="21"/>
      <c r="AQ940" s="122" t="s">
        <v>4</v>
      </c>
      <c r="AR940" s="185" t="str">
        <f>INDEX(Преподаватели!F$3:F$72,MATCH($AK940,Преподаватели!$E$3:$E$72,0),1)</f>
        <v>ст.викл.</v>
      </c>
      <c r="AS940" s="101" t="str">
        <f>INDEX(Преподаватели!G$3:G$72,MATCH($AK940,Преподаватели!$E$3:$E$72,0),1)</f>
        <v>сум.</v>
      </c>
      <c r="AT940" s="101" t="str">
        <f>INDEX(Преподаватели!H$3:H$72,MATCH($AK940,Преподаватели!$E$3:$E$72,0),1)</f>
        <v>б.с.</v>
      </c>
      <c r="AU940" s="186" t="str">
        <f>INDEX(Преподаватели!I$3:I$72,MATCH($AK940,Преподаватели!$E$3:$E$72,0),1)</f>
        <v>б.з.</v>
      </c>
      <c r="AV940" s="157"/>
      <c r="AW940" s="163"/>
      <c r="AX940" s="163"/>
      <c r="AY940" s="164"/>
      <c r="AZ940" s="165"/>
      <c r="BA940" s="165"/>
    </row>
    <row r="941" spans="1:58">
      <c r="A941" s="21" t="s">
        <v>432</v>
      </c>
      <c r="B941" s="145" t="s">
        <v>830</v>
      </c>
      <c r="C941" s="68" t="s">
        <v>143</v>
      </c>
      <c r="D941" s="21" t="s">
        <v>437</v>
      </c>
      <c r="E941" s="21" t="s">
        <v>413</v>
      </c>
      <c r="F941" s="21">
        <v>1</v>
      </c>
      <c r="G941" s="20" t="s">
        <v>817</v>
      </c>
      <c r="H941" s="21">
        <v>3</v>
      </c>
      <c r="I941" s="49">
        <v>1</v>
      </c>
      <c r="J941" s="37"/>
      <c r="K941" s="31"/>
      <c r="L941" s="31"/>
      <c r="M941" s="38"/>
      <c r="N941" s="193">
        <v>0</v>
      </c>
      <c r="O941" s="21"/>
      <c r="P941" s="21">
        <v>4</v>
      </c>
      <c r="Q941" s="21">
        <v>4</v>
      </c>
      <c r="R941" s="21">
        <v>0</v>
      </c>
      <c r="S941" s="21"/>
      <c r="T941" s="121"/>
      <c r="U941" s="50">
        <f t="shared" ref="U941:U1004" si="243">Q941</f>
        <v>4</v>
      </c>
      <c r="V941" s="29">
        <f t="shared" ref="V941:V1004" si="244">R941*I941</f>
        <v>0</v>
      </c>
      <c r="W941" s="29">
        <f t="shared" ref="W941:W1004" si="245">S941*I941</f>
        <v>0</v>
      </c>
      <c r="X941" s="57">
        <f t="shared" ref="X941:X1004" si="246">IF(AF941&gt;0,0,IF(AND(D941="Заоч.(д)",M941="+"),N941*2*0.25*H941,IF(OR(M941="+",M941="+у"),H941*0.25,IF(OR(M941="к",M941="к/кмс"),H941*0.25,IF(OR(M941="кк",M941="кк/кмс"),H941*0.25*2,IF(OR(M941="рр",M941="рр/кмс"),H941*0.5,IF(OR(M941="кр",M941="кр/кмс"),H941*1,0)))))))</f>
        <v>0</v>
      </c>
      <c r="Y941" s="29">
        <f t="shared" ref="Y941:Y1004" si="247">IF(L941="+",H941*3,IF(L941="+в",H941*3,0))</f>
        <v>0</v>
      </c>
      <c r="Z941" s="20">
        <f t="shared" ref="Z941:Z1004" si="248">IF(AND(D941="Заоч.(д)",K941="+"),H941*0.1,IF(AF941&gt;0,0,IF(AND(K941="+",R941="",S941="",O941=Q941+T941),H941*0.1,0)))</f>
        <v>0</v>
      </c>
      <c r="AA941" s="20">
        <f t="shared" si="241"/>
        <v>0</v>
      </c>
      <c r="AB941" s="20">
        <f t="shared" ref="AB941:AB1004" si="249">IF(AND(J941="+",D941="Заоч.(д)"),H941*0.1,IF(J941="+",H941*0.25,0))</f>
        <v>0</v>
      </c>
      <c r="AC941" s="20">
        <f t="shared" ref="AC941:AC1004" si="250">IF(B941="Керівництво бакалаврськими роботами",H941*10,IF(B941="Керівництво магістерськими роботами",H941*20,IF(B941="Рецензування бакалаврських робіт",H941*1,IF(B941="Рецензування магістерських робіт",H941*2,IF(B941="Нормоконтроль",H941*0.33,0)))))</f>
        <v>0</v>
      </c>
      <c r="AD941" s="20">
        <f t="shared" ref="AD941:AD1004" si="251">IF(B941="Голова ЕК (екзамен)",H941*0.5,IF(B941="Голова ЕК (захист)",H941*0.5,IF(B941="Участь у ЕК (екзамен)",H941*0.33,IF(B941="Участь у ЕК (захист)",H941*0.33,0))))</f>
        <v>0</v>
      </c>
      <c r="AE941" s="23">
        <f t="shared" ref="AE941:AE1004" si="252">IF(B941="Керівництво аспірантами (очна)",H941*25,IF(B941="Керівництво аспірантами (заочна)",H941*25,IF(B941="Рецензування рефератів (асп.)",H941*2,IF(B941="Кандидатські іспити",H941*0.5,IF(B941="Вступні іспити (асп.)",H941*0.5,IF(B941="Наукове консультування докторантів",H941*50,0))))))</f>
        <v>0</v>
      </c>
      <c r="AF941" s="25">
        <f t="shared" ref="AF941:AF1004" si="253">IF(AND(A941="ПедПр",D941="Ден."),H941*N941/1.5,IF(AND(A941="ПедПр",D941="Заоч."),H941*0.5*N941/1.5,IF(AND(A941="ПедПр",D941="Заоч.(д)"),H941*0.5*N941/1.5,IF(AND(A941="Пр",D941="Ден."),H941*0.5,IF(AND(A941="Пр",D941="Заоч."),H941*0.1,IF(AND(A941="Пр",D941="Заоч.(д)"),H941*0.1,IF(AND(A941="НПрКПУ",D941="Ден.",H941&gt;=5),ROUND(H941/6,1)*N941/3*2*2,0)))))))</f>
        <v>0</v>
      </c>
      <c r="AG941" s="230"/>
      <c r="AH941" s="25">
        <f t="shared" si="242"/>
        <v>0</v>
      </c>
      <c r="AI941" s="23"/>
      <c r="AJ941" s="49">
        <f t="shared" ref="AJ941:AJ1004" si="254">SUM(U941:AI941)</f>
        <v>4</v>
      </c>
      <c r="AK941" s="181" t="s">
        <v>489</v>
      </c>
      <c r="AL941" s="182">
        <f t="shared" ref="AL941:AL1004" si="255">IF(OR(AU941="проф.",AT941="д.н."),AJ941/600,AJ941/600)</f>
        <v>6.6666666666666671E-3</v>
      </c>
      <c r="AM941" s="158" t="s">
        <v>161</v>
      </c>
      <c r="AN941" s="20" t="s">
        <v>149</v>
      </c>
      <c r="AO941" s="20" t="s">
        <v>149</v>
      </c>
      <c r="AP941" s="21"/>
      <c r="AQ941" s="122" t="s">
        <v>4</v>
      </c>
      <c r="AR941" s="185" t="str">
        <f>INDEX(Преподаватели!F$3:F$72,MATCH($AK941,Преподаватели!$E$3:$E$72,0),1)</f>
        <v>ст.викл.</v>
      </c>
      <c r="AS941" s="101" t="str">
        <f>INDEX(Преподаватели!G$3:G$72,MATCH($AK941,Преподаватели!$E$3:$E$72,0),1)</f>
        <v>шт.</v>
      </c>
      <c r="AT941" s="101" t="str">
        <f>INDEX(Преподаватели!H$3:H$72,MATCH($AK941,Преподаватели!$E$3:$E$72,0),1)</f>
        <v>б.с.</v>
      </c>
      <c r="AU941" s="186" t="str">
        <f>INDEX(Преподаватели!I$3:I$72,MATCH($AK941,Преподаватели!$E$3:$E$72,0),1)</f>
        <v>б.з.</v>
      </c>
      <c r="AV941" s="157"/>
      <c r="AW941" s="163"/>
      <c r="AX941" s="163"/>
      <c r="AY941" s="164"/>
      <c r="AZ941" s="165"/>
      <c r="BA941" s="165"/>
    </row>
    <row r="942" spans="1:58" s="1" customFormat="1">
      <c r="A942" s="21" t="s">
        <v>432</v>
      </c>
      <c r="B942" s="145" t="s">
        <v>830</v>
      </c>
      <c r="C942" s="68" t="s">
        <v>143</v>
      </c>
      <c r="D942" s="21" t="s">
        <v>437</v>
      </c>
      <c r="E942" s="21" t="s">
        <v>413</v>
      </c>
      <c r="F942" s="21">
        <v>2</v>
      </c>
      <c r="G942" s="20" t="s">
        <v>817</v>
      </c>
      <c r="H942" s="21">
        <v>3</v>
      </c>
      <c r="I942" s="49">
        <v>1</v>
      </c>
      <c r="J942" s="37"/>
      <c r="K942" s="31" t="s">
        <v>106</v>
      </c>
      <c r="L942" s="31"/>
      <c r="M942" s="38"/>
      <c r="N942" s="193">
        <v>4</v>
      </c>
      <c r="O942" s="21">
        <v>120</v>
      </c>
      <c r="P942" s="21">
        <v>8</v>
      </c>
      <c r="Q942" s="21"/>
      <c r="R942" s="21">
        <v>0</v>
      </c>
      <c r="S942" s="21">
        <v>8</v>
      </c>
      <c r="T942" s="121">
        <v>108</v>
      </c>
      <c r="U942" s="50">
        <f t="shared" si="243"/>
        <v>0</v>
      </c>
      <c r="V942" s="29">
        <f t="shared" si="244"/>
        <v>0</v>
      </c>
      <c r="W942" s="29">
        <f t="shared" si="245"/>
        <v>8</v>
      </c>
      <c r="X942" s="57">
        <f t="shared" si="246"/>
        <v>0</v>
      </c>
      <c r="Y942" s="29">
        <f t="shared" si="247"/>
        <v>0</v>
      </c>
      <c r="Z942" s="20">
        <f t="shared" si="248"/>
        <v>0</v>
      </c>
      <c r="AA942" s="20">
        <f t="shared" si="241"/>
        <v>0</v>
      </c>
      <c r="AB942" s="20">
        <f t="shared" si="249"/>
        <v>0</v>
      </c>
      <c r="AC942" s="20">
        <f t="shared" si="250"/>
        <v>0</v>
      </c>
      <c r="AD942" s="20">
        <f t="shared" si="251"/>
        <v>0</v>
      </c>
      <c r="AE942" s="23">
        <f t="shared" si="252"/>
        <v>0</v>
      </c>
      <c r="AF942" s="25">
        <f t="shared" si="253"/>
        <v>0</v>
      </c>
      <c r="AG942" s="230"/>
      <c r="AH942" s="25">
        <f t="shared" si="242"/>
        <v>0</v>
      </c>
      <c r="AI942" s="23"/>
      <c r="AJ942" s="49">
        <f t="shared" si="254"/>
        <v>8</v>
      </c>
      <c r="AK942" s="181" t="s">
        <v>489</v>
      </c>
      <c r="AL942" s="182">
        <f t="shared" si="255"/>
        <v>1.3333333333333334E-2</v>
      </c>
      <c r="AM942" s="158" t="s">
        <v>161</v>
      </c>
      <c r="AN942" s="20" t="s">
        <v>149</v>
      </c>
      <c r="AO942" s="20" t="s">
        <v>149</v>
      </c>
      <c r="AP942" s="21"/>
      <c r="AQ942" s="122" t="s">
        <v>4</v>
      </c>
      <c r="AR942" s="185" t="str">
        <f>INDEX(Преподаватели!F$3:F$72,MATCH($AK942,Преподаватели!$E$3:$E$72,0),1)</f>
        <v>ст.викл.</v>
      </c>
      <c r="AS942" s="101" t="str">
        <f>INDEX(Преподаватели!G$3:G$72,MATCH($AK942,Преподаватели!$E$3:$E$72,0),1)</f>
        <v>шт.</v>
      </c>
      <c r="AT942" s="101" t="str">
        <f>INDEX(Преподаватели!H$3:H$72,MATCH($AK942,Преподаватели!$E$3:$E$72,0),1)</f>
        <v>б.с.</v>
      </c>
      <c r="AU942" s="186" t="str">
        <f>INDEX(Преподаватели!I$3:I$72,MATCH($AK942,Преподаватели!$E$3:$E$72,0),1)</f>
        <v>б.з.</v>
      </c>
      <c r="AV942" s="157"/>
      <c r="AW942" s="163"/>
      <c r="AX942" s="163"/>
      <c r="AY942" s="164"/>
      <c r="AZ942" s="165"/>
      <c r="BA942" s="165"/>
    </row>
    <row r="943" spans="1:58" s="1" customFormat="1">
      <c r="A943" s="21" t="s">
        <v>434</v>
      </c>
      <c r="B943" s="145" t="s">
        <v>256</v>
      </c>
      <c r="C943" s="68" t="s">
        <v>143</v>
      </c>
      <c r="D943" s="21" t="s">
        <v>437</v>
      </c>
      <c r="E943" s="21" t="s">
        <v>413</v>
      </c>
      <c r="F943" s="21">
        <v>1</v>
      </c>
      <c r="G943" s="20" t="s">
        <v>817</v>
      </c>
      <c r="H943" s="21">
        <v>3</v>
      </c>
      <c r="I943" s="49">
        <v>1</v>
      </c>
      <c r="J943" s="37"/>
      <c r="K943" s="31"/>
      <c r="L943" s="31"/>
      <c r="M943" s="38"/>
      <c r="N943" s="193">
        <v>0</v>
      </c>
      <c r="O943" s="21"/>
      <c r="P943" s="21">
        <v>4</v>
      </c>
      <c r="Q943" s="21">
        <v>4</v>
      </c>
      <c r="R943" s="21">
        <v>0</v>
      </c>
      <c r="S943" s="21"/>
      <c r="T943" s="121"/>
      <c r="U943" s="50">
        <f t="shared" si="243"/>
        <v>4</v>
      </c>
      <c r="V943" s="29">
        <f t="shared" si="244"/>
        <v>0</v>
      </c>
      <c r="W943" s="29">
        <f t="shared" si="245"/>
        <v>0</v>
      </c>
      <c r="X943" s="57">
        <f t="shared" si="246"/>
        <v>0</v>
      </c>
      <c r="Y943" s="29">
        <f t="shared" si="247"/>
        <v>0</v>
      </c>
      <c r="Z943" s="20">
        <f t="shared" si="248"/>
        <v>0</v>
      </c>
      <c r="AA943" s="20">
        <f t="shared" si="241"/>
        <v>0</v>
      </c>
      <c r="AB943" s="20">
        <f t="shared" si="249"/>
        <v>0</v>
      </c>
      <c r="AC943" s="20">
        <f t="shared" si="250"/>
        <v>0</v>
      </c>
      <c r="AD943" s="20">
        <f t="shared" si="251"/>
        <v>0</v>
      </c>
      <c r="AE943" s="23">
        <f t="shared" si="252"/>
        <v>0</v>
      </c>
      <c r="AF943" s="25">
        <f t="shared" si="253"/>
        <v>0</v>
      </c>
      <c r="AG943" s="230"/>
      <c r="AH943" s="25">
        <f t="shared" si="242"/>
        <v>0</v>
      </c>
      <c r="AI943" s="23"/>
      <c r="AJ943" s="49">
        <f t="shared" si="254"/>
        <v>4</v>
      </c>
      <c r="AK943" s="181" t="s">
        <v>489</v>
      </c>
      <c r="AL943" s="182">
        <f t="shared" si="255"/>
        <v>6.6666666666666671E-3</v>
      </c>
      <c r="AM943" s="158" t="s">
        <v>161</v>
      </c>
      <c r="AN943" s="20" t="s">
        <v>149</v>
      </c>
      <c r="AO943" s="20" t="s">
        <v>149</v>
      </c>
      <c r="AP943" s="21"/>
      <c r="AQ943" s="122" t="s">
        <v>4</v>
      </c>
      <c r="AR943" s="185" t="str">
        <f>INDEX(Преподаватели!F$3:F$72,MATCH($AK943,Преподаватели!$E$3:$E$72,0),1)</f>
        <v>ст.викл.</v>
      </c>
      <c r="AS943" s="101" t="str">
        <f>INDEX(Преподаватели!G$3:G$72,MATCH($AK943,Преподаватели!$E$3:$E$72,0),1)</f>
        <v>шт.</v>
      </c>
      <c r="AT943" s="101" t="str">
        <f>INDEX(Преподаватели!H$3:H$72,MATCH($AK943,Преподаватели!$E$3:$E$72,0),1)</f>
        <v>б.с.</v>
      </c>
      <c r="AU943" s="186" t="str">
        <f>INDEX(Преподаватели!I$3:I$72,MATCH($AK943,Преподаватели!$E$3:$E$72,0),1)</f>
        <v>б.з.</v>
      </c>
      <c r="AV943" s="157"/>
      <c r="AW943" s="163"/>
      <c r="AX943" s="163"/>
      <c r="AY943" s="164"/>
      <c r="AZ943" s="165"/>
      <c r="BA943" s="165"/>
    </row>
    <row r="944" spans="1:58" s="1" customFormat="1">
      <c r="A944" s="21" t="s">
        <v>434</v>
      </c>
      <c r="B944" s="145" t="s">
        <v>256</v>
      </c>
      <c r="C944" s="68" t="s">
        <v>143</v>
      </c>
      <c r="D944" s="21" t="s">
        <v>437</v>
      </c>
      <c r="E944" s="21" t="s">
        <v>413</v>
      </c>
      <c r="F944" s="21">
        <v>2</v>
      </c>
      <c r="G944" s="20" t="s">
        <v>817</v>
      </c>
      <c r="H944" s="21">
        <v>3</v>
      </c>
      <c r="I944" s="49">
        <v>1</v>
      </c>
      <c r="J944" s="37"/>
      <c r="K944" s="31" t="s">
        <v>106</v>
      </c>
      <c r="L944" s="31"/>
      <c r="M944" s="38"/>
      <c r="N944" s="193">
        <v>4</v>
      </c>
      <c r="O944" s="21">
        <v>120</v>
      </c>
      <c r="P944" s="21">
        <v>8</v>
      </c>
      <c r="Q944" s="21"/>
      <c r="R944" s="21">
        <v>0</v>
      </c>
      <c r="S944" s="21">
        <v>8</v>
      </c>
      <c r="T944" s="121">
        <v>108</v>
      </c>
      <c r="U944" s="50">
        <f t="shared" si="243"/>
        <v>0</v>
      </c>
      <c r="V944" s="29">
        <f t="shared" si="244"/>
        <v>0</v>
      </c>
      <c r="W944" s="29">
        <f t="shared" si="245"/>
        <v>8</v>
      </c>
      <c r="X944" s="57">
        <f t="shared" si="246"/>
        <v>0</v>
      </c>
      <c r="Y944" s="29">
        <f t="shared" si="247"/>
        <v>0</v>
      </c>
      <c r="Z944" s="20">
        <f t="shared" si="248"/>
        <v>0</v>
      </c>
      <c r="AA944" s="20">
        <f t="shared" si="241"/>
        <v>0</v>
      </c>
      <c r="AB944" s="20">
        <f t="shared" si="249"/>
        <v>0</v>
      </c>
      <c r="AC944" s="20">
        <f t="shared" si="250"/>
        <v>0</v>
      </c>
      <c r="AD944" s="20">
        <f t="shared" si="251"/>
        <v>0</v>
      </c>
      <c r="AE944" s="23">
        <f t="shared" si="252"/>
        <v>0</v>
      </c>
      <c r="AF944" s="25">
        <f t="shared" si="253"/>
        <v>0</v>
      </c>
      <c r="AG944" s="230"/>
      <c r="AH944" s="25">
        <f t="shared" si="242"/>
        <v>0</v>
      </c>
      <c r="AI944" s="23"/>
      <c r="AJ944" s="49">
        <f t="shared" si="254"/>
        <v>8</v>
      </c>
      <c r="AK944" s="181" t="s">
        <v>489</v>
      </c>
      <c r="AL944" s="182">
        <f t="shared" si="255"/>
        <v>1.3333333333333334E-2</v>
      </c>
      <c r="AM944" s="158" t="s">
        <v>161</v>
      </c>
      <c r="AN944" s="20" t="s">
        <v>149</v>
      </c>
      <c r="AO944" s="20" t="s">
        <v>149</v>
      </c>
      <c r="AP944" s="21"/>
      <c r="AQ944" s="122" t="s">
        <v>4</v>
      </c>
      <c r="AR944" s="185" t="str">
        <f>INDEX(Преподаватели!F$3:F$72,MATCH($AK944,Преподаватели!$E$3:$E$72,0),1)</f>
        <v>ст.викл.</v>
      </c>
      <c r="AS944" s="101" t="str">
        <f>INDEX(Преподаватели!G$3:G$72,MATCH($AK944,Преподаватели!$E$3:$E$72,0),1)</f>
        <v>шт.</v>
      </c>
      <c r="AT944" s="101" t="str">
        <f>INDEX(Преподаватели!H$3:H$72,MATCH($AK944,Преподаватели!$E$3:$E$72,0),1)</f>
        <v>б.с.</v>
      </c>
      <c r="AU944" s="186" t="str">
        <f>INDEX(Преподаватели!I$3:I$72,MATCH($AK944,Преподаватели!$E$3:$E$72,0),1)</f>
        <v>б.з.</v>
      </c>
      <c r="AV944" s="157"/>
      <c r="AW944" s="163"/>
      <c r="AX944" s="163"/>
      <c r="AY944" s="164"/>
      <c r="AZ944" s="165"/>
      <c r="BA944" s="165"/>
    </row>
    <row r="945" spans="1:58">
      <c r="A945" s="329" t="s">
        <v>439</v>
      </c>
      <c r="B945" s="145" t="s">
        <v>725</v>
      </c>
      <c r="C945" s="68" t="s">
        <v>251</v>
      </c>
      <c r="D945" s="21" t="s">
        <v>437</v>
      </c>
      <c r="E945" s="21" t="s">
        <v>413</v>
      </c>
      <c r="F945" s="21">
        <v>1</v>
      </c>
      <c r="G945" s="320" t="s">
        <v>831</v>
      </c>
      <c r="H945" s="21">
        <v>6</v>
      </c>
      <c r="I945" s="49">
        <v>1</v>
      </c>
      <c r="J945" s="37"/>
      <c r="K945" s="31"/>
      <c r="L945" s="31"/>
      <c r="M945" s="38"/>
      <c r="N945" s="193">
        <v>0</v>
      </c>
      <c r="O945" s="21"/>
      <c r="P945" s="21">
        <v>4</v>
      </c>
      <c r="Q945" s="21">
        <v>4</v>
      </c>
      <c r="R945" s="21">
        <v>0</v>
      </c>
      <c r="S945" s="21"/>
      <c r="T945" s="121"/>
      <c r="U945" s="50">
        <f t="shared" si="243"/>
        <v>4</v>
      </c>
      <c r="V945" s="29">
        <f t="shared" si="244"/>
        <v>0</v>
      </c>
      <c r="W945" s="29">
        <f t="shared" si="245"/>
        <v>0</v>
      </c>
      <c r="X945" s="57">
        <f t="shared" si="246"/>
        <v>0</v>
      </c>
      <c r="Y945" s="29">
        <f t="shared" si="247"/>
        <v>0</v>
      </c>
      <c r="Z945" s="20">
        <f t="shared" si="248"/>
        <v>0</v>
      </c>
      <c r="AA945" s="20">
        <f t="shared" si="241"/>
        <v>0</v>
      </c>
      <c r="AB945" s="20">
        <f t="shared" si="249"/>
        <v>0</v>
      </c>
      <c r="AC945" s="20">
        <f t="shared" si="250"/>
        <v>0</v>
      </c>
      <c r="AD945" s="20">
        <f t="shared" si="251"/>
        <v>0</v>
      </c>
      <c r="AE945" s="23">
        <f t="shared" si="252"/>
        <v>0</v>
      </c>
      <c r="AF945" s="25">
        <f t="shared" si="253"/>
        <v>0</v>
      </c>
      <c r="AG945" s="230">
        <f>IF(OR(L945="+",A945="Пр",A945="ПедПр",A945="НПрКПУ"),0,IF(OR(D945="Ден.(д)",D945="Заоч.(д)"),N945*0.5*H945,IF((V945+W945)&gt;0,N945*H945*0.08,0)))</f>
        <v>0</v>
      </c>
      <c r="AH945" s="25">
        <f t="shared" si="242"/>
        <v>0</v>
      </c>
      <c r="AI945" s="23"/>
      <c r="AJ945" s="49">
        <f t="shared" si="254"/>
        <v>4</v>
      </c>
      <c r="AK945" s="365" t="s">
        <v>254</v>
      </c>
      <c r="AL945" s="182">
        <f t="shared" si="255"/>
        <v>6.6666666666666671E-3</v>
      </c>
      <c r="AM945" s="158" t="s">
        <v>201</v>
      </c>
      <c r="AN945" s="20" t="s">
        <v>148</v>
      </c>
      <c r="AO945" s="20" t="s">
        <v>149</v>
      </c>
      <c r="AP945" s="21"/>
      <c r="AQ945" s="122" t="s">
        <v>4</v>
      </c>
      <c r="AR945" s="185" t="str">
        <f>INDEX(Преподаватели!F$3:F$72,MATCH($AK945,Преподаватели!$E$3:$E$72,0),1)</f>
        <v>доц.</v>
      </c>
      <c r="AS945" s="101" t="str">
        <f>INDEX(Преподаватели!G$3:G$72,MATCH($AK945,Преподаватели!$E$3:$E$72,0),1)</f>
        <v>шт.сум.</v>
      </c>
      <c r="AT945" s="101" t="str">
        <f>INDEX(Преподаватели!H$3:H$72,MATCH($AK945,Преподаватели!$E$3:$E$72,0),1)</f>
        <v>к.н.</v>
      </c>
      <c r="AU945" s="186" t="str">
        <f>INDEX(Преподаватели!I$3:I$72,MATCH($AK945,Преподаватели!$E$3:$E$72,0),1)</f>
        <v>доц.</v>
      </c>
      <c r="AV945" s="157"/>
      <c r="AW945" s="163"/>
      <c r="AX945" s="163"/>
      <c r="AY945" s="164"/>
      <c r="AZ945" s="165"/>
      <c r="BA945" s="165"/>
    </row>
    <row r="946" spans="1:58" s="1" customFormat="1">
      <c r="A946" s="21" t="s">
        <v>141</v>
      </c>
      <c r="B946" s="145" t="s">
        <v>725</v>
      </c>
      <c r="C946" s="68" t="s">
        <v>251</v>
      </c>
      <c r="D946" s="21" t="s">
        <v>437</v>
      </c>
      <c r="E946" s="21" t="s">
        <v>413</v>
      </c>
      <c r="F946" s="21">
        <v>1</v>
      </c>
      <c r="G946" s="320" t="s">
        <v>831</v>
      </c>
      <c r="H946" s="21">
        <v>6</v>
      </c>
      <c r="I946" s="49">
        <v>1</v>
      </c>
      <c r="J946" s="37" t="s">
        <v>106</v>
      </c>
      <c r="K946" s="31"/>
      <c r="L946" s="31"/>
      <c r="M946" s="38"/>
      <c r="N946" s="193">
        <v>3</v>
      </c>
      <c r="O946" s="21">
        <v>90</v>
      </c>
      <c r="P946" s="21">
        <v>6</v>
      </c>
      <c r="Q946" s="21"/>
      <c r="R946" s="21">
        <v>0</v>
      </c>
      <c r="S946" s="21">
        <v>6</v>
      </c>
      <c r="T946" s="121">
        <v>80</v>
      </c>
      <c r="U946" s="50">
        <f t="shared" si="243"/>
        <v>0</v>
      </c>
      <c r="V946" s="29">
        <f t="shared" si="244"/>
        <v>0</v>
      </c>
      <c r="W946" s="29">
        <f t="shared" si="245"/>
        <v>6</v>
      </c>
      <c r="X946" s="57">
        <f t="shared" si="246"/>
        <v>0</v>
      </c>
      <c r="Y946" s="29">
        <f t="shared" si="247"/>
        <v>0</v>
      </c>
      <c r="Z946" s="20">
        <f t="shared" si="248"/>
        <v>0</v>
      </c>
      <c r="AA946" s="20">
        <f t="shared" si="241"/>
        <v>0</v>
      </c>
      <c r="AB946" s="20">
        <f t="shared" si="249"/>
        <v>1.5</v>
      </c>
      <c r="AC946" s="20">
        <f t="shared" si="250"/>
        <v>0</v>
      </c>
      <c r="AD946" s="20">
        <f t="shared" si="251"/>
        <v>0</v>
      </c>
      <c r="AE946" s="23">
        <f t="shared" si="252"/>
        <v>0</v>
      </c>
      <c r="AF946" s="25">
        <f t="shared" si="253"/>
        <v>0</v>
      </c>
      <c r="AG946" s="230"/>
      <c r="AH946" s="25">
        <f t="shared" si="242"/>
        <v>0</v>
      </c>
      <c r="AI946" s="23"/>
      <c r="AJ946" s="49">
        <f t="shared" si="254"/>
        <v>7.5</v>
      </c>
      <c r="AK946" s="365" t="s">
        <v>254</v>
      </c>
      <c r="AL946" s="182">
        <f t="shared" si="255"/>
        <v>1.2500000000000001E-2</v>
      </c>
      <c r="AM946" s="158" t="s">
        <v>201</v>
      </c>
      <c r="AN946" s="20" t="s">
        <v>148</v>
      </c>
      <c r="AO946" s="20" t="s">
        <v>149</v>
      </c>
      <c r="AP946" s="21"/>
      <c r="AQ946" s="122" t="s">
        <v>4</v>
      </c>
      <c r="AR946" s="185" t="str">
        <f>INDEX(Преподаватели!F$3:F$72,MATCH($AK946,Преподаватели!$E$3:$E$72,0),1)</f>
        <v>доц.</v>
      </c>
      <c r="AS946" s="101" t="str">
        <f>INDEX(Преподаватели!G$3:G$72,MATCH($AK946,Преподаватели!$E$3:$E$72,0),1)</f>
        <v>шт.сум.</v>
      </c>
      <c r="AT946" s="101" t="str">
        <f>INDEX(Преподаватели!H$3:H$72,MATCH($AK946,Преподаватели!$E$3:$E$72,0),1)</f>
        <v>к.н.</v>
      </c>
      <c r="AU946" s="186" t="str">
        <f>INDEX(Преподаватели!I$3:I$72,MATCH($AK946,Преподаватели!$E$3:$E$72,0),1)</f>
        <v>доц.</v>
      </c>
      <c r="AV946" s="157"/>
      <c r="AW946" s="163"/>
      <c r="AX946" s="163"/>
      <c r="AY946" s="164"/>
      <c r="AZ946" s="165"/>
      <c r="BA946" s="165"/>
    </row>
    <row r="947" spans="1:58" ht="51">
      <c r="A947" s="22" t="s">
        <v>181</v>
      </c>
      <c r="B947" s="145" t="s">
        <v>832</v>
      </c>
      <c r="C947" s="68" t="s">
        <v>251</v>
      </c>
      <c r="D947" s="21" t="s">
        <v>437</v>
      </c>
      <c r="E947" s="21" t="s">
        <v>413</v>
      </c>
      <c r="F947" s="21">
        <v>1</v>
      </c>
      <c r="G947" s="320" t="s">
        <v>831</v>
      </c>
      <c r="H947" s="21">
        <v>6</v>
      </c>
      <c r="I947" s="49">
        <v>1</v>
      </c>
      <c r="J947" s="37"/>
      <c r="K947" s="31"/>
      <c r="L947" s="31" t="s">
        <v>439</v>
      </c>
      <c r="M947" s="38"/>
      <c r="N947" s="193">
        <v>0</v>
      </c>
      <c r="O947" s="21"/>
      <c r="P947" s="21">
        <v>4</v>
      </c>
      <c r="Q947" s="21">
        <v>4</v>
      </c>
      <c r="R947" s="21">
        <v>0</v>
      </c>
      <c r="S947" s="21"/>
      <c r="T947" s="121"/>
      <c r="U947" s="50">
        <f t="shared" si="243"/>
        <v>4</v>
      </c>
      <c r="V947" s="29">
        <f t="shared" si="244"/>
        <v>0</v>
      </c>
      <c r="W947" s="29">
        <f t="shared" si="245"/>
        <v>0</v>
      </c>
      <c r="X947" s="57">
        <f t="shared" si="246"/>
        <v>0</v>
      </c>
      <c r="Y947" s="29">
        <f t="shared" si="247"/>
        <v>0</v>
      </c>
      <c r="Z947" s="20">
        <f t="shared" si="248"/>
        <v>0</v>
      </c>
      <c r="AA947" s="20">
        <f t="shared" si="241"/>
        <v>0</v>
      </c>
      <c r="AB947" s="20">
        <f t="shared" si="249"/>
        <v>0</v>
      </c>
      <c r="AC947" s="20">
        <f t="shared" si="250"/>
        <v>0</v>
      </c>
      <c r="AD947" s="20">
        <f t="shared" si="251"/>
        <v>0</v>
      </c>
      <c r="AE947" s="23">
        <f t="shared" si="252"/>
        <v>0</v>
      </c>
      <c r="AF947" s="25">
        <f t="shared" si="253"/>
        <v>0</v>
      </c>
      <c r="AG947" s="230"/>
      <c r="AH947" s="25">
        <f t="shared" si="242"/>
        <v>0</v>
      </c>
      <c r="AI947" s="23"/>
      <c r="AJ947" s="49">
        <f t="shared" si="254"/>
        <v>4</v>
      </c>
      <c r="AK947" s="365" t="s">
        <v>254</v>
      </c>
      <c r="AL947" s="182">
        <f t="shared" si="255"/>
        <v>6.6666666666666671E-3</v>
      </c>
      <c r="AM947" s="69" t="s">
        <v>173</v>
      </c>
      <c r="AN947" s="20" t="s">
        <v>149</v>
      </c>
      <c r="AO947" s="20" t="s">
        <v>149</v>
      </c>
      <c r="AP947" s="21"/>
      <c r="AQ947" s="122" t="s">
        <v>4</v>
      </c>
      <c r="AR947" s="185" t="str">
        <f>INDEX(Преподаватели!F$3:F$72,MATCH($AK947,Преподаватели!$E$3:$E$72,0),1)</f>
        <v>доц.</v>
      </c>
      <c r="AS947" s="101" t="str">
        <f>INDEX(Преподаватели!G$3:G$72,MATCH($AK947,Преподаватели!$E$3:$E$72,0),1)</f>
        <v>шт.сум.</v>
      </c>
      <c r="AT947" s="101" t="str">
        <f>INDEX(Преподаватели!H$3:H$72,MATCH($AK947,Преподаватели!$E$3:$E$72,0),1)</f>
        <v>к.н.</v>
      </c>
      <c r="AU947" s="186" t="str">
        <f>INDEX(Преподаватели!I$3:I$72,MATCH($AK947,Преподаватели!$E$3:$E$72,0),1)</f>
        <v>доц.</v>
      </c>
      <c r="AV947" s="157"/>
      <c r="AW947" s="163"/>
      <c r="AX947" s="163"/>
      <c r="AY947" s="164"/>
      <c r="AZ947" s="165"/>
      <c r="BA947" s="165"/>
    </row>
    <row r="948" spans="1:58" s="1" customFormat="1" ht="51">
      <c r="A948" s="21" t="s">
        <v>181</v>
      </c>
      <c r="B948" s="145" t="s">
        <v>832</v>
      </c>
      <c r="C948" s="68" t="s">
        <v>251</v>
      </c>
      <c r="D948" s="21" t="s">
        <v>437</v>
      </c>
      <c r="E948" s="21" t="s">
        <v>413</v>
      </c>
      <c r="F948" s="21">
        <v>2</v>
      </c>
      <c r="G948" s="320" t="s">
        <v>831</v>
      </c>
      <c r="H948" s="21">
        <v>6</v>
      </c>
      <c r="I948" s="49">
        <v>1</v>
      </c>
      <c r="J948" s="37" t="s">
        <v>106</v>
      </c>
      <c r="K948" s="31"/>
      <c r="L948" s="31"/>
      <c r="M948" s="38"/>
      <c r="N948" s="193">
        <v>4</v>
      </c>
      <c r="O948" s="21">
        <v>120</v>
      </c>
      <c r="P948" s="21">
        <v>6</v>
      </c>
      <c r="Q948" s="21"/>
      <c r="R948" s="21">
        <v>0</v>
      </c>
      <c r="S948" s="21">
        <v>6</v>
      </c>
      <c r="T948" s="121">
        <v>110</v>
      </c>
      <c r="U948" s="50">
        <f t="shared" si="243"/>
        <v>0</v>
      </c>
      <c r="V948" s="29">
        <f t="shared" si="244"/>
        <v>0</v>
      </c>
      <c r="W948" s="29">
        <f t="shared" si="245"/>
        <v>6</v>
      </c>
      <c r="X948" s="57">
        <f t="shared" si="246"/>
        <v>0</v>
      </c>
      <c r="Y948" s="29">
        <f t="shared" si="247"/>
        <v>0</v>
      </c>
      <c r="Z948" s="20">
        <f t="shared" si="248"/>
        <v>0</v>
      </c>
      <c r="AA948" s="20">
        <f t="shared" si="241"/>
        <v>0</v>
      </c>
      <c r="AB948" s="20">
        <f t="shared" si="249"/>
        <v>1.5</v>
      </c>
      <c r="AC948" s="20">
        <f t="shared" si="250"/>
        <v>0</v>
      </c>
      <c r="AD948" s="20">
        <f t="shared" si="251"/>
        <v>0</v>
      </c>
      <c r="AE948" s="23">
        <f t="shared" si="252"/>
        <v>0</v>
      </c>
      <c r="AF948" s="25">
        <f t="shared" si="253"/>
        <v>0</v>
      </c>
      <c r="AG948" s="230"/>
      <c r="AH948" s="25">
        <f t="shared" si="242"/>
        <v>0</v>
      </c>
      <c r="AI948" s="23"/>
      <c r="AJ948" s="49">
        <f t="shared" si="254"/>
        <v>7.5</v>
      </c>
      <c r="AK948" s="365" t="s">
        <v>254</v>
      </c>
      <c r="AL948" s="182">
        <f t="shared" si="255"/>
        <v>1.2500000000000001E-2</v>
      </c>
      <c r="AM948" s="158" t="s">
        <v>173</v>
      </c>
      <c r="AN948" s="20" t="s">
        <v>149</v>
      </c>
      <c r="AO948" s="20" t="s">
        <v>149</v>
      </c>
      <c r="AP948" s="21"/>
      <c r="AQ948" s="122" t="s">
        <v>4</v>
      </c>
      <c r="AR948" s="185" t="str">
        <f>INDEX(Преподаватели!F$3:F$72,MATCH($AK948,Преподаватели!$E$3:$E$72,0),1)</f>
        <v>доц.</v>
      </c>
      <c r="AS948" s="101" t="str">
        <f>INDEX(Преподаватели!G$3:G$72,MATCH($AK948,Преподаватели!$E$3:$E$72,0),1)</f>
        <v>шт.сум.</v>
      </c>
      <c r="AT948" s="101" t="str">
        <f>INDEX(Преподаватели!H$3:H$72,MATCH($AK948,Преподаватели!$E$3:$E$72,0),1)</f>
        <v>к.н.</v>
      </c>
      <c r="AU948" s="186" t="str">
        <f>INDEX(Преподаватели!I$3:I$72,MATCH($AK948,Преподаватели!$E$3:$E$72,0),1)</f>
        <v>доц.</v>
      </c>
      <c r="AV948" s="157"/>
      <c r="AW948" s="163"/>
      <c r="AX948" s="163"/>
      <c r="AY948" s="164"/>
      <c r="AZ948" s="165"/>
      <c r="BA948" s="165"/>
    </row>
    <row r="949" spans="1:58" s="1" customFormat="1" ht="25.5">
      <c r="A949" s="21" t="s">
        <v>183</v>
      </c>
      <c r="B949" s="145" t="s">
        <v>337</v>
      </c>
      <c r="C949" s="68" t="s">
        <v>251</v>
      </c>
      <c r="D949" s="21" t="s">
        <v>437</v>
      </c>
      <c r="E949" s="21" t="s">
        <v>413</v>
      </c>
      <c r="F949" s="21">
        <v>1</v>
      </c>
      <c r="G949" s="320" t="s">
        <v>831</v>
      </c>
      <c r="H949" s="21">
        <v>6</v>
      </c>
      <c r="I949" s="49">
        <v>1</v>
      </c>
      <c r="J949" s="37"/>
      <c r="K949" s="31"/>
      <c r="L949" s="31"/>
      <c r="M949" s="38"/>
      <c r="N949" s="193">
        <v>0</v>
      </c>
      <c r="O949" s="21"/>
      <c r="P949" s="21">
        <v>4</v>
      </c>
      <c r="Q949" s="21">
        <v>4</v>
      </c>
      <c r="R949" s="21">
        <v>0</v>
      </c>
      <c r="S949" s="21"/>
      <c r="T949" s="121"/>
      <c r="U949" s="50">
        <f t="shared" si="243"/>
        <v>4</v>
      </c>
      <c r="V949" s="29">
        <f t="shared" si="244"/>
        <v>0</v>
      </c>
      <c r="W949" s="29">
        <f t="shared" si="245"/>
        <v>0</v>
      </c>
      <c r="X949" s="57">
        <f t="shared" si="246"/>
        <v>0</v>
      </c>
      <c r="Y949" s="29">
        <f t="shared" si="247"/>
        <v>0</v>
      </c>
      <c r="Z949" s="20">
        <f t="shared" si="248"/>
        <v>0</v>
      </c>
      <c r="AA949" s="20">
        <f t="shared" si="241"/>
        <v>0</v>
      </c>
      <c r="AB949" s="20">
        <f t="shared" si="249"/>
        <v>0</v>
      </c>
      <c r="AC949" s="20">
        <f t="shared" si="250"/>
        <v>0</v>
      </c>
      <c r="AD949" s="20">
        <f t="shared" si="251"/>
        <v>0</v>
      </c>
      <c r="AE949" s="23">
        <f t="shared" si="252"/>
        <v>0</v>
      </c>
      <c r="AF949" s="25">
        <f t="shared" si="253"/>
        <v>0</v>
      </c>
      <c r="AG949" s="230"/>
      <c r="AH949" s="25">
        <f t="shared" si="242"/>
        <v>0</v>
      </c>
      <c r="AI949" s="23"/>
      <c r="AJ949" s="49">
        <f t="shared" si="254"/>
        <v>4</v>
      </c>
      <c r="AK949" s="365" t="s">
        <v>185</v>
      </c>
      <c r="AL949" s="182">
        <f t="shared" si="255"/>
        <v>6.6666666666666671E-3</v>
      </c>
      <c r="AM949" s="158" t="s">
        <v>173</v>
      </c>
      <c r="AN949" s="20" t="s">
        <v>149</v>
      </c>
      <c r="AO949" s="20" t="s">
        <v>149</v>
      </c>
      <c r="AP949" s="21"/>
      <c r="AQ949" s="122" t="s">
        <v>4</v>
      </c>
      <c r="AR949" s="185" t="str">
        <f>INDEX(Преподаватели!F$3:F$72,MATCH($AK949,Преподаватели!$E$3:$E$72,0),1)</f>
        <v>ст.викл.</v>
      </c>
      <c r="AS949" s="101" t="str">
        <f>INDEX(Преподаватели!G$3:G$72,MATCH($AK949,Преподаватели!$E$3:$E$72,0),1)</f>
        <v>шт.</v>
      </c>
      <c r="AT949" s="101" t="str">
        <f>INDEX(Преподаватели!H$3:H$72,MATCH($AK949,Преподаватели!$E$3:$E$72,0),1)</f>
        <v>б.с.</v>
      </c>
      <c r="AU949" s="186" t="str">
        <f>INDEX(Преподаватели!I$3:I$72,MATCH($AK949,Преподаватели!$E$3:$E$72,0),1)</f>
        <v>б.з.</v>
      </c>
      <c r="AV949" s="157"/>
      <c r="AW949" s="163"/>
      <c r="AX949" s="163"/>
      <c r="AY949" s="164"/>
      <c r="AZ949" s="165"/>
      <c r="BA949" s="165"/>
      <c r="BB949" s="4"/>
      <c r="BC949" s="4"/>
      <c r="BD949" s="4"/>
      <c r="BE949" s="4"/>
      <c r="BF949" s="4"/>
    </row>
    <row r="950" spans="1:58" ht="25.5">
      <c r="A950" s="22" t="s">
        <v>183</v>
      </c>
      <c r="B950" s="145" t="s">
        <v>337</v>
      </c>
      <c r="C950" s="68" t="s">
        <v>251</v>
      </c>
      <c r="D950" s="21" t="s">
        <v>437</v>
      </c>
      <c r="E950" s="21" t="s">
        <v>413</v>
      </c>
      <c r="F950" s="21">
        <v>2</v>
      </c>
      <c r="G950" s="320" t="s">
        <v>831</v>
      </c>
      <c r="H950" s="21">
        <v>6</v>
      </c>
      <c r="I950" s="49">
        <v>1</v>
      </c>
      <c r="J950" s="37" t="s">
        <v>106</v>
      </c>
      <c r="K950" s="31"/>
      <c r="L950" s="31"/>
      <c r="M950" s="38"/>
      <c r="N950" s="193">
        <v>5</v>
      </c>
      <c r="O950" s="21">
        <v>150</v>
      </c>
      <c r="P950" s="21">
        <v>4</v>
      </c>
      <c r="Q950" s="21">
        <v>2</v>
      </c>
      <c r="R950" s="21">
        <v>0</v>
      </c>
      <c r="S950" s="21">
        <v>4</v>
      </c>
      <c r="T950" s="121">
        <v>134</v>
      </c>
      <c r="U950" s="50">
        <f t="shared" si="243"/>
        <v>2</v>
      </c>
      <c r="V950" s="29">
        <f t="shared" si="244"/>
        <v>0</v>
      </c>
      <c r="W950" s="29">
        <f t="shared" si="245"/>
        <v>4</v>
      </c>
      <c r="X950" s="57">
        <f t="shared" si="246"/>
        <v>0</v>
      </c>
      <c r="Y950" s="29">
        <f t="shared" si="247"/>
        <v>0</v>
      </c>
      <c r="Z950" s="20">
        <f t="shared" si="248"/>
        <v>0</v>
      </c>
      <c r="AA950" s="20">
        <f t="shared" si="241"/>
        <v>0</v>
      </c>
      <c r="AB950" s="20">
        <f t="shared" si="249"/>
        <v>1.5</v>
      </c>
      <c r="AC950" s="20">
        <f t="shared" si="250"/>
        <v>0</v>
      </c>
      <c r="AD950" s="20">
        <f t="shared" si="251"/>
        <v>0</v>
      </c>
      <c r="AE950" s="23">
        <f t="shared" si="252"/>
        <v>0</v>
      </c>
      <c r="AF950" s="25">
        <f t="shared" si="253"/>
        <v>0</v>
      </c>
      <c r="AG950" s="230"/>
      <c r="AH950" s="25">
        <f t="shared" si="242"/>
        <v>0</v>
      </c>
      <c r="AI950" s="23"/>
      <c r="AJ950" s="49">
        <f t="shared" si="254"/>
        <v>7.5</v>
      </c>
      <c r="AK950" s="365" t="s">
        <v>185</v>
      </c>
      <c r="AL950" s="182">
        <f t="shared" si="255"/>
        <v>1.2500000000000001E-2</v>
      </c>
      <c r="AM950" s="69" t="s">
        <v>173</v>
      </c>
      <c r="AN950" s="20" t="s">
        <v>149</v>
      </c>
      <c r="AO950" s="20" t="s">
        <v>149</v>
      </c>
      <c r="AP950" s="21"/>
      <c r="AQ950" s="122" t="s">
        <v>4</v>
      </c>
      <c r="AR950" s="185" t="str">
        <f>INDEX(Преподаватели!F$3:F$72,MATCH($AK950,Преподаватели!$E$3:$E$72,0),1)</f>
        <v>ст.викл.</v>
      </c>
      <c r="AS950" s="101" t="str">
        <f>INDEX(Преподаватели!G$3:G$72,MATCH($AK950,Преподаватели!$E$3:$E$72,0),1)</f>
        <v>шт.</v>
      </c>
      <c r="AT950" s="101" t="str">
        <f>INDEX(Преподаватели!H$3:H$72,MATCH($AK950,Преподаватели!$E$3:$E$72,0),1)</f>
        <v>б.с.</v>
      </c>
      <c r="AU950" s="186" t="str">
        <f>INDEX(Преподаватели!I$3:I$72,MATCH($AK950,Преподаватели!$E$3:$E$72,0),1)</f>
        <v>б.з.</v>
      </c>
      <c r="AV950" s="157"/>
      <c r="AW950" s="163"/>
      <c r="AX950" s="163"/>
      <c r="AY950" s="164"/>
      <c r="AZ950" s="165"/>
      <c r="BA950" s="165"/>
      <c r="BB950" s="1"/>
      <c r="BC950" s="1"/>
      <c r="BD950" s="1"/>
      <c r="BE950" s="1"/>
      <c r="BF950" s="1"/>
    </row>
    <row r="951" spans="1:58" s="1" customFormat="1">
      <c r="A951" s="329" t="s">
        <v>439</v>
      </c>
      <c r="B951" s="145" t="s">
        <v>833</v>
      </c>
      <c r="C951" s="68" t="s">
        <v>251</v>
      </c>
      <c r="D951" s="21" t="s">
        <v>437</v>
      </c>
      <c r="E951" s="21" t="s">
        <v>413</v>
      </c>
      <c r="F951" s="21">
        <v>1</v>
      </c>
      <c r="G951" s="320" t="s">
        <v>831</v>
      </c>
      <c r="H951" s="21">
        <v>6</v>
      </c>
      <c r="I951" s="49">
        <v>1</v>
      </c>
      <c r="J951" s="37"/>
      <c r="K951" s="31"/>
      <c r="L951" s="31"/>
      <c r="M951" s="38"/>
      <c r="N951" s="193">
        <v>0</v>
      </c>
      <c r="O951" s="21"/>
      <c r="P951" s="21">
        <v>4</v>
      </c>
      <c r="Q951" s="21">
        <v>4</v>
      </c>
      <c r="R951" s="21">
        <v>0</v>
      </c>
      <c r="S951" s="21"/>
      <c r="T951" s="121"/>
      <c r="U951" s="50">
        <f t="shared" si="243"/>
        <v>4</v>
      </c>
      <c r="V951" s="29">
        <f t="shared" si="244"/>
        <v>0</v>
      </c>
      <c r="W951" s="29">
        <f t="shared" si="245"/>
        <v>0</v>
      </c>
      <c r="X951" s="57">
        <f t="shared" si="246"/>
        <v>0</v>
      </c>
      <c r="Y951" s="29">
        <f t="shared" si="247"/>
        <v>0</v>
      </c>
      <c r="Z951" s="20">
        <f t="shared" si="248"/>
        <v>0</v>
      </c>
      <c r="AA951" s="20">
        <f t="shared" si="241"/>
        <v>0</v>
      </c>
      <c r="AB951" s="20">
        <f t="shared" si="249"/>
        <v>0</v>
      </c>
      <c r="AC951" s="20">
        <f t="shared" si="250"/>
        <v>0</v>
      </c>
      <c r="AD951" s="20">
        <f t="shared" si="251"/>
        <v>0</v>
      </c>
      <c r="AE951" s="23">
        <f t="shared" si="252"/>
        <v>0</v>
      </c>
      <c r="AF951" s="25">
        <f t="shared" si="253"/>
        <v>0</v>
      </c>
      <c r="AG951" s="230"/>
      <c r="AH951" s="25">
        <f t="shared" si="242"/>
        <v>0</v>
      </c>
      <c r="AI951" s="23"/>
      <c r="AJ951" s="49">
        <f t="shared" si="254"/>
        <v>4</v>
      </c>
      <c r="AK951" s="365" t="s">
        <v>584</v>
      </c>
      <c r="AL951" s="182">
        <f t="shared" si="255"/>
        <v>6.6666666666666671E-3</v>
      </c>
      <c r="AM951" s="158" t="s">
        <v>173</v>
      </c>
      <c r="AN951" s="20" t="s">
        <v>149</v>
      </c>
      <c r="AO951" s="20" t="s">
        <v>149</v>
      </c>
      <c r="AP951" s="21"/>
      <c r="AQ951" s="122" t="s">
        <v>4</v>
      </c>
      <c r="AR951" s="185" t="str">
        <f>INDEX(Преподаватели!F$3:F$72,MATCH($AK951,Преподаватели!$E$3:$E$72,0),1)</f>
        <v>ст.викл.</v>
      </c>
      <c r="AS951" s="101" t="str">
        <f>INDEX(Преподаватели!G$3:G$72,MATCH($AK951,Преподаватели!$E$3:$E$72,0),1)</f>
        <v>сум.</v>
      </c>
      <c r="AT951" s="101" t="str">
        <f>INDEX(Преподаватели!H$3:H$72,MATCH($AK951,Преподаватели!$E$3:$E$72,0),1)</f>
        <v>б.с.</v>
      </c>
      <c r="AU951" s="186" t="str">
        <f>INDEX(Преподаватели!I$3:I$72,MATCH($AK951,Преподаватели!$E$3:$E$72,0),1)</f>
        <v>б.з.</v>
      </c>
      <c r="AV951" s="157"/>
      <c r="AW951" s="163"/>
      <c r="AX951" s="163"/>
      <c r="AY951" s="164"/>
      <c r="AZ951" s="165"/>
      <c r="BA951" s="165"/>
      <c r="BB951" s="4"/>
      <c r="BC951" s="4"/>
      <c r="BD951" s="4"/>
      <c r="BE951" s="4"/>
      <c r="BF951" s="4"/>
    </row>
    <row r="952" spans="1:58" s="1" customFormat="1">
      <c r="A952" s="21" t="s">
        <v>206</v>
      </c>
      <c r="B952" s="145" t="s">
        <v>833</v>
      </c>
      <c r="C952" s="68" t="s">
        <v>251</v>
      </c>
      <c r="D952" s="21" t="s">
        <v>437</v>
      </c>
      <c r="E952" s="21" t="s">
        <v>413</v>
      </c>
      <c r="F952" s="21">
        <v>1</v>
      </c>
      <c r="G952" s="320" t="s">
        <v>831</v>
      </c>
      <c r="H952" s="21">
        <v>6</v>
      </c>
      <c r="I952" s="49">
        <v>1</v>
      </c>
      <c r="J952" s="37" t="s">
        <v>106</v>
      </c>
      <c r="K952" s="31"/>
      <c r="L952" s="31"/>
      <c r="M952" s="38"/>
      <c r="N952" s="193">
        <v>4</v>
      </c>
      <c r="O952" s="21">
        <v>120</v>
      </c>
      <c r="P952" s="21">
        <v>6</v>
      </c>
      <c r="Q952" s="21"/>
      <c r="R952" s="21">
        <v>0</v>
      </c>
      <c r="S952" s="21">
        <v>6</v>
      </c>
      <c r="T952" s="121">
        <v>110</v>
      </c>
      <c r="U952" s="50">
        <f t="shared" si="243"/>
        <v>0</v>
      </c>
      <c r="V952" s="29">
        <f t="shared" si="244"/>
        <v>0</v>
      </c>
      <c r="W952" s="29">
        <f t="shared" si="245"/>
        <v>6</v>
      </c>
      <c r="X952" s="57">
        <f t="shared" si="246"/>
        <v>0</v>
      </c>
      <c r="Y952" s="29">
        <f t="shared" si="247"/>
        <v>0</v>
      </c>
      <c r="Z952" s="20">
        <f t="shared" si="248"/>
        <v>0</v>
      </c>
      <c r="AA952" s="20">
        <f t="shared" si="241"/>
        <v>0</v>
      </c>
      <c r="AB952" s="20">
        <f t="shared" si="249"/>
        <v>1.5</v>
      </c>
      <c r="AC952" s="20">
        <f t="shared" si="250"/>
        <v>0</v>
      </c>
      <c r="AD952" s="20">
        <f t="shared" si="251"/>
        <v>0</v>
      </c>
      <c r="AE952" s="23">
        <f t="shared" si="252"/>
        <v>0</v>
      </c>
      <c r="AF952" s="25">
        <f t="shared" si="253"/>
        <v>0</v>
      </c>
      <c r="AG952" s="230"/>
      <c r="AH952" s="25">
        <f t="shared" si="242"/>
        <v>0</v>
      </c>
      <c r="AI952" s="23"/>
      <c r="AJ952" s="49">
        <f t="shared" si="254"/>
        <v>7.5</v>
      </c>
      <c r="AK952" s="365" t="s">
        <v>584</v>
      </c>
      <c r="AL952" s="182">
        <f t="shared" si="255"/>
        <v>1.2500000000000001E-2</v>
      </c>
      <c r="AM952" s="158" t="s">
        <v>173</v>
      </c>
      <c r="AN952" s="20" t="s">
        <v>149</v>
      </c>
      <c r="AO952" s="20" t="s">
        <v>149</v>
      </c>
      <c r="AP952" s="21"/>
      <c r="AQ952" s="122" t="s">
        <v>4</v>
      </c>
      <c r="AR952" s="185" t="str">
        <f>INDEX(Преподаватели!F$3:F$72,MATCH($AK952,Преподаватели!$E$3:$E$72,0),1)</f>
        <v>ст.викл.</v>
      </c>
      <c r="AS952" s="101" t="str">
        <f>INDEX(Преподаватели!G$3:G$72,MATCH($AK952,Преподаватели!$E$3:$E$72,0),1)</f>
        <v>сум.</v>
      </c>
      <c r="AT952" s="101" t="str">
        <f>INDEX(Преподаватели!H$3:H$72,MATCH($AK952,Преподаватели!$E$3:$E$72,0),1)</f>
        <v>б.с.</v>
      </c>
      <c r="AU952" s="186" t="str">
        <f>INDEX(Преподаватели!I$3:I$72,MATCH($AK952,Преподаватели!$E$3:$E$72,0),1)</f>
        <v>б.з.</v>
      </c>
      <c r="AV952" s="157"/>
      <c r="AW952" s="163"/>
      <c r="AX952" s="163"/>
      <c r="AY952" s="164"/>
      <c r="AZ952" s="165"/>
      <c r="BA952" s="165"/>
    </row>
    <row r="953" spans="1:58" ht="25.5">
      <c r="A953" s="329" t="s">
        <v>439</v>
      </c>
      <c r="B953" s="145" t="s">
        <v>834</v>
      </c>
      <c r="C953" s="68" t="s">
        <v>251</v>
      </c>
      <c r="D953" s="21" t="s">
        <v>437</v>
      </c>
      <c r="E953" s="21" t="s">
        <v>413</v>
      </c>
      <c r="F953" s="21">
        <v>1</v>
      </c>
      <c r="G953" s="320" t="s">
        <v>831</v>
      </c>
      <c r="H953" s="21">
        <v>6</v>
      </c>
      <c r="I953" s="49">
        <v>1</v>
      </c>
      <c r="J953" s="37"/>
      <c r="K953" s="31"/>
      <c r="L953" s="31"/>
      <c r="M953" s="38"/>
      <c r="N953" s="193">
        <v>0</v>
      </c>
      <c r="O953" s="21"/>
      <c r="P953" s="21">
        <v>4</v>
      </c>
      <c r="Q953" s="21">
        <v>4</v>
      </c>
      <c r="R953" s="21">
        <v>0</v>
      </c>
      <c r="S953" s="21"/>
      <c r="T953" s="121"/>
      <c r="U953" s="50">
        <f t="shared" si="243"/>
        <v>4</v>
      </c>
      <c r="V953" s="29">
        <f t="shared" si="244"/>
        <v>0</v>
      </c>
      <c r="W953" s="29">
        <f t="shared" si="245"/>
        <v>0</v>
      </c>
      <c r="X953" s="57">
        <f t="shared" si="246"/>
        <v>0</v>
      </c>
      <c r="Y953" s="29">
        <f t="shared" si="247"/>
        <v>0</v>
      </c>
      <c r="Z953" s="20">
        <f t="shared" si="248"/>
        <v>0</v>
      </c>
      <c r="AA953" s="20">
        <f t="shared" si="241"/>
        <v>0</v>
      </c>
      <c r="AB953" s="20">
        <f t="shared" si="249"/>
        <v>0</v>
      </c>
      <c r="AC953" s="20">
        <f t="shared" si="250"/>
        <v>0</v>
      </c>
      <c r="AD953" s="20">
        <f t="shared" si="251"/>
        <v>0</v>
      </c>
      <c r="AE953" s="23">
        <f t="shared" si="252"/>
        <v>0</v>
      </c>
      <c r="AF953" s="25">
        <f t="shared" si="253"/>
        <v>0</v>
      </c>
      <c r="AG953" s="230"/>
      <c r="AH953" s="25">
        <f t="shared" si="242"/>
        <v>0</v>
      </c>
      <c r="AI953" s="23"/>
      <c r="AJ953" s="49">
        <f t="shared" si="254"/>
        <v>4</v>
      </c>
      <c r="AK953" s="365" t="s">
        <v>169</v>
      </c>
      <c r="AL953" s="182">
        <f t="shared" si="255"/>
        <v>6.6666666666666671E-3</v>
      </c>
      <c r="AM953" s="69" t="s">
        <v>173</v>
      </c>
      <c r="AN953" s="20" t="s">
        <v>149</v>
      </c>
      <c r="AO953" s="20" t="s">
        <v>149</v>
      </c>
      <c r="AP953" s="21"/>
      <c r="AQ953" s="122" t="s">
        <v>4</v>
      </c>
      <c r="AR953" s="185" t="str">
        <f>INDEX(Преподаватели!F$3:F$72,MATCH($AK953,Преподаватели!$E$3:$E$72,0),1)</f>
        <v>ст.викл.</v>
      </c>
      <c r="AS953" s="101" t="str">
        <f>INDEX(Преподаватели!G$3:G$72,MATCH($AK953,Преподаватели!$E$3:$E$72,0),1)</f>
        <v>сум.</v>
      </c>
      <c r="AT953" s="101" t="str">
        <f>INDEX(Преподаватели!H$3:H$72,MATCH($AK953,Преподаватели!$E$3:$E$72,0),1)</f>
        <v>б.с.</v>
      </c>
      <c r="AU953" s="186" t="str">
        <f>INDEX(Преподаватели!I$3:I$72,MATCH($AK953,Преподаватели!$E$3:$E$72,0),1)</f>
        <v>б.з.</v>
      </c>
      <c r="AV953" s="157"/>
      <c r="AW953" s="163"/>
      <c r="AX953" s="163"/>
      <c r="AY953" s="164"/>
      <c r="AZ953" s="165"/>
      <c r="BA953" s="165"/>
      <c r="BB953" s="1"/>
      <c r="BC953" s="1"/>
      <c r="BD953" s="1"/>
      <c r="BE953" s="1"/>
      <c r="BF953" s="1"/>
    </row>
    <row r="954" spans="1:58" s="1" customFormat="1" ht="25.5">
      <c r="A954" s="21" t="s">
        <v>210</v>
      </c>
      <c r="B954" s="145" t="s">
        <v>834</v>
      </c>
      <c r="C954" s="68" t="s">
        <v>251</v>
      </c>
      <c r="D954" s="21" t="s">
        <v>437</v>
      </c>
      <c r="E954" s="21" t="s">
        <v>413</v>
      </c>
      <c r="F954" s="21">
        <v>1</v>
      </c>
      <c r="G954" s="320" t="s">
        <v>831</v>
      </c>
      <c r="H954" s="21">
        <v>6</v>
      </c>
      <c r="I954" s="49">
        <v>1</v>
      </c>
      <c r="J954" s="37" t="s">
        <v>106</v>
      </c>
      <c r="K954" s="31"/>
      <c r="L954" s="31"/>
      <c r="M954" s="38"/>
      <c r="N954" s="193">
        <v>4</v>
      </c>
      <c r="O954" s="21">
        <v>120</v>
      </c>
      <c r="P954" s="21">
        <v>4</v>
      </c>
      <c r="Q954" s="21"/>
      <c r="R954" s="21">
        <v>0</v>
      </c>
      <c r="S954" s="21">
        <v>4</v>
      </c>
      <c r="T954" s="121">
        <v>110</v>
      </c>
      <c r="U954" s="50">
        <f t="shared" si="243"/>
        <v>0</v>
      </c>
      <c r="V954" s="29">
        <f t="shared" si="244"/>
        <v>0</v>
      </c>
      <c r="W954" s="29">
        <f t="shared" si="245"/>
        <v>4</v>
      </c>
      <c r="X954" s="57">
        <f t="shared" si="246"/>
        <v>0</v>
      </c>
      <c r="Y954" s="29">
        <f t="shared" si="247"/>
        <v>0</v>
      </c>
      <c r="Z954" s="20">
        <f t="shared" si="248"/>
        <v>0</v>
      </c>
      <c r="AA954" s="20">
        <f t="shared" si="241"/>
        <v>0</v>
      </c>
      <c r="AB954" s="20">
        <f t="shared" si="249"/>
        <v>1.5</v>
      </c>
      <c r="AC954" s="20">
        <f t="shared" si="250"/>
        <v>0</v>
      </c>
      <c r="AD954" s="20">
        <f t="shared" si="251"/>
        <v>0</v>
      </c>
      <c r="AE954" s="23">
        <f t="shared" si="252"/>
        <v>0</v>
      </c>
      <c r="AF954" s="25">
        <f t="shared" si="253"/>
        <v>0</v>
      </c>
      <c r="AG954" s="230"/>
      <c r="AH954" s="25">
        <f t="shared" si="242"/>
        <v>0</v>
      </c>
      <c r="AI954" s="23"/>
      <c r="AJ954" s="49">
        <f t="shared" si="254"/>
        <v>5.5</v>
      </c>
      <c r="AK954" s="365" t="s">
        <v>169</v>
      </c>
      <c r="AL954" s="182">
        <f t="shared" si="255"/>
        <v>9.1666666666666667E-3</v>
      </c>
      <c r="AM954" s="69" t="s">
        <v>173</v>
      </c>
      <c r="AN954" s="20" t="s">
        <v>149</v>
      </c>
      <c r="AO954" s="20" t="s">
        <v>149</v>
      </c>
      <c r="AP954" s="21"/>
      <c r="AQ954" s="122" t="s">
        <v>4</v>
      </c>
      <c r="AR954" s="185" t="str">
        <f>INDEX(Преподаватели!F$3:F$72,MATCH($AK954,Преподаватели!$E$3:$E$72,0),1)</f>
        <v>ст.викл.</v>
      </c>
      <c r="AS954" s="101" t="str">
        <f>INDEX(Преподаватели!G$3:G$72,MATCH($AK954,Преподаватели!$E$3:$E$72,0),1)</f>
        <v>сум.</v>
      </c>
      <c r="AT954" s="101" t="str">
        <f>INDEX(Преподаватели!H$3:H$72,MATCH($AK954,Преподаватели!$E$3:$E$72,0),1)</f>
        <v>б.с.</v>
      </c>
      <c r="AU954" s="186" t="str">
        <f>INDEX(Преподаватели!I$3:I$72,MATCH($AK954,Преподаватели!$E$3:$E$72,0),1)</f>
        <v>б.з.</v>
      </c>
      <c r="AV954" s="157"/>
      <c r="AW954" s="163"/>
      <c r="AX954" s="163"/>
      <c r="AY954" s="164"/>
      <c r="AZ954" s="165"/>
      <c r="BA954" s="165"/>
      <c r="BB954" s="4"/>
      <c r="BC954" s="4"/>
      <c r="BD954" s="4"/>
      <c r="BE954" s="4"/>
      <c r="BF954" s="4"/>
    </row>
    <row r="955" spans="1:58" s="1" customFormat="1" ht="25.5">
      <c r="A955" s="334" t="s">
        <v>439</v>
      </c>
      <c r="B955" s="145" t="s">
        <v>835</v>
      </c>
      <c r="C955" s="68" t="s">
        <v>227</v>
      </c>
      <c r="D955" s="21" t="s">
        <v>437</v>
      </c>
      <c r="E955" s="21" t="s">
        <v>413</v>
      </c>
      <c r="F955" s="21">
        <v>1</v>
      </c>
      <c r="G955" s="20" t="s">
        <v>836</v>
      </c>
      <c r="H955" s="21">
        <v>5</v>
      </c>
      <c r="I955" s="49">
        <v>1</v>
      </c>
      <c r="J955" s="37"/>
      <c r="K955" s="31"/>
      <c r="L955" s="31"/>
      <c r="M955" s="38"/>
      <c r="N955" s="193">
        <v>0</v>
      </c>
      <c r="O955" s="21"/>
      <c r="P955" s="21">
        <v>4</v>
      </c>
      <c r="Q955" s="21">
        <v>4</v>
      </c>
      <c r="R955" s="21">
        <v>0</v>
      </c>
      <c r="S955" s="21"/>
      <c r="T955" s="121"/>
      <c r="U955" s="50">
        <f t="shared" si="243"/>
        <v>4</v>
      </c>
      <c r="V955" s="29">
        <f t="shared" si="244"/>
        <v>0</v>
      </c>
      <c r="W955" s="29">
        <f t="shared" si="245"/>
        <v>0</v>
      </c>
      <c r="X955" s="57">
        <f t="shared" si="246"/>
        <v>0</v>
      </c>
      <c r="Y955" s="29">
        <f t="shared" si="247"/>
        <v>0</v>
      </c>
      <c r="Z955" s="20">
        <f t="shared" si="248"/>
        <v>0</v>
      </c>
      <c r="AA955" s="20">
        <f t="shared" si="241"/>
        <v>0</v>
      </c>
      <c r="AB955" s="20">
        <f t="shared" si="249"/>
        <v>0</v>
      </c>
      <c r="AC955" s="20">
        <f t="shared" si="250"/>
        <v>0</v>
      </c>
      <c r="AD955" s="20">
        <f t="shared" si="251"/>
        <v>0</v>
      </c>
      <c r="AE955" s="23">
        <f t="shared" si="252"/>
        <v>0</v>
      </c>
      <c r="AF955" s="25">
        <f t="shared" si="253"/>
        <v>0</v>
      </c>
      <c r="AG955" s="230"/>
      <c r="AH955" s="25">
        <f t="shared" si="242"/>
        <v>0</v>
      </c>
      <c r="AI955" s="23"/>
      <c r="AJ955" s="49">
        <f t="shared" si="254"/>
        <v>4</v>
      </c>
      <c r="AK955" s="365" t="s">
        <v>238</v>
      </c>
      <c r="AL955" s="182">
        <f t="shared" si="255"/>
        <v>6.6666666666666671E-3</v>
      </c>
      <c r="AM955" s="69" t="s">
        <v>173</v>
      </c>
      <c r="AN955" s="20" t="s">
        <v>149</v>
      </c>
      <c r="AO955" s="20" t="s">
        <v>149</v>
      </c>
      <c r="AP955" s="21"/>
      <c r="AQ955" s="122" t="s">
        <v>4</v>
      </c>
      <c r="AR955" s="185" t="str">
        <f>INDEX(Преподаватели!F$3:F$72,MATCH($AK955,Преподаватели!$E$3:$E$72,0),1)</f>
        <v>доц.</v>
      </c>
      <c r="AS955" s="101" t="str">
        <f>INDEX(Преподаватели!G$3:G$72,MATCH($AK955,Преподаватели!$E$3:$E$72,0),1)</f>
        <v>шт.</v>
      </c>
      <c r="AT955" s="101" t="str">
        <f>INDEX(Преподаватели!H$3:H$72,MATCH($AK955,Преподаватели!$E$3:$E$72,0),1)</f>
        <v>к.н.</v>
      </c>
      <c r="AU955" s="186" t="str">
        <f>INDEX(Преподаватели!I$3:I$72,MATCH($AK955,Преподаватели!$E$3:$E$72,0),1)</f>
        <v>б.з.</v>
      </c>
      <c r="AV955" s="157"/>
      <c r="AW955" s="163"/>
      <c r="AX955" s="163"/>
      <c r="AY955" s="164"/>
      <c r="AZ955" s="165"/>
      <c r="BA955" s="165"/>
    </row>
    <row r="956" spans="1:58" ht="25.5">
      <c r="A956" s="21" t="s">
        <v>213</v>
      </c>
      <c r="B956" s="145" t="s">
        <v>835</v>
      </c>
      <c r="C956" s="68" t="s">
        <v>227</v>
      </c>
      <c r="D956" s="21" t="s">
        <v>437</v>
      </c>
      <c r="E956" s="21" t="s">
        <v>413</v>
      </c>
      <c r="F956" s="21">
        <v>1</v>
      </c>
      <c r="G956" s="20" t="s">
        <v>836</v>
      </c>
      <c r="H956" s="21">
        <v>5</v>
      </c>
      <c r="I956" s="49">
        <v>1</v>
      </c>
      <c r="J956" s="37"/>
      <c r="K956" s="31" t="s">
        <v>106</v>
      </c>
      <c r="L956" s="31"/>
      <c r="M956" s="38"/>
      <c r="N956" s="193">
        <v>4</v>
      </c>
      <c r="O956" s="21">
        <v>120</v>
      </c>
      <c r="P956" s="21">
        <v>6</v>
      </c>
      <c r="Q956" s="21"/>
      <c r="R956" s="21">
        <v>0</v>
      </c>
      <c r="S956" s="21">
        <v>6</v>
      </c>
      <c r="T956" s="121">
        <v>110</v>
      </c>
      <c r="U956" s="50">
        <f t="shared" si="243"/>
        <v>0</v>
      </c>
      <c r="V956" s="29">
        <f t="shared" si="244"/>
        <v>0</v>
      </c>
      <c r="W956" s="29">
        <f t="shared" si="245"/>
        <v>6</v>
      </c>
      <c r="X956" s="57">
        <f t="shared" si="246"/>
        <v>0</v>
      </c>
      <c r="Y956" s="29">
        <f t="shared" si="247"/>
        <v>0</v>
      </c>
      <c r="Z956" s="20">
        <f t="shared" si="248"/>
        <v>0</v>
      </c>
      <c r="AA956" s="20">
        <f t="shared" si="241"/>
        <v>0</v>
      </c>
      <c r="AB956" s="20">
        <f t="shared" si="249"/>
        <v>0</v>
      </c>
      <c r="AC956" s="20">
        <f t="shared" si="250"/>
        <v>0</v>
      </c>
      <c r="AD956" s="20">
        <f t="shared" si="251"/>
        <v>0</v>
      </c>
      <c r="AE956" s="23">
        <f t="shared" si="252"/>
        <v>0</v>
      </c>
      <c r="AF956" s="25">
        <f t="shared" si="253"/>
        <v>0</v>
      </c>
      <c r="AG956" s="230"/>
      <c r="AH956" s="25">
        <f t="shared" si="242"/>
        <v>0</v>
      </c>
      <c r="AI956" s="23"/>
      <c r="AJ956" s="49">
        <f t="shared" si="254"/>
        <v>6</v>
      </c>
      <c r="AK956" s="365" t="s">
        <v>238</v>
      </c>
      <c r="AL956" s="182">
        <f t="shared" si="255"/>
        <v>0.01</v>
      </c>
      <c r="AM956" s="69" t="s">
        <v>173</v>
      </c>
      <c r="AN956" s="20" t="s">
        <v>149</v>
      </c>
      <c r="AO956" s="20" t="s">
        <v>149</v>
      </c>
      <c r="AP956" s="21"/>
      <c r="AQ956" s="122" t="s">
        <v>4</v>
      </c>
      <c r="AR956" s="185" t="str">
        <f>INDEX(Преподаватели!F$3:F$72,MATCH($AK956,Преподаватели!$E$3:$E$72,0),1)</f>
        <v>доц.</v>
      </c>
      <c r="AS956" s="101" t="str">
        <f>INDEX(Преподаватели!G$3:G$72,MATCH($AK956,Преподаватели!$E$3:$E$72,0),1)</f>
        <v>шт.</v>
      </c>
      <c r="AT956" s="101" t="str">
        <f>INDEX(Преподаватели!H$3:H$72,MATCH($AK956,Преподаватели!$E$3:$E$72,0),1)</f>
        <v>к.н.</v>
      </c>
      <c r="AU956" s="186" t="str">
        <f>INDEX(Преподаватели!I$3:I$72,MATCH($AK956,Преподаватели!$E$3:$E$72,0),1)</f>
        <v>б.з.</v>
      </c>
      <c r="AV956" s="157"/>
      <c r="AW956" s="163"/>
      <c r="AX956" s="163"/>
      <c r="AY956" s="164"/>
      <c r="AZ956" s="165"/>
      <c r="BA956" s="165"/>
      <c r="BB956" s="1"/>
      <c r="BC956" s="1"/>
      <c r="BD956" s="1"/>
      <c r="BE956" s="1"/>
      <c r="BF956" s="1"/>
    </row>
    <row r="957" spans="1:58" s="1" customFormat="1">
      <c r="A957" s="329" t="s">
        <v>439</v>
      </c>
      <c r="B957" s="145" t="s">
        <v>837</v>
      </c>
      <c r="C957" s="68" t="s">
        <v>251</v>
      </c>
      <c r="D957" s="21" t="s">
        <v>437</v>
      </c>
      <c r="E957" s="21" t="s">
        <v>413</v>
      </c>
      <c r="F957" s="21">
        <v>1</v>
      </c>
      <c r="G957" s="320" t="s">
        <v>831</v>
      </c>
      <c r="H957" s="21">
        <v>6</v>
      </c>
      <c r="I957" s="49">
        <v>1</v>
      </c>
      <c r="J957" s="37"/>
      <c r="K957" s="31"/>
      <c r="L957" s="31"/>
      <c r="M957" s="38"/>
      <c r="N957" s="193">
        <v>0</v>
      </c>
      <c r="O957" s="21"/>
      <c r="P957" s="21">
        <v>4</v>
      </c>
      <c r="Q957" s="21">
        <v>4</v>
      </c>
      <c r="R957" s="21">
        <v>0</v>
      </c>
      <c r="S957" s="21"/>
      <c r="T957" s="121"/>
      <c r="U957" s="50">
        <f t="shared" si="243"/>
        <v>4</v>
      </c>
      <c r="V957" s="29">
        <f t="shared" si="244"/>
        <v>0</v>
      </c>
      <c r="W957" s="29">
        <f t="shared" si="245"/>
        <v>0</v>
      </c>
      <c r="X957" s="57">
        <f t="shared" si="246"/>
        <v>0</v>
      </c>
      <c r="Y957" s="29">
        <f t="shared" si="247"/>
        <v>0</v>
      </c>
      <c r="Z957" s="20">
        <f t="shared" si="248"/>
        <v>0</v>
      </c>
      <c r="AA957" s="20">
        <f t="shared" si="241"/>
        <v>0</v>
      </c>
      <c r="AB957" s="20">
        <f t="shared" si="249"/>
        <v>0</v>
      </c>
      <c r="AC957" s="20">
        <f t="shared" si="250"/>
        <v>0</v>
      </c>
      <c r="AD957" s="20">
        <f t="shared" si="251"/>
        <v>0</v>
      </c>
      <c r="AE957" s="23">
        <f t="shared" si="252"/>
        <v>0</v>
      </c>
      <c r="AF957" s="25">
        <f t="shared" si="253"/>
        <v>0</v>
      </c>
      <c r="AG957" s="230"/>
      <c r="AH957" s="25">
        <f t="shared" si="242"/>
        <v>0</v>
      </c>
      <c r="AI957" s="23"/>
      <c r="AJ957" s="49">
        <f t="shared" si="254"/>
        <v>4</v>
      </c>
      <c r="AK957" s="365" t="s">
        <v>278</v>
      </c>
      <c r="AL957" s="182">
        <f t="shared" si="255"/>
        <v>6.6666666666666671E-3</v>
      </c>
      <c r="AM957" s="69" t="s">
        <v>173</v>
      </c>
      <c r="AN957" s="20" t="s">
        <v>149</v>
      </c>
      <c r="AO957" s="20" t="s">
        <v>149</v>
      </c>
      <c r="AP957" s="21"/>
      <c r="AQ957" s="122" t="s">
        <v>4</v>
      </c>
      <c r="AR957" s="185" t="str">
        <f>INDEX(Преподаватели!F$3:F$72,MATCH($AK957,Преподаватели!$E$3:$E$72,0),1)</f>
        <v>викл.</v>
      </c>
      <c r="AS957" s="101" t="str">
        <f>INDEX(Преподаватели!G$3:G$72,MATCH($AK957,Преподаватели!$E$3:$E$72,0),1)</f>
        <v>сум.</v>
      </c>
      <c r="AT957" s="101" t="str">
        <f>INDEX(Преподаватели!H$3:H$72,MATCH($AK957,Преподаватели!$E$3:$E$72,0),1)</f>
        <v>б.с.</v>
      </c>
      <c r="AU957" s="186" t="str">
        <f>INDEX(Преподаватели!I$3:I$72,MATCH($AK957,Преподаватели!$E$3:$E$72,0),1)</f>
        <v>б.з.</v>
      </c>
      <c r="AV957" s="157"/>
      <c r="AW957" s="163"/>
      <c r="AX957" s="163"/>
      <c r="AY957" s="164"/>
      <c r="AZ957" s="165"/>
      <c r="BA957" s="165"/>
      <c r="BB957" s="4"/>
      <c r="BC957" s="4"/>
      <c r="BD957" s="4"/>
      <c r="BE957" s="4"/>
      <c r="BF957" s="4"/>
    </row>
    <row r="958" spans="1:58" s="1" customFormat="1">
      <c r="A958" s="21" t="s">
        <v>306</v>
      </c>
      <c r="B958" s="145" t="s">
        <v>837</v>
      </c>
      <c r="C958" s="68" t="s">
        <v>251</v>
      </c>
      <c r="D958" s="21" t="s">
        <v>437</v>
      </c>
      <c r="E958" s="21" t="s">
        <v>413</v>
      </c>
      <c r="F958" s="21">
        <v>1</v>
      </c>
      <c r="G958" s="320" t="s">
        <v>831</v>
      </c>
      <c r="H958" s="21">
        <v>6</v>
      </c>
      <c r="I958" s="49">
        <v>1</v>
      </c>
      <c r="J958" s="37"/>
      <c r="K958" s="31" t="s">
        <v>106</v>
      </c>
      <c r="L958" s="31"/>
      <c r="M958" s="38"/>
      <c r="N958" s="193">
        <v>4</v>
      </c>
      <c r="O958" s="21">
        <v>120</v>
      </c>
      <c r="P958" s="21">
        <v>6</v>
      </c>
      <c r="Q958" s="21"/>
      <c r="R958" s="21">
        <v>0</v>
      </c>
      <c r="S958" s="21">
        <v>6</v>
      </c>
      <c r="T958" s="121">
        <v>110</v>
      </c>
      <c r="U958" s="50">
        <f t="shared" si="243"/>
        <v>0</v>
      </c>
      <c r="V958" s="29">
        <f t="shared" si="244"/>
        <v>0</v>
      </c>
      <c r="W958" s="29">
        <f t="shared" si="245"/>
        <v>6</v>
      </c>
      <c r="X958" s="57">
        <f t="shared" si="246"/>
        <v>0</v>
      </c>
      <c r="Y958" s="29">
        <f t="shared" si="247"/>
        <v>0</v>
      </c>
      <c r="Z958" s="20">
        <f t="shared" si="248"/>
        <v>0</v>
      </c>
      <c r="AA958" s="20">
        <f t="shared" si="241"/>
        <v>0</v>
      </c>
      <c r="AB958" s="20">
        <f t="shared" si="249"/>
        <v>0</v>
      </c>
      <c r="AC958" s="20">
        <f t="shared" si="250"/>
        <v>0</v>
      </c>
      <c r="AD958" s="20">
        <f t="shared" si="251"/>
        <v>0</v>
      </c>
      <c r="AE958" s="23">
        <f t="shared" si="252"/>
        <v>0</v>
      </c>
      <c r="AF958" s="25">
        <f t="shared" si="253"/>
        <v>0</v>
      </c>
      <c r="AG958" s="230"/>
      <c r="AH958" s="25">
        <f t="shared" si="242"/>
        <v>0</v>
      </c>
      <c r="AI958" s="23"/>
      <c r="AJ958" s="49">
        <f t="shared" si="254"/>
        <v>6</v>
      </c>
      <c r="AK958" s="365" t="s">
        <v>278</v>
      </c>
      <c r="AL958" s="182">
        <f t="shared" si="255"/>
        <v>0.01</v>
      </c>
      <c r="AM958" s="69" t="s">
        <v>173</v>
      </c>
      <c r="AN958" s="20" t="s">
        <v>149</v>
      </c>
      <c r="AO958" s="20" t="s">
        <v>149</v>
      </c>
      <c r="AP958" s="21"/>
      <c r="AQ958" s="122" t="s">
        <v>4</v>
      </c>
      <c r="AR958" s="185" t="str">
        <f>INDEX(Преподаватели!F$3:F$72,MATCH($AK958,Преподаватели!$E$3:$E$72,0),1)</f>
        <v>викл.</v>
      </c>
      <c r="AS958" s="101" t="str">
        <f>INDEX(Преподаватели!G$3:G$72,MATCH($AK958,Преподаватели!$E$3:$E$72,0),1)</f>
        <v>сум.</v>
      </c>
      <c r="AT958" s="101" t="str">
        <f>INDEX(Преподаватели!H$3:H$72,MATCH($AK958,Преподаватели!$E$3:$E$72,0),1)</f>
        <v>б.с.</v>
      </c>
      <c r="AU958" s="186" t="str">
        <f>INDEX(Преподаватели!I$3:I$72,MATCH($AK958,Преподаватели!$E$3:$E$72,0),1)</f>
        <v>б.з.</v>
      </c>
      <c r="AV958" s="157"/>
      <c r="AW958" s="163"/>
      <c r="AX958" s="163"/>
      <c r="AY958" s="164"/>
      <c r="AZ958" s="165"/>
      <c r="BA958" s="165"/>
    </row>
    <row r="959" spans="1:58" s="1" customFormat="1" ht="25.5">
      <c r="A959" s="329" t="s">
        <v>439</v>
      </c>
      <c r="B959" s="145" t="s">
        <v>838</v>
      </c>
      <c r="C959" s="68" t="s">
        <v>227</v>
      </c>
      <c r="D959" s="21" t="s">
        <v>437</v>
      </c>
      <c r="E959" s="21" t="s">
        <v>413</v>
      </c>
      <c r="F959" s="21">
        <v>1</v>
      </c>
      <c r="G959" s="20" t="s">
        <v>836</v>
      </c>
      <c r="H959" s="21">
        <v>5</v>
      </c>
      <c r="I959" s="49">
        <v>1</v>
      </c>
      <c r="J959" s="37"/>
      <c r="K959" s="31"/>
      <c r="L959" s="31"/>
      <c r="M959" s="38"/>
      <c r="N959" s="193">
        <v>0</v>
      </c>
      <c r="O959" s="21"/>
      <c r="P959" s="21">
        <v>4</v>
      </c>
      <c r="Q959" s="21">
        <v>4</v>
      </c>
      <c r="R959" s="21">
        <v>0</v>
      </c>
      <c r="S959" s="21"/>
      <c r="T959" s="121"/>
      <c r="U959" s="50">
        <f t="shared" si="243"/>
        <v>4</v>
      </c>
      <c r="V959" s="29">
        <f t="shared" si="244"/>
        <v>0</v>
      </c>
      <c r="W959" s="29">
        <f t="shared" si="245"/>
        <v>0</v>
      </c>
      <c r="X959" s="57">
        <f t="shared" si="246"/>
        <v>0</v>
      </c>
      <c r="Y959" s="29">
        <f t="shared" si="247"/>
        <v>0</v>
      </c>
      <c r="Z959" s="20">
        <f t="shared" si="248"/>
        <v>0</v>
      </c>
      <c r="AA959" s="20">
        <f t="shared" si="241"/>
        <v>0</v>
      </c>
      <c r="AB959" s="20">
        <f t="shared" si="249"/>
        <v>0</v>
      </c>
      <c r="AC959" s="20">
        <f t="shared" si="250"/>
        <v>0</v>
      </c>
      <c r="AD959" s="20">
        <f t="shared" si="251"/>
        <v>0</v>
      </c>
      <c r="AE959" s="23">
        <f t="shared" si="252"/>
        <v>0</v>
      </c>
      <c r="AF959" s="25">
        <f t="shared" si="253"/>
        <v>0</v>
      </c>
      <c r="AG959" s="230"/>
      <c r="AH959" s="25">
        <f t="shared" si="242"/>
        <v>0</v>
      </c>
      <c r="AI959" s="23"/>
      <c r="AJ959" s="49">
        <f t="shared" si="254"/>
        <v>4</v>
      </c>
      <c r="AK959" s="365" t="s">
        <v>169</v>
      </c>
      <c r="AL959" s="182">
        <f t="shared" si="255"/>
        <v>6.6666666666666671E-3</v>
      </c>
      <c r="AM959" s="69" t="s">
        <v>173</v>
      </c>
      <c r="AN959" s="20" t="s">
        <v>149</v>
      </c>
      <c r="AO959" s="20" t="s">
        <v>149</v>
      </c>
      <c r="AP959" s="21"/>
      <c r="AQ959" s="122" t="s">
        <v>4</v>
      </c>
      <c r="AR959" s="185" t="str">
        <f>INDEX(Преподаватели!F$3:F$72,MATCH($AK959,Преподаватели!$E$3:$E$72,0),1)</f>
        <v>ст.викл.</v>
      </c>
      <c r="AS959" s="101" t="str">
        <f>INDEX(Преподаватели!G$3:G$72,MATCH($AK959,Преподаватели!$E$3:$E$72,0),1)</f>
        <v>сум.</v>
      </c>
      <c r="AT959" s="101" t="str">
        <f>INDEX(Преподаватели!H$3:H$72,MATCH($AK959,Преподаватели!$E$3:$E$72,0),1)</f>
        <v>б.с.</v>
      </c>
      <c r="AU959" s="186" t="str">
        <f>INDEX(Преподаватели!I$3:I$72,MATCH($AK959,Преподаватели!$E$3:$E$72,0),1)</f>
        <v>б.з.</v>
      </c>
      <c r="AV959" s="157"/>
      <c r="AW959" s="163"/>
      <c r="AX959" s="163"/>
      <c r="AY959" s="164"/>
      <c r="AZ959" s="165"/>
      <c r="BA959" s="165"/>
    </row>
    <row r="960" spans="1:58" ht="25.5">
      <c r="A960" s="21" t="s">
        <v>257</v>
      </c>
      <c r="B960" s="145" t="s">
        <v>838</v>
      </c>
      <c r="C960" s="68" t="s">
        <v>227</v>
      </c>
      <c r="D960" s="21" t="s">
        <v>437</v>
      </c>
      <c r="E960" s="21" t="s">
        <v>413</v>
      </c>
      <c r="F960" s="21">
        <v>1</v>
      </c>
      <c r="G960" s="20" t="s">
        <v>836</v>
      </c>
      <c r="H960" s="21">
        <v>5</v>
      </c>
      <c r="I960" s="49">
        <v>1</v>
      </c>
      <c r="J960" s="37"/>
      <c r="K960" s="31" t="s">
        <v>106</v>
      </c>
      <c r="L960" s="31"/>
      <c r="M960" s="38"/>
      <c r="N960" s="193">
        <v>4</v>
      </c>
      <c r="O960" s="21">
        <v>120</v>
      </c>
      <c r="P960" s="21">
        <v>6</v>
      </c>
      <c r="Q960" s="21"/>
      <c r="R960" s="21">
        <v>0</v>
      </c>
      <c r="S960" s="21">
        <v>6</v>
      </c>
      <c r="T960" s="121">
        <v>110</v>
      </c>
      <c r="U960" s="50">
        <f t="shared" si="243"/>
        <v>0</v>
      </c>
      <c r="V960" s="29">
        <f t="shared" si="244"/>
        <v>0</v>
      </c>
      <c r="W960" s="29">
        <f t="shared" si="245"/>
        <v>6</v>
      </c>
      <c r="X960" s="57">
        <f t="shared" si="246"/>
        <v>0</v>
      </c>
      <c r="Y960" s="29">
        <f t="shared" si="247"/>
        <v>0</v>
      </c>
      <c r="Z960" s="20">
        <f t="shared" si="248"/>
        <v>0</v>
      </c>
      <c r="AA960" s="20">
        <f t="shared" si="241"/>
        <v>0</v>
      </c>
      <c r="AB960" s="20">
        <f t="shared" si="249"/>
        <v>0</v>
      </c>
      <c r="AC960" s="20">
        <f t="shared" si="250"/>
        <v>0</v>
      </c>
      <c r="AD960" s="20">
        <f t="shared" si="251"/>
        <v>0</v>
      </c>
      <c r="AE960" s="23">
        <f t="shared" si="252"/>
        <v>0</v>
      </c>
      <c r="AF960" s="25">
        <f t="shared" si="253"/>
        <v>0</v>
      </c>
      <c r="AG960" s="230"/>
      <c r="AH960" s="25">
        <f t="shared" si="242"/>
        <v>0</v>
      </c>
      <c r="AI960" s="23"/>
      <c r="AJ960" s="49">
        <f t="shared" si="254"/>
        <v>6</v>
      </c>
      <c r="AK960" s="365" t="s">
        <v>839</v>
      </c>
      <c r="AL960" s="182">
        <f t="shared" si="255"/>
        <v>0.01</v>
      </c>
      <c r="AM960" s="69" t="s">
        <v>173</v>
      </c>
      <c r="AN960" s="20" t="s">
        <v>149</v>
      </c>
      <c r="AO960" s="20" t="s">
        <v>149</v>
      </c>
      <c r="AP960" s="21"/>
      <c r="AQ960" s="122" t="s">
        <v>4</v>
      </c>
      <c r="AR960" s="185" t="str">
        <f>INDEX(Преподаватели!F$3:F$72,MATCH($AK960,Преподаватели!$E$3:$E$72,0),1)</f>
        <v>ст.викл.</v>
      </c>
      <c r="AS960" s="101" t="str">
        <f>INDEX(Преподаватели!G$3:G$72,MATCH($AK960,Преподаватели!$E$3:$E$72,0),1)</f>
        <v>сум.</v>
      </c>
      <c r="AT960" s="101" t="str">
        <f>INDEX(Преподаватели!H$3:H$72,MATCH($AK960,Преподаватели!$E$3:$E$72,0),1)</f>
        <v>б.с.</v>
      </c>
      <c r="AU960" s="186" t="str">
        <f>INDEX(Преподаватели!I$3:I$72,MATCH($AK960,Преподаватели!$E$3:$E$72,0),1)</f>
        <v>б.з.</v>
      </c>
      <c r="AV960" s="157"/>
      <c r="AW960" s="163"/>
      <c r="AX960" s="163"/>
      <c r="AY960" s="164"/>
      <c r="AZ960" s="165"/>
      <c r="BA960" s="165"/>
      <c r="BB960" s="1"/>
      <c r="BC960" s="1"/>
      <c r="BD960" s="1"/>
      <c r="BE960" s="1"/>
      <c r="BF960" s="1"/>
    </row>
    <row r="961" spans="1:58" s="1" customFormat="1" ht="25.5">
      <c r="A961" s="329" t="s">
        <v>439</v>
      </c>
      <c r="B961" s="145" t="s">
        <v>840</v>
      </c>
      <c r="C961" s="68" t="s">
        <v>251</v>
      </c>
      <c r="D961" s="21" t="s">
        <v>437</v>
      </c>
      <c r="E961" s="21" t="s">
        <v>413</v>
      </c>
      <c r="F961" s="21">
        <v>1</v>
      </c>
      <c r="G961" s="320" t="s">
        <v>831</v>
      </c>
      <c r="H961" s="21">
        <v>6</v>
      </c>
      <c r="I961" s="49">
        <v>1</v>
      </c>
      <c r="J961" s="37"/>
      <c r="K961" s="31"/>
      <c r="L961" s="31"/>
      <c r="M961" s="38"/>
      <c r="N961" s="193">
        <v>0</v>
      </c>
      <c r="O961" s="21"/>
      <c r="P961" s="21">
        <v>4</v>
      </c>
      <c r="Q961" s="21">
        <v>4</v>
      </c>
      <c r="R961" s="21">
        <v>0</v>
      </c>
      <c r="S961" s="21"/>
      <c r="T961" s="121"/>
      <c r="U961" s="50">
        <f t="shared" si="243"/>
        <v>4</v>
      </c>
      <c r="V961" s="29">
        <f t="shared" si="244"/>
        <v>0</v>
      </c>
      <c r="W961" s="29">
        <f t="shared" si="245"/>
        <v>0</v>
      </c>
      <c r="X961" s="57">
        <f t="shared" si="246"/>
        <v>0</v>
      </c>
      <c r="Y961" s="29">
        <f t="shared" si="247"/>
        <v>0</v>
      </c>
      <c r="Z961" s="20">
        <f t="shared" si="248"/>
        <v>0</v>
      </c>
      <c r="AA961" s="20">
        <f t="shared" si="241"/>
        <v>0</v>
      </c>
      <c r="AB961" s="20">
        <f t="shared" si="249"/>
        <v>0</v>
      </c>
      <c r="AC961" s="20">
        <f t="shared" si="250"/>
        <v>0</v>
      </c>
      <c r="AD961" s="20">
        <f t="shared" si="251"/>
        <v>0</v>
      </c>
      <c r="AE961" s="23">
        <f t="shared" si="252"/>
        <v>0</v>
      </c>
      <c r="AF961" s="25">
        <f t="shared" si="253"/>
        <v>0</v>
      </c>
      <c r="AG961" s="230"/>
      <c r="AH961" s="25">
        <f t="shared" si="242"/>
        <v>0</v>
      </c>
      <c r="AI961" s="23"/>
      <c r="AJ961" s="49">
        <f t="shared" si="254"/>
        <v>4</v>
      </c>
      <c r="AK961" s="365" t="s">
        <v>185</v>
      </c>
      <c r="AL961" s="182">
        <f t="shared" si="255"/>
        <v>6.6666666666666671E-3</v>
      </c>
      <c r="AM961" s="69" t="s">
        <v>173</v>
      </c>
      <c r="AN961" s="20" t="s">
        <v>149</v>
      </c>
      <c r="AO961" s="20" t="s">
        <v>149</v>
      </c>
      <c r="AP961" s="21"/>
      <c r="AQ961" s="122" t="s">
        <v>4</v>
      </c>
      <c r="AR961" s="185" t="str">
        <f>INDEX(Преподаватели!F$3:F$72,MATCH($AK961,Преподаватели!$E$3:$E$72,0),1)</f>
        <v>ст.викл.</v>
      </c>
      <c r="AS961" s="101" t="str">
        <f>INDEX(Преподаватели!G$3:G$72,MATCH($AK961,Преподаватели!$E$3:$E$72,0),1)</f>
        <v>шт.</v>
      </c>
      <c r="AT961" s="101" t="str">
        <f>INDEX(Преподаватели!H$3:H$72,MATCH($AK961,Преподаватели!$E$3:$E$72,0),1)</f>
        <v>б.с.</v>
      </c>
      <c r="AU961" s="186" t="str">
        <f>INDEX(Преподаватели!I$3:I$72,MATCH($AK961,Преподаватели!$E$3:$E$72,0),1)</f>
        <v>б.з.</v>
      </c>
      <c r="AV961" s="157"/>
      <c r="AW961" s="163"/>
      <c r="AX961" s="163"/>
      <c r="AY961" s="164"/>
      <c r="AZ961" s="165"/>
      <c r="BA961" s="165"/>
      <c r="BB961" s="4"/>
      <c r="BC961" s="4"/>
      <c r="BD961" s="4"/>
      <c r="BE961" s="4"/>
      <c r="BF961" s="4"/>
    </row>
    <row r="962" spans="1:58" ht="25.5">
      <c r="A962" s="22" t="s">
        <v>424</v>
      </c>
      <c r="B962" s="145" t="s">
        <v>840</v>
      </c>
      <c r="C962" s="68" t="s">
        <v>251</v>
      </c>
      <c r="D962" s="21" t="s">
        <v>437</v>
      </c>
      <c r="E962" s="21" t="s">
        <v>413</v>
      </c>
      <c r="F962" s="21">
        <v>1</v>
      </c>
      <c r="G962" s="320" t="s">
        <v>831</v>
      </c>
      <c r="H962" s="21">
        <v>6</v>
      </c>
      <c r="I962" s="49">
        <v>1</v>
      </c>
      <c r="J962" s="37"/>
      <c r="K962" s="31" t="s">
        <v>106</v>
      </c>
      <c r="L962" s="31"/>
      <c r="M962" s="38"/>
      <c r="N962" s="193">
        <v>4</v>
      </c>
      <c r="O962" s="21">
        <v>120</v>
      </c>
      <c r="P962" s="21">
        <v>2</v>
      </c>
      <c r="Q962" s="21"/>
      <c r="R962" s="21">
        <v>0</v>
      </c>
      <c r="S962" s="21">
        <v>2</v>
      </c>
      <c r="T962" s="121">
        <v>110</v>
      </c>
      <c r="U962" s="50">
        <f t="shared" si="243"/>
        <v>0</v>
      </c>
      <c r="V962" s="29">
        <f t="shared" si="244"/>
        <v>0</v>
      </c>
      <c r="W962" s="29">
        <f t="shared" si="245"/>
        <v>2</v>
      </c>
      <c r="X962" s="57">
        <f t="shared" si="246"/>
        <v>0</v>
      </c>
      <c r="Y962" s="29">
        <f t="shared" si="247"/>
        <v>0</v>
      </c>
      <c r="Z962" s="20">
        <f t="shared" si="248"/>
        <v>0</v>
      </c>
      <c r="AA962" s="20">
        <f t="shared" si="241"/>
        <v>0</v>
      </c>
      <c r="AB962" s="20">
        <f t="shared" si="249"/>
        <v>0</v>
      </c>
      <c r="AC962" s="20">
        <f t="shared" si="250"/>
        <v>0</v>
      </c>
      <c r="AD962" s="20">
        <f t="shared" si="251"/>
        <v>0</v>
      </c>
      <c r="AE962" s="23">
        <f t="shared" si="252"/>
        <v>0</v>
      </c>
      <c r="AF962" s="25">
        <f t="shared" si="253"/>
        <v>0</v>
      </c>
      <c r="AG962" s="230"/>
      <c r="AH962" s="25">
        <f t="shared" si="242"/>
        <v>0</v>
      </c>
      <c r="AI962" s="23"/>
      <c r="AJ962" s="49">
        <f t="shared" si="254"/>
        <v>2</v>
      </c>
      <c r="AK962" s="365" t="s">
        <v>185</v>
      </c>
      <c r="AL962" s="182">
        <f t="shared" si="255"/>
        <v>3.3333333333333335E-3</v>
      </c>
      <c r="AM962" s="69" t="s">
        <v>173</v>
      </c>
      <c r="AN962" s="20" t="s">
        <v>149</v>
      </c>
      <c r="AO962" s="20" t="s">
        <v>149</v>
      </c>
      <c r="AP962" s="21"/>
      <c r="AQ962" s="122" t="s">
        <v>4</v>
      </c>
      <c r="AR962" s="185" t="str">
        <f>INDEX(Преподаватели!F$3:F$72,MATCH($AK962,Преподаватели!$E$3:$E$72,0),1)</f>
        <v>ст.викл.</v>
      </c>
      <c r="AS962" s="101" t="str">
        <f>INDEX(Преподаватели!G$3:G$72,MATCH($AK962,Преподаватели!$E$3:$E$72,0),1)</f>
        <v>шт.</v>
      </c>
      <c r="AT962" s="101" t="str">
        <f>INDEX(Преподаватели!H$3:H$72,MATCH($AK962,Преподаватели!$E$3:$E$72,0),1)</f>
        <v>б.с.</v>
      </c>
      <c r="AU962" s="186" t="str">
        <f>INDEX(Преподаватели!I$3:I$72,MATCH($AK962,Преподаватели!$E$3:$E$72,0),1)</f>
        <v>б.з.</v>
      </c>
      <c r="AV962" s="157"/>
      <c r="AW962" s="163"/>
      <c r="AX962" s="163"/>
      <c r="AY962" s="164"/>
      <c r="AZ962" s="165"/>
      <c r="BA962" s="165"/>
      <c r="BB962" s="1"/>
      <c r="BC962" s="1"/>
      <c r="BD962" s="1"/>
      <c r="BE962" s="1"/>
      <c r="BF962" s="1"/>
    </row>
    <row r="963" spans="1:58" s="1" customFormat="1" ht="25.5">
      <c r="A963" s="21" t="s">
        <v>426</v>
      </c>
      <c r="B963" s="145" t="s">
        <v>841</v>
      </c>
      <c r="C963" s="68" t="s">
        <v>251</v>
      </c>
      <c r="D963" s="21" t="s">
        <v>437</v>
      </c>
      <c r="E963" s="21" t="s">
        <v>413</v>
      </c>
      <c r="F963" s="21">
        <v>1</v>
      </c>
      <c r="G963" s="320" t="s">
        <v>831</v>
      </c>
      <c r="H963" s="21">
        <v>6</v>
      </c>
      <c r="I963" s="49">
        <v>1</v>
      </c>
      <c r="J963" s="37"/>
      <c r="K963" s="31"/>
      <c r="L963" s="31"/>
      <c r="M963" s="38"/>
      <c r="N963" s="193">
        <v>0</v>
      </c>
      <c r="O963" s="21"/>
      <c r="P963" s="21">
        <v>4</v>
      </c>
      <c r="Q963" s="21">
        <v>4</v>
      </c>
      <c r="R963" s="21">
        <v>0</v>
      </c>
      <c r="S963" s="21"/>
      <c r="T963" s="121"/>
      <c r="U963" s="50">
        <f t="shared" si="243"/>
        <v>4</v>
      </c>
      <c r="V963" s="29">
        <f t="shared" si="244"/>
        <v>0</v>
      </c>
      <c r="W963" s="29">
        <f t="shared" si="245"/>
        <v>0</v>
      </c>
      <c r="X963" s="57">
        <f t="shared" si="246"/>
        <v>0</v>
      </c>
      <c r="Y963" s="29">
        <f t="shared" si="247"/>
        <v>0</v>
      </c>
      <c r="Z963" s="20">
        <f t="shared" si="248"/>
        <v>0</v>
      </c>
      <c r="AA963" s="20">
        <f t="shared" si="241"/>
        <v>0</v>
      </c>
      <c r="AB963" s="20">
        <f t="shared" si="249"/>
        <v>0</v>
      </c>
      <c r="AC963" s="20">
        <f t="shared" si="250"/>
        <v>0</v>
      </c>
      <c r="AD963" s="20">
        <f t="shared" si="251"/>
        <v>0</v>
      </c>
      <c r="AE963" s="23">
        <f t="shared" si="252"/>
        <v>0</v>
      </c>
      <c r="AF963" s="25">
        <f t="shared" si="253"/>
        <v>0</v>
      </c>
      <c r="AG963" s="230"/>
      <c r="AH963" s="25">
        <f t="shared" si="242"/>
        <v>0</v>
      </c>
      <c r="AI963" s="23"/>
      <c r="AJ963" s="49">
        <f t="shared" si="254"/>
        <v>4</v>
      </c>
      <c r="AK963" s="365" t="s">
        <v>584</v>
      </c>
      <c r="AL963" s="182">
        <f t="shared" si="255"/>
        <v>6.6666666666666671E-3</v>
      </c>
      <c r="AM963" s="69" t="s">
        <v>161</v>
      </c>
      <c r="AN963" s="20" t="s">
        <v>149</v>
      </c>
      <c r="AO963" s="20" t="s">
        <v>149</v>
      </c>
      <c r="AP963" s="21"/>
      <c r="AQ963" s="122" t="s">
        <v>4</v>
      </c>
      <c r="AR963" s="185" t="str">
        <f>INDEX(Преподаватели!F$3:F$72,MATCH($AK963,Преподаватели!$E$3:$E$72,0),1)</f>
        <v>ст.викл.</v>
      </c>
      <c r="AS963" s="101" t="str">
        <f>INDEX(Преподаватели!G$3:G$72,MATCH($AK963,Преподаватели!$E$3:$E$72,0),1)</f>
        <v>сум.</v>
      </c>
      <c r="AT963" s="101" t="str">
        <f>INDEX(Преподаватели!H$3:H$72,MATCH($AK963,Преподаватели!$E$3:$E$72,0),1)</f>
        <v>б.с.</v>
      </c>
      <c r="AU963" s="186" t="str">
        <f>INDEX(Преподаватели!I$3:I$72,MATCH($AK963,Преподаватели!$E$3:$E$72,0),1)</f>
        <v>б.з.</v>
      </c>
      <c r="AV963" s="157"/>
      <c r="AW963" s="163"/>
      <c r="AX963" s="163"/>
      <c r="AY963" s="164"/>
      <c r="AZ963" s="165"/>
      <c r="BA963" s="165"/>
      <c r="BB963" s="4"/>
      <c r="BC963" s="4"/>
      <c r="BD963" s="4"/>
      <c r="BE963" s="4"/>
      <c r="BF963" s="4"/>
    </row>
    <row r="964" spans="1:58" s="1" customFormat="1" ht="25.5">
      <c r="A964" s="21" t="s">
        <v>426</v>
      </c>
      <c r="B964" s="145" t="s">
        <v>841</v>
      </c>
      <c r="C964" s="68" t="s">
        <v>251</v>
      </c>
      <c r="D964" s="21" t="s">
        <v>437</v>
      </c>
      <c r="E964" s="21" t="s">
        <v>413</v>
      </c>
      <c r="F964" s="21">
        <v>2</v>
      </c>
      <c r="G964" s="320" t="s">
        <v>831</v>
      </c>
      <c r="H964" s="21">
        <v>6</v>
      </c>
      <c r="I964" s="49">
        <v>1</v>
      </c>
      <c r="J964" s="37"/>
      <c r="K964" s="31" t="s">
        <v>106</v>
      </c>
      <c r="L964" s="31"/>
      <c r="M964" s="38"/>
      <c r="N964" s="193">
        <v>4</v>
      </c>
      <c r="O964" s="21">
        <v>120</v>
      </c>
      <c r="P964" s="21">
        <v>6</v>
      </c>
      <c r="Q964" s="21"/>
      <c r="R964" s="21">
        <v>0</v>
      </c>
      <c r="S964" s="21">
        <v>6</v>
      </c>
      <c r="T964" s="121">
        <v>110</v>
      </c>
      <c r="U964" s="50">
        <f t="shared" si="243"/>
        <v>0</v>
      </c>
      <c r="V964" s="29">
        <f t="shared" si="244"/>
        <v>0</v>
      </c>
      <c r="W964" s="29">
        <f t="shared" si="245"/>
        <v>6</v>
      </c>
      <c r="X964" s="57">
        <f t="shared" si="246"/>
        <v>0</v>
      </c>
      <c r="Y964" s="29">
        <f t="shared" si="247"/>
        <v>0</v>
      </c>
      <c r="Z964" s="20">
        <f t="shared" si="248"/>
        <v>0</v>
      </c>
      <c r="AA964" s="20">
        <f t="shared" si="241"/>
        <v>0</v>
      </c>
      <c r="AB964" s="20">
        <f t="shared" si="249"/>
        <v>0</v>
      </c>
      <c r="AC964" s="20">
        <f t="shared" si="250"/>
        <v>0</v>
      </c>
      <c r="AD964" s="20">
        <f t="shared" si="251"/>
        <v>0</v>
      </c>
      <c r="AE964" s="23">
        <f t="shared" si="252"/>
        <v>0</v>
      </c>
      <c r="AF964" s="25">
        <f t="shared" si="253"/>
        <v>0</v>
      </c>
      <c r="AG964" s="230"/>
      <c r="AH964" s="25">
        <f t="shared" si="242"/>
        <v>0</v>
      </c>
      <c r="AI964" s="23"/>
      <c r="AJ964" s="49">
        <f t="shared" si="254"/>
        <v>6</v>
      </c>
      <c r="AK964" s="365" t="s">
        <v>584</v>
      </c>
      <c r="AL964" s="182">
        <f t="shared" si="255"/>
        <v>0.01</v>
      </c>
      <c r="AM964" s="69" t="s">
        <v>161</v>
      </c>
      <c r="AN964" s="20" t="s">
        <v>149</v>
      </c>
      <c r="AO964" s="20" t="s">
        <v>149</v>
      </c>
      <c r="AP964" s="21"/>
      <c r="AQ964" s="122" t="s">
        <v>4</v>
      </c>
      <c r="AR964" s="185" t="str">
        <f>INDEX(Преподаватели!F$3:F$72,MATCH($AK964,Преподаватели!$E$3:$E$72,0),1)</f>
        <v>ст.викл.</v>
      </c>
      <c r="AS964" s="101" t="str">
        <f>INDEX(Преподаватели!G$3:G$72,MATCH($AK964,Преподаватели!$E$3:$E$72,0),1)</f>
        <v>сум.</v>
      </c>
      <c r="AT964" s="101" t="str">
        <f>INDEX(Преподаватели!H$3:H$72,MATCH($AK964,Преподаватели!$E$3:$E$72,0),1)</f>
        <v>б.с.</v>
      </c>
      <c r="AU964" s="186" t="str">
        <f>INDEX(Преподаватели!I$3:I$72,MATCH($AK964,Преподаватели!$E$3:$E$72,0),1)</f>
        <v>б.з.</v>
      </c>
      <c r="AV964" s="157"/>
      <c r="AW964" s="163"/>
      <c r="AX964" s="163"/>
      <c r="AY964" s="164"/>
      <c r="AZ964" s="165"/>
      <c r="BA964" s="165"/>
    </row>
    <row r="965" spans="1:58" ht="25.5">
      <c r="A965" s="21" t="s">
        <v>428</v>
      </c>
      <c r="B965" s="145" t="s">
        <v>842</v>
      </c>
      <c r="C965" s="68" t="s">
        <v>251</v>
      </c>
      <c r="D965" s="21" t="s">
        <v>437</v>
      </c>
      <c r="E965" s="21" t="s">
        <v>413</v>
      </c>
      <c r="F965" s="21">
        <v>1</v>
      </c>
      <c r="G965" s="320" t="s">
        <v>831</v>
      </c>
      <c r="H965" s="21">
        <v>6</v>
      </c>
      <c r="I965" s="49">
        <v>1</v>
      </c>
      <c r="J965" s="37"/>
      <c r="K965" s="31"/>
      <c r="L965" s="31"/>
      <c r="M965" s="38"/>
      <c r="N965" s="193">
        <v>0</v>
      </c>
      <c r="O965" s="21"/>
      <c r="P965" s="21">
        <v>4</v>
      </c>
      <c r="Q965" s="21">
        <v>4</v>
      </c>
      <c r="R965" s="21">
        <v>0</v>
      </c>
      <c r="S965" s="21"/>
      <c r="T965" s="121"/>
      <c r="U965" s="50">
        <f t="shared" si="243"/>
        <v>4</v>
      </c>
      <c r="V965" s="29">
        <f t="shared" si="244"/>
        <v>0</v>
      </c>
      <c r="W965" s="29">
        <f t="shared" si="245"/>
        <v>0</v>
      </c>
      <c r="X965" s="57">
        <f t="shared" si="246"/>
        <v>0</v>
      </c>
      <c r="Y965" s="29">
        <f t="shared" si="247"/>
        <v>0</v>
      </c>
      <c r="Z965" s="20">
        <f t="shared" si="248"/>
        <v>0</v>
      </c>
      <c r="AA965" s="20">
        <f t="shared" si="241"/>
        <v>0</v>
      </c>
      <c r="AB965" s="20">
        <f t="shared" si="249"/>
        <v>0</v>
      </c>
      <c r="AC965" s="20">
        <f t="shared" si="250"/>
        <v>0</v>
      </c>
      <c r="AD965" s="20">
        <f t="shared" si="251"/>
        <v>0</v>
      </c>
      <c r="AE965" s="23">
        <f t="shared" si="252"/>
        <v>0</v>
      </c>
      <c r="AF965" s="25">
        <f t="shared" si="253"/>
        <v>0</v>
      </c>
      <c r="AG965" s="230"/>
      <c r="AH965" s="25">
        <f t="shared" si="242"/>
        <v>0</v>
      </c>
      <c r="AI965" s="23"/>
      <c r="AJ965" s="49">
        <f t="shared" si="254"/>
        <v>4</v>
      </c>
      <c r="AK965" s="365" t="s">
        <v>839</v>
      </c>
      <c r="AL965" s="182">
        <f t="shared" si="255"/>
        <v>6.6666666666666671E-3</v>
      </c>
      <c r="AM965" s="69" t="s">
        <v>173</v>
      </c>
      <c r="AN965" s="20" t="s">
        <v>149</v>
      </c>
      <c r="AO965" s="20" t="s">
        <v>149</v>
      </c>
      <c r="AP965" s="21"/>
      <c r="AQ965" s="122" t="s">
        <v>4</v>
      </c>
      <c r="AR965" s="185" t="str">
        <f>INDEX(Преподаватели!F$3:F$72,MATCH($AK965,Преподаватели!$E$3:$E$72,0),1)</f>
        <v>ст.викл.</v>
      </c>
      <c r="AS965" s="101" t="str">
        <f>INDEX(Преподаватели!G$3:G$72,MATCH($AK965,Преподаватели!$E$3:$E$72,0),1)</f>
        <v>сум.</v>
      </c>
      <c r="AT965" s="101" t="str">
        <f>INDEX(Преподаватели!H$3:H$72,MATCH($AK965,Преподаватели!$E$3:$E$72,0),1)</f>
        <v>б.с.</v>
      </c>
      <c r="AU965" s="186" t="str">
        <f>INDEX(Преподаватели!I$3:I$72,MATCH($AK965,Преподаватели!$E$3:$E$72,0),1)</f>
        <v>б.з.</v>
      </c>
      <c r="AV965" s="157"/>
      <c r="AW965" s="163"/>
      <c r="AX965" s="163"/>
      <c r="AY965" s="164"/>
      <c r="AZ965" s="165"/>
      <c r="BA965" s="165"/>
      <c r="BB965" s="1"/>
      <c r="BC965" s="1"/>
      <c r="BD965" s="1"/>
      <c r="BE965" s="1"/>
      <c r="BF965" s="1"/>
    </row>
    <row r="966" spans="1:58" s="1" customFormat="1" ht="25.5">
      <c r="A966" s="21" t="s">
        <v>428</v>
      </c>
      <c r="B966" s="145" t="s">
        <v>842</v>
      </c>
      <c r="C966" s="68" t="s">
        <v>251</v>
      </c>
      <c r="D966" s="21" t="s">
        <v>437</v>
      </c>
      <c r="E966" s="21" t="s">
        <v>413</v>
      </c>
      <c r="F966" s="21">
        <v>2</v>
      </c>
      <c r="G966" s="320" t="s">
        <v>831</v>
      </c>
      <c r="H966" s="21">
        <v>6</v>
      </c>
      <c r="I966" s="49">
        <v>1</v>
      </c>
      <c r="J966" s="37"/>
      <c r="K966" s="31" t="s">
        <v>106</v>
      </c>
      <c r="L966" s="31"/>
      <c r="M966" s="38"/>
      <c r="N966" s="193">
        <v>4</v>
      </c>
      <c r="O966" s="21">
        <v>120</v>
      </c>
      <c r="P966" s="21">
        <v>4</v>
      </c>
      <c r="Q966" s="21"/>
      <c r="R966" s="21">
        <v>0</v>
      </c>
      <c r="S966" s="21">
        <v>4</v>
      </c>
      <c r="T966" s="121">
        <v>110</v>
      </c>
      <c r="U966" s="50">
        <f t="shared" si="243"/>
        <v>0</v>
      </c>
      <c r="V966" s="29">
        <f t="shared" si="244"/>
        <v>0</v>
      </c>
      <c r="W966" s="29">
        <f t="shared" si="245"/>
        <v>4</v>
      </c>
      <c r="X966" s="57">
        <f t="shared" si="246"/>
        <v>0</v>
      </c>
      <c r="Y966" s="29">
        <f t="shared" si="247"/>
        <v>0</v>
      </c>
      <c r="Z966" s="20">
        <f t="shared" si="248"/>
        <v>0</v>
      </c>
      <c r="AA966" s="20">
        <f t="shared" si="241"/>
        <v>0</v>
      </c>
      <c r="AB966" s="20">
        <f t="shared" si="249"/>
        <v>0</v>
      </c>
      <c r="AC966" s="20">
        <f t="shared" si="250"/>
        <v>0</v>
      </c>
      <c r="AD966" s="20">
        <f t="shared" si="251"/>
        <v>0</v>
      </c>
      <c r="AE966" s="23">
        <f t="shared" si="252"/>
        <v>0</v>
      </c>
      <c r="AF966" s="25">
        <f t="shared" si="253"/>
        <v>0</v>
      </c>
      <c r="AG966" s="230"/>
      <c r="AH966" s="25">
        <f t="shared" si="242"/>
        <v>0</v>
      </c>
      <c r="AI966" s="23"/>
      <c r="AJ966" s="49">
        <f t="shared" si="254"/>
        <v>4</v>
      </c>
      <c r="AK966" s="365" t="s">
        <v>169</v>
      </c>
      <c r="AL966" s="182">
        <f t="shared" si="255"/>
        <v>6.6666666666666671E-3</v>
      </c>
      <c r="AM966" s="69" t="s">
        <v>173</v>
      </c>
      <c r="AN966" s="20" t="s">
        <v>149</v>
      </c>
      <c r="AO966" s="20" t="s">
        <v>149</v>
      </c>
      <c r="AP966" s="21"/>
      <c r="AQ966" s="122" t="s">
        <v>4</v>
      </c>
      <c r="AR966" s="185" t="str">
        <f>INDEX(Преподаватели!F$3:F$72,MATCH($AK966,Преподаватели!$E$3:$E$72,0),1)</f>
        <v>ст.викл.</v>
      </c>
      <c r="AS966" s="101" t="str">
        <f>INDEX(Преподаватели!G$3:G$72,MATCH($AK966,Преподаватели!$E$3:$E$72,0),1)</f>
        <v>сум.</v>
      </c>
      <c r="AT966" s="101" t="str">
        <f>INDEX(Преподаватели!H$3:H$72,MATCH($AK966,Преподаватели!$E$3:$E$72,0),1)</f>
        <v>б.с.</v>
      </c>
      <c r="AU966" s="186" t="str">
        <f>INDEX(Преподаватели!I$3:I$72,MATCH($AK966,Преподаватели!$E$3:$E$72,0),1)</f>
        <v>б.з.</v>
      </c>
      <c r="AV966" s="157"/>
      <c r="AW966" s="163"/>
      <c r="AX966" s="163"/>
      <c r="AY966" s="164"/>
      <c r="AZ966" s="165"/>
      <c r="BA966" s="165"/>
      <c r="BB966" s="4"/>
      <c r="BC966" s="4"/>
      <c r="BD966" s="4"/>
      <c r="BE966" s="4"/>
      <c r="BF966" s="4"/>
    </row>
    <row r="967" spans="1:58" s="1" customFormat="1" ht="25.5">
      <c r="A967" s="21" t="s">
        <v>430</v>
      </c>
      <c r="B967" s="145" t="s">
        <v>843</v>
      </c>
      <c r="C967" s="68" t="s">
        <v>251</v>
      </c>
      <c r="D967" s="21" t="s">
        <v>437</v>
      </c>
      <c r="E967" s="21" t="s">
        <v>413</v>
      </c>
      <c r="F967" s="21">
        <v>1</v>
      </c>
      <c r="G967" s="320" t="s">
        <v>831</v>
      </c>
      <c r="H967" s="21">
        <v>6</v>
      </c>
      <c r="I967" s="49">
        <v>1</v>
      </c>
      <c r="J967" s="37"/>
      <c r="K967" s="31"/>
      <c r="L967" s="31"/>
      <c r="M967" s="38"/>
      <c r="N967" s="193">
        <v>0</v>
      </c>
      <c r="O967" s="21"/>
      <c r="P967" s="21">
        <v>4</v>
      </c>
      <c r="Q967" s="21">
        <v>4</v>
      </c>
      <c r="R967" s="21">
        <v>0</v>
      </c>
      <c r="S967" s="21"/>
      <c r="T967" s="121"/>
      <c r="U967" s="50">
        <f t="shared" si="243"/>
        <v>4</v>
      </c>
      <c r="V967" s="29">
        <f t="shared" si="244"/>
        <v>0</v>
      </c>
      <c r="W967" s="29">
        <f t="shared" si="245"/>
        <v>0</v>
      </c>
      <c r="X967" s="57">
        <f t="shared" si="246"/>
        <v>0</v>
      </c>
      <c r="Y967" s="29">
        <f t="shared" si="247"/>
        <v>0</v>
      </c>
      <c r="Z967" s="20">
        <f t="shared" si="248"/>
        <v>0</v>
      </c>
      <c r="AA967" s="20">
        <f t="shared" si="241"/>
        <v>0</v>
      </c>
      <c r="AB967" s="20">
        <f t="shared" si="249"/>
        <v>0</v>
      </c>
      <c r="AC967" s="20">
        <f t="shared" si="250"/>
        <v>0</v>
      </c>
      <c r="AD967" s="20">
        <f t="shared" si="251"/>
        <v>0</v>
      </c>
      <c r="AE967" s="23">
        <f t="shared" si="252"/>
        <v>0</v>
      </c>
      <c r="AF967" s="25">
        <f t="shared" si="253"/>
        <v>0</v>
      </c>
      <c r="AG967" s="230"/>
      <c r="AH967" s="25">
        <f t="shared" si="242"/>
        <v>0</v>
      </c>
      <c r="AI967" s="23"/>
      <c r="AJ967" s="49">
        <f t="shared" si="254"/>
        <v>4</v>
      </c>
      <c r="AK967" s="365" t="s">
        <v>238</v>
      </c>
      <c r="AL967" s="182">
        <f t="shared" si="255"/>
        <v>6.6666666666666671E-3</v>
      </c>
      <c r="AM967" s="69" t="s">
        <v>173</v>
      </c>
      <c r="AN967" s="20" t="s">
        <v>149</v>
      </c>
      <c r="AO967" s="20" t="s">
        <v>149</v>
      </c>
      <c r="AP967" s="21"/>
      <c r="AQ967" s="122" t="s">
        <v>4</v>
      </c>
      <c r="AR967" s="185" t="str">
        <f>INDEX(Преподаватели!F$3:F$72,MATCH($AK967,Преподаватели!$E$3:$E$72,0),1)</f>
        <v>доц.</v>
      </c>
      <c r="AS967" s="101" t="str">
        <f>INDEX(Преподаватели!G$3:G$72,MATCH($AK967,Преподаватели!$E$3:$E$72,0),1)</f>
        <v>шт.</v>
      </c>
      <c r="AT967" s="101" t="str">
        <f>INDEX(Преподаватели!H$3:H$72,MATCH($AK967,Преподаватели!$E$3:$E$72,0),1)</f>
        <v>к.н.</v>
      </c>
      <c r="AU967" s="186" t="str">
        <f>INDEX(Преподаватели!I$3:I$72,MATCH($AK967,Преподаватели!$E$3:$E$72,0),1)</f>
        <v>б.з.</v>
      </c>
      <c r="AV967" s="157"/>
      <c r="AW967" s="163"/>
      <c r="AX967" s="163"/>
      <c r="AY967" s="164"/>
      <c r="AZ967" s="165"/>
      <c r="BA967" s="165"/>
    </row>
    <row r="968" spans="1:58" ht="25.5">
      <c r="A968" s="21" t="s">
        <v>430</v>
      </c>
      <c r="B968" s="145" t="s">
        <v>843</v>
      </c>
      <c r="C968" s="68" t="s">
        <v>251</v>
      </c>
      <c r="D968" s="21" t="s">
        <v>437</v>
      </c>
      <c r="E968" s="21" t="s">
        <v>413</v>
      </c>
      <c r="F968" s="21">
        <v>2</v>
      </c>
      <c r="G968" s="320" t="s">
        <v>831</v>
      </c>
      <c r="H968" s="21">
        <v>6</v>
      </c>
      <c r="I968" s="49">
        <v>1</v>
      </c>
      <c r="J968" s="37"/>
      <c r="K968" s="31" t="s">
        <v>106</v>
      </c>
      <c r="L968" s="31"/>
      <c r="M968" s="38"/>
      <c r="N968" s="193">
        <v>4</v>
      </c>
      <c r="O968" s="21">
        <v>120</v>
      </c>
      <c r="P968" s="21">
        <v>6</v>
      </c>
      <c r="Q968" s="21"/>
      <c r="R968" s="21">
        <v>0</v>
      </c>
      <c r="S968" s="21">
        <v>6</v>
      </c>
      <c r="T968" s="121">
        <v>110</v>
      </c>
      <c r="U968" s="50">
        <f t="shared" si="243"/>
        <v>0</v>
      </c>
      <c r="V968" s="29">
        <f t="shared" si="244"/>
        <v>0</v>
      </c>
      <c r="W968" s="29">
        <f t="shared" si="245"/>
        <v>6</v>
      </c>
      <c r="X968" s="57">
        <f t="shared" si="246"/>
        <v>0</v>
      </c>
      <c r="Y968" s="29">
        <f t="shared" si="247"/>
        <v>0</v>
      </c>
      <c r="Z968" s="20">
        <f t="shared" si="248"/>
        <v>0</v>
      </c>
      <c r="AA968" s="20">
        <f t="shared" ref="AA968:AA1055" si="256">IF(H968&lt;6,0,IF(AND(D968="Ден.",J968="+"),I968*2,IF(AND(D968="Ден.",J968="+п"),I968*2,0)))</f>
        <v>0</v>
      </c>
      <c r="AB968" s="20">
        <f t="shared" si="249"/>
        <v>0</v>
      </c>
      <c r="AC968" s="20">
        <f t="shared" si="250"/>
        <v>0</v>
      </c>
      <c r="AD968" s="20">
        <f t="shared" si="251"/>
        <v>0</v>
      </c>
      <c r="AE968" s="23">
        <f t="shared" si="252"/>
        <v>0</v>
      </c>
      <c r="AF968" s="25">
        <f t="shared" si="253"/>
        <v>0</v>
      </c>
      <c r="AG968" s="230"/>
      <c r="AH968" s="25">
        <f t="shared" si="242"/>
        <v>0</v>
      </c>
      <c r="AI968" s="23"/>
      <c r="AJ968" s="49">
        <f t="shared" si="254"/>
        <v>6</v>
      </c>
      <c r="AK968" s="365" t="s">
        <v>238</v>
      </c>
      <c r="AL968" s="182">
        <f t="shared" si="255"/>
        <v>0.01</v>
      </c>
      <c r="AM968" s="69" t="s">
        <v>173</v>
      </c>
      <c r="AN968" s="20" t="s">
        <v>149</v>
      </c>
      <c r="AO968" s="20" t="s">
        <v>149</v>
      </c>
      <c r="AP968" s="21"/>
      <c r="AQ968" s="122" t="s">
        <v>4</v>
      </c>
      <c r="AR968" s="185" t="str">
        <f>INDEX(Преподаватели!F$3:F$72,MATCH($AK968,Преподаватели!$E$3:$E$72,0),1)</f>
        <v>доц.</v>
      </c>
      <c r="AS968" s="101" t="str">
        <f>INDEX(Преподаватели!G$3:G$72,MATCH($AK968,Преподаватели!$E$3:$E$72,0),1)</f>
        <v>шт.</v>
      </c>
      <c r="AT968" s="101" t="str">
        <f>INDEX(Преподаватели!H$3:H$72,MATCH($AK968,Преподаватели!$E$3:$E$72,0),1)</f>
        <v>к.н.</v>
      </c>
      <c r="AU968" s="186" t="str">
        <f>INDEX(Преподаватели!I$3:I$72,MATCH($AK968,Преподаватели!$E$3:$E$72,0),1)</f>
        <v>б.з.</v>
      </c>
      <c r="AV968" s="157"/>
      <c r="AW968" s="163"/>
      <c r="AX968" s="163"/>
      <c r="AY968" s="164"/>
      <c r="AZ968" s="165"/>
      <c r="BA968" s="165"/>
      <c r="BB968" s="1"/>
      <c r="BC968" s="1"/>
      <c r="BD968" s="1"/>
      <c r="BE968" s="1"/>
      <c r="BF968" s="1"/>
    </row>
    <row r="969" spans="1:58" s="1" customFormat="1">
      <c r="A969" s="22" t="s">
        <v>432</v>
      </c>
      <c r="B969" s="145" t="s">
        <v>844</v>
      </c>
      <c r="C969" s="68" t="s">
        <v>227</v>
      </c>
      <c r="D969" s="21" t="s">
        <v>437</v>
      </c>
      <c r="E969" s="21" t="s">
        <v>413</v>
      </c>
      <c r="F969" s="21">
        <v>1</v>
      </c>
      <c r="G969" s="20" t="s">
        <v>836</v>
      </c>
      <c r="H969" s="21">
        <v>5</v>
      </c>
      <c r="I969" s="49">
        <v>1</v>
      </c>
      <c r="J969" s="37"/>
      <c r="K969" s="31"/>
      <c r="L969" s="31"/>
      <c r="M969" s="38"/>
      <c r="N969" s="193">
        <v>0</v>
      </c>
      <c r="O969" s="21"/>
      <c r="P969" s="21">
        <v>4</v>
      </c>
      <c r="Q969" s="21">
        <v>4</v>
      </c>
      <c r="R969" s="21">
        <v>0</v>
      </c>
      <c r="S969" s="21"/>
      <c r="T969" s="121"/>
      <c r="U969" s="50">
        <f t="shared" si="243"/>
        <v>4</v>
      </c>
      <c r="V969" s="29">
        <f t="shared" si="244"/>
        <v>0</v>
      </c>
      <c r="W969" s="29">
        <f t="shared" si="245"/>
        <v>0</v>
      </c>
      <c r="X969" s="57">
        <f t="shared" si="246"/>
        <v>0</v>
      </c>
      <c r="Y969" s="29">
        <f t="shared" si="247"/>
        <v>0</v>
      </c>
      <c r="Z969" s="20">
        <f t="shared" si="248"/>
        <v>0</v>
      </c>
      <c r="AA969" s="20">
        <f t="shared" si="256"/>
        <v>0</v>
      </c>
      <c r="AB969" s="20">
        <f t="shared" si="249"/>
        <v>0</v>
      </c>
      <c r="AC969" s="20">
        <f t="shared" si="250"/>
        <v>0</v>
      </c>
      <c r="AD969" s="20">
        <f t="shared" si="251"/>
        <v>0</v>
      </c>
      <c r="AE969" s="23">
        <f t="shared" si="252"/>
        <v>0</v>
      </c>
      <c r="AF969" s="25">
        <f t="shared" si="253"/>
        <v>0</v>
      </c>
      <c r="AG969" s="230"/>
      <c r="AH969" s="25">
        <f t="shared" si="242"/>
        <v>0</v>
      </c>
      <c r="AI969" s="23"/>
      <c r="AJ969" s="49">
        <f t="shared" si="254"/>
        <v>4</v>
      </c>
      <c r="AK969" s="365" t="s">
        <v>278</v>
      </c>
      <c r="AL969" s="182">
        <f t="shared" si="255"/>
        <v>6.6666666666666671E-3</v>
      </c>
      <c r="AM969" s="69" t="s">
        <v>173</v>
      </c>
      <c r="AN969" s="20" t="s">
        <v>149</v>
      </c>
      <c r="AO969" s="20" t="s">
        <v>149</v>
      </c>
      <c r="AP969" s="21"/>
      <c r="AQ969" s="122" t="s">
        <v>4</v>
      </c>
      <c r="AR969" s="185" t="str">
        <f>INDEX(Преподаватели!F$3:F$72,MATCH($AK969,Преподаватели!$E$3:$E$72,0),1)</f>
        <v>викл.</v>
      </c>
      <c r="AS969" s="101" t="str">
        <f>INDEX(Преподаватели!G$3:G$72,MATCH($AK969,Преподаватели!$E$3:$E$72,0),1)</f>
        <v>сум.</v>
      </c>
      <c r="AT969" s="101" t="str">
        <f>INDEX(Преподаватели!H$3:H$72,MATCH($AK969,Преподаватели!$E$3:$E$72,0),1)</f>
        <v>б.с.</v>
      </c>
      <c r="AU969" s="186" t="str">
        <f>INDEX(Преподаватели!I$3:I$72,MATCH($AK969,Преподаватели!$E$3:$E$72,0),1)</f>
        <v>б.з.</v>
      </c>
      <c r="AV969" s="157"/>
      <c r="AW969" s="163"/>
      <c r="AX969" s="163"/>
      <c r="AY969" s="164"/>
      <c r="AZ969" s="165"/>
      <c r="BA969" s="165"/>
      <c r="BB969" s="4"/>
      <c r="BC969" s="4"/>
      <c r="BD969" s="4"/>
      <c r="BE969" s="4"/>
      <c r="BF969" s="4"/>
    </row>
    <row r="970" spans="1:58" s="1" customFormat="1">
      <c r="A970" s="21" t="s">
        <v>432</v>
      </c>
      <c r="B970" s="145" t="s">
        <v>844</v>
      </c>
      <c r="C970" s="68" t="s">
        <v>227</v>
      </c>
      <c r="D970" s="21" t="s">
        <v>437</v>
      </c>
      <c r="E970" s="21" t="s">
        <v>413</v>
      </c>
      <c r="F970" s="21">
        <v>2</v>
      </c>
      <c r="G970" s="20" t="s">
        <v>836</v>
      </c>
      <c r="H970" s="21">
        <v>5</v>
      </c>
      <c r="I970" s="49">
        <v>1</v>
      </c>
      <c r="J970" s="37"/>
      <c r="K970" s="31" t="s">
        <v>106</v>
      </c>
      <c r="L970" s="31"/>
      <c r="M970" s="38"/>
      <c r="N970" s="193">
        <v>4</v>
      </c>
      <c r="O970" s="21">
        <v>120</v>
      </c>
      <c r="P970" s="21">
        <v>6</v>
      </c>
      <c r="Q970" s="21"/>
      <c r="R970" s="21">
        <v>0</v>
      </c>
      <c r="S970" s="21">
        <v>6</v>
      </c>
      <c r="T970" s="121">
        <v>110</v>
      </c>
      <c r="U970" s="50">
        <f t="shared" si="243"/>
        <v>0</v>
      </c>
      <c r="V970" s="29">
        <f t="shared" si="244"/>
        <v>0</v>
      </c>
      <c r="W970" s="29">
        <f t="shared" si="245"/>
        <v>6</v>
      </c>
      <c r="X970" s="57">
        <f t="shared" si="246"/>
        <v>0</v>
      </c>
      <c r="Y970" s="29">
        <f t="shared" si="247"/>
        <v>0</v>
      </c>
      <c r="Z970" s="20">
        <f t="shared" si="248"/>
        <v>0</v>
      </c>
      <c r="AA970" s="20">
        <f t="shared" si="256"/>
        <v>0</v>
      </c>
      <c r="AB970" s="20">
        <f t="shared" si="249"/>
        <v>0</v>
      </c>
      <c r="AC970" s="20">
        <f t="shared" si="250"/>
        <v>0</v>
      </c>
      <c r="AD970" s="20">
        <f t="shared" si="251"/>
        <v>0</v>
      </c>
      <c r="AE970" s="23">
        <f t="shared" si="252"/>
        <v>0</v>
      </c>
      <c r="AF970" s="25">
        <f t="shared" si="253"/>
        <v>0</v>
      </c>
      <c r="AG970" s="230"/>
      <c r="AH970" s="25">
        <f t="shared" si="242"/>
        <v>0</v>
      </c>
      <c r="AI970" s="23"/>
      <c r="AJ970" s="49">
        <f t="shared" si="254"/>
        <v>6</v>
      </c>
      <c r="AK970" s="365" t="s">
        <v>278</v>
      </c>
      <c r="AL970" s="182">
        <f t="shared" si="255"/>
        <v>0.01</v>
      </c>
      <c r="AM970" s="69" t="s">
        <v>173</v>
      </c>
      <c r="AN970" s="20" t="s">
        <v>149</v>
      </c>
      <c r="AO970" s="20" t="s">
        <v>149</v>
      </c>
      <c r="AP970" s="21"/>
      <c r="AQ970" s="122" t="s">
        <v>4</v>
      </c>
      <c r="AR970" s="185" t="str">
        <f>INDEX(Преподаватели!F$3:F$72,MATCH($AK970,Преподаватели!$E$3:$E$72,0),1)</f>
        <v>викл.</v>
      </c>
      <c r="AS970" s="101" t="str">
        <f>INDEX(Преподаватели!G$3:G$72,MATCH($AK970,Преподаватели!$E$3:$E$72,0),1)</f>
        <v>сум.</v>
      </c>
      <c r="AT970" s="101" t="str">
        <f>INDEX(Преподаватели!H$3:H$72,MATCH($AK970,Преподаватели!$E$3:$E$72,0),1)</f>
        <v>б.с.</v>
      </c>
      <c r="AU970" s="186" t="str">
        <f>INDEX(Преподаватели!I$3:I$72,MATCH($AK970,Преподаватели!$E$3:$E$72,0),1)</f>
        <v>б.з.</v>
      </c>
      <c r="AV970" s="157"/>
      <c r="AW970" s="163"/>
      <c r="AX970" s="163"/>
      <c r="AY970" s="164"/>
      <c r="AZ970" s="165"/>
      <c r="BA970" s="165"/>
    </row>
    <row r="971" spans="1:58">
      <c r="A971" s="21" t="s">
        <v>434</v>
      </c>
      <c r="B971" s="145" t="s">
        <v>845</v>
      </c>
      <c r="C971" s="68" t="s">
        <v>251</v>
      </c>
      <c r="D971" s="21" t="s">
        <v>437</v>
      </c>
      <c r="E971" s="21" t="s">
        <v>413</v>
      </c>
      <c r="F971" s="21">
        <v>1</v>
      </c>
      <c r="G971" s="320" t="s">
        <v>831</v>
      </c>
      <c r="H971" s="21">
        <v>6</v>
      </c>
      <c r="I971" s="49">
        <v>1</v>
      </c>
      <c r="J971" s="37"/>
      <c r="K971" s="31"/>
      <c r="L971" s="31"/>
      <c r="M971" s="38"/>
      <c r="N971" s="193">
        <v>0</v>
      </c>
      <c r="O971" s="21"/>
      <c r="P971" s="21">
        <v>4</v>
      </c>
      <c r="Q971" s="21">
        <v>4</v>
      </c>
      <c r="R971" s="21">
        <v>0</v>
      </c>
      <c r="S971" s="21"/>
      <c r="T971" s="121"/>
      <c r="U971" s="50">
        <f t="shared" si="243"/>
        <v>4</v>
      </c>
      <c r="V971" s="29">
        <f t="shared" si="244"/>
        <v>0</v>
      </c>
      <c r="W971" s="29">
        <f t="shared" si="245"/>
        <v>0</v>
      </c>
      <c r="X971" s="57">
        <f t="shared" si="246"/>
        <v>0</v>
      </c>
      <c r="Y971" s="29">
        <f t="shared" si="247"/>
        <v>0</v>
      </c>
      <c r="Z971" s="20">
        <f t="shared" si="248"/>
        <v>0</v>
      </c>
      <c r="AA971" s="20">
        <f t="shared" si="256"/>
        <v>0</v>
      </c>
      <c r="AB971" s="20">
        <f t="shared" si="249"/>
        <v>0</v>
      </c>
      <c r="AC971" s="20">
        <f t="shared" si="250"/>
        <v>0</v>
      </c>
      <c r="AD971" s="20">
        <f t="shared" si="251"/>
        <v>0</v>
      </c>
      <c r="AE971" s="23">
        <f t="shared" si="252"/>
        <v>0</v>
      </c>
      <c r="AF971" s="25">
        <f t="shared" si="253"/>
        <v>0</v>
      </c>
      <c r="AG971" s="230"/>
      <c r="AH971" s="25">
        <f t="shared" si="242"/>
        <v>0</v>
      </c>
      <c r="AI971" s="23"/>
      <c r="AJ971" s="49">
        <f t="shared" si="254"/>
        <v>4</v>
      </c>
      <c r="AK971" s="365" t="s">
        <v>278</v>
      </c>
      <c r="AL971" s="182">
        <f t="shared" si="255"/>
        <v>6.6666666666666671E-3</v>
      </c>
      <c r="AM971" s="69" t="s">
        <v>173</v>
      </c>
      <c r="AN971" s="20" t="s">
        <v>149</v>
      </c>
      <c r="AO971" s="20" t="s">
        <v>149</v>
      </c>
      <c r="AP971" s="21"/>
      <c r="AQ971" s="122" t="s">
        <v>4</v>
      </c>
      <c r="AR971" s="185" t="str">
        <f>INDEX(Преподаватели!F$3:F$72,MATCH($AK971,Преподаватели!$E$3:$E$72,0),1)</f>
        <v>викл.</v>
      </c>
      <c r="AS971" s="101" t="str">
        <f>INDEX(Преподаватели!G$3:G$72,MATCH($AK971,Преподаватели!$E$3:$E$72,0),1)</f>
        <v>сум.</v>
      </c>
      <c r="AT971" s="101" t="str">
        <f>INDEX(Преподаватели!H$3:H$72,MATCH($AK971,Преподаватели!$E$3:$E$72,0),1)</f>
        <v>б.с.</v>
      </c>
      <c r="AU971" s="186" t="str">
        <f>INDEX(Преподаватели!I$3:I$72,MATCH($AK971,Преподаватели!$E$3:$E$72,0),1)</f>
        <v>б.з.</v>
      </c>
      <c r="AV971" s="157"/>
      <c r="AW971" s="163"/>
      <c r="AX971" s="163"/>
      <c r="AY971" s="164"/>
      <c r="AZ971" s="165"/>
      <c r="BA971" s="165"/>
      <c r="BB971" s="1"/>
      <c r="BC971" s="1"/>
      <c r="BD971" s="1"/>
      <c r="BE971" s="1"/>
      <c r="BF971" s="1"/>
    </row>
    <row r="972" spans="1:58" s="1" customFormat="1">
      <c r="A972" s="21" t="s">
        <v>434</v>
      </c>
      <c r="B972" s="145" t="s">
        <v>845</v>
      </c>
      <c r="C972" s="68" t="s">
        <v>251</v>
      </c>
      <c r="D972" s="21" t="s">
        <v>437</v>
      </c>
      <c r="E972" s="21" t="s">
        <v>413</v>
      </c>
      <c r="F972" s="21">
        <v>2</v>
      </c>
      <c r="G972" s="320" t="s">
        <v>831</v>
      </c>
      <c r="H972" s="21">
        <v>6</v>
      </c>
      <c r="I972" s="49">
        <v>1</v>
      </c>
      <c r="J972" s="37"/>
      <c r="K972" s="31" t="s">
        <v>106</v>
      </c>
      <c r="L972" s="31"/>
      <c r="M972" s="38"/>
      <c r="N972" s="193">
        <v>4</v>
      </c>
      <c r="O972" s="21">
        <v>120</v>
      </c>
      <c r="P972" s="21">
        <v>6</v>
      </c>
      <c r="Q972" s="21"/>
      <c r="R972" s="21">
        <v>0</v>
      </c>
      <c r="S972" s="21">
        <v>6</v>
      </c>
      <c r="T972" s="121">
        <v>110</v>
      </c>
      <c r="U972" s="50">
        <f t="shared" si="243"/>
        <v>0</v>
      </c>
      <c r="V972" s="29">
        <f t="shared" si="244"/>
        <v>0</v>
      </c>
      <c r="W972" s="29">
        <f t="shared" si="245"/>
        <v>6</v>
      </c>
      <c r="X972" s="57">
        <f t="shared" si="246"/>
        <v>0</v>
      </c>
      <c r="Y972" s="29">
        <f t="shared" si="247"/>
        <v>0</v>
      </c>
      <c r="Z972" s="20">
        <f t="shared" si="248"/>
        <v>0</v>
      </c>
      <c r="AA972" s="20">
        <f t="shared" si="256"/>
        <v>0</v>
      </c>
      <c r="AB972" s="20">
        <f t="shared" si="249"/>
        <v>0</v>
      </c>
      <c r="AC972" s="20">
        <f t="shared" si="250"/>
        <v>0</v>
      </c>
      <c r="AD972" s="20">
        <f t="shared" si="251"/>
        <v>0</v>
      </c>
      <c r="AE972" s="23">
        <f t="shared" si="252"/>
        <v>0</v>
      </c>
      <c r="AF972" s="25">
        <f t="shared" si="253"/>
        <v>0</v>
      </c>
      <c r="AG972" s="230"/>
      <c r="AH972" s="25">
        <f t="shared" si="242"/>
        <v>0</v>
      </c>
      <c r="AI972" s="23"/>
      <c r="AJ972" s="49">
        <f t="shared" si="254"/>
        <v>6</v>
      </c>
      <c r="AK972" s="365" t="s">
        <v>278</v>
      </c>
      <c r="AL972" s="182">
        <f t="shared" si="255"/>
        <v>0.01</v>
      </c>
      <c r="AM972" s="69" t="s">
        <v>173</v>
      </c>
      <c r="AN972" s="20" t="s">
        <v>149</v>
      </c>
      <c r="AO972" s="20" t="s">
        <v>149</v>
      </c>
      <c r="AP972" s="21"/>
      <c r="AQ972" s="122" t="s">
        <v>4</v>
      </c>
      <c r="AR972" s="185" t="str">
        <f>INDEX(Преподаватели!F$3:F$72,MATCH($AK972,Преподаватели!$E$3:$E$72,0),1)</f>
        <v>викл.</v>
      </c>
      <c r="AS972" s="101" t="str">
        <f>INDEX(Преподаватели!G$3:G$72,MATCH($AK972,Преподаватели!$E$3:$E$72,0),1)</f>
        <v>сум.</v>
      </c>
      <c r="AT972" s="101" t="str">
        <f>INDEX(Преподаватели!H$3:H$72,MATCH($AK972,Преподаватели!$E$3:$E$72,0),1)</f>
        <v>б.с.</v>
      </c>
      <c r="AU972" s="186" t="str">
        <f>INDEX(Преподаватели!I$3:I$72,MATCH($AK972,Преподаватели!$E$3:$E$72,0),1)</f>
        <v>б.з.</v>
      </c>
      <c r="AV972" s="157"/>
      <c r="AW972" s="163"/>
      <c r="AX972" s="163"/>
      <c r="AY972" s="164"/>
      <c r="AZ972" s="165"/>
      <c r="BA972" s="165"/>
      <c r="BB972" s="4"/>
      <c r="BC972" s="4"/>
      <c r="BD972" s="4"/>
      <c r="BE972" s="4"/>
      <c r="BF972" s="4"/>
    </row>
    <row r="973" spans="1:58" s="1" customFormat="1">
      <c r="A973" s="21" t="s">
        <v>150</v>
      </c>
      <c r="B973" s="145" t="s">
        <v>846</v>
      </c>
      <c r="C973" s="68" t="s">
        <v>847</v>
      </c>
      <c r="D973" s="21" t="s">
        <v>437</v>
      </c>
      <c r="E973" s="21" t="s">
        <v>413</v>
      </c>
      <c r="F973" s="21">
        <v>1</v>
      </c>
      <c r="G973" s="20" t="s">
        <v>848</v>
      </c>
      <c r="H973" s="21">
        <v>1</v>
      </c>
      <c r="I973" s="49">
        <v>1</v>
      </c>
      <c r="J973" s="37"/>
      <c r="K973" s="31"/>
      <c r="L973" s="31"/>
      <c r="M973" s="38"/>
      <c r="N973" s="193">
        <v>0</v>
      </c>
      <c r="O973" s="21"/>
      <c r="P973" s="21">
        <v>4</v>
      </c>
      <c r="Q973" s="21">
        <v>4</v>
      </c>
      <c r="R973" s="21">
        <v>0</v>
      </c>
      <c r="S973" s="21"/>
      <c r="T973" s="121"/>
      <c r="U973" s="50">
        <f t="shared" si="243"/>
        <v>4</v>
      </c>
      <c r="V973" s="29">
        <f t="shared" si="244"/>
        <v>0</v>
      </c>
      <c r="W973" s="29">
        <f t="shared" si="245"/>
        <v>0</v>
      </c>
      <c r="X973" s="57">
        <f t="shared" si="246"/>
        <v>0</v>
      </c>
      <c r="Y973" s="29">
        <f t="shared" si="247"/>
        <v>0</v>
      </c>
      <c r="Z973" s="20">
        <f t="shared" si="248"/>
        <v>0</v>
      </c>
      <c r="AA973" s="20">
        <f t="shared" si="256"/>
        <v>0</v>
      </c>
      <c r="AB973" s="20">
        <f t="shared" si="249"/>
        <v>0</v>
      </c>
      <c r="AC973" s="20">
        <f t="shared" si="250"/>
        <v>0</v>
      </c>
      <c r="AD973" s="20">
        <f t="shared" si="251"/>
        <v>0</v>
      </c>
      <c r="AE973" s="23">
        <f t="shared" si="252"/>
        <v>0</v>
      </c>
      <c r="AF973" s="25">
        <f t="shared" si="253"/>
        <v>0</v>
      </c>
      <c r="AG973" s="230"/>
      <c r="AH973" s="25">
        <f t="shared" si="242"/>
        <v>0</v>
      </c>
      <c r="AI973" s="23"/>
      <c r="AJ973" s="49">
        <f t="shared" si="254"/>
        <v>4</v>
      </c>
      <c r="AK973" s="365" t="s">
        <v>254</v>
      </c>
      <c r="AL973" s="182">
        <f t="shared" si="255"/>
        <v>6.6666666666666671E-3</v>
      </c>
      <c r="AM973" s="69" t="s">
        <v>201</v>
      </c>
      <c r="AN973" s="20" t="s">
        <v>148</v>
      </c>
      <c r="AO973" s="20" t="s">
        <v>149</v>
      </c>
      <c r="AP973" s="21"/>
      <c r="AQ973" s="122" t="s">
        <v>4</v>
      </c>
      <c r="AR973" s="185" t="str">
        <f>INDEX(Преподаватели!F$3:F$72,MATCH($AK973,Преподаватели!$E$3:$E$72,0),1)</f>
        <v>доц.</v>
      </c>
      <c r="AS973" s="101" t="str">
        <f>INDEX(Преподаватели!G$3:G$72,MATCH($AK973,Преподаватели!$E$3:$E$72,0),1)</f>
        <v>шт.сум.</v>
      </c>
      <c r="AT973" s="101" t="str">
        <f>INDEX(Преподаватели!H$3:H$72,MATCH($AK973,Преподаватели!$E$3:$E$72,0),1)</f>
        <v>к.н.</v>
      </c>
      <c r="AU973" s="186" t="str">
        <f>INDEX(Преподаватели!I$3:I$72,MATCH($AK973,Преподаватели!$E$3:$E$72,0),1)</f>
        <v>доц.</v>
      </c>
      <c r="AV973" s="157"/>
      <c r="AW973" s="163"/>
      <c r="AX973" s="163"/>
      <c r="AY973" s="164"/>
      <c r="AZ973" s="165"/>
      <c r="BA973" s="165"/>
    </row>
    <row r="974" spans="1:58" s="1" customFormat="1">
      <c r="A974" s="21" t="s">
        <v>150</v>
      </c>
      <c r="B974" s="145" t="s">
        <v>846</v>
      </c>
      <c r="C974" s="68" t="s">
        <v>847</v>
      </c>
      <c r="D974" s="21" t="s">
        <v>437</v>
      </c>
      <c r="E974" s="21" t="s">
        <v>413</v>
      </c>
      <c r="F974" s="21">
        <v>2</v>
      </c>
      <c r="G974" s="20" t="s">
        <v>848</v>
      </c>
      <c r="H974" s="21">
        <v>1</v>
      </c>
      <c r="I974" s="49">
        <v>1</v>
      </c>
      <c r="J974" s="37"/>
      <c r="K974" s="31" t="s">
        <v>106</v>
      </c>
      <c r="L974" s="31"/>
      <c r="M974" s="38"/>
      <c r="N974" s="193">
        <v>3</v>
      </c>
      <c r="O974" s="21">
        <v>90</v>
      </c>
      <c r="P974" s="21">
        <v>4</v>
      </c>
      <c r="Q974" s="21"/>
      <c r="R974" s="21">
        <v>0</v>
      </c>
      <c r="S974" s="21">
        <v>4</v>
      </c>
      <c r="T974" s="121">
        <v>82</v>
      </c>
      <c r="U974" s="50">
        <f t="shared" si="243"/>
        <v>0</v>
      </c>
      <c r="V974" s="29">
        <f t="shared" si="244"/>
        <v>0</v>
      </c>
      <c r="W974" s="29">
        <f t="shared" si="245"/>
        <v>4</v>
      </c>
      <c r="X974" s="57">
        <f t="shared" si="246"/>
        <v>0</v>
      </c>
      <c r="Y974" s="29">
        <f t="shared" si="247"/>
        <v>0</v>
      </c>
      <c r="Z974" s="20">
        <f t="shared" si="248"/>
        <v>0</v>
      </c>
      <c r="AA974" s="20">
        <f t="shared" si="256"/>
        <v>0</v>
      </c>
      <c r="AB974" s="20">
        <f t="shared" si="249"/>
        <v>0</v>
      </c>
      <c r="AC974" s="20">
        <f t="shared" si="250"/>
        <v>0</v>
      </c>
      <c r="AD974" s="20">
        <f t="shared" si="251"/>
        <v>0</v>
      </c>
      <c r="AE974" s="23">
        <f t="shared" si="252"/>
        <v>0</v>
      </c>
      <c r="AF974" s="25">
        <f t="shared" si="253"/>
        <v>0</v>
      </c>
      <c r="AG974" s="230"/>
      <c r="AH974" s="25">
        <f t="shared" si="242"/>
        <v>0</v>
      </c>
      <c r="AI974" s="23"/>
      <c r="AJ974" s="49">
        <f t="shared" si="254"/>
        <v>4</v>
      </c>
      <c r="AK974" s="365" t="s">
        <v>254</v>
      </c>
      <c r="AL974" s="182">
        <f t="shared" si="255"/>
        <v>6.6666666666666671E-3</v>
      </c>
      <c r="AM974" s="158" t="s">
        <v>201</v>
      </c>
      <c r="AN974" s="20" t="s">
        <v>148</v>
      </c>
      <c r="AO974" s="20" t="s">
        <v>149</v>
      </c>
      <c r="AP974" s="21"/>
      <c r="AQ974" s="122" t="s">
        <v>4</v>
      </c>
      <c r="AR974" s="185" t="str">
        <f>INDEX(Преподаватели!F$3:F$72,MATCH($AK974,Преподаватели!$E$3:$E$72,0),1)</f>
        <v>доц.</v>
      </c>
      <c r="AS974" s="101" t="str">
        <f>INDEX(Преподаватели!G$3:G$72,MATCH($AK974,Преподаватели!$E$3:$E$72,0),1)</f>
        <v>шт.сум.</v>
      </c>
      <c r="AT974" s="101" t="str">
        <f>INDEX(Преподаватели!H$3:H$72,MATCH($AK974,Преподаватели!$E$3:$E$72,0),1)</f>
        <v>к.н.</v>
      </c>
      <c r="AU974" s="186" t="str">
        <f>INDEX(Преподаватели!I$3:I$72,MATCH($AK974,Преподаватели!$E$3:$E$72,0),1)</f>
        <v>доц.</v>
      </c>
      <c r="AV974" s="157"/>
      <c r="AW974" s="163"/>
      <c r="AX974" s="163"/>
      <c r="AY974" s="164"/>
      <c r="AZ974" s="165"/>
      <c r="BA974" s="165"/>
      <c r="BB974" s="4"/>
      <c r="BC974" s="4"/>
      <c r="BD974" s="4"/>
      <c r="BE974" s="4"/>
      <c r="BF974" s="4"/>
    </row>
    <row r="975" spans="1:58" ht="25.5">
      <c r="A975" s="329" t="s">
        <v>439</v>
      </c>
      <c r="B975" s="145" t="s">
        <v>849</v>
      </c>
      <c r="C975" s="68" t="s">
        <v>847</v>
      </c>
      <c r="D975" s="21" t="s">
        <v>437</v>
      </c>
      <c r="E975" s="21" t="s">
        <v>413</v>
      </c>
      <c r="F975" s="21">
        <v>1</v>
      </c>
      <c r="G975" s="20" t="s">
        <v>848</v>
      </c>
      <c r="H975" s="21">
        <v>1</v>
      </c>
      <c r="I975" s="49">
        <v>1</v>
      </c>
      <c r="J975" s="37"/>
      <c r="K975" s="31"/>
      <c r="L975" s="31"/>
      <c r="M975" s="38"/>
      <c r="N975" s="193">
        <v>0</v>
      </c>
      <c r="O975" s="21"/>
      <c r="P975" s="21">
        <v>4</v>
      </c>
      <c r="Q975" s="21">
        <v>4</v>
      </c>
      <c r="R975" s="21">
        <v>0</v>
      </c>
      <c r="S975" s="21"/>
      <c r="T975" s="121"/>
      <c r="U975" s="50">
        <f t="shared" si="243"/>
        <v>4</v>
      </c>
      <c r="V975" s="29">
        <f t="shared" si="244"/>
        <v>0</v>
      </c>
      <c r="W975" s="29">
        <f t="shared" si="245"/>
        <v>0</v>
      </c>
      <c r="X975" s="57">
        <f t="shared" si="246"/>
        <v>0</v>
      </c>
      <c r="Y975" s="29">
        <f t="shared" si="247"/>
        <v>0</v>
      </c>
      <c r="Z975" s="20">
        <f t="shared" si="248"/>
        <v>0</v>
      </c>
      <c r="AA975" s="20">
        <f t="shared" si="256"/>
        <v>0</v>
      </c>
      <c r="AB975" s="20">
        <f t="shared" si="249"/>
        <v>0</v>
      </c>
      <c r="AC975" s="20">
        <f t="shared" si="250"/>
        <v>0</v>
      </c>
      <c r="AD975" s="20">
        <f t="shared" si="251"/>
        <v>0</v>
      </c>
      <c r="AE975" s="23">
        <f t="shared" si="252"/>
        <v>0</v>
      </c>
      <c r="AF975" s="25">
        <f t="shared" si="253"/>
        <v>0</v>
      </c>
      <c r="AG975" s="230"/>
      <c r="AH975" s="25">
        <f t="shared" si="242"/>
        <v>0</v>
      </c>
      <c r="AI975" s="23"/>
      <c r="AJ975" s="49">
        <f t="shared" si="254"/>
        <v>4</v>
      </c>
      <c r="AK975" s="365" t="s">
        <v>238</v>
      </c>
      <c r="AL975" s="182">
        <f t="shared" si="255"/>
        <v>6.6666666666666671E-3</v>
      </c>
      <c r="AM975" s="158" t="s">
        <v>173</v>
      </c>
      <c r="AN975" s="20" t="s">
        <v>149</v>
      </c>
      <c r="AO975" s="20" t="s">
        <v>149</v>
      </c>
      <c r="AP975" s="21"/>
      <c r="AQ975" s="122" t="s">
        <v>4</v>
      </c>
      <c r="AR975" s="185" t="str">
        <f>INDEX(Преподаватели!F$3:F$72,MATCH($AK975,Преподаватели!$E$3:$E$72,0),1)</f>
        <v>доц.</v>
      </c>
      <c r="AS975" s="101" t="str">
        <f>INDEX(Преподаватели!G$3:G$72,MATCH($AK975,Преподаватели!$E$3:$E$72,0),1)</f>
        <v>шт.</v>
      </c>
      <c r="AT975" s="101" t="str">
        <f>INDEX(Преподаватели!H$3:H$72,MATCH($AK975,Преподаватели!$E$3:$E$72,0),1)</f>
        <v>к.н.</v>
      </c>
      <c r="AU975" s="186" t="str">
        <f>INDEX(Преподаватели!I$3:I$72,MATCH($AK975,Преподаватели!$E$3:$E$72,0),1)</f>
        <v>б.з.</v>
      </c>
      <c r="AV975" s="157"/>
      <c r="AW975" s="163"/>
      <c r="AX975" s="163"/>
      <c r="AY975" s="164"/>
      <c r="AZ975" s="165"/>
      <c r="BA975" s="165"/>
      <c r="BB975" s="1"/>
      <c r="BC975" s="1"/>
      <c r="BD975" s="1"/>
      <c r="BE975" s="1"/>
      <c r="BF975" s="1"/>
    </row>
    <row r="976" spans="1:58" ht="25.5">
      <c r="A976" s="22" t="s">
        <v>514</v>
      </c>
      <c r="B976" s="145" t="s">
        <v>849</v>
      </c>
      <c r="C976" s="68" t="s">
        <v>847</v>
      </c>
      <c r="D976" s="21" t="s">
        <v>437</v>
      </c>
      <c r="E976" s="21" t="s">
        <v>413</v>
      </c>
      <c r="F976" s="21">
        <v>1</v>
      </c>
      <c r="G976" s="20" t="s">
        <v>848</v>
      </c>
      <c r="H976" s="21">
        <v>1</v>
      </c>
      <c r="I976" s="49">
        <v>1</v>
      </c>
      <c r="J976" s="37"/>
      <c r="K976" s="31" t="s">
        <v>106</v>
      </c>
      <c r="L976" s="31"/>
      <c r="M976" s="38"/>
      <c r="N976" s="193">
        <v>4</v>
      </c>
      <c r="O976" s="21">
        <v>120</v>
      </c>
      <c r="P976" s="21">
        <v>4</v>
      </c>
      <c r="Q976" s="21"/>
      <c r="R976" s="21">
        <v>0</v>
      </c>
      <c r="S976" s="21">
        <v>4</v>
      </c>
      <c r="T976" s="121">
        <v>112</v>
      </c>
      <c r="U976" s="50">
        <f t="shared" si="243"/>
        <v>0</v>
      </c>
      <c r="V976" s="29">
        <f t="shared" si="244"/>
        <v>0</v>
      </c>
      <c r="W976" s="29">
        <f t="shared" si="245"/>
        <v>4</v>
      </c>
      <c r="X976" s="57">
        <f t="shared" si="246"/>
        <v>0</v>
      </c>
      <c r="Y976" s="29">
        <f t="shared" si="247"/>
        <v>0</v>
      </c>
      <c r="Z976" s="20">
        <f t="shared" si="248"/>
        <v>0</v>
      </c>
      <c r="AA976" s="20">
        <f t="shared" si="256"/>
        <v>0</v>
      </c>
      <c r="AB976" s="20">
        <f t="shared" si="249"/>
        <v>0</v>
      </c>
      <c r="AC976" s="20">
        <f t="shared" si="250"/>
        <v>0</v>
      </c>
      <c r="AD976" s="20">
        <f t="shared" si="251"/>
        <v>0</v>
      </c>
      <c r="AE976" s="23">
        <f t="shared" si="252"/>
        <v>0</v>
      </c>
      <c r="AF976" s="25">
        <f t="shared" si="253"/>
        <v>0</v>
      </c>
      <c r="AG976" s="230"/>
      <c r="AH976" s="25">
        <f t="shared" si="242"/>
        <v>0</v>
      </c>
      <c r="AI976" s="23"/>
      <c r="AJ976" s="49">
        <f t="shared" si="254"/>
        <v>4</v>
      </c>
      <c r="AK976" s="365" t="s">
        <v>238</v>
      </c>
      <c r="AL976" s="182">
        <f t="shared" si="255"/>
        <v>6.6666666666666671E-3</v>
      </c>
      <c r="AM976" s="158" t="s">
        <v>173</v>
      </c>
      <c r="AN976" s="20" t="s">
        <v>149</v>
      </c>
      <c r="AO976" s="20" t="s">
        <v>149</v>
      </c>
      <c r="AP976" s="21"/>
      <c r="AQ976" s="122" t="s">
        <v>4</v>
      </c>
      <c r="AR976" s="185" t="str">
        <f>INDEX(Преподаватели!F$3:F$72,MATCH($AK976,Преподаватели!$E$3:$E$72,0),1)</f>
        <v>доц.</v>
      </c>
      <c r="AS976" s="101" t="str">
        <f>INDEX(Преподаватели!G$3:G$72,MATCH($AK976,Преподаватели!$E$3:$E$72,0),1)</f>
        <v>шт.</v>
      </c>
      <c r="AT976" s="101" t="str">
        <f>INDEX(Преподаватели!H$3:H$72,MATCH($AK976,Преподаватели!$E$3:$E$72,0),1)</f>
        <v>к.н.</v>
      </c>
      <c r="AU976" s="186" t="str">
        <f>INDEX(Преподаватели!I$3:I$72,MATCH($AK976,Преподаватели!$E$3:$E$72,0),1)</f>
        <v>б.з.</v>
      </c>
      <c r="AV976" s="157"/>
      <c r="AW976" s="163"/>
      <c r="AX976" s="163"/>
      <c r="AY976" s="164"/>
      <c r="AZ976" s="165"/>
      <c r="BA976" s="165"/>
    </row>
    <row r="977" spans="1:58" s="1" customFormat="1" ht="25.5">
      <c r="A977" s="329" t="s">
        <v>439</v>
      </c>
      <c r="B977" s="145" t="s">
        <v>850</v>
      </c>
      <c r="C977" s="68" t="s">
        <v>847</v>
      </c>
      <c r="D977" s="21" t="s">
        <v>437</v>
      </c>
      <c r="E977" s="21" t="s">
        <v>413</v>
      </c>
      <c r="F977" s="21">
        <v>1</v>
      </c>
      <c r="G977" s="20" t="s">
        <v>848</v>
      </c>
      <c r="H977" s="21">
        <v>1</v>
      </c>
      <c r="I977" s="49">
        <v>1</v>
      </c>
      <c r="J977" s="37"/>
      <c r="K977" s="31"/>
      <c r="L977" s="31"/>
      <c r="M977" s="38"/>
      <c r="N977" s="193">
        <v>0</v>
      </c>
      <c r="O977" s="21"/>
      <c r="P977" s="21">
        <v>2</v>
      </c>
      <c r="Q977" s="21">
        <v>2</v>
      </c>
      <c r="R977" s="21">
        <v>0</v>
      </c>
      <c r="S977" s="21"/>
      <c r="T977" s="121"/>
      <c r="U977" s="50">
        <f t="shared" si="243"/>
        <v>2</v>
      </c>
      <c r="V977" s="29">
        <f t="shared" si="244"/>
        <v>0</v>
      </c>
      <c r="W977" s="29">
        <f t="shared" si="245"/>
        <v>0</v>
      </c>
      <c r="X977" s="57">
        <f t="shared" si="246"/>
        <v>0</v>
      </c>
      <c r="Y977" s="29">
        <f t="shared" si="247"/>
        <v>0</v>
      </c>
      <c r="Z977" s="20">
        <f t="shared" si="248"/>
        <v>0</v>
      </c>
      <c r="AA977" s="20">
        <f t="shared" si="256"/>
        <v>0</v>
      </c>
      <c r="AB977" s="20">
        <f t="shared" si="249"/>
        <v>0</v>
      </c>
      <c r="AC977" s="20">
        <f t="shared" si="250"/>
        <v>0</v>
      </c>
      <c r="AD977" s="20">
        <f t="shared" si="251"/>
        <v>0</v>
      </c>
      <c r="AE977" s="23">
        <f t="shared" si="252"/>
        <v>0</v>
      </c>
      <c r="AF977" s="25">
        <f t="shared" si="253"/>
        <v>0</v>
      </c>
      <c r="AG977" s="230"/>
      <c r="AH977" s="25">
        <f t="shared" si="242"/>
        <v>0</v>
      </c>
      <c r="AI977" s="23"/>
      <c r="AJ977" s="49">
        <f t="shared" si="254"/>
        <v>2</v>
      </c>
      <c r="AK977" s="365" t="s">
        <v>169</v>
      </c>
      <c r="AL977" s="182">
        <f t="shared" si="255"/>
        <v>3.3333333333333335E-3</v>
      </c>
      <c r="AM977" s="158" t="s">
        <v>173</v>
      </c>
      <c r="AN977" s="20" t="s">
        <v>149</v>
      </c>
      <c r="AO977" s="20" t="s">
        <v>149</v>
      </c>
      <c r="AP977" s="21"/>
      <c r="AQ977" s="122" t="s">
        <v>4</v>
      </c>
      <c r="AR977" s="185" t="str">
        <f>INDEX(Преподаватели!F$3:F$72,MATCH($AK977,Преподаватели!$E$3:$E$72,0),1)</f>
        <v>ст.викл.</v>
      </c>
      <c r="AS977" s="101" t="str">
        <f>INDEX(Преподаватели!G$3:G$72,MATCH($AK977,Преподаватели!$E$3:$E$72,0),1)</f>
        <v>сум.</v>
      </c>
      <c r="AT977" s="101" t="str">
        <f>INDEX(Преподаватели!H$3:H$72,MATCH($AK977,Преподаватели!$E$3:$E$72,0),1)</f>
        <v>б.с.</v>
      </c>
      <c r="AU977" s="186" t="str">
        <f>INDEX(Преподаватели!I$3:I$72,MATCH($AK977,Преподаватели!$E$3:$E$72,0),1)</f>
        <v>б.з.</v>
      </c>
      <c r="AV977" s="157"/>
      <c r="AW977" s="163"/>
      <c r="AX977" s="163"/>
      <c r="AY977" s="164"/>
      <c r="AZ977" s="165"/>
      <c r="BA977" s="165"/>
    </row>
    <row r="978" spans="1:58" s="1" customFormat="1" ht="25.5">
      <c r="A978" s="21" t="s">
        <v>222</v>
      </c>
      <c r="B978" s="145" t="s">
        <v>850</v>
      </c>
      <c r="C978" s="68" t="s">
        <v>847</v>
      </c>
      <c r="D978" s="21" t="s">
        <v>437</v>
      </c>
      <c r="E978" s="21" t="s">
        <v>413</v>
      </c>
      <c r="F978" s="21">
        <v>1</v>
      </c>
      <c r="G978" s="20" t="s">
        <v>848</v>
      </c>
      <c r="H978" s="21">
        <v>1</v>
      </c>
      <c r="I978" s="49">
        <v>1</v>
      </c>
      <c r="J978" s="37"/>
      <c r="K978" s="31" t="s">
        <v>106</v>
      </c>
      <c r="L978" s="31"/>
      <c r="M978" s="38"/>
      <c r="N978" s="193">
        <v>4</v>
      </c>
      <c r="O978" s="21">
        <v>120</v>
      </c>
      <c r="P978" s="21">
        <v>2</v>
      </c>
      <c r="Q978" s="21"/>
      <c r="R978" s="21">
        <v>0</v>
      </c>
      <c r="S978" s="21">
        <v>2</v>
      </c>
      <c r="T978" s="121">
        <v>112</v>
      </c>
      <c r="U978" s="50">
        <f t="shared" si="243"/>
        <v>0</v>
      </c>
      <c r="V978" s="29">
        <f t="shared" si="244"/>
        <v>0</v>
      </c>
      <c r="W978" s="29">
        <f t="shared" si="245"/>
        <v>2</v>
      </c>
      <c r="X978" s="57">
        <f t="shared" si="246"/>
        <v>0</v>
      </c>
      <c r="Y978" s="29">
        <f t="shared" si="247"/>
        <v>0</v>
      </c>
      <c r="Z978" s="20">
        <f t="shared" si="248"/>
        <v>0</v>
      </c>
      <c r="AA978" s="20">
        <f t="shared" si="256"/>
        <v>0</v>
      </c>
      <c r="AB978" s="20">
        <f t="shared" si="249"/>
        <v>0</v>
      </c>
      <c r="AC978" s="20">
        <f t="shared" si="250"/>
        <v>0</v>
      </c>
      <c r="AD978" s="20">
        <f t="shared" si="251"/>
        <v>0</v>
      </c>
      <c r="AE978" s="23">
        <f t="shared" si="252"/>
        <v>0</v>
      </c>
      <c r="AF978" s="25">
        <f t="shared" si="253"/>
        <v>0</v>
      </c>
      <c r="AG978" s="230"/>
      <c r="AH978" s="25">
        <f t="shared" ref="AH978:AH1033" si="257">IF(AF978&gt;0,0,IF(D978="Заоч.",0,IF(OR(D978="Ден.(д)",D978="Заоч.(д)"),0,IF(Q978&gt;0,N978*H978*0.02,0))))</f>
        <v>0</v>
      </c>
      <c r="AI978" s="23"/>
      <c r="AJ978" s="49">
        <f t="shared" si="254"/>
        <v>2</v>
      </c>
      <c r="AK978" s="365" t="s">
        <v>169</v>
      </c>
      <c r="AL978" s="182">
        <f t="shared" si="255"/>
        <v>3.3333333333333335E-3</v>
      </c>
      <c r="AM978" s="158" t="s">
        <v>173</v>
      </c>
      <c r="AN978" s="20" t="s">
        <v>149</v>
      </c>
      <c r="AO978" s="20" t="s">
        <v>149</v>
      </c>
      <c r="AP978" s="21"/>
      <c r="AQ978" s="122" t="s">
        <v>4</v>
      </c>
      <c r="AR978" s="185" t="str">
        <f>INDEX(Преподаватели!F$3:F$72,MATCH($AK978,Преподаватели!$E$3:$E$72,0),1)</f>
        <v>ст.викл.</v>
      </c>
      <c r="AS978" s="101" t="str">
        <f>INDEX(Преподаватели!G$3:G$72,MATCH($AK978,Преподаватели!$E$3:$E$72,0),1)</f>
        <v>сум.</v>
      </c>
      <c r="AT978" s="101" t="str">
        <f>INDEX(Преподаватели!H$3:H$72,MATCH($AK978,Преподаватели!$E$3:$E$72,0),1)</f>
        <v>б.с.</v>
      </c>
      <c r="AU978" s="186" t="str">
        <f>INDEX(Преподаватели!I$3:I$72,MATCH($AK978,Преподаватели!$E$3:$E$72,0),1)</f>
        <v>б.з.</v>
      </c>
      <c r="AV978" s="157"/>
      <c r="AW978" s="163"/>
      <c r="AX978" s="163"/>
      <c r="AY978" s="164"/>
      <c r="AZ978" s="165"/>
      <c r="BA978" s="165"/>
    </row>
    <row r="979" spans="1:58" ht="25.5">
      <c r="A979" s="21" t="s">
        <v>344</v>
      </c>
      <c r="B979" s="145" t="s">
        <v>851</v>
      </c>
      <c r="C979" s="68" t="s">
        <v>847</v>
      </c>
      <c r="D979" s="21" t="s">
        <v>437</v>
      </c>
      <c r="E979" s="21" t="s">
        <v>413</v>
      </c>
      <c r="F979" s="21">
        <v>1</v>
      </c>
      <c r="G979" s="20" t="s">
        <v>848</v>
      </c>
      <c r="H979" s="21">
        <v>1</v>
      </c>
      <c r="I979" s="49">
        <v>1</v>
      </c>
      <c r="J979" s="37"/>
      <c r="K979" s="31"/>
      <c r="L979" s="31"/>
      <c r="M979" s="38"/>
      <c r="N979" s="193">
        <v>0</v>
      </c>
      <c r="O979" s="21"/>
      <c r="P979" s="21">
        <v>2</v>
      </c>
      <c r="Q979" s="21">
        <v>2</v>
      </c>
      <c r="R979" s="21">
        <v>0</v>
      </c>
      <c r="S979" s="21"/>
      <c r="T979" s="121"/>
      <c r="U979" s="50">
        <f t="shared" si="243"/>
        <v>2</v>
      </c>
      <c r="V979" s="29">
        <f t="shared" si="244"/>
        <v>0</v>
      </c>
      <c r="W979" s="29">
        <f t="shared" si="245"/>
        <v>0</v>
      </c>
      <c r="X979" s="57">
        <f t="shared" si="246"/>
        <v>0</v>
      </c>
      <c r="Y979" s="29">
        <f t="shared" si="247"/>
        <v>0</v>
      </c>
      <c r="Z979" s="20">
        <f t="shared" si="248"/>
        <v>0</v>
      </c>
      <c r="AA979" s="20">
        <f t="shared" si="256"/>
        <v>0</v>
      </c>
      <c r="AB979" s="20">
        <f t="shared" si="249"/>
        <v>0</v>
      </c>
      <c r="AC979" s="20">
        <f t="shared" si="250"/>
        <v>0</v>
      </c>
      <c r="AD979" s="20">
        <f t="shared" si="251"/>
        <v>0</v>
      </c>
      <c r="AE979" s="23">
        <f t="shared" si="252"/>
        <v>0</v>
      </c>
      <c r="AF979" s="25">
        <f t="shared" si="253"/>
        <v>0</v>
      </c>
      <c r="AG979" s="230"/>
      <c r="AH979" s="25">
        <f t="shared" si="257"/>
        <v>0</v>
      </c>
      <c r="AI979" s="23"/>
      <c r="AJ979" s="49">
        <f t="shared" si="254"/>
        <v>2</v>
      </c>
      <c r="AK979" s="365" t="s">
        <v>169</v>
      </c>
      <c r="AL979" s="182">
        <f t="shared" si="255"/>
        <v>3.3333333333333335E-3</v>
      </c>
      <c r="AM979" s="158" t="s">
        <v>173</v>
      </c>
      <c r="AN979" s="20" t="s">
        <v>149</v>
      </c>
      <c r="AO979" s="20" t="s">
        <v>149</v>
      </c>
      <c r="AP979" s="21"/>
      <c r="AQ979" s="122" t="s">
        <v>4</v>
      </c>
      <c r="AR979" s="185" t="str">
        <f>INDEX(Преподаватели!F$3:F$72,MATCH($AK979,Преподаватели!$E$3:$E$72,0),1)</f>
        <v>ст.викл.</v>
      </c>
      <c r="AS979" s="101" t="str">
        <f>INDEX(Преподаватели!G$3:G$72,MATCH($AK979,Преподаватели!$E$3:$E$72,0),1)</f>
        <v>сум.</v>
      </c>
      <c r="AT979" s="101" t="str">
        <f>INDEX(Преподаватели!H$3:H$72,MATCH($AK979,Преподаватели!$E$3:$E$72,0),1)</f>
        <v>б.с.</v>
      </c>
      <c r="AU979" s="186" t="str">
        <f>INDEX(Преподаватели!I$3:I$72,MATCH($AK979,Преподаватели!$E$3:$E$72,0),1)</f>
        <v>б.з.</v>
      </c>
      <c r="AV979" s="157"/>
      <c r="AW979" s="163"/>
      <c r="AX979" s="163"/>
      <c r="AY979" s="164"/>
      <c r="AZ979" s="165"/>
      <c r="BA979" s="165"/>
    </row>
    <row r="980" spans="1:58" s="1" customFormat="1" ht="25.5">
      <c r="A980" s="21" t="s">
        <v>344</v>
      </c>
      <c r="B980" s="145" t="s">
        <v>851</v>
      </c>
      <c r="C980" s="68" t="s">
        <v>847</v>
      </c>
      <c r="D980" s="21" t="s">
        <v>437</v>
      </c>
      <c r="E980" s="21" t="s">
        <v>413</v>
      </c>
      <c r="F980" s="21">
        <v>2</v>
      </c>
      <c r="G980" s="20" t="s">
        <v>848</v>
      </c>
      <c r="H980" s="21">
        <v>1</v>
      </c>
      <c r="I980" s="49">
        <v>1</v>
      </c>
      <c r="J980" s="37" t="s">
        <v>106</v>
      </c>
      <c r="K980" s="31"/>
      <c r="L980" s="31"/>
      <c r="M980" s="38"/>
      <c r="N980" s="193">
        <v>4</v>
      </c>
      <c r="O980" s="21">
        <v>120</v>
      </c>
      <c r="P980" s="21">
        <v>2</v>
      </c>
      <c r="Q980" s="21"/>
      <c r="R980" s="21">
        <v>0</v>
      </c>
      <c r="S980" s="21">
        <v>2</v>
      </c>
      <c r="T980" s="121">
        <v>112</v>
      </c>
      <c r="U980" s="50">
        <f t="shared" si="243"/>
        <v>0</v>
      </c>
      <c r="V980" s="29">
        <f t="shared" si="244"/>
        <v>0</v>
      </c>
      <c r="W980" s="29">
        <f t="shared" si="245"/>
        <v>2</v>
      </c>
      <c r="X980" s="57">
        <f t="shared" si="246"/>
        <v>0</v>
      </c>
      <c r="Y980" s="29">
        <f t="shared" si="247"/>
        <v>0</v>
      </c>
      <c r="Z980" s="20">
        <f t="shared" si="248"/>
        <v>0</v>
      </c>
      <c r="AA980" s="20">
        <f t="shared" si="256"/>
        <v>0</v>
      </c>
      <c r="AB980" s="20">
        <f t="shared" si="249"/>
        <v>0.25</v>
      </c>
      <c r="AC980" s="20">
        <f t="shared" si="250"/>
        <v>0</v>
      </c>
      <c r="AD980" s="20">
        <f t="shared" si="251"/>
        <v>0</v>
      </c>
      <c r="AE980" s="23">
        <f t="shared" si="252"/>
        <v>0</v>
      </c>
      <c r="AF980" s="25">
        <f t="shared" si="253"/>
        <v>0</v>
      </c>
      <c r="AG980" s="230"/>
      <c r="AH980" s="25">
        <f t="shared" si="257"/>
        <v>0</v>
      </c>
      <c r="AI980" s="23"/>
      <c r="AJ980" s="49">
        <f t="shared" si="254"/>
        <v>2.25</v>
      </c>
      <c r="AK980" s="365" t="s">
        <v>169</v>
      </c>
      <c r="AL980" s="182">
        <f t="shared" si="255"/>
        <v>3.7499999999999999E-3</v>
      </c>
      <c r="AM980" s="158" t="s">
        <v>173</v>
      </c>
      <c r="AN980" s="20" t="s">
        <v>149</v>
      </c>
      <c r="AO980" s="20" t="s">
        <v>149</v>
      </c>
      <c r="AP980" s="21"/>
      <c r="AQ980" s="122" t="s">
        <v>4</v>
      </c>
      <c r="AR980" s="185" t="str">
        <f>INDEX(Преподаватели!F$3:F$72,MATCH($AK980,Преподаватели!$E$3:$E$72,0),1)</f>
        <v>ст.викл.</v>
      </c>
      <c r="AS980" s="101" t="str">
        <f>INDEX(Преподаватели!G$3:G$72,MATCH($AK980,Преподаватели!$E$3:$E$72,0),1)</f>
        <v>сум.</v>
      </c>
      <c r="AT980" s="101" t="str">
        <f>INDEX(Преподаватели!H$3:H$72,MATCH($AK980,Преподаватели!$E$3:$E$72,0),1)</f>
        <v>б.с.</v>
      </c>
      <c r="AU980" s="186" t="str">
        <f>INDEX(Преподаватели!I$3:I$72,MATCH($AK980,Преподаватели!$E$3:$E$72,0),1)</f>
        <v>б.з.</v>
      </c>
      <c r="AV980" s="157"/>
      <c r="AW980" s="163"/>
      <c r="AX980" s="163"/>
      <c r="AY980" s="164"/>
      <c r="AZ980" s="165"/>
      <c r="BA980" s="165"/>
    </row>
    <row r="981" spans="1:58" s="1" customFormat="1">
      <c r="A981" s="21" t="s">
        <v>355</v>
      </c>
      <c r="B981" s="145" t="s">
        <v>427</v>
      </c>
      <c r="C981" s="68" t="s">
        <v>412</v>
      </c>
      <c r="D981" s="21" t="s">
        <v>437</v>
      </c>
      <c r="E981" s="21" t="s">
        <v>852</v>
      </c>
      <c r="F981" s="21">
        <v>1</v>
      </c>
      <c r="G981" s="20" t="s">
        <v>853</v>
      </c>
      <c r="H981" s="21">
        <v>1</v>
      </c>
      <c r="I981" s="49">
        <v>1</v>
      </c>
      <c r="J981" s="37" t="s">
        <v>106</v>
      </c>
      <c r="K981" s="31"/>
      <c r="L981" s="31"/>
      <c r="M981" s="38"/>
      <c r="N981" s="193">
        <v>3</v>
      </c>
      <c r="O981" s="21">
        <v>90</v>
      </c>
      <c r="P981" s="21">
        <v>2</v>
      </c>
      <c r="Q981" s="21"/>
      <c r="R981" s="21">
        <v>0</v>
      </c>
      <c r="S981" s="21">
        <v>2</v>
      </c>
      <c r="T981" s="121">
        <v>82</v>
      </c>
      <c r="U981" s="50">
        <f t="shared" si="243"/>
        <v>0</v>
      </c>
      <c r="V981" s="29">
        <f t="shared" si="244"/>
        <v>0</v>
      </c>
      <c r="W981" s="29">
        <f t="shared" si="245"/>
        <v>2</v>
      </c>
      <c r="X981" s="57">
        <f t="shared" si="246"/>
        <v>0</v>
      </c>
      <c r="Y981" s="29">
        <f t="shared" si="247"/>
        <v>0</v>
      </c>
      <c r="Z981" s="20">
        <f t="shared" si="248"/>
        <v>0</v>
      </c>
      <c r="AA981" s="20">
        <f t="shared" si="256"/>
        <v>0</v>
      </c>
      <c r="AB981" s="20">
        <f t="shared" si="249"/>
        <v>0.25</v>
      </c>
      <c r="AC981" s="20">
        <f t="shared" si="250"/>
        <v>0</v>
      </c>
      <c r="AD981" s="20">
        <f t="shared" si="251"/>
        <v>0</v>
      </c>
      <c r="AE981" s="23">
        <f t="shared" si="252"/>
        <v>0</v>
      </c>
      <c r="AF981" s="25">
        <f t="shared" si="253"/>
        <v>0</v>
      </c>
      <c r="AG981" s="230"/>
      <c r="AH981" s="25">
        <f t="shared" si="257"/>
        <v>0</v>
      </c>
      <c r="AI981" s="23"/>
      <c r="AJ981" s="49">
        <f t="shared" si="254"/>
        <v>2.25</v>
      </c>
      <c r="AK981" s="366" t="s">
        <v>254</v>
      </c>
      <c r="AL981" s="182">
        <f t="shared" si="255"/>
        <v>3.7499999999999999E-3</v>
      </c>
      <c r="AM981" s="158" t="s">
        <v>366</v>
      </c>
      <c r="AN981" s="20" t="s">
        <v>148</v>
      </c>
      <c r="AO981" s="20" t="s">
        <v>148</v>
      </c>
      <c r="AP981" s="21"/>
      <c r="AQ981" s="122" t="s">
        <v>4</v>
      </c>
      <c r="AR981" s="185" t="str">
        <f>INDEX(Преподаватели!F$3:F$72,MATCH($AK981,Преподаватели!$E$3:$E$72,0),1)</f>
        <v>доц.</v>
      </c>
      <c r="AS981" s="101" t="str">
        <f>INDEX(Преподаватели!G$3:G$72,MATCH($AK981,Преподаватели!$E$3:$E$72,0),1)</f>
        <v>шт.сум.</v>
      </c>
      <c r="AT981" s="101" t="str">
        <f>INDEX(Преподаватели!H$3:H$72,MATCH($AK981,Преподаватели!$E$3:$E$72,0),1)</f>
        <v>к.н.</v>
      </c>
      <c r="AU981" s="186" t="str">
        <f>INDEX(Преподаватели!I$3:I$72,MATCH($AK981,Преподаватели!$E$3:$E$72,0),1)</f>
        <v>доц.</v>
      </c>
      <c r="AV981" s="157"/>
      <c r="AW981" s="163"/>
      <c r="AX981" s="163"/>
      <c r="AY981" s="164"/>
      <c r="AZ981" s="165"/>
      <c r="BA981" s="165"/>
      <c r="BB981" s="4"/>
      <c r="BC981" s="4"/>
      <c r="BD981" s="4"/>
      <c r="BE981" s="4"/>
      <c r="BF981" s="4"/>
    </row>
    <row r="982" spans="1:58">
      <c r="A982" s="21" t="s">
        <v>854</v>
      </c>
      <c r="B982" s="145" t="s">
        <v>429</v>
      </c>
      <c r="C982" s="68" t="s">
        <v>412</v>
      </c>
      <c r="D982" s="21" t="s">
        <v>437</v>
      </c>
      <c r="E982" s="21" t="s">
        <v>852</v>
      </c>
      <c r="F982" s="21">
        <v>1</v>
      </c>
      <c r="G982" s="20" t="s">
        <v>853</v>
      </c>
      <c r="H982" s="21">
        <v>1</v>
      </c>
      <c r="I982" s="49">
        <v>1</v>
      </c>
      <c r="J982" s="37" t="s">
        <v>106</v>
      </c>
      <c r="K982" s="31"/>
      <c r="L982" s="31"/>
      <c r="M982" s="38"/>
      <c r="N982" s="193">
        <v>3</v>
      </c>
      <c r="O982" s="21">
        <v>90</v>
      </c>
      <c r="P982" s="21">
        <v>2</v>
      </c>
      <c r="Q982" s="21"/>
      <c r="R982" s="21">
        <v>0</v>
      </c>
      <c r="S982" s="21">
        <v>2</v>
      </c>
      <c r="T982" s="121">
        <v>82</v>
      </c>
      <c r="U982" s="50">
        <f t="shared" si="243"/>
        <v>0</v>
      </c>
      <c r="V982" s="29">
        <f t="shared" si="244"/>
        <v>0</v>
      </c>
      <c r="W982" s="29">
        <f t="shared" si="245"/>
        <v>2</v>
      </c>
      <c r="X982" s="57">
        <f t="shared" si="246"/>
        <v>0</v>
      </c>
      <c r="Y982" s="29">
        <f t="shared" si="247"/>
        <v>0</v>
      </c>
      <c r="Z982" s="20">
        <f t="shared" si="248"/>
        <v>0</v>
      </c>
      <c r="AA982" s="20">
        <f t="shared" si="256"/>
        <v>0</v>
      </c>
      <c r="AB982" s="20">
        <f t="shared" si="249"/>
        <v>0.25</v>
      </c>
      <c r="AC982" s="20">
        <f t="shared" si="250"/>
        <v>0</v>
      </c>
      <c r="AD982" s="20">
        <f t="shared" si="251"/>
        <v>0</v>
      </c>
      <c r="AE982" s="23">
        <f t="shared" si="252"/>
        <v>0</v>
      </c>
      <c r="AF982" s="25">
        <f t="shared" si="253"/>
        <v>0</v>
      </c>
      <c r="AG982" s="230"/>
      <c r="AH982" s="25">
        <f t="shared" si="257"/>
        <v>0</v>
      </c>
      <c r="AI982" s="23"/>
      <c r="AJ982" s="49">
        <f t="shared" si="254"/>
        <v>2.25</v>
      </c>
      <c r="AK982" s="366" t="s">
        <v>238</v>
      </c>
      <c r="AL982" s="182">
        <f t="shared" si="255"/>
        <v>3.7499999999999999E-3</v>
      </c>
      <c r="AM982" s="158" t="s">
        <v>366</v>
      </c>
      <c r="AN982" s="20" t="s">
        <v>148</v>
      </c>
      <c r="AO982" s="20" t="s">
        <v>148</v>
      </c>
      <c r="AP982" s="21"/>
      <c r="AQ982" s="122" t="s">
        <v>4</v>
      </c>
      <c r="AR982" s="185" t="str">
        <f>INDEX(Преподаватели!F$3:F$72,MATCH($AK982,Преподаватели!$E$3:$E$72,0),1)</f>
        <v>доц.</v>
      </c>
      <c r="AS982" s="101" t="str">
        <f>INDEX(Преподаватели!G$3:G$72,MATCH($AK982,Преподаватели!$E$3:$E$72,0),1)</f>
        <v>шт.</v>
      </c>
      <c r="AT982" s="101" t="str">
        <f>INDEX(Преподаватели!H$3:H$72,MATCH($AK982,Преподаватели!$E$3:$E$72,0),1)</f>
        <v>к.н.</v>
      </c>
      <c r="AU982" s="186" t="str">
        <f>INDEX(Преподаватели!I$3:I$72,MATCH($AK982,Преподаватели!$E$3:$E$72,0),1)</f>
        <v>б.з.</v>
      </c>
      <c r="AV982" s="157"/>
      <c r="AW982" s="163"/>
      <c r="AX982" s="163"/>
      <c r="AY982" s="164"/>
      <c r="AZ982" s="165"/>
      <c r="BA982" s="165"/>
      <c r="BB982" s="1"/>
      <c r="BC982" s="1"/>
      <c r="BD982" s="1"/>
      <c r="BE982" s="1"/>
      <c r="BF982" s="1"/>
    </row>
    <row r="983" spans="1:58" s="1" customFormat="1">
      <c r="A983" s="22" t="s">
        <v>855</v>
      </c>
      <c r="B983" s="145" t="s">
        <v>431</v>
      </c>
      <c r="C983" s="68" t="s">
        <v>412</v>
      </c>
      <c r="D983" s="21" t="s">
        <v>437</v>
      </c>
      <c r="E983" s="21" t="s">
        <v>852</v>
      </c>
      <c r="F983" s="21">
        <v>1</v>
      </c>
      <c r="G983" s="20" t="s">
        <v>853</v>
      </c>
      <c r="H983" s="21">
        <v>1</v>
      </c>
      <c r="I983" s="49">
        <v>1</v>
      </c>
      <c r="J983" s="37"/>
      <c r="K983" s="31" t="s">
        <v>106</v>
      </c>
      <c r="L983" s="31"/>
      <c r="M983" s="38"/>
      <c r="N983" s="193">
        <v>3</v>
      </c>
      <c r="O983" s="21">
        <v>90</v>
      </c>
      <c r="P983" s="21">
        <v>2</v>
      </c>
      <c r="Q983" s="21"/>
      <c r="R983" s="21">
        <v>0</v>
      </c>
      <c r="S983" s="21">
        <v>2</v>
      </c>
      <c r="T983" s="121">
        <v>82</v>
      </c>
      <c r="U983" s="50">
        <f t="shared" si="243"/>
        <v>0</v>
      </c>
      <c r="V983" s="29">
        <f t="shared" si="244"/>
        <v>0</v>
      </c>
      <c r="W983" s="29">
        <f t="shared" si="245"/>
        <v>2</v>
      </c>
      <c r="X983" s="57">
        <f t="shared" si="246"/>
        <v>0</v>
      </c>
      <c r="Y983" s="29">
        <f t="shared" si="247"/>
        <v>0</v>
      </c>
      <c r="Z983" s="20">
        <f t="shared" si="248"/>
        <v>0</v>
      </c>
      <c r="AA983" s="20">
        <f t="shared" si="256"/>
        <v>0</v>
      </c>
      <c r="AB983" s="20">
        <f t="shared" si="249"/>
        <v>0</v>
      </c>
      <c r="AC983" s="20">
        <f t="shared" si="250"/>
        <v>0</v>
      </c>
      <c r="AD983" s="20">
        <f t="shared" si="251"/>
        <v>0</v>
      </c>
      <c r="AE983" s="23">
        <f t="shared" si="252"/>
        <v>0</v>
      </c>
      <c r="AF983" s="25">
        <f t="shared" si="253"/>
        <v>0</v>
      </c>
      <c r="AG983" s="230"/>
      <c r="AH983" s="25">
        <f t="shared" si="257"/>
        <v>0</v>
      </c>
      <c r="AI983" s="23"/>
      <c r="AJ983" s="49">
        <f t="shared" si="254"/>
        <v>2</v>
      </c>
      <c r="AK983" s="366" t="s">
        <v>254</v>
      </c>
      <c r="AL983" s="182">
        <f t="shared" si="255"/>
        <v>3.3333333333333335E-3</v>
      </c>
      <c r="AM983" s="158" t="s">
        <v>366</v>
      </c>
      <c r="AN983" s="20" t="s">
        <v>148</v>
      </c>
      <c r="AO983" s="20" t="s">
        <v>148</v>
      </c>
      <c r="AP983" s="21"/>
      <c r="AQ983" s="122" t="s">
        <v>4</v>
      </c>
      <c r="AR983" s="185" t="str">
        <f>INDEX(Преподаватели!F$3:F$72,MATCH($AK983,Преподаватели!$E$3:$E$72,0),1)</f>
        <v>доц.</v>
      </c>
      <c r="AS983" s="101" t="str">
        <f>INDEX(Преподаватели!G$3:G$72,MATCH($AK983,Преподаватели!$E$3:$E$72,0),1)</f>
        <v>шт.сум.</v>
      </c>
      <c r="AT983" s="101" t="str">
        <f>INDEX(Преподаватели!H$3:H$72,MATCH($AK983,Преподаватели!$E$3:$E$72,0),1)</f>
        <v>к.н.</v>
      </c>
      <c r="AU983" s="186" t="str">
        <f>INDEX(Преподаватели!I$3:I$72,MATCH($AK983,Преподаватели!$E$3:$E$72,0),1)</f>
        <v>доц.</v>
      </c>
      <c r="AV983" s="157"/>
      <c r="AW983" s="163"/>
      <c r="AX983" s="163"/>
      <c r="AY983" s="164"/>
      <c r="AZ983" s="165"/>
      <c r="BA983" s="165"/>
    </row>
    <row r="984" spans="1:58" s="1" customFormat="1">
      <c r="A984" s="21" t="s">
        <v>856</v>
      </c>
      <c r="B984" s="145" t="s">
        <v>433</v>
      </c>
      <c r="C984" s="68" t="s">
        <v>412</v>
      </c>
      <c r="D984" s="21" t="s">
        <v>437</v>
      </c>
      <c r="E984" s="21" t="s">
        <v>852</v>
      </c>
      <c r="F984" s="21">
        <v>1</v>
      </c>
      <c r="G984" s="20" t="s">
        <v>853</v>
      </c>
      <c r="H984" s="21">
        <v>1</v>
      </c>
      <c r="I984" s="49">
        <v>1</v>
      </c>
      <c r="J984" s="37"/>
      <c r="K984" s="31" t="s">
        <v>106</v>
      </c>
      <c r="L984" s="31"/>
      <c r="M984" s="38"/>
      <c r="N984" s="193">
        <v>3</v>
      </c>
      <c r="O984" s="21">
        <v>90</v>
      </c>
      <c r="P984" s="21">
        <v>2</v>
      </c>
      <c r="Q984" s="21"/>
      <c r="R984" s="21">
        <v>0</v>
      </c>
      <c r="S984" s="21">
        <v>2</v>
      </c>
      <c r="T984" s="121">
        <v>82</v>
      </c>
      <c r="U984" s="50">
        <f t="shared" si="243"/>
        <v>0</v>
      </c>
      <c r="V984" s="29">
        <f t="shared" si="244"/>
        <v>0</v>
      </c>
      <c r="W984" s="29">
        <f t="shared" si="245"/>
        <v>2</v>
      </c>
      <c r="X984" s="57">
        <f t="shared" si="246"/>
        <v>0</v>
      </c>
      <c r="Y984" s="29">
        <f t="shared" si="247"/>
        <v>0</v>
      </c>
      <c r="Z984" s="20">
        <f t="shared" si="248"/>
        <v>0</v>
      </c>
      <c r="AA984" s="20">
        <f t="shared" si="256"/>
        <v>0</v>
      </c>
      <c r="AB984" s="20">
        <f t="shared" si="249"/>
        <v>0</v>
      </c>
      <c r="AC984" s="20">
        <f t="shared" si="250"/>
        <v>0</v>
      </c>
      <c r="AD984" s="20">
        <f t="shared" si="251"/>
        <v>0</v>
      </c>
      <c r="AE984" s="23">
        <f t="shared" si="252"/>
        <v>0</v>
      </c>
      <c r="AF984" s="25">
        <f t="shared" si="253"/>
        <v>0</v>
      </c>
      <c r="AG984" s="230"/>
      <c r="AH984" s="25">
        <f t="shared" si="257"/>
        <v>0</v>
      </c>
      <c r="AI984" s="23"/>
      <c r="AJ984" s="49">
        <f t="shared" si="254"/>
        <v>2</v>
      </c>
      <c r="AK984" s="366" t="s">
        <v>254</v>
      </c>
      <c r="AL984" s="182">
        <f t="shared" si="255"/>
        <v>3.3333333333333335E-3</v>
      </c>
      <c r="AM984" s="158" t="s">
        <v>366</v>
      </c>
      <c r="AN984" s="20" t="s">
        <v>148</v>
      </c>
      <c r="AO984" s="20" t="s">
        <v>148</v>
      </c>
      <c r="AP984" s="21"/>
      <c r="AQ984" s="122" t="s">
        <v>4</v>
      </c>
      <c r="AR984" s="185" t="str">
        <f>INDEX(Преподаватели!F$3:F$72,MATCH($AK984,Преподаватели!$E$3:$E$72,0),1)</f>
        <v>доц.</v>
      </c>
      <c r="AS984" s="101" t="str">
        <f>INDEX(Преподаватели!G$3:G$72,MATCH($AK984,Преподаватели!$E$3:$E$72,0),1)</f>
        <v>шт.сум.</v>
      </c>
      <c r="AT984" s="101" t="str">
        <f>INDEX(Преподаватели!H$3:H$72,MATCH($AK984,Преподаватели!$E$3:$E$72,0),1)</f>
        <v>к.н.</v>
      </c>
      <c r="AU984" s="186" t="str">
        <f>INDEX(Преподаватели!I$3:I$72,MATCH($AK984,Преподаватели!$E$3:$E$72,0),1)</f>
        <v>доц.</v>
      </c>
      <c r="AV984" s="157"/>
      <c r="AW984" s="163"/>
      <c r="AX984" s="163"/>
      <c r="AY984" s="164"/>
      <c r="AZ984" s="165"/>
      <c r="BA984" s="165"/>
      <c r="BB984" s="4"/>
      <c r="BC984" s="4"/>
      <c r="BD984" s="4"/>
      <c r="BE984" s="4"/>
      <c r="BF984" s="4"/>
    </row>
    <row r="985" spans="1:58">
      <c r="A985" s="21" t="s">
        <v>857</v>
      </c>
      <c r="B985" s="145" t="s">
        <v>858</v>
      </c>
      <c r="C985" s="68" t="s">
        <v>412</v>
      </c>
      <c r="D985" s="21" t="s">
        <v>437</v>
      </c>
      <c r="E985" s="21" t="s">
        <v>852</v>
      </c>
      <c r="F985" s="21">
        <v>1</v>
      </c>
      <c r="G985" s="20" t="s">
        <v>853</v>
      </c>
      <c r="H985" s="21">
        <v>1</v>
      </c>
      <c r="I985" s="49">
        <v>1</v>
      </c>
      <c r="J985" s="37"/>
      <c r="K985" s="31" t="s">
        <v>106</v>
      </c>
      <c r="L985" s="31"/>
      <c r="M985" s="38"/>
      <c r="N985" s="193">
        <v>3</v>
      </c>
      <c r="O985" s="21">
        <v>90</v>
      </c>
      <c r="P985" s="21">
        <v>2</v>
      </c>
      <c r="Q985" s="21"/>
      <c r="R985" s="21">
        <v>0</v>
      </c>
      <c r="S985" s="21">
        <v>2</v>
      </c>
      <c r="T985" s="121">
        <v>82</v>
      </c>
      <c r="U985" s="50">
        <f t="shared" si="243"/>
        <v>0</v>
      </c>
      <c r="V985" s="29">
        <f t="shared" si="244"/>
        <v>0</v>
      </c>
      <c r="W985" s="29">
        <f t="shared" si="245"/>
        <v>2</v>
      </c>
      <c r="X985" s="57">
        <f t="shared" si="246"/>
        <v>0</v>
      </c>
      <c r="Y985" s="29">
        <f t="shared" si="247"/>
        <v>0</v>
      </c>
      <c r="Z985" s="20">
        <f t="shared" si="248"/>
        <v>0</v>
      </c>
      <c r="AA985" s="20">
        <f t="shared" si="256"/>
        <v>0</v>
      </c>
      <c r="AB985" s="20">
        <f t="shared" si="249"/>
        <v>0</v>
      </c>
      <c r="AC985" s="20">
        <f t="shared" si="250"/>
        <v>0</v>
      </c>
      <c r="AD985" s="20">
        <f t="shared" si="251"/>
        <v>0</v>
      </c>
      <c r="AE985" s="23">
        <f t="shared" si="252"/>
        <v>0</v>
      </c>
      <c r="AF985" s="25">
        <f t="shared" si="253"/>
        <v>0</v>
      </c>
      <c r="AG985" s="230"/>
      <c r="AH985" s="25">
        <f t="shared" si="257"/>
        <v>0</v>
      </c>
      <c r="AI985" s="23"/>
      <c r="AJ985" s="49">
        <f t="shared" si="254"/>
        <v>2</v>
      </c>
      <c r="AK985" s="366" t="s">
        <v>254</v>
      </c>
      <c r="AL985" s="182">
        <f t="shared" si="255"/>
        <v>3.3333333333333335E-3</v>
      </c>
      <c r="AM985" s="158" t="s">
        <v>366</v>
      </c>
      <c r="AN985" s="20" t="s">
        <v>148</v>
      </c>
      <c r="AO985" s="20" t="s">
        <v>148</v>
      </c>
      <c r="AP985" s="21"/>
      <c r="AQ985" s="122" t="s">
        <v>4</v>
      </c>
      <c r="AR985" s="185" t="str">
        <f>INDEX(Преподаватели!F$3:F$72,MATCH($AK985,Преподаватели!$E$3:$E$72,0),1)</f>
        <v>доц.</v>
      </c>
      <c r="AS985" s="101" t="str">
        <f>INDEX(Преподаватели!G$3:G$72,MATCH($AK985,Преподаватели!$E$3:$E$72,0),1)</f>
        <v>шт.сум.</v>
      </c>
      <c r="AT985" s="101" t="str">
        <f>INDEX(Преподаватели!H$3:H$72,MATCH($AK985,Преподаватели!$E$3:$E$72,0),1)</f>
        <v>к.н.</v>
      </c>
      <c r="AU985" s="186" t="str">
        <f>INDEX(Преподаватели!I$3:I$72,MATCH($AK985,Преподаватели!$E$3:$E$72,0),1)</f>
        <v>доц.</v>
      </c>
      <c r="AV985" s="157"/>
      <c r="AW985" s="163"/>
      <c r="AX985" s="163"/>
      <c r="AY985" s="164"/>
      <c r="AZ985" s="165"/>
      <c r="BA985" s="165"/>
      <c r="BB985" s="1"/>
      <c r="BC985" s="1"/>
      <c r="BD985" s="1"/>
      <c r="BE985" s="1"/>
      <c r="BF985" s="1"/>
    </row>
    <row r="986" spans="1:58" s="1" customFormat="1" ht="25.5">
      <c r="A986" s="21" t="s">
        <v>859</v>
      </c>
      <c r="B986" s="145" t="s">
        <v>860</v>
      </c>
      <c r="C986" s="68" t="s">
        <v>412</v>
      </c>
      <c r="D986" s="21" t="s">
        <v>437</v>
      </c>
      <c r="E986" s="21" t="s">
        <v>852</v>
      </c>
      <c r="F986" s="21">
        <v>1</v>
      </c>
      <c r="G986" s="20" t="s">
        <v>853</v>
      </c>
      <c r="H986" s="21">
        <v>1</v>
      </c>
      <c r="I986" s="49">
        <v>1</v>
      </c>
      <c r="J986" s="37" t="s">
        <v>106</v>
      </c>
      <c r="K986" s="31"/>
      <c r="L986" s="31"/>
      <c r="M986" s="38"/>
      <c r="N986" s="193">
        <v>3</v>
      </c>
      <c r="O986" s="21">
        <v>90</v>
      </c>
      <c r="P986" s="21">
        <v>2</v>
      </c>
      <c r="Q986" s="21"/>
      <c r="R986" s="21">
        <v>0</v>
      </c>
      <c r="S986" s="21">
        <v>2</v>
      </c>
      <c r="T986" s="121">
        <v>82</v>
      </c>
      <c r="U986" s="50">
        <f t="shared" si="243"/>
        <v>0</v>
      </c>
      <c r="V986" s="29">
        <f t="shared" si="244"/>
        <v>0</v>
      </c>
      <c r="W986" s="29">
        <f t="shared" si="245"/>
        <v>2</v>
      </c>
      <c r="X986" s="57">
        <f t="shared" si="246"/>
        <v>0</v>
      </c>
      <c r="Y986" s="29">
        <f t="shared" si="247"/>
        <v>0</v>
      </c>
      <c r="Z986" s="20">
        <f t="shared" si="248"/>
        <v>0</v>
      </c>
      <c r="AA986" s="20">
        <f t="shared" si="256"/>
        <v>0</v>
      </c>
      <c r="AB986" s="20">
        <f t="shared" si="249"/>
        <v>0.25</v>
      </c>
      <c r="AC986" s="20">
        <f t="shared" si="250"/>
        <v>0</v>
      </c>
      <c r="AD986" s="20">
        <f t="shared" si="251"/>
        <v>0</v>
      </c>
      <c r="AE986" s="23">
        <f t="shared" si="252"/>
        <v>0</v>
      </c>
      <c r="AF986" s="25">
        <f t="shared" si="253"/>
        <v>0</v>
      </c>
      <c r="AG986" s="230"/>
      <c r="AH986" s="25">
        <f t="shared" si="257"/>
        <v>0</v>
      </c>
      <c r="AI986" s="23"/>
      <c r="AJ986" s="49">
        <f t="shared" si="254"/>
        <v>2.25</v>
      </c>
      <c r="AK986" s="366" t="s">
        <v>254</v>
      </c>
      <c r="AL986" s="182">
        <f t="shared" si="255"/>
        <v>3.7499999999999999E-3</v>
      </c>
      <c r="AM986" s="158" t="s">
        <v>366</v>
      </c>
      <c r="AN986" s="20" t="s">
        <v>148</v>
      </c>
      <c r="AO986" s="20" t="s">
        <v>148</v>
      </c>
      <c r="AP986" s="21"/>
      <c r="AQ986" s="122" t="s">
        <v>4</v>
      </c>
      <c r="AR986" s="185" t="str">
        <f>INDEX(Преподаватели!F$3:F$72,MATCH($AK986,Преподаватели!$E$3:$E$72,0),1)</f>
        <v>доц.</v>
      </c>
      <c r="AS986" s="101" t="str">
        <f>INDEX(Преподаватели!G$3:G$72,MATCH($AK986,Преподаватели!$E$3:$E$72,0),1)</f>
        <v>шт.сум.</v>
      </c>
      <c r="AT986" s="101" t="str">
        <f>INDEX(Преподаватели!H$3:H$72,MATCH($AK986,Преподаватели!$E$3:$E$72,0),1)</f>
        <v>к.н.</v>
      </c>
      <c r="AU986" s="186" t="str">
        <f>INDEX(Преподаватели!I$3:I$72,MATCH($AK986,Преподаватели!$E$3:$E$72,0),1)</f>
        <v>доц.</v>
      </c>
      <c r="AV986" s="157"/>
      <c r="AW986" s="163"/>
      <c r="AX986" s="163"/>
      <c r="AY986" s="164"/>
      <c r="AZ986" s="165"/>
      <c r="BA986" s="165"/>
    </row>
    <row r="987" spans="1:58" s="1" customFormat="1">
      <c r="A987" s="21" t="s">
        <v>174</v>
      </c>
      <c r="B987" s="145" t="s">
        <v>861</v>
      </c>
      <c r="C987" s="68" t="s">
        <v>679</v>
      </c>
      <c r="D987" s="21" t="s">
        <v>437</v>
      </c>
      <c r="E987" s="21" t="s">
        <v>144</v>
      </c>
      <c r="F987" s="21">
        <v>1</v>
      </c>
      <c r="G987" s="20" t="s">
        <v>862</v>
      </c>
      <c r="H987" s="21">
        <v>1</v>
      </c>
      <c r="I987" s="49">
        <v>1</v>
      </c>
      <c r="J987" s="37"/>
      <c r="K987" s="31"/>
      <c r="L987" s="31"/>
      <c r="M987" s="38"/>
      <c r="N987" s="193">
        <v>0</v>
      </c>
      <c r="O987" s="21"/>
      <c r="P987" s="21">
        <v>2</v>
      </c>
      <c r="Q987" s="21">
        <v>2</v>
      </c>
      <c r="R987" s="21">
        <v>0</v>
      </c>
      <c r="S987" s="21"/>
      <c r="T987" s="121"/>
      <c r="U987" s="50">
        <f t="shared" si="243"/>
        <v>2</v>
      </c>
      <c r="V987" s="29">
        <f t="shared" si="244"/>
        <v>0</v>
      </c>
      <c r="W987" s="29">
        <f t="shared" si="245"/>
        <v>0</v>
      </c>
      <c r="X987" s="57">
        <f t="shared" si="246"/>
        <v>0</v>
      </c>
      <c r="Y987" s="29">
        <f t="shared" si="247"/>
        <v>0</v>
      </c>
      <c r="Z987" s="20">
        <f t="shared" si="248"/>
        <v>0</v>
      </c>
      <c r="AA987" s="20">
        <f t="shared" si="256"/>
        <v>0</v>
      </c>
      <c r="AB987" s="20">
        <f t="shared" si="249"/>
        <v>0</v>
      </c>
      <c r="AC987" s="20">
        <f t="shared" si="250"/>
        <v>0</v>
      </c>
      <c r="AD987" s="20">
        <f t="shared" si="251"/>
        <v>0</v>
      </c>
      <c r="AE987" s="23">
        <f t="shared" si="252"/>
        <v>0</v>
      </c>
      <c r="AF987" s="25">
        <f t="shared" si="253"/>
        <v>0</v>
      </c>
      <c r="AG987" s="230">
        <f>IF(OR(L987="+",A987="Пр",A987="ПедПр",A987="НПрКПУ"),0,IF(OR(D987="Ден.(д)",D987="Заоч.(д)"),N987*0.5*H987,IF((V987+W987)&gt;0,N987*H987*0.08,0)))</f>
        <v>0</v>
      </c>
      <c r="AH987" s="25">
        <f t="shared" si="257"/>
        <v>0</v>
      </c>
      <c r="AI987" s="23"/>
      <c r="AJ987" s="49">
        <f t="shared" si="254"/>
        <v>2</v>
      </c>
      <c r="AK987" s="181" t="s">
        <v>332</v>
      </c>
      <c r="AL987" s="182">
        <f t="shared" si="255"/>
        <v>3.3333333333333335E-3</v>
      </c>
      <c r="AM987" s="158" t="s">
        <v>161</v>
      </c>
      <c r="AN987" s="20" t="s">
        <v>149</v>
      </c>
      <c r="AO987" s="20" t="s">
        <v>180</v>
      </c>
      <c r="AP987" s="21"/>
      <c r="AQ987" s="122" t="s">
        <v>4</v>
      </c>
      <c r="AR987" s="185" t="str">
        <f>INDEX(Преподаватели!F$3:F$72,MATCH($AK987,Преподаватели!$E$3:$E$72,0),1)</f>
        <v>ст.викл.</v>
      </c>
      <c r="AS987" s="101" t="str">
        <f>INDEX(Преподаватели!G$3:G$72,MATCH($AK987,Преподаватели!$E$3:$E$72,0),1)</f>
        <v>сум.</v>
      </c>
      <c r="AT987" s="101" t="str">
        <f>INDEX(Преподаватели!H$3:H$72,MATCH($AK987,Преподаватели!$E$3:$E$72,0),1)</f>
        <v>б.с.</v>
      </c>
      <c r="AU987" s="186" t="str">
        <f>INDEX(Преподаватели!I$3:I$72,MATCH($AK987,Преподаватели!$E$3:$E$72,0),1)</f>
        <v>б.з.</v>
      </c>
      <c r="AV987" s="157"/>
      <c r="AW987" s="163"/>
      <c r="AX987" s="163"/>
      <c r="AY987" s="164"/>
      <c r="AZ987" s="165"/>
      <c r="BA987" s="165"/>
    </row>
    <row r="988" spans="1:58" s="1" customFormat="1">
      <c r="A988" s="21" t="s">
        <v>174</v>
      </c>
      <c r="B988" s="145" t="s">
        <v>861</v>
      </c>
      <c r="C988" s="68" t="s">
        <v>679</v>
      </c>
      <c r="D988" s="21" t="s">
        <v>437</v>
      </c>
      <c r="E988" s="21" t="s">
        <v>144</v>
      </c>
      <c r="F988" s="21">
        <v>2</v>
      </c>
      <c r="G988" s="20" t="s">
        <v>862</v>
      </c>
      <c r="H988" s="21">
        <v>1</v>
      </c>
      <c r="I988" s="49">
        <v>1</v>
      </c>
      <c r="J988" s="37"/>
      <c r="K988" s="31" t="s">
        <v>106</v>
      </c>
      <c r="L988" s="31"/>
      <c r="M988" s="38"/>
      <c r="N988" s="193">
        <v>3</v>
      </c>
      <c r="O988" s="21">
        <v>90</v>
      </c>
      <c r="P988" s="478">
        <v>2</v>
      </c>
      <c r="Q988" s="21"/>
      <c r="R988" s="21">
        <v>0</v>
      </c>
      <c r="S988" s="21">
        <v>2</v>
      </c>
      <c r="T988" s="121">
        <v>84</v>
      </c>
      <c r="U988" s="50">
        <f t="shared" si="243"/>
        <v>0</v>
      </c>
      <c r="V988" s="29">
        <f t="shared" si="244"/>
        <v>0</v>
      </c>
      <c r="W988" s="29">
        <f t="shared" si="245"/>
        <v>2</v>
      </c>
      <c r="X988" s="57">
        <f t="shared" si="246"/>
        <v>0</v>
      </c>
      <c r="Y988" s="29">
        <f t="shared" si="247"/>
        <v>0</v>
      </c>
      <c r="Z988" s="20">
        <f t="shared" si="248"/>
        <v>0</v>
      </c>
      <c r="AA988" s="20">
        <f t="shared" si="256"/>
        <v>0</v>
      </c>
      <c r="AB988" s="20">
        <f t="shared" si="249"/>
        <v>0</v>
      </c>
      <c r="AC988" s="20">
        <f t="shared" si="250"/>
        <v>0</v>
      </c>
      <c r="AD988" s="20">
        <f t="shared" si="251"/>
        <v>0</v>
      </c>
      <c r="AE988" s="23">
        <f t="shared" si="252"/>
        <v>0</v>
      </c>
      <c r="AF988" s="25">
        <f t="shared" si="253"/>
        <v>0</v>
      </c>
      <c r="AG988" s="230"/>
      <c r="AH988" s="25">
        <f t="shared" si="257"/>
        <v>0</v>
      </c>
      <c r="AI988" s="23"/>
      <c r="AJ988" s="49">
        <f t="shared" si="254"/>
        <v>2</v>
      </c>
      <c r="AK988" s="181" t="s">
        <v>332</v>
      </c>
      <c r="AL988" s="182">
        <f t="shared" si="255"/>
        <v>3.3333333333333335E-3</v>
      </c>
      <c r="AM988" s="158" t="s">
        <v>161</v>
      </c>
      <c r="AN988" s="20" t="s">
        <v>149</v>
      </c>
      <c r="AO988" s="20" t="s">
        <v>180</v>
      </c>
      <c r="AP988" s="21"/>
      <c r="AQ988" s="122" t="s">
        <v>4</v>
      </c>
      <c r="AR988" s="185" t="str">
        <f>INDEX(Преподаватели!F$3:F$72,MATCH($AK988,Преподаватели!$E$3:$E$72,0),1)</f>
        <v>ст.викл.</v>
      </c>
      <c r="AS988" s="101" t="str">
        <f>INDEX(Преподаватели!G$3:G$72,MATCH($AK988,Преподаватели!$E$3:$E$72,0),1)</f>
        <v>сум.</v>
      </c>
      <c r="AT988" s="101" t="str">
        <f>INDEX(Преподаватели!H$3:H$72,MATCH($AK988,Преподаватели!$E$3:$E$72,0),1)</f>
        <v>б.с.</v>
      </c>
      <c r="AU988" s="186" t="str">
        <f>INDEX(Преподаватели!I$3:I$72,MATCH($AK988,Преподаватели!$E$3:$E$72,0),1)</f>
        <v>б.з.</v>
      </c>
      <c r="AV988" s="157"/>
      <c r="AW988" s="163"/>
      <c r="AX988" s="163"/>
      <c r="AY988" s="164"/>
      <c r="AZ988" s="165"/>
      <c r="BA988" s="165"/>
      <c r="BB988" s="4"/>
      <c r="BC988" s="4"/>
      <c r="BD988" s="4"/>
      <c r="BE988" s="4"/>
      <c r="BF988" s="4"/>
    </row>
    <row r="989" spans="1:58">
      <c r="A989" s="22" t="s">
        <v>183</v>
      </c>
      <c r="B989" s="145" t="s">
        <v>863</v>
      </c>
      <c r="C989" s="68" t="s">
        <v>679</v>
      </c>
      <c r="D989" s="21" t="s">
        <v>437</v>
      </c>
      <c r="E989" s="21" t="s">
        <v>144</v>
      </c>
      <c r="F989" s="21">
        <v>2</v>
      </c>
      <c r="G989" s="20" t="s">
        <v>862</v>
      </c>
      <c r="H989" s="21">
        <v>1</v>
      </c>
      <c r="I989" s="49">
        <v>1</v>
      </c>
      <c r="J989" s="37"/>
      <c r="K989" s="31"/>
      <c r="L989" s="31"/>
      <c r="M989" s="38"/>
      <c r="N989" s="193">
        <v>0</v>
      </c>
      <c r="O989" s="21"/>
      <c r="P989" s="478">
        <v>2</v>
      </c>
      <c r="Q989" s="21">
        <v>2</v>
      </c>
      <c r="R989" s="21">
        <v>0</v>
      </c>
      <c r="S989" s="21"/>
      <c r="T989" s="121"/>
      <c r="U989" s="50">
        <f t="shared" si="243"/>
        <v>2</v>
      </c>
      <c r="V989" s="29">
        <f t="shared" si="244"/>
        <v>0</v>
      </c>
      <c r="W989" s="29">
        <f t="shared" si="245"/>
        <v>0</v>
      </c>
      <c r="X989" s="57">
        <f t="shared" si="246"/>
        <v>0</v>
      </c>
      <c r="Y989" s="29">
        <f t="shared" si="247"/>
        <v>0</v>
      </c>
      <c r="Z989" s="20">
        <f t="shared" si="248"/>
        <v>0</v>
      </c>
      <c r="AA989" s="20">
        <f t="shared" si="256"/>
        <v>0</v>
      </c>
      <c r="AB989" s="20">
        <f t="shared" si="249"/>
        <v>0</v>
      </c>
      <c r="AC989" s="20">
        <f t="shared" si="250"/>
        <v>0</v>
      </c>
      <c r="AD989" s="20">
        <f t="shared" si="251"/>
        <v>0</v>
      </c>
      <c r="AE989" s="23">
        <f t="shared" si="252"/>
        <v>0</v>
      </c>
      <c r="AF989" s="25">
        <f t="shared" si="253"/>
        <v>0</v>
      </c>
      <c r="AG989" s="230"/>
      <c r="AH989" s="25">
        <f t="shared" si="257"/>
        <v>0</v>
      </c>
      <c r="AI989" s="23"/>
      <c r="AJ989" s="49">
        <f t="shared" si="254"/>
        <v>2</v>
      </c>
      <c r="AK989" s="181" t="s">
        <v>332</v>
      </c>
      <c r="AL989" s="182">
        <f t="shared" si="255"/>
        <v>3.3333333333333335E-3</v>
      </c>
      <c r="AM989" s="69" t="s">
        <v>161</v>
      </c>
      <c r="AN989" s="20" t="s">
        <v>149</v>
      </c>
      <c r="AO989" s="20" t="s">
        <v>180</v>
      </c>
      <c r="AP989" s="21"/>
      <c r="AQ989" s="122" t="s">
        <v>4</v>
      </c>
      <c r="AR989" s="185" t="str">
        <f>INDEX(Преподаватели!F$3:F$72,MATCH($AK989,Преподаватели!$E$3:$E$72,0),1)</f>
        <v>ст.викл.</v>
      </c>
      <c r="AS989" s="101" t="str">
        <f>INDEX(Преподаватели!G$3:G$72,MATCH($AK989,Преподаватели!$E$3:$E$72,0),1)</f>
        <v>сум.</v>
      </c>
      <c r="AT989" s="101" t="str">
        <f>INDEX(Преподаватели!H$3:H$72,MATCH($AK989,Преподаватели!$E$3:$E$72,0),1)</f>
        <v>б.с.</v>
      </c>
      <c r="AU989" s="186" t="str">
        <f>INDEX(Преподаватели!I$3:I$72,MATCH($AK989,Преподаватели!$E$3:$E$72,0),1)</f>
        <v>б.з.</v>
      </c>
      <c r="AV989" s="157"/>
      <c r="AW989" s="163"/>
      <c r="AX989" s="163"/>
      <c r="AY989" s="164"/>
      <c r="AZ989" s="165"/>
      <c r="BA989" s="165"/>
      <c r="BB989" s="1"/>
      <c r="BC989" s="1"/>
      <c r="BD989" s="1"/>
      <c r="BE989" s="1"/>
      <c r="BF989" s="1"/>
    </row>
    <row r="990" spans="1:58" s="1" customFormat="1">
      <c r="A990" s="329" t="s">
        <v>439</v>
      </c>
      <c r="B990" s="145" t="s">
        <v>492</v>
      </c>
      <c r="C990" s="68" t="s">
        <v>679</v>
      </c>
      <c r="D990" s="21" t="s">
        <v>437</v>
      </c>
      <c r="E990" s="21" t="s">
        <v>144</v>
      </c>
      <c r="F990" s="21">
        <v>1</v>
      </c>
      <c r="G990" s="20" t="s">
        <v>862</v>
      </c>
      <c r="H990" s="21">
        <v>1</v>
      </c>
      <c r="I990" s="49">
        <v>1</v>
      </c>
      <c r="J990" s="37"/>
      <c r="K990" s="31"/>
      <c r="L990" s="31"/>
      <c r="M990" s="38"/>
      <c r="N990" s="193">
        <v>0</v>
      </c>
      <c r="O990" s="21"/>
      <c r="P990" s="21">
        <v>6</v>
      </c>
      <c r="Q990" s="21">
        <v>6</v>
      </c>
      <c r="R990" s="21">
        <v>0</v>
      </c>
      <c r="S990" s="21"/>
      <c r="T990" s="121"/>
      <c r="U990" s="50">
        <f t="shared" si="243"/>
        <v>6</v>
      </c>
      <c r="V990" s="29">
        <f t="shared" si="244"/>
        <v>0</v>
      </c>
      <c r="W990" s="29">
        <f t="shared" si="245"/>
        <v>0</v>
      </c>
      <c r="X990" s="57">
        <f t="shared" si="246"/>
        <v>0</v>
      </c>
      <c r="Y990" s="29">
        <f t="shared" si="247"/>
        <v>0</v>
      </c>
      <c r="Z990" s="20">
        <f t="shared" si="248"/>
        <v>0</v>
      </c>
      <c r="AA990" s="20">
        <f t="shared" si="256"/>
        <v>0</v>
      </c>
      <c r="AB990" s="20">
        <f t="shared" si="249"/>
        <v>0</v>
      </c>
      <c r="AC990" s="20">
        <f t="shared" si="250"/>
        <v>0</v>
      </c>
      <c r="AD990" s="20">
        <f t="shared" si="251"/>
        <v>0</v>
      </c>
      <c r="AE990" s="23">
        <f t="shared" si="252"/>
        <v>0</v>
      </c>
      <c r="AF990" s="25">
        <f t="shared" si="253"/>
        <v>0</v>
      </c>
      <c r="AG990" s="230"/>
      <c r="AH990" s="25">
        <f t="shared" si="257"/>
        <v>0</v>
      </c>
      <c r="AI990" s="23"/>
      <c r="AJ990" s="49">
        <f t="shared" si="254"/>
        <v>6</v>
      </c>
      <c r="AK990" s="181" t="s">
        <v>238</v>
      </c>
      <c r="AL990" s="182">
        <f t="shared" si="255"/>
        <v>0.01</v>
      </c>
      <c r="AM990" s="158" t="s">
        <v>468</v>
      </c>
      <c r="AN990" s="20" t="s">
        <v>180</v>
      </c>
      <c r="AO990" s="20" t="s">
        <v>180</v>
      </c>
      <c r="AP990" s="21"/>
      <c r="AQ990" s="122" t="s">
        <v>4</v>
      </c>
      <c r="AR990" s="185" t="str">
        <f>INDEX(Преподаватели!F$3:F$72,MATCH($AK990,Преподаватели!$E$3:$E$72,0),1)</f>
        <v>доц.</v>
      </c>
      <c r="AS990" s="101" t="str">
        <f>INDEX(Преподаватели!G$3:G$72,MATCH($AK990,Преподаватели!$E$3:$E$72,0),1)</f>
        <v>шт.</v>
      </c>
      <c r="AT990" s="101" t="str">
        <f>INDEX(Преподаватели!H$3:H$72,MATCH($AK990,Преподаватели!$E$3:$E$72,0),1)</f>
        <v>к.н.</v>
      </c>
      <c r="AU990" s="186" t="str">
        <f>INDEX(Преподаватели!I$3:I$72,MATCH($AK990,Преподаватели!$E$3:$E$72,0),1)</f>
        <v>б.з.</v>
      </c>
      <c r="AV990" s="157"/>
      <c r="AW990" s="163"/>
      <c r="AX990" s="163"/>
      <c r="AY990" s="164"/>
      <c r="AZ990" s="165"/>
      <c r="BA990" s="165"/>
      <c r="BB990" s="4"/>
      <c r="BC990" s="4"/>
      <c r="BD990" s="4"/>
      <c r="BE990" s="4"/>
      <c r="BF990" s="4"/>
    </row>
    <row r="991" spans="1:58">
      <c r="A991" s="22" t="s">
        <v>206</v>
      </c>
      <c r="B991" s="145" t="s">
        <v>492</v>
      </c>
      <c r="C991" s="68" t="s">
        <v>679</v>
      </c>
      <c r="D991" s="21" t="s">
        <v>437</v>
      </c>
      <c r="E991" s="21" t="s">
        <v>144</v>
      </c>
      <c r="F991" s="21">
        <v>1</v>
      </c>
      <c r="G991" s="20" t="s">
        <v>862</v>
      </c>
      <c r="H991" s="21">
        <v>1</v>
      </c>
      <c r="I991" s="49">
        <v>1</v>
      </c>
      <c r="J991" s="37" t="s">
        <v>106</v>
      </c>
      <c r="K991" s="31"/>
      <c r="L991" s="31"/>
      <c r="M991" s="38"/>
      <c r="N991" s="193">
        <v>4</v>
      </c>
      <c r="O991" s="21">
        <v>120</v>
      </c>
      <c r="P991" s="21">
        <v>6</v>
      </c>
      <c r="Q991" s="21"/>
      <c r="R991" s="21">
        <v>0</v>
      </c>
      <c r="S991" s="21">
        <v>6</v>
      </c>
      <c r="T991" s="121">
        <v>108</v>
      </c>
      <c r="U991" s="50">
        <f t="shared" si="243"/>
        <v>0</v>
      </c>
      <c r="V991" s="29">
        <f t="shared" si="244"/>
        <v>0</v>
      </c>
      <c r="W991" s="29">
        <f t="shared" si="245"/>
        <v>6</v>
      </c>
      <c r="X991" s="57">
        <f t="shared" si="246"/>
        <v>0</v>
      </c>
      <c r="Y991" s="29">
        <f t="shared" si="247"/>
        <v>0</v>
      </c>
      <c r="Z991" s="20">
        <f t="shared" si="248"/>
        <v>0</v>
      </c>
      <c r="AA991" s="20">
        <f t="shared" si="256"/>
        <v>0</v>
      </c>
      <c r="AB991" s="20">
        <f t="shared" si="249"/>
        <v>0.25</v>
      </c>
      <c r="AC991" s="20">
        <f t="shared" si="250"/>
        <v>0</v>
      </c>
      <c r="AD991" s="20">
        <f t="shared" si="251"/>
        <v>0</v>
      </c>
      <c r="AE991" s="23">
        <f t="shared" si="252"/>
        <v>0</v>
      </c>
      <c r="AF991" s="25">
        <f t="shared" si="253"/>
        <v>0</v>
      </c>
      <c r="AG991" s="230"/>
      <c r="AH991" s="25">
        <f t="shared" si="257"/>
        <v>0</v>
      </c>
      <c r="AI991" s="23"/>
      <c r="AJ991" s="49">
        <f t="shared" si="254"/>
        <v>6.25</v>
      </c>
      <c r="AK991" s="181" t="s">
        <v>238</v>
      </c>
      <c r="AL991" s="182">
        <f t="shared" si="255"/>
        <v>1.0416666666666666E-2</v>
      </c>
      <c r="AM991" s="69" t="s">
        <v>468</v>
      </c>
      <c r="AN991" s="20" t="s">
        <v>180</v>
      </c>
      <c r="AO991" s="20" t="s">
        <v>180</v>
      </c>
      <c r="AP991" s="21"/>
      <c r="AQ991" s="122" t="s">
        <v>4</v>
      </c>
      <c r="AR991" s="185" t="str">
        <f>INDEX(Преподаватели!F$3:F$72,MATCH($AK991,Преподаватели!$E$3:$E$72,0),1)</f>
        <v>доц.</v>
      </c>
      <c r="AS991" s="101" t="str">
        <f>INDEX(Преподаватели!G$3:G$72,MATCH($AK991,Преподаватели!$E$3:$E$72,0),1)</f>
        <v>шт.</v>
      </c>
      <c r="AT991" s="101" t="str">
        <f>INDEX(Преподаватели!H$3:H$72,MATCH($AK991,Преподаватели!$E$3:$E$72,0),1)</f>
        <v>к.н.</v>
      </c>
      <c r="AU991" s="186" t="str">
        <f>INDEX(Преподаватели!I$3:I$72,MATCH($AK991,Преподаватели!$E$3:$E$72,0),1)</f>
        <v>б.з.</v>
      </c>
      <c r="AV991" s="157"/>
      <c r="AW991" s="163"/>
      <c r="AX991" s="163"/>
      <c r="AY991" s="164"/>
      <c r="AZ991" s="165"/>
      <c r="BA991" s="165"/>
      <c r="BB991" s="1"/>
      <c r="BC991" s="1"/>
      <c r="BD991" s="1"/>
      <c r="BE991" s="1"/>
      <c r="BF991" s="1"/>
    </row>
    <row r="992" spans="1:58" s="1" customFormat="1">
      <c r="A992" s="21" t="s">
        <v>210</v>
      </c>
      <c r="B992" s="145" t="s">
        <v>864</v>
      </c>
      <c r="C992" s="68" t="s">
        <v>679</v>
      </c>
      <c r="D992" s="21" t="s">
        <v>437</v>
      </c>
      <c r="E992" s="21" t="s">
        <v>144</v>
      </c>
      <c r="F992" s="21">
        <v>1</v>
      </c>
      <c r="G992" s="20" t="s">
        <v>862</v>
      </c>
      <c r="H992" s="21">
        <v>1</v>
      </c>
      <c r="I992" s="49">
        <v>1</v>
      </c>
      <c r="J992" s="37"/>
      <c r="K992" s="31"/>
      <c r="L992" s="31"/>
      <c r="M992" s="38"/>
      <c r="N992" s="193">
        <v>0</v>
      </c>
      <c r="O992" s="21"/>
      <c r="P992" s="21">
        <v>6</v>
      </c>
      <c r="Q992" s="21">
        <v>6</v>
      </c>
      <c r="R992" s="21">
        <v>0</v>
      </c>
      <c r="S992" s="21"/>
      <c r="T992" s="121"/>
      <c r="U992" s="50">
        <f t="shared" si="243"/>
        <v>6</v>
      </c>
      <c r="V992" s="29">
        <f t="shared" si="244"/>
        <v>0</v>
      </c>
      <c r="W992" s="29">
        <f t="shared" si="245"/>
        <v>0</v>
      </c>
      <c r="X992" s="57">
        <f t="shared" si="246"/>
        <v>0</v>
      </c>
      <c r="Y992" s="29">
        <f t="shared" si="247"/>
        <v>0</v>
      </c>
      <c r="Z992" s="20">
        <f t="shared" si="248"/>
        <v>0</v>
      </c>
      <c r="AA992" s="20">
        <f t="shared" si="256"/>
        <v>0</v>
      </c>
      <c r="AB992" s="20">
        <f t="shared" si="249"/>
        <v>0</v>
      </c>
      <c r="AC992" s="20">
        <f t="shared" si="250"/>
        <v>0</v>
      </c>
      <c r="AD992" s="20">
        <f t="shared" si="251"/>
        <v>0</v>
      </c>
      <c r="AE992" s="23">
        <f t="shared" si="252"/>
        <v>0</v>
      </c>
      <c r="AF992" s="25">
        <f t="shared" si="253"/>
        <v>0</v>
      </c>
      <c r="AG992" s="230"/>
      <c r="AH992" s="25">
        <f t="shared" si="257"/>
        <v>0</v>
      </c>
      <c r="AI992" s="23"/>
      <c r="AJ992" s="49">
        <f t="shared" si="254"/>
        <v>6</v>
      </c>
      <c r="AK992" s="181" t="s">
        <v>152</v>
      </c>
      <c r="AL992" s="182">
        <f t="shared" si="255"/>
        <v>0.01</v>
      </c>
      <c r="AM992" s="158" t="s">
        <v>179</v>
      </c>
      <c r="AN992" s="20" t="s">
        <v>180</v>
      </c>
      <c r="AO992" s="20" t="s">
        <v>180</v>
      </c>
      <c r="AP992" s="21"/>
      <c r="AQ992" s="122" t="s">
        <v>4</v>
      </c>
      <c r="AR992" s="185" t="str">
        <f>INDEX(Преподаватели!F$3:F$72,MATCH($AK992,Преподаватели!$E$3:$E$72,0),1)</f>
        <v>ст.викл.</v>
      </c>
      <c r="AS992" s="101" t="str">
        <f>INDEX(Преподаватели!G$3:G$72,MATCH($AK992,Преподаватели!$E$3:$E$72,0),1)</f>
        <v>сум.</v>
      </c>
      <c r="AT992" s="101" t="str">
        <f>INDEX(Преподаватели!H$3:H$72,MATCH($AK992,Преподаватели!$E$3:$E$72,0),1)</f>
        <v>б.с.</v>
      </c>
      <c r="AU992" s="186" t="str">
        <f>INDEX(Преподаватели!I$3:I$72,MATCH($AK992,Преподаватели!$E$3:$E$72,0),1)</f>
        <v>б.з.</v>
      </c>
      <c r="AV992" s="157"/>
      <c r="AW992" s="163"/>
      <c r="AX992" s="163"/>
      <c r="AY992" s="164"/>
      <c r="AZ992" s="165"/>
      <c r="BA992" s="165"/>
    </row>
    <row r="993" spans="1:58" s="1" customFormat="1">
      <c r="A993" s="21" t="s">
        <v>210</v>
      </c>
      <c r="B993" s="145" t="s">
        <v>864</v>
      </c>
      <c r="C993" s="68" t="s">
        <v>679</v>
      </c>
      <c r="D993" s="21" t="s">
        <v>437</v>
      </c>
      <c r="E993" s="21" t="s">
        <v>144</v>
      </c>
      <c r="F993" s="21">
        <v>2</v>
      </c>
      <c r="G993" s="20" t="s">
        <v>862</v>
      </c>
      <c r="H993" s="21">
        <v>1</v>
      </c>
      <c r="I993" s="49">
        <v>1</v>
      </c>
      <c r="J993" s="37" t="s">
        <v>106</v>
      </c>
      <c r="K993" s="31"/>
      <c r="L993" s="31"/>
      <c r="M993" s="38"/>
      <c r="N993" s="193">
        <v>5</v>
      </c>
      <c r="O993" s="21">
        <v>150</v>
      </c>
      <c r="P993" s="478">
        <v>2</v>
      </c>
      <c r="Q993" s="21"/>
      <c r="R993" s="21">
        <v>0</v>
      </c>
      <c r="S993" s="21">
        <v>2</v>
      </c>
      <c r="T993" s="121">
        <v>136</v>
      </c>
      <c r="U993" s="50">
        <f t="shared" si="243"/>
        <v>0</v>
      </c>
      <c r="V993" s="29">
        <f t="shared" si="244"/>
        <v>0</v>
      </c>
      <c r="W993" s="29">
        <f t="shared" si="245"/>
        <v>2</v>
      </c>
      <c r="X993" s="57">
        <f t="shared" si="246"/>
        <v>0</v>
      </c>
      <c r="Y993" s="29">
        <f t="shared" si="247"/>
        <v>0</v>
      </c>
      <c r="Z993" s="20">
        <f t="shared" si="248"/>
        <v>0</v>
      </c>
      <c r="AA993" s="20">
        <f t="shared" si="256"/>
        <v>0</v>
      </c>
      <c r="AB993" s="20">
        <f t="shared" si="249"/>
        <v>0.25</v>
      </c>
      <c r="AC993" s="20">
        <f t="shared" si="250"/>
        <v>0</v>
      </c>
      <c r="AD993" s="20">
        <f t="shared" si="251"/>
        <v>0</v>
      </c>
      <c r="AE993" s="23">
        <f t="shared" si="252"/>
        <v>0</v>
      </c>
      <c r="AF993" s="25">
        <f t="shared" si="253"/>
        <v>0</v>
      </c>
      <c r="AG993" s="230"/>
      <c r="AH993" s="25">
        <f t="shared" si="257"/>
        <v>0</v>
      </c>
      <c r="AI993" s="23"/>
      <c r="AJ993" s="49">
        <f t="shared" si="254"/>
        <v>2.25</v>
      </c>
      <c r="AK993" s="181" t="s">
        <v>152</v>
      </c>
      <c r="AL993" s="182">
        <f t="shared" si="255"/>
        <v>3.7499999999999999E-3</v>
      </c>
      <c r="AM993" s="158" t="s">
        <v>179</v>
      </c>
      <c r="AN993" s="20" t="s">
        <v>180</v>
      </c>
      <c r="AO993" s="20" t="s">
        <v>180</v>
      </c>
      <c r="AP993" s="21"/>
      <c r="AQ993" s="122" t="s">
        <v>4</v>
      </c>
      <c r="AR993" s="185" t="str">
        <f>INDEX(Преподаватели!F$3:F$72,MATCH($AK993,Преподаватели!$E$3:$E$72,0),1)</f>
        <v>ст.викл.</v>
      </c>
      <c r="AS993" s="101" t="str">
        <f>INDEX(Преподаватели!G$3:G$72,MATCH($AK993,Преподаватели!$E$3:$E$72,0),1)</f>
        <v>сум.</v>
      </c>
      <c r="AT993" s="101" t="str">
        <f>INDEX(Преподаватели!H$3:H$72,MATCH($AK993,Преподаватели!$E$3:$E$72,0),1)</f>
        <v>б.с.</v>
      </c>
      <c r="AU993" s="186" t="str">
        <f>INDEX(Преподаватели!I$3:I$72,MATCH($AK993,Преподаватели!$E$3:$E$72,0),1)</f>
        <v>б.з.</v>
      </c>
      <c r="AV993" s="157"/>
      <c r="AW993" s="163"/>
      <c r="AX993" s="163"/>
      <c r="AY993" s="164"/>
      <c r="AZ993" s="165"/>
      <c r="BA993" s="165"/>
      <c r="BB993" s="4"/>
      <c r="BC993" s="4"/>
      <c r="BD993" s="4"/>
      <c r="BE993" s="4"/>
      <c r="BF993" s="4"/>
    </row>
    <row r="994" spans="1:58">
      <c r="A994" s="22" t="s">
        <v>213</v>
      </c>
      <c r="B994" s="145" t="s">
        <v>865</v>
      </c>
      <c r="C994" s="68" t="s">
        <v>679</v>
      </c>
      <c r="D994" s="21" t="s">
        <v>437</v>
      </c>
      <c r="E994" s="21" t="s">
        <v>144</v>
      </c>
      <c r="F994" s="21">
        <v>2</v>
      </c>
      <c r="G994" s="20" t="s">
        <v>862</v>
      </c>
      <c r="H994" s="21">
        <v>1</v>
      </c>
      <c r="I994" s="49">
        <v>1</v>
      </c>
      <c r="J994" s="37"/>
      <c r="K994" s="31"/>
      <c r="L994" s="31"/>
      <c r="M994" s="38"/>
      <c r="N994" s="193">
        <v>0</v>
      </c>
      <c r="O994" s="21"/>
      <c r="P994" s="478">
        <v>2</v>
      </c>
      <c r="Q994" s="21">
        <v>2</v>
      </c>
      <c r="R994" s="21">
        <v>0</v>
      </c>
      <c r="S994" s="21"/>
      <c r="T994" s="121"/>
      <c r="U994" s="50">
        <f t="shared" si="243"/>
        <v>2</v>
      </c>
      <c r="V994" s="29">
        <f t="shared" si="244"/>
        <v>0</v>
      </c>
      <c r="W994" s="29">
        <f t="shared" si="245"/>
        <v>0</v>
      </c>
      <c r="X994" s="57">
        <f t="shared" si="246"/>
        <v>0</v>
      </c>
      <c r="Y994" s="29">
        <f t="shared" si="247"/>
        <v>0</v>
      </c>
      <c r="Z994" s="20">
        <f t="shared" si="248"/>
        <v>0</v>
      </c>
      <c r="AA994" s="20">
        <f t="shared" si="256"/>
        <v>0</v>
      </c>
      <c r="AB994" s="20">
        <f t="shared" si="249"/>
        <v>0</v>
      </c>
      <c r="AC994" s="20">
        <f t="shared" si="250"/>
        <v>0</v>
      </c>
      <c r="AD994" s="20">
        <f t="shared" si="251"/>
        <v>0</v>
      </c>
      <c r="AE994" s="23">
        <f t="shared" si="252"/>
        <v>0</v>
      </c>
      <c r="AF994" s="25">
        <f t="shared" si="253"/>
        <v>0</v>
      </c>
      <c r="AG994" s="230"/>
      <c r="AH994" s="25">
        <f t="shared" si="257"/>
        <v>0</v>
      </c>
      <c r="AI994" s="23"/>
      <c r="AJ994" s="49">
        <f t="shared" si="254"/>
        <v>2</v>
      </c>
      <c r="AK994" s="181" t="s">
        <v>238</v>
      </c>
      <c r="AL994" s="182">
        <f t="shared" si="255"/>
        <v>3.3333333333333335E-3</v>
      </c>
      <c r="AM994" s="69" t="s">
        <v>468</v>
      </c>
      <c r="AN994" s="20" t="s">
        <v>180</v>
      </c>
      <c r="AO994" s="20" t="s">
        <v>180</v>
      </c>
      <c r="AP994" s="21"/>
      <c r="AQ994" s="122" t="s">
        <v>4</v>
      </c>
      <c r="AR994" s="185" t="str">
        <f>INDEX(Преподаватели!F$3:F$72,MATCH($AK994,Преподаватели!$E$3:$E$72,0),1)</f>
        <v>доц.</v>
      </c>
      <c r="AS994" s="101" t="str">
        <f>INDEX(Преподаватели!G$3:G$72,MATCH($AK994,Преподаватели!$E$3:$E$72,0),1)</f>
        <v>шт.</v>
      </c>
      <c r="AT994" s="101" t="str">
        <f>INDEX(Преподаватели!H$3:H$72,MATCH($AK994,Преподаватели!$E$3:$E$72,0),1)</f>
        <v>к.н.</v>
      </c>
      <c r="AU994" s="186" t="str">
        <f>INDEX(Преподаватели!I$3:I$72,MATCH($AK994,Преподаватели!$E$3:$E$72,0),1)</f>
        <v>б.з.</v>
      </c>
      <c r="AV994" s="157"/>
      <c r="AW994" s="163"/>
      <c r="AX994" s="163"/>
      <c r="AY994" s="164"/>
      <c r="AZ994" s="165"/>
      <c r="BA994" s="165"/>
      <c r="BB994" s="1"/>
      <c r="BC994" s="1"/>
      <c r="BD994" s="1"/>
      <c r="BE994" s="1"/>
      <c r="BF994" s="1"/>
    </row>
    <row r="995" spans="1:58" s="1" customFormat="1">
      <c r="A995" s="21" t="s">
        <v>306</v>
      </c>
      <c r="B995" s="145" t="s">
        <v>866</v>
      </c>
      <c r="C995" s="68" t="s">
        <v>679</v>
      </c>
      <c r="D995" s="21" t="s">
        <v>437</v>
      </c>
      <c r="E995" s="21" t="s">
        <v>144</v>
      </c>
      <c r="F995" s="21">
        <v>1</v>
      </c>
      <c r="G995" s="20" t="s">
        <v>862</v>
      </c>
      <c r="H995" s="21">
        <v>1</v>
      </c>
      <c r="I995" s="49">
        <v>1</v>
      </c>
      <c r="J995" s="37"/>
      <c r="K995" s="31"/>
      <c r="L995" s="31"/>
      <c r="M995" s="38"/>
      <c r="N995" s="193">
        <v>0</v>
      </c>
      <c r="O995" s="21"/>
      <c r="P995" s="21">
        <v>6</v>
      </c>
      <c r="Q995" s="21">
        <v>6</v>
      </c>
      <c r="R995" s="21">
        <v>0</v>
      </c>
      <c r="S995" s="21"/>
      <c r="T995" s="121"/>
      <c r="U995" s="50">
        <f t="shared" si="243"/>
        <v>6</v>
      </c>
      <c r="V995" s="29">
        <f t="shared" si="244"/>
        <v>0</v>
      </c>
      <c r="W995" s="29">
        <f t="shared" si="245"/>
        <v>0</v>
      </c>
      <c r="X995" s="57">
        <f t="shared" si="246"/>
        <v>0</v>
      </c>
      <c r="Y995" s="29">
        <f t="shared" si="247"/>
        <v>0</v>
      </c>
      <c r="Z995" s="20">
        <f t="shared" si="248"/>
        <v>0</v>
      </c>
      <c r="AA995" s="20">
        <f t="shared" si="256"/>
        <v>0</v>
      </c>
      <c r="AB995" s="20">
        <f t="shared" si="249"/>
        <v>0</v>
      </c>
      <c r="AC995" s="20">
        <f t="shared" si="250"/>
        <v>0</v>
      </c>
      <c r="AD995" s="20">
        <f t="shared" si="251"/>
        <v>0</v>
      </c>
      <c r="AE995" s="23">
        <f t="shared" si="252"/>
        <v>0</v>
      </c>
      <c r="AF995" s="25">
        <f t="shared" si="253"/>
        <v>0</v>
      </c>
      <c r="AG995" s="230"/>
      <c r="AH995" s="25">
        <f t="shared" si="257"/>
        <v>0</v>
      </c>
      <c r="AI995" s="23"/>
      <c r="AJ995" s="49">
        <f t="shared" si="254"/>
        <v>6</v>
      </c>
      <c r="AK995" s="181" t="s">
        <v>489</v>
      </c>
      <c r="AL995" s="182">
        <f t="shared" si="255"/>
        <v>0.01</v>
      </c>
      <c r="AM995" s="158" t="s">
        <v>161</v>
      </c>
      <c r="AN995" s="20" t="s">
        <v>149</v>
      </c>
      <c r="AO995" s="20" t="s">
        <v>180</v>
      </c>
      <c r="AP995" s="21"/>
      <c r="AQ995" s="122" t="s">
        <v>4</v>
      </c>
      <c r="AR995" s="185" t="str">
        <f>INDEX(Преподаватели!F$3:F$72,MATCH($AK995,Преподаватели!$E$3:$E$72,0),1)</f>
        <v>ст.викл.</v>
      </c>
      <c r="AS995" s="101" t="str">
        <f>INDEX(Преподаватели!G$3:G$72,MATCH($AK995,Преподаватели!$E$3:$E$72,0),1)</f>
        <v>шт.</v>
      </c>
      <c r="AT995" s="101" t="str">
        <f>INDEX(Преподаватели!H$3:H$72,MATCH($AK995,Преподаватели!$E$3:$E$72,0),1)</f>
        <v>б.с.</v>
      </c>
      <c r="AU995" s="186" t="str">
        <f>INDEX(Преподаватели!I$3:I$72,MATCH($AK995,Преподаватели!$E$3:$E$72,0),1)</f>
        <v>б.з.</v>
      </c>
      <c r="AV995" s="157"/>
      <c r="AW995" s="163"/>
      <c r="AX995" s="163"/>
      <c r="AY995" s="164"/>
      <c r="AZ995" s="165"/>
      <c r="BA995" s="165"/>
    </row>
    <row r="996" spans="1:58" s="1" customFormat="1">
      <c r="A996" s="21" t="s">
        <v>306</v>
      </c>
      <c r="B996" s="145" t="s">
        <v>866</v>
      </c>
      <c r="C996" s="68" t="s">
        <v>679</v>
      </c>
      <c r="D996" s="21" t="s">
        <v>437</v>
      </c>
      <c r="E996" s="21" t="s">
        <v>144</v>
      </c>
      <c r="F996" s="21">
        <v>2</v>
      </c>
      <c r="G996" s="20" t="s">
        <v>862</v>
      </c>
      <c r="H996" s="21">
        <v>1</v>
      </c>
      <c r="I996" s="49">
        <v>1</v>
      </c>
      <c r="J996" s="37" t="s">
        <v>106</v>
      </c>
      <c r="K996" s="31"/>
      <c r="L996" s="31"/>
      <c r="M996" s="38"/>
      <c r="N996" s="193">
        <v>4</v>
      </c>
      <c r="O996" s="21">
        <v>120</v>
      </c>
      <c r="P996" s="478">
        <v>2</v>
      </c>
      <c r="Q996" s="21"/>
      <c r="R996" s="21">
        <v>0</v>
      </c>
      <c r="S996" s="21">
        <v>2</v>
      </c>
      <c r="T996" s="121">
        <v>108</v>
      </c>
      <c r="U996" s="50">
        <f t="shared" si="243"/>
        <v>0</v>
      </c>
      <c r="V996" s="29">
        <f t="shared" si="244"/>
        <v>0</v>
      </c>
      <c r="W996" s="29">
        <f t="shared" si="245"/>
        <v>2</v>
      </c>
      <c r="X996" s="57">
        <f t="shared" si="246"/>
        <v>0</v>
      </c>
      <c r="Y996" s="29">
        <f t="shared" si="247"/>
        <v>0</v>
      </c>
      <c r="Z996" s="20">
        <f t="shared" si="248"/>
        <v>0</v>
      </c>
      <c r="AA996" s="20">
        <f t="shared" si="256"/>
        <v>0</v>
      </c>
      <c r="AB996" s="20">
        <f t="shared" si="249"/>
        <v>0.25</v>
      </c>
      <c r="AC996" s="20">
        <f t="shared" si="250"/>
        <v>0</v>
      </c>
      <c r="AD996" s="20">
        <f t="shared" si="251"/>
        <v>0</v>
      </c>
      <c r="AE996" s="23">
        <f t="shared" si="252"/>
        <v>0</v>
      </c>
      <c r="AF996" s="25">
        <f t="shared" si="253"/>
        <v>0</v>
      </c>
      <c r="AG996" s="230"/>
      <c r="AH996" s="25">
        <f t="shared" si="257"/>
        <v>0</v>
      </c>
      <c r="AI996" s="23"/>
      <c r="AJ996" s="49">
        <f t="shared" si="254"/>
        <v>2.25</v>
      </c>
      <c r="AK996" s="181" t="s">
        <v>489</v>
      </c>
      <c r="AL996" s="182">
        <f t="shared" si="255"/>
        <v>3.7499999999999999E-3</v>
      </c>
      <c r="AM996" s="158" t="s">
        <v>161</v>
      </c>
      <c r="AN996" s="20" t="s">
        <v>149</v>
      </c>
      <c r="AO996" s="20" t="s">
        <v>180</v>
      </c>
      <c r="AP996" s="21"/>
      <c r="AQ996" s="122" t="s">
        <v>4</v>
      </c>
      <c r="AR996" s="185" t="str">
        <f>INDEX(Преподаватели!F$3:F$72,MATCH($AK996,Преподаватели!$E$3:$E$72,0),1)</f>
        <v>ст.викл.</v>
      </c>
      <c r="AS996" s="101" t="str">
        <f>INDEX(Преподаватели!G$3:G$72,MATCH($AK996,Преподаватели!$E$3:$E$72,0),1)</f>
        <v>шт.</v>
      </c>
      <c r="AT996" s="101" t="str">
        <f>INDEX(Преподаватели!H$3:H$72,MATCH($AK996,Преподаватели!$E$3:$E$72,0),1)</f>
        <v>б.с.</v>
      </c>
      <c r="AU996" s="186" t="str">
        <f>INDEX(Преподаватели!I$3:I$72,MATCH($AK996,Преподаватели!$E$3:$E$72,0),1)</f>
        <v>б.з.</v>
      </c>
      <c r="AV996" s="157"/>
      <c r="AW996" s="163"/>
      <c r="AX996" s="163"/>
      <c r="AY996" s="164"/>
      <c r="AZ996" s="165"/>
      <c r="BA996" s="165"/>
      <c r="BB996" s="4"/>
      <c r="BC996" s="4"/>
      <c r="BD996" s="4"/>
      <c r="BE996" s="4"/>
      <c r="BF996" s="4"/>
    </row>
    <row r="997" spans="1:58">
      <c r="A997" s="22" t="s">
        <v>257</v>
      </c>
      <c r="B997" s="145" t="s">
        <v>620</v>
      </c>
      <c r="C997" s="68" t="s">
        <v>679</v>
      </c>
      <c r="D997" s="21" t="s">
        <v>437</v>
      </c>
      <c r="E997" s="21" t="s">
        <v>144</v>
      </c>
      <c r="F997" s="21">
        <v>1</v>
      </c>
      <c r="G997" s="20" t="s">
        <v>862</v>
      </c>
      <c r="H997" s="21">
        <v>1</v>
      </c>
      <c r="I997" s="49">
        <v>1</v>
      </c>
      <c r="J997" s="37"/>
      <c r="K997" s="31"/>
      <c r="L997" s="31"/>
      <c r="M997" s="38"/>
      <c r="N997" s="193">
        <v>0</v>
      </c>
      <c r="O997" s="21"/>
      <c r="P997" s="21">
        <v>6</v>
      </c>
      <c r="Q997" s="21">
        <v>6</v>
      </c>
      <c r="R997" s="21">
        <v>0</v>
      </c>
      <c r="S997" s="21"/>
      <c r="T997" s="121"/>
      <c r="U997" s="50">
        <f t="shared" si="243"/>
        <v>6</v>
      </c>
      <c r="V997" s="29">
        <f t="shared" si="244"/>
        <v>0</v>
      </c>
      <c r="W997" s="29">
        <f t="shared" si="245"/>
        <v>0</v>
      </c>
      <c r="X997" s="57">
        <f t="shared" si="246"/>
        <v>0</v>
      </c>
      <c r="Y997" s="29">
        <f t="shared" si="247"/>
        <v>0</v>
      </c>
      <c r="Z997" s="20">
        <f t="shared" si="248"/>
        <v>0</v>
      </c>
      <c r="AA997" s="20">
        <f t="shared" si="256"/>
        <v>0</v>
      </c>
      <c r="AB997" s="20">
        <f t="shared" si="249"/>
        <v>0</v>
      </c>
      <c r="AC997" s="20">
        <f t="shared" si="250"/>
        <v>0</v>
      </c>
      <c r="AD997" s="20">
        <f t="shared" si="251"/>
        <v>0</v>
      </c>
      <c r="AE997" s="23">
        <f t="shared" si="252"/>
        <v>0</v>
      </c>
      <c r="AF997" s="25">
        <f t="shared" si="253"/>
        <v>0</v>
      </c>
      <c r="AG997" s="230"/>
      <c r="AH997" s="25">
        <f t="shared" si="257"/>
        <v>0</v>
      </c>
      <c r="AI997" s="23"/>
      <c r="AJ997" s="49">
        <f t="shared" si="254"/>
        <v>6</v>
      </c>
      <c r="AK997" s="181" t="s">
        <v>152</v>
      </c>
      <c r="AL997" s="182">
        <f t="shared" si="255"/>
        <v>0.01</v>
      </c>
      <c r="AM997" s="69" t="s">
        <v>468</v>
      </c>
      <c r="AN997" s="20" t="s">
        <v>180</v>
      </c>
      <c r="AO997" s="20" t="s">
        <v>180</v>
      </c>
      <c r="AP997" s="21"/>
      <c r="AQ997" s="122" t="s">
        <v>4</v>
      </c>
      <c r="AR997" s="185" t="str">
        <f>INDEX(Преподаватели!F$3:F$72,MATCH($AK997,Преподаватели!$E$3:$E$72,0),1)</f>
        <v>ст.викл.</v>
      </c>
      <c r="AS997" s="101" t="str">
        <f>INDEX(Преподаватели!G$3:G$72,MATCH($AK997,Преподаватели!$E$3:$E$72,0),1)</f>
        <v>сум.</v>
      </c>
      <c r="AT997" s="101" t="str">
        <f>INDEX(Преподаватели!H$3:H$72,MATCH($AK997,Преподаватели!$E$3:$E$72,0),1)</f>
        <v>б.с.</v>
      </c>
      <c r="AU997" s="186" t="str">
        <f>INDEX(Преподаватели!I$3:I$72,MATCH($AK997,Преподаватели!$E$3:$E$72,0),1)</f>
        <v>б.з.</v>
      </c>
      <c r="AV997" s="157"/>
      <c r="AW997" s="163"/>
      <c r="AX997" s="163"/>
      <c r="AY997" s="164"/>
      <c r="AZ997" s="165"/>
      <c r="BA997" s="165"/>
      <c r="BB997" s="1"/>
      <c r="BC997" s="1"/>
      <c r="BD997" s="1"/>
      <c r="BE997" s="1"/>
      <c r="BF997" s="1"/>
    </row>
    <row r="998" spans="1:58" s="1" customFormat="1">
      <c r="A998" s="21" t="s">
        <v>257</v>
      </c>
      <c r="B998" s="145" t="s">
        <v>620</v>
      </c>
      <c r="C998" s="68" t="s">
        <v>679</v>
      </c>
      <c r="D998" s="21" t="s">
        <v>437</v>
      </c>
      <c r="E998" s="21" t="s">
        <v>144</v>
      </c>
      <c r="F998" s="21">
        <v>2</v>
      </c>
      <c r="G998" s="20" t="s">
        <v>862</v>
      </c>
      <c r="H998" s="21">
        <v>1</v>
      </c>
      <c r="I998" s="49">
        <v>1</v>
      </c>
      <c r="J998" s="37" t="s">
        <v>106</v>
      </c>
      <c r="K998" s="31"/>
      <c r="L998" s="31"/>
      <c r="M998" s="38"/>
      <c r="N998" s="193">
        <v>5</v>
      </c>
      <c r="O998" s="21">
        <v>150</v>
      </c>
      <c r="P998" s="478">
        <v>2</v>
      </c>
      <c r="Q998" s="21"/>
      <c r="R998" s="21">
        <v>0</v>
      </c>
      <c r="S998" s="21">
        <v>2</v>
      </c>
      <c r="T998" s="121">
        <v>136</v>
      </c>
      <c r="U998" s="50">
        <f t="shared" si="243"/>
        <v>0</v>
      </c>
      <c r="V998" s="29">
        <f t="shared" si="244"/>
        <v>0</v>
      </c>
      <c r="W998" s="29">
        <f t="shared" si="245"/>
        <v>2</v>
      </c>
      <c r="X998" s="57">
        <f t="shared" si="246"/>
        <v>0</v>
      </c>
      <c r="Y998" s="29">
        <f t="shared" si="247"/>
        <v>0</v>
      </c>
      <c r="Z998" s="20">
        <f t="shared" si="248"/>
        <v>0</v>
      </c>
      <c r="AA998" s="20">
        <f t="shared" si="256"/>
        <v>0</v>
      </c>
      <c r="AB998" s="20">
        <f t="shared" si="249"/>
        <v>0.25</v>
      </c>
      <c r="AC998" s="20">
        <f t="shared" si="250"/>
        <v>0</v>
      </c>
      <c r="AD998" s="20">
        <f t="shared" si="251"/>
        <v>0</v>
      </c>
      <c r="AE998" s="23">
        <f t="shared" si="252"/>
        <v>0</v>
      </c>
      <c r="AF998" s="25">
        <f t="shared" si="253"/>
        <v>0</v>
      </c>
      <c r="AG998" s="230"/>
      <c r="AH998" s="25">
        <f t="shared" si="257"/>
        <v>0</v>
      </c>
      <c r="AI998" s="23"/>
      <c r="AJ998" s="49">
        <f t="shared" si="254"/>
        <v>2.25</v>
      </c>
      <c r="AK998" s="181" t="s">
        <v>152</v>
      </c>
      <c r="AL998" s="182">
        <f t="shared" si="255"/>
        <v>3.7499999999999999E-3</v>
      </c>
      <c r="AM998" s="158" t="s">
        <v>468</v>
      </c>
      <c r="AN998" s="20" t="s">
        <v>180</v>
      </c>
      <c r="AO998" s="20" t="s">
        <v>180</v>
      </c>
      <c r="AP998" s="21"/>
      <c r="AQ998" s="122" t="s">
        <v>4</v>
      </c>
      <c r="AR998" s="185" t="str">
        <f>INDEX(Преподаватели!F$3:F$72,MATCH($AK998,Преподаватели!$E$3:$E$72,0),1)</f>
        <v>ст.викл.</v>
      </c>
      <c r="AS998" s="101" t="str">
        <f>INDEX(Преподаватели!G$3:G$72,MATCH($AK998,Преподаватели!$E$3:$E$72,0),1)</f>
        <v>сум.</v>
      </c>
      <c r="AT998" s="101" t="str">
        <f>INDEX(Преподаватели!H$3:H$72,MATCH($AK998,Преподаватели!$E$3:$E$72,0),1)</f>
        <v>б.с.</v>
      </c>
      <c r="AU998" s="186" t="str">
        <f>INDEX(Преподаватели!I$3:I$72,MATCH($AK998,Преподаватели!$E$3:$E$72,0),1)</f>
        <v>б.з.</v>
      </c>
      <c r="AV998" s="157"/>
      <c r="AW998" s="163"/>
      <c r="AX998" s="163"/>
      <c r="AY998" s="164"/>
      <c r="AZ998" s="165"/>
      <c r="BA998" s="165"/>
    </row>
    <row r="999" spans="1:58" s="1" customFormat="1">
      <c r="A999" s="329" t="s">
        <v>439</v>
      </c>
      <c r="B999" s="145" t="s">
        <v>867</v>
      </c>
      <c r="C999" s="68" t="s">
        <v>679</v>
      </c>
      <c r="D999" s="21" t="s">
        <v>437</v>
      </c>
      <c r="E999" s="21" t="s">
        <v>144</v>
      </c>
      <c r="F999" s="21">
        <v>1</v>
      </c>
      <c r="G999" s="20" t="s">
        <v>862</v>
      </c>
      <c r="H999" s="21">
        <v>1</v>
      </c>
      <c r="I999" s="49">
        <v>1</v>
      </c>
      <c r="J999" s="37"/>
      <c r="K999" s="31"/>
      <c r="L999" s="31"/>
      <c r="M999" s="38"/>
      <c r="N999" s="193">
        <v>0</v>
      </c>
      <c r="O999" s="21"/>
      <c r="P999" s="21">
        <v>8</v>
      </c>
      <c r="Q999" s="21">
        <v>8</v>
      </c>
      <c r="R999" s="21">
        <v>0</v>
      </c>
      <c r="S999" s="21"/>
      <c r="T999" s="121"/>
      <c r="U999" s="50">
        <f t="shared" si="243"/>
        <v>8</v>
      </c>
      <c r="V999" s="29">
        <f t="shared" si="244"/>
        <v>0</v>
      </c>
      <c r="W999" s="29">
        <f t="shared" si="245"/>
        <v>0</v>
      </c>
      <c r="X999" s="57">
        <f t="shared" si="246"/>
        <v>0</v>
      </c>
      <c r="Y999" s="29">
        <f t="shared" si="247"/>
        <v>0</v>
      </c>
      <c r="Z999" s="20">
        <f t="shared" si="248"/>
        <v>0</v>
      </c>
      <c r="AA999" s="20">
        <f t="shared" si="256"/>
        <v>0</v>
      </c>
      <c r="AB999" s="20">
        <f t="shared" si="249"/>
        <v>0</v>
      </c>
      <c r="AC999" s="20">
        <f t="shared" si="250"/>
        <v>0</v>
      </c>
      <c r="AD999" s="20">
        <f t="shared" si="251"/>
        <v>0</v>
      </c>
      <c r="AE999" s="23">
        <f t="shared" si="252"/>
        <v>0</v>
      </c>
      <c r="AF999" s="25">
        <f t="shared" si="253"/>
        <v>0</v>
      </c>
      <c r="AG999" s="230"/>
      <c r="AH999" s="25">
        <f t="shared" si="257"/>
        <v>0</v>
      </c>
      <c r="AI999" s="23"/>
      <c r="AJ999" s="49">
        <f t="shared" si="254"/>
        <v>8</v>
      </c>
      <c r="AK999" s="181" t="s">
        <v>152</v>
      </c>
      <c r="AL999" s="182">
        <f t="shared" si="255"/>
        <v>1.3333333333333334E-2</v>
      </c>
      <c r="AM999" s="158" t="s">
        <v>179</v>
      </c>
      <c r="AN999" s="20" t="s">
        <v>180</v>
      </c>
      <c r="AO999" s="20" t="s">
        <v>180</v>
      </c>
      <c r="AP999" s="21"/>
      <c r="AQ999" s="122" t="s">
        <v>4</v>
      </c>
      <c r="AR999" s="185" t="str">
        <f>INDEX(Преподаватели!F$3:F$72,MATCH($AK999,Преподаватели!$E$3:$E$72,0),1)</f>
        <v>ст.викл.</v>
      </c>
      <c r="AS999" s="101" t="str">
        <f>INDEX(Преподаватели!G$3:G$72,MATCH($AK999,Преподаватели!$E$3:$E$72,0),1)</f>
        <v>сум.</v>
      </c>
      <c r="AT999" s="101" t="str">
        <f>INDEX(Преподаватели!H$3:H$72,MATCH($AK999,Преподаватели!$E$3:$E$72,0),1)</f>
        <v>б.с.</v>
      </c>
      <c r="AU999" s="186" t="str">
        <f>INDEX(Преподаватели!I$3:I$72,MATCH($AK999,Преподаватели!$E$3:$E$72,0),1)</f>
        <v>б.з.</v>
      </c>
      <c r="AV999" s="157"/>
      <c r="AW999" s="163"/>
      <c r="AX999" s="163"/>
      <c r="AY999" s="164"/>
      <c r="AZ999" s="165"/>
      <c r="BA999" s="165"/>
      <c r="BB999" s="4"/>
      <c r="BC999" s="4"/>
      <c r="BD999" s="4"/>
      <c r="BE999" s="4"/>
      <c r="BF999" s="4"/>
    </row>
    <row r="1000" spans="1:58">
      <c r="A1000" s="22" t="s">
        <v>216</v>
      </c>
      <c r="B1000" s="145" t="s">
        <v>867</v>
      </c>
      <c r="C1000" s="68" t="s">
        <v>679</v>
      </c>
      <c r="D1000" s="21" t="s">
        <v>437</v>
      </c>
      <c r="E1000" s="21" t="s">
        <v>144</v>
      </c>
      <c r="F1000" s="21">
        <v>1</v>
      </c>
      <c r="G1000" s="20" t="s">
        <v>862</v>
      </c>
      <c r="H1000" s="21">
        <v>1</v>
      </c>
      <c r="I1000" s="49">
        <v>1</v>
      </c>
      <c r="J1000" s="37" t="s">
        <v>106</v>
      </c>
      <c r="K1000" s="31"/>
      <c r="L1000" s="31"/>
      <c r="M1000" s="38"/>
      <c r="N1000" s="193">
        <v>6</v>
      </c>
      <c r="O1000" s="21">
        <v>180</v>
      </c>
      <c r="P1000" s="21">
        <v>10</v>
      </c>
      <c r="Q1000" s="21"/>
      <c r="R1000" s="21">
        <v>0</v>
      </c>
      <c r="S1000" s="21">
        <v>10</v>
      </c>
      <c r="T1000" s="121">
        <v>162</v>
      </c>
      <c r="U1000" s="50">
        <f t="shared" si="243"/>
        <v>0</v>
      </c>
      <c r="V1000" s="29">
        <f t="shared" si="244"/>
        <v>0</v>
      </c>
      <c r="W1000" s="29">
        <f t="shared" si="245"/>
        <v>10</v>
      </c>
      <c r="X1000" s="57">
        <f t="shared" si="246"/>
        <v>0</v>
      </c>
      <c r="Y1000" s="29">
        <f t="shared" si="247"/>
        <v>0</v>
      </c>
      <c r="Z1000" s="20">
        <f t="shared" si="248"/>
        <v>0</v>
      </c>
      <c r="AA1000" s="20">
        <f t="shared" si="256"/>
        <v>0</v>
      </c>
      <c r="AB1000" s="20">
        <f t="shared" si="249"/>
        <v>0.25</v>
      </c>
      <c r="AC1000" s="20">
        <f t="shared" si="250"/>
        <v>0</v>
      </c>
      <c r="AD1000" s="20">
        <f t="shared" si="251"/>
        <v>0</v>
      </c>
      <c r="AE1000" s="23">
        <f t="shared" si="252"/>
        <v>0</v>
      </c>
      <c r="AF1000" s="25">
        <f t="shared" si="253"/>
        <v>0</v>
      </c>
      <c r="AG1000" s="230"/>
      <c r="AH1000" s="25">
        <f t="shared" si="257"/>
        <v>0</v>
      </c>
      <c r="AI1000" s="23"/>
      <c r="AJ1000" s="49">
        <f t="shared" si="254"/>
        <v>10.25</v>
      </c>
      <c r="AK1000" s="181" t="s">
        <v>152</v>
      </c>
      <c r="AL1000" s="182">
        <f t="shared" si="255"/>
        <v>1.7083333333333332E-2</v>
      </c>
      <c r="AM1000" s="69" t="s">
        <v>179</v>
      </c>
      <c r="AN1000" s="20" t="s">
        <v>180</v>
      </c>
      <c r="AO1000" s="20" t="s">
        <v>180</v>
      </c>
      <c r="AP1000" s="21"/>
      <c r="AQ1000" s="122" t="s">
        <v>4</v>
      </c>
      <c r="AR1000" s="185" t="str">
        <f>INDEX(Преподаватели!F$3:F$72,MATCH($AK1000,Преподаватели!$E$3:$E$72,0),1)</f>
        <v>ст.викл.</v>
      </c>
      <c r="AS1000" s="101" t="str">
        <f>INDEX(Преподаватели!G$3:G$72,MATCH($AK1000,Преподаватели!$E$3:$E$72,0),1)</f>
        <v>сум.</v>
      </c>
      <c r="AT1000" s="101" t="str">
        <f>INDEX(Преподаватели!H$3:H$72,MATCH($AK1000,Преподаватели!$E$3:$E$72,0),1)</f>
        <v>б.с.</v>
      </c>
      <c r="AU1000" s="186" t="str">
        <f>INDEX(Преподаватели!I$3:I$72,MATCH($AK1000,Преподаватели!$E$3:$E$72,0),1)</f>
        <v>б.з.</v>
      </c>
      <c r="AV1000" s="157"/>
      <c r="AW1000" s="163"/>
      <c r="AX1000" s="163"/>
      <c r="AY1000" s="164"/>
      <c r="AZ1000" s="165"/>
      <c r="BA1000" s="165"/>
      <c r="BB1000" s="1"/>
      <c r="BC1000" s="1"/>
      <c r="BD1000" s="1"/>
      <c r="BE1000" s="1"/>
      <c r="BF1000" s="1"/>
    </row>
    <row r="1001" spans="1:58" s="1" customFormat="1">
      <c r="A1001" s="21" t="s">
        <v>245</v>
      </c>
      <c r="B1001" s="145" t="s">
        <v>868</v>
      </c>
      <c r="C1001" s="68" t="s">
        <v>679</v>
      </c>
      <c r="D1001" s="21" t="s">
        <v>437</v>
      </c>
      <c r="E1001" s="21" t="s">
        <v>144</v>
      </c>
      <c r="F1001" s="21">
        <v>2</v>
      </c>
      <c r="G1001" s="20" t="s">
        <v>862</v>
      </c>
      <c r="H1001" s="21">
        <v>1</v>
      </c>
      <c r="I1001" s="49">
        <v>1</v>
      </c>
      <c r="J1001" s="37"/>
      <c r="K1001" s="31"/>
      <c r="L1001" s="31"/>
      <c r="M1001" s="38"/>
      <c r="N1001" s="193">
        <v>0</v>
      </c>
      <c r="O1001" s="21"/>
      <c r="P1001" s="478">
        <v>2</v>
      </c>
      <c r="Q1001" s="21">
        <v>2</v>
      </c>
      <c r="R1001" s="21">
        <v>0</v>
      </c>
      <c r="S1001" s="21"/>
      <c r="T1001" s="121"/>
      <c r="U1001" s="50">
        <f t="shared" si="243"/>
        <v>2</v>
      </c>
      <c r="V1001" s="29">
        <f t="shared" si="244"/>
        <v>0</v>
      </c>
      <c r="W1001" s="29">
        <f t="shared" si="245"/>
        <v>0</v>
      </c>
      <c r="X1001" s="57">
        <f t="shared" si="246"/>
        <v>0</v>
      </c>
      <c r="Y1001" s="29">
        <f t="shared" si="247"/>
        <v>0</v>
      </c>
      <c r="Z1001" s="20">
        <f t="shared" si="248"/>
        <v>0</v>
      </c>
      <c r="AA1001" s="20">
        <f t="shared" si="256"/>
        <v>0</v>
      </c>
      <c r="AB1001" s="20">
        <f t="shared" si="249"/>
        <v>0</v>
      </c>
      <c r="AC1001" s="20">
        <f t="shared" si="250"/>
        <v>0</v>
      </c>
      <c r="AD1001" s="20">
        <f t="shared" si="251"/>
        <v>0</v>
      </c>
      <c r="AE1001" s="23">
        <f t="shared" si="252"/>
        <v>0</v>
      </c>
      <c r="AF1001" s="25">
        <f t="shared" si="253"/>
        <v>0</v>
      </c>
      <c r="AG1001" s="230"/>
      <c r="AH1001" s="25">
        <f t="shared" si="257"/>
        <v>0</v>
      </c>
      <c r="AI1001" s="23"/>
      <c r="AJ1001" s="49">
        <f t="shared" si="254"/>
        <v>2</v>
      </c>
      <c r="AK1001" s="181" t="s">
        <v>152</v>
      </c>
      <c r="AL1001" s="182">
        <f t="shared" si="255"/>
        <v>3.3333333333333335E-3</v>
      </c>
      <c r="AM1001" s="158" t="s">
        <v>179</v>
      </c>
      <c r="AN1001" s="20" t="s">
        <v>180</v>
      </c>
      <c r="AO1001" s="20" t="s">
        <v>180</v>
      </c>
      <c r="AP1001" s="21"/>
      <c r="AQ1001" s="122" t="s">
        <v>4</v>
      </c>
      <c r="AR1001" s="185" t="str">
        <f>INDEX(Преподаватели!F$3:F$72,MATCH($AK1001,Преподаватели!$E$3:$E$72,0),1)</f>
        <v>ст.викл.</v>
      </c>
      <c r="AS1001" s="101" t="str">
        <f>INDEX(Преподаватели!G$3:G$72,MATCH($AK1001,Преподаватели!$E$3:$E$72,0),1)</f>
        <v>сум.</v>
      </c>
      <c r="AT1001" s="101" t="str">
        <f>INDEX(Преподаватели!H$3:H$72,MATCH($AK1001,Преподаватели!$E$3:$E$72,0),1)</f>
        <v>б.с.</v>
      </c>
      <c r="AU1001" s="186" t="str">
        <f>INDEX(Преподаватели!I$3:I$72,MATCH($AK1001,Преподаватели!$E$3:$E$72,0),1)</f>
        <v>б.з.</v>
      </c>
      <c r="AV1001" s="157"/>
      <c r="AW1001" s="163"/>
      <c r="AX1001" s="163"/>
      <c r="AY1001" s="164"/>
      <c r="AZ1001" s="165"/>
      <c r="BA1001" s="165"/>
    </row>
    <row r="1002" spans="1:58" s="1" customFormat="1">
      <c r="A1002" s="21" t="s">
        <v>126</v>
      </c>
      <c r="B1002" s="145" t="s">
        <v>869</v>
      </c>
      <c r="C1002" s="68" t="s">
        <v>679</v>
      </c>
      <c r="D1002" s="21" t="s">
        <v>437</v>
      </c>
      <c r="E1002" s="21" t="s">
        <v>144</v>
      </c>
      <c r="F1002" s="21">
        <v>2</v>
      </c>
      <c r="G1002" s="20" t="s">
        <v>862</v>
      </c>
      <c r="H1002" s="21">
        <v>1</v>
      </c>
      <c r="I1002" s="49">
        <v>1</v>
      </c>
      <c r="J1002" s="37"/>
      <c r="K1002" s="31"/>
      <c r="L1002" s="31"/>
      <c r="M1002" s="38"/>
      <c r="N1002" s="193">
        <v>0</v>
      </c>
      <c r="O1002" s="21"/>
      <c r="P1002" s="478">
        <v>2</v>
      </c>
      <c r="Q1002" s="21">
        <v>2</v>
      </c>
      <c r="R1002" s="21">
        <v>0</v>
      </c>
      <c r="S1002" s="21"/>
      <c r="T1002" s="121"/>
      <c r="U1002" s="50">
        <f t="shared" si="243"/>
        <v>2</v>
      </c>
      <c r="V1002" s="29">
        <f t="shared" si="244"/>
        <v>0</v>
      </c>
      <c r="W1002" s="29">
        <f t="shared" si="245"/>
        <v>0</v>
      </c>
      <c r="X1002" s="57">
        <f t="shared" si="246"/>
        <v>0</v>
      </c>
      <c r="Y1002" s="29">
        <f t="shared" si="247"/>
        <v>0</v>
      </c>
      <c r="Z1002" s="20">
        <f t="shared" si="248"/>
        <v>0</v>
      </c>
      <c r="AA1002" s="20">
        <f t="shared" si="256"/>
        <v>0</v>
      </c>
      <c r="AB1002" s="20">
        <f t="shared" si="249"/>
        <v>0</v>
      </c>
      <c r="AC1002" s="20">
        <f t="shared" si="250"/>
        <v>0</v>
      </c>
      <c r="AD1002" s="20">
        <f t="shared" si="251"/>
        <v>0</v>
      </c>
      <c r="AE1002" s="23">
        <f t="shared" si="252"/>
        <v>0</v>
      </c>
      <c r="AF1002" s="25">
        <f t="shared" si="253"/>
        <v>0</v>
      </c>
      <c r="AG1002" s="230"/>
      <c r="AH1002" s="25">
        <f t="shared" si="257"/>
        <v>0</v>
      </c>
      <c r="AI1002" s="23"/>
      <c r="AJ1002" s="49">
        <f t="shared" si="254"/>
        <v>2</v>
      </c>
      <c r="AK1002" s="181" t="s">
        <v>152</v>
      </c>
      <c r="AL1002" s="182">
        <f t="shared" si="255"/>
        <v>3.3333333333333335E-3</v>
      </c>
      <c r="AM1002" s="158" t="s">
        <v>179</v>
      </c>
      <c r="AN1002" s="20" t="s">
        <v>180</v>
      </c>
      <c r="AO1002" s="20" t="s">
        <v>180</v>
      </c>
      <c r="AP1002" s="21"/>
      <c r="AQ1002" s="122" t="s">
        <v>4</v>
      </c>
      <c r="AR1002" s="185" t="str">
        <f>INDEX(Преподаватели!F$3:F$72,MATCH($AK1002,Преподаватели!$E$3:$E$72,0),1)</f>
        <v>ст.викл.</v>
      </c>
      <c r="AS1002" s="101" t="str">
        <f>INDEX(Преподаватели!G$3:G$72,MATCH($AK1002,Преподаватели!$E$3:$E$72,0),1)</f>
        <v>сум.</v>
      </c>
      <c r="AT1002" s="101" t="str">
        <f>INDEX(Преподаватели!H$3:H$72,MATCH($AK1002,Преподаватели!$E$3:$E$72,0),1)</f>
        <v>б.с.</v>
      </c>
      <c r="AU1002" s="186" t="str">
        <f>INDEX(Преподаватели!I$3:I$72,MATCH($AK1002,Преподаватели!$E$3:$E$72,0),1)</f>
        <v>б.з.</v>
      </c>
      <c r="AV1002" s="157"/>
      <c r="AW1002" s="163"/>
      <c r="AX1002" s="163"/>
      <c r="AY1002" s="164"/>
      <c r="AZ1002" s="165"/>
      <c r="BA1002" s="165"/>
    </row>
    <row r="1003" spans="1:58" s="1" customFormat="1">
      <c r="A1003" s="21" t="s">
        <v>870</v>
      </c>
      <c r="B1003" s="145" t="s">
        <v>871</v>
      </c>
      <c r="C1003" s="68" t="s">
        <v>679</v>
      </c>
      <c r="D1003" s="21" t="s">
        <v>437</v>
      </c>
      <c r="E1003" s="21" t="s">
        <v>144</v>
      </c>
      <c r="F1003" s="21">
        <v>2</v>
      </c>
      <c r="G1003" s="20" t="s">
        <v>862</v>
      </c>
      <c r="H1003" s="21">
        <v>1</v>
      </c>
      <c r="I1003" s="49">
        <v>1</v>
      </c>
      <c r="J1003" s="37"/>
      <c r="K1003" s="31"/>
      <c r="L1003" s="31"/>
      <c r="M1003" s="38"/>
      <c r="N1003" s="193">
        <v>0</v>
      </c>
      <c r="O1003" s="21"/>
      <c r="P1003" s="478">
        <v>2</v>
      </c>
      <c r="Q1003" s="21">
        <v>2</v>
      </c>
      <c r="R1003" s="21">
        <v>0</v>
      </c>
      <c r="S1003" s="21"/>
      <c r="T1003" s="121"/>
      <c r="U1003" s="50">
        <f t="shared" si="243"/>
        <v>2</v>
      </c>
      <c r="V1003" s="29">
        <f t="shared" si="244"/>
        <v>0</v>
      </c>
      <c r="W1003" s="29">
        <f t="shared" si="245"/>
        <v>0</v>
      </c>
      <c r="X1003" s="57">
        <f t="shared" si="246"/>
        <v>0</v>
      </c>
      <c r="Y1003" s="29">
        <f t="shared" si="247"/>
        <v>0</v>
      </c>
      <c r="Z1003" s="20">
        <f t="shared" si="248"/>
        <v>0</v>
      </c>
      <c r="AA1003" s="20">
        <f t="shared" si="256"/>
        <v>0</v>
      </c>
      <c r="AB1003" s="20">
        <f t="shared" si="249"/>
        <v>0</v>
      </c>
      <c r="AC1003" s="20">
        <f t="shared" si="250"/>
        <v>0</v>
      </c>
      <c r="AD1003" s="20">
        <f t="shared" si="251"/>
        <v>0</v>
      </c>
      <c r="AE1003" s="23">
        <f t="shared" si="252"/>
        <v>0</v>
      </c>
      <c r="AF1003" s="25">
        <f t="shared" si="253"/>
        <v>0</v>
      </c>
      <c r="AG1003" s="230"/>
      <c r="AH1003" s="25">
        <f t="shared" si="257"/>
        <v>0</v>
      </c>
      <c r="AI1003" s="23"/>
      <c r="AJ1003" s="49">
        <f t="shared" si="254"/>
        <v>2</v>
      </c>
      <c r="AK1003" s="181" t="s">
        <v>200</v>
      </c>
      <c r="AL1003" s="182">
        <f t="shared" si="255"/>
        <v>3.3333333333333335E-3</v>
      </c>
      <c r="AM1003" s="158" t="s">
        <v>179</v>
      </c>
      <c r="AN1003" s="20" t="s">
        <v>180</v>
      </c>
      <c r="AO1003" s="20" t="s">
        <v>180</v>
      </c>
      <c r="AP1003" s="21"/>
      <c r="AQ1003" s="122" t="s">
        <v>4</v>
      </c>
      <c r="AR1003" s="185" t="str">
        <f>INDEX(Преподаватели!F$3:F$72,MATCH($AK1003,Преподаватели!$E$3:$E$72,0),1)</f>
        <v>проф.</v>
      </c>
      <c r="AS1003" s="101" t="str">
        <f>INDEX(Преподаватели!G$3:G$72,MATCH($AK1003,Преподаватели!$E$3:$E$72,0),1)</f>
        <v>сум.</v>
      </c>
      <c r="AT1003" s="101" t="str">
        <f>INDEX(Преподаватели!H$3:H$72,MATCH($AK1003,Преподаватели!$E$3:$E$72,0),1)</f>
        <v>д.н.</v>
      </c>
      <c r="AU1003" s="186" t="str">
        <f>INDEX(Преподаватели!I$3:I$72,MATCH($AK1003,Преподаватели!$E$3:$E$72,0),1)</f>
        <v>проф.</v>
      </c>
      <c r="AV1003" s="157"/>
      <c r="AW1003" s="163"/>
      <c r="AX1003" s="163"/>
      <c r="AY1003" s="164"/>
      <c r="AZ1003" s="165"/>
      <c r="BA1003" s="165"/>
      <c r="BB1003" s="4"/>
      <c r="BC1003" s="4"/>
      <c r="BD1003" s="4"/>
      <c r="BE1003" s="4"/>
      <c r="BF1003" s="4"/>
    </row>
    <row r="1004" spans="1:58">
      <c r="A1004" s="334" t="s">
        <v>439</v>
      </c>
      <c r="B1004" s="145" t="s">
        <v>182</v>
      </c>
      <c r="C1004" s="68" t="s">
        <v>679</v>
      </c>
      <c r="D1004" s="21" t="s">
        <v>437</v>
      </c>
      <c r="E1004" s="21" t="s">
        <v>144</v>
      </c>
      <c r="F1004" s="21">
        <v>1</v>
      </c>
      <c r="G1004" s="20" t="s">
        <v>862</v>
      </c>
      <c r="H1004" s="21">
        <v>1</v>
      </c>
      <c r="I1004" s="49">
        <v>1</v>
      </c>
      <c r="J1004" s="37"/>
      <c r="K1004" s="31"/>
      <c r="L1004" s="31"/>
      <c r="M1004" s="38"/>
      <c r="N1004" s="193">
        <v>0</v>
      </c>
      <c r="O1004" s="21"/>
      <c r="P1004" s="21">
        <v>6</v>
      </c>
      <c r="Q1004" s="21">
        <v>6</v>
      </c>
      <c r="R1004" s="21">
        <v>0</v>
      </c>
      <c r="S1004" s="21"/>
      <c r="T1004" s="121"/>
      <c r="U1004" s="50">
        <f t="shared" si="243"/>
        <v>6</v>
      </c>
      <c r="V1004" s="29">
        <f t="shared" si="244"/>
        <v>0</v>
      </c>
      <c r="W1004" s="29">
        <f t="shared" si="245"/>
        <v>0</v>
      </c>
      <c r="X1004" s="57">
        <f t="shared" si="246"/>
        <v>0</v>
      </c>
      <c r="Y1004" s="29">
        <f t="shared" si="247"/>
        <v>0</v>
      </c>
      <c r="Z1004" s="20">
        <f t="shared" si="248"/>
        <v>0</v>
      </c>
      <c r="AA1004" s="20">
        <f t="shared" si="256"/>
        <v>0</v>
      </c>
      <c r="AB1004" s="20">
        <f t="shared" si="249"/>
        <v>0</v>
      </c>
      <c r="AC1004" s="20">
        <f t="shared" si="250"/>
        <v>0</v>
      </c>
      <c r="AD1004" s="20">
        <f t="shared" si="251"/>
        <v>0</v>
      </c>
      <c r="AE1004" s="23">
        <f t="shared" si="252"/>
        <v>0</v>
      </c>
      <c r="AF1004" s="25">
        <f t="shared" si="253"/>
        <v>0</v>
      </c>
      <c r="AG1004" s="230"/>
      <c r="AH1004" s="25">
        <f t="shared" si="257"/>
        <v>0</v>
      </c>
      <c r="AI1004" s="23"/>
      <c r="AJ1004" s="49">
        <f t="shared" si="254"/>
        <v>6</v>
      </c>
      <c r="AK1004" s="181" t="s">
        <v>152</v>
      </c>
      <c r="AL1004" s="182">
        <f t="shared" si="255"/>
        <v>0.01</v>
      </c>
      <c r="AM1004" s="69" t="s">
        <v>179</v>
      </c>
      <c r="AN1004" s="20" t="s">
        <v>180</v>
      </c>
      <c r="AO1004" s="20" t="s">
        <v>180</v>
      </c>
      <c r="AP1004" s="21"/>
      <c r="AQ1004" s="122" t="s">
        <v>4</v>
      </c>
      <c r="AR1004" s="185" t="str">
        <f>INDEX(Преподаватели!F$3:F$72,MATCH($AK1004,Преподаватели!$E$3:$E$72,0),1)</f>
        <v>ст.викл.</v>
      </c>
      <c r="AS1004" s="101" t="str">
        <f>INDEX(Преподаватели!G$3:G$72,MATCH($AK1004,Преподаватели!$E$3:$E$72,0),1)</f>
        <v>сум.</v>
      </c>
      <c r="AT1004" s="101" t="str">
        <f>INDEX(Преподаватели!H$3:H$72,MATCH($AK1004,Преподаватели!$E$3:$E$72,0),1)</f>
        <v>б.с.</v>
      </c>
      <c r="AU1004" s="186" t="str">
        <f>INDEX(Преподаватели!I$3:I$72,MATCH($AK1004,Преподаватели!$E$3:$E$72,0),1)</f>
        <v>б.з.</v>
      </c>
      <c r="AV1004" s="157"/>
      <c r="AW1004" s="163"/>
      <c r="AX1004" s="163"/>
      <c r="AY1004" s="164"/>
      <c r="AZ1004" s="165"/>
      <c r="BA1004" s="165"/>
      <c r="BB1004" s="1"/>
      <c r="BC1004" s="1"/>
      <c r="BD1004" s="1"/>
      <c r="BE1004" s="1"/>
      <c r="BF1004" s="1"/>
    </row>
    <row r="1005" spans="1:58" s="1" customFormat="1">
      <c r="A1005" s="22" t="s">
        <v>187</v>
      </c>
      <c r="B1005" s="145" t="s">
        <v>182</v>
      </c>
      <c r="C1005" s="68" t="s">
        <v>679</v>
      </c>
      <c r="D1005" s="21" t="s">
        <v>437</v>
      </c>
      <c r="E1005" s="21" t="s">
        <v>144</v>
      </c>
      <c r="F1005" s="21">
        <v>1</v>
      </c>
      <c r="G1005" s="20" t="s">
        <v>862</v>
      </c>
      <c r="H1005" s="21">
        <v>1</v>
      </c>
      <c r="I1005" s="49">
        <v>1</v>
      </c>
      <c r="J1005" s="37"/>
      <c r="K1005" s="31" t="s">
        <v>106</v>
      </c>
      <c r="L1005" s="31"/>
      <c r="M1005" s="38"/>
      <c r="N1005" s="193">
        <v>3</v>
      </c>
      <c r="O1005" s="21">
        <v>90</v>
      </c>
      <c r="P1005" s="21">
        <v>6</v>
      </c>
      <c r="Q1005" s="21"/>
      <c r="R1005" s="21">
        <v>0</v>
      </c>
      <c r="S1005" s="21">
        <v>6</v>
      </c>
      <c r="T1005" s="121">
        <v>78</v>
      </c>
      <c r="U1005" s="50">
        <f t="shared" ref="U1005:U1085" si="258">Q1005</f>
        <v>0</v>
      </c>
      <c r="V1005" s="29">
        <f t="shared" ref="V1005:V1085" si="259">R1005*I1005</f>
        <v>0</v>
      </c>
      <c r="W1005" s="29">
        <f t="shared" ref="W1005:W1085" si="260">S1005*I1005</f>
        <v>6</v>
      </c>
      <c r="X1005" s="57">
        <f t="shared" ref="X1005:X1085" si="261">IF(AF1005&gt;0,0,IF(AND(D1005="Заоч.(д)",M1005="+"),N1005*2*0.25*H1005,IF(OR(M1005="+",M1005="+у"),H1005*0.25,IF(OR(M1005="к",M1005="к/кмс"),H1005*0.25,IF(OR(M1005="кк",M1005="кк/кмс"),H1005*0.25*2,IF(OR(M1005="рр",M1005="рр/кмс"),H1005*0.5,IF(OR(M1005="кр",M1005="кр/кмс"),H1005*1,0)))))))</f>
        <v>0</v>
      </c>
      <c r="Y1005" s="29">
        <f t="shared" ref="Y1005:Y1085" si="262">IF(L1005="+",H1005*3,IF(L1005="+в",H1005*3,0))</f>
        <v>0</v>
      </c>
      <c r="Z1005" s="20">
        <f t="shared" ref="Z1005:Z1085" si="263">IF(AND(D1005="Заоч.(д)",K1005="+"),H1005*0.1,IF(AF1005&gt;0,0,IF(AND(K1005="+",R1005="",S1005="",O1005=Q1005+T1005),H1005*0.1,0)))</f>
        <v>0</v>
      </c>
      <c r="AA1005" s="20">
        <f t="shared" si="256"/>
        <v>0</v>
      </c>
      <c r="AB1005" s="20">
        <f t="shared" ref="AB1005:AB1085" si="264">IF(AND(J1005="+",D1005="Заоч.(д)"),H1005*0.1,IF(J1005="+",H1005*0.25,0))</f>
        <v>0</v>
      </c>
      <c r="AC1005" s="20">
        <f t="shared" ref="AC1005:AC1085" si="265">IF(B1005="Керівництво бакалаврськими роботами",H1005*10,IF(B1005="Керівництво магістерськими роботами",H1005*20,IF(B1005="Рецензування бакалаврських робіт",H1005*1,IF(B1005="Рецензування магістерських робіт",H1005*2,IF(B1005="Нормоконтроль",H1005*0.33,0)))))</f>
        <v>0</v>
      </c>
      <c r="AD1005" s="20">
        <f t="shared" ref="AD1005:AD1085" si="266">IF(B1005="Голова ЕК (екзамен)",H1005*0.5,IF(B1005="Голова ЕК (захист)",H1005*0.5,IF(B1005="Участь у ЕК (екзамен)",H1005*0.33,IF(B1005="Участь у ЕК (захист)",H1005*0.33,0))))</f>
        <v>0</v>
      </c>
      <c r="AE1005" s="23">
        <f t="shared" ref="AE1005:AE1085" si="267">IF(B1005="Керівництво аспірантами (очна)",H1005*25,IF(B1005="Керівництво аспірантами (заочна)",H1005*25,IF(B1005="Рецензування рефератів (асп.)",H1005*2,IF(B1005="Кандидатські іспити",H1005*0.5,IF(B1005="Вступні іспити (асп.)",H1005*0.5,IF(B1005="Наукове консультування докторантів",H1005*50,0))))))</f>
        <v>0</v>
      </c>
      <c r="AF1005" s="25">
        <f t="shared" ref="AF1005:AF1085" si="268">IF(AND(A1005="ПедПр",D1005="Ден."),H1005*N1005/1.5,IF(AND(A1005="ПедПр",D1005="Заоч."),H1005*0.5*N1005/1.5,IF(AND(A1005="ПедПр",D1005="Заоч.(д)"),H1005*0.5*N1005/1.5,IF(AND(A1005="Пр",D1005="Ден."),H1005*0.5,IF(AND(A1005="Пр",D1005="Заоч."),H1005*0.1,IF(AND(A1005="Пр",D1005="Заоч.(д)"),H1005*0.1,IF(AND(A1005="НПрКПУ",D1005="Ден.",H1005&gt;=5),ROUND(H1005/6,1)*N1005/3*2*2,0)))))))</f>
        <v>0</v>
      </c>
      <c r="AG1005" s="230"/>
      <c r="AH1005" s="25">
        <f t="shared" si="257"/>
        <v>0</v>
      </c>
      <c r="AI1005" s="23"/>
      <c r="AJ1005" s="49">
        <f t="shared" ref="AJ1005:AJ1085" si="269">SUM(U1005:AI1005)</f>
        <v>6</v>
      </c>
      <c r="AK1005" s="181" t="s">
        <v>152</v>
      </c>
      <c r="AL1005" s="182">
        <f t="shared" ref="AL1005:AL1085" si="270">IF(OR(AU1005="проф.",AT1005="д.н."),AJ1005/600,AJ1005/600)</f>
        <v>0.01</v>
      </c>
      <c r="AM1005" s="158" t="s">
        <v>179</v>
      </c>
      <c r="AN1005" s="20" t="s">
        <v>180</v>
      </c>
      <c r="AO1005" s="20" t="s">
        <v>180</v>
      </c>
      <c r="AP1005" s="21"/>
      <c r="AQ1005" s="122" t="s">
        <v>4</v>
      </c>
      <c r="AR1005" s="185" t="str">
        <f>INDEX(Преподаватели!F$3:F$72,MATCH($AK1005,Преподаватели!$E$3:$E$72,0),1)</f>
        <v>ст.викл.</v>
      </c>
      <c r="AS1005" s="101" t="str">
        <f>INDEX(Преподаватели!G$3:G$72,MATCH($AK1005,Преподаватели!$E$3:$E$72,0),1)</f>
        <v>сум.</v>
      </c>
      <c r="AT1005" s="101" t="str">
        <f>INDEX(Преподаватели!H$3:H$72,MATCH($AK1005,Преподаватели!$E$3:$E$72,0),1)</f>
        <v>б.с.</v>
      </c>
      <c r="AU1005" s="186" t="str">
        <f>INDEX(Преподаватели!I$3:I$72,MATCH($AK1005,Преподаватели!$E$3:$E$72,0),1)</f>
        <v>б.з.</v>
      </c>
      <c r="AV1005" s="157"/>
      <c r="AW1005" s="163"/>
      <c r="AX1005" s="163"/>
      <c r="AY1005" s="164"/>
      <c r="AZ1005" s="165"/>
      <c r="BA1005" s="165"/>
      <c r="BB1005" s="4"/>
      <c r="BC1005" s="4"/>
      <c r="BD1005" s="4"/>
      <c r="BE1005" s="4"/>
      <c r="BF1005" s="4"/>
    </row>
    <row r="1006" spans="1:58">
      <c r="A1006" s="22" t="s">
        <v>222</v>
      </c>
      <c r="B1006" s="145" t="s">
        <v>872</v>
      </c>
      <c r="C1006" s="68" t="s">
        <v>679</v>
      </c>
      <c r="D1006" s="21" t="s">
        <v>437</v>
      </c>
      <c r="E1006" s="21" t="s">
        <v>144</v>
      </c>
      <c r="F1006" s="21">
        <v>1</v>
      </c>
      <c r="G1006" s="20" t="s">
        <v>862</v>
      </c>
      <c r="H1006" s="21">
        <v>1</v>
      </c>
      <c r="I1006" s="49">
        <v>1</v>
      </c>
      <c r="J1006" s="37"/>
      <c r="K1006" s="31"/>
      <c r="L1006" s="31"/>
      <c r="M1006" s="38"/>
      <c r="N1006" s="193">
        <v>0</v>
      </c>
      <c r="O1006" s="21"/>
      <c r="P1006" s="21">
        <v>6</v>
      </c>
      <c r="Q1006" s="21">
        <v>6</v>
      </c>
      <c r="R1006" s="21">
        <v>0</v>
      </c>
      <c r="S1006" s="21"/>
      <c r="T1006" s="121"/>
      <c r="U1006" s="50">
        <f t="shared" si="258"/>
        <v>6</v>
      </c>
      <c r="V1006" s="29">
        <f t="shared" si="259"/>
        <v>0</v>
      </c>
      <c r="W1006" s="29">
        <f t="shared" si="260"/>
        <v>0</v>
      </c>
      <c r="X1006" s="57">
        <f t="shared" si="261"/>
        <v>0</v>
      </c>
      <c r="Y1006" s="29">
        <f t="shared" si="262"/>
        <v>0</v>
      </c>
      <c r="Z1006" s="20">
        <f t="shared" si="263"/>
        <v>0</v>
      </c>
      <c r="AA1006" s="20">
        <f t="shared" si="256"/>
        <v>0</v>
      </c>
      <c r="AB1006" s="20">
        <f t="shared" si="264"/>
        <v>0</v>
      </c>
      <c r="AC1006" s="20">
        <f t="shared" si="265"/>
        <v>0</v>
      </c>
      <c r="AD1006" s="20">
        <f t="shared" si="266"/>
        <v>0</v>
      </c>
      <c r="AE1006" s="23">
        <f t="shared" si="267"/>
        <v>0</v>
      </c>
      <c r="AF1006" s="25">
        <f t="shared" si="268"/>
        <v>0</v>
      </c>
      <c r="AG1006" s="230"/>
      <c r="AH1006" s="25">
        <f t="shared" si="257"/>
        <v>0</v>
      </c>
      <c r="AI1006" s="23"/>
      <c r="AJ1006" s="49">
        <f t="shared" si="269"/>
        <v>6</v>
      </c>
      <c r="AK1006" s="181" t="s">
        <v>489</v>
      </c>
      <c r="AL1006" s="182">
        <f t="shared" si="270"/>
        <v>0.01</v>
      </c>
      <c r="AM1006" s="69" t="s">
        <v>179</v>
      </c>
      <c r="AN1006" s="20" t="s">
        <v>180</v>
      </c>
      <c r="AO1006" s="20" t="s">
        <v>180</v>
      </c>
      <c r="AP1006" s="21"/>
      <c r="AQ1006" s="122" t="s">
        <v>4</v>
      </c>
      <c r="AR1006" s="185" t="str">
        <f>INDEX(Преподаватели!F$3:F$72,MATCH($AK1006,Преподаватели!$E$3:$E$72,0),1)</f>
        <v>ст.викл.</v>
      </c>
      <c r="AS1006" s="101" t="str">
        <f>INDEX(Преподаватели!G$3:G$72,MATCH($AK1006,Преподаватели!$E$3:$E$72,0),1)</f>
        <v>шт.</v>
      </c>
      <c r="AT1006" s="101" t="str">
        <f>INDEX(Преподаватели!H$3:H$72,MATCH($AK1006,Преподаватели!$E$3:$E$72,0),1)</f>
        <v>б.с.</v>
      </c>
      <c r="AU1006" s="186" t="str">
        <f>INDEX(Преподаватели!I$3:I$72,MATCH($AK1006,Преподаватели!$E$3:$E$72,0),1)</f>
        <v>б.з.</v>
      </c>
      <c r="AV1006" s="157"/>
      <c r="AW1006" s="163"/>
      <c r="AX1006" s="163"/>
      <c r="AY1006" s="164"/>
      <c r="AZ1006" s="165"/>
      <c r="BA1006" s="165"/>
      <c r="BB1006" s="1"/>
      <c r="BC1006" s="1"/>
      <c r="BD1006" s="1"/>
      <c r="BE1006" s="1"/>
      <c r="BF1006" s="1"/>
    </row>
    <row r="1007" spans="1:58" s="1" customFormat="1">
      <c r="A1007" s="21" t="s">
        <v>222</v>
      </c>
      <c r="B1007" s="145" t="s">
        <v>872</v>
      </c>
      <c r="C1007" s="68" t="s">
        <v>679</v>
      </c>
      <c r="D1007" s="21" t="s">
        <v>437</v>
      </c>
      <c r="E1007" s="21" t="s">
        <v>144</v>
      </c>
      <c r="F1007" s="21">
        <v>2</v>
      </c>
      <c r="G1007" s="20" t="s">
        <v>862</v>
      </c>
      <c r="H1007" s="21">
        <v>1</v>
      </c>
      <c r="I1007" s="49">
        <v>1</v>
      </c>
      <c r="J1007" s="37"/>
      <c r="K1007" s="31" t="s">
        <v>106</v>
      </c>
      <c r="L1007" s="31"/>
      <c r="M1007" s="38"/>
      <c r="N1007" s="193">
        <v>4</v>
      </c>
      <c r="O1007" s="21">
        <v>120</v>
      </c>
      <c r="P1007" s="478">
        <v>2</v>
      </c>
      <c r="Q1007" s="21"/>
      <c r="R1007" s="21">
        <v>0</v>
      </c>
      <c r="S1007" s="21">
        <v>2</v>
      </c>
      <c r="T1007" s="121">
        <v>108</v>
      </c>
      <c r="U1007" s="50">
        <f t="shared" si="258"/>
        <v>0</v>
      </c>
      <c r="V1007" s="29">
        <f t="shared" si="259"/>
        <v>0</v>
      </c>
      <c r="W1007" s="29">
        <f t="shared" si="260"/>
        <v>2</v>
      </c>
      <c r="X1007" s="57">
        <f t="shared" si="261"/>
        <v>0</v>
      </c>
      <c r="Y1007" s="29">
        <f t="shared" si="262"/>
        <v>0</v>
      </c>
      <c r="Z1007" s="20">
        <f t="shared" si="263"/>
        <v>0</v>
      </c>
      <c r="AA1007" s="20">
        <f t="shared" si="256"/>
        <v>0</v>
      </c>
      <c r="AB1007" s="20">
        <f t="shared" si="264"/>
        <v>0</v>
      </c>
      <c r="AC1007" s="20">
        <f t="shared" si="265"/>
        <v>0</v>
      </c>
      <c r="AD1007" s="20">
        <f t="shared" si="266"/>
        <v>0</v>
      </c>
      <c r="AE1007" s="23">
        <f t="shared" si="267"/>
        <v>0</v>
      </c>
      <c r="AF1007" s="25">
        <f t="shared" si="268"/>
        <v>0</v>
      </c>
      <c r="AG1007" s="230"/>
      <c r="AH1007" s="25">
        <f t="shared" si="257"/>
        <v>0</v>
      </c>
      <c r="AI1007" s="23"/>
      <c r="AJ1007" s="49">
        <f t="shared" si="269"/>
        <v>2</v>
      </c>
      <c r="AK1007" s="181" t="s">
        <v>489</v>
      </c>
      <c r="AL1007" s="182">
        <f t="shared" si="270"/>
        <v>3.3333333333333335E-3</v>
      </c>
      <c r="AM1007" s="158" t="s">
        <v>179</v>
      </c>
      <c r="AN1007" s="20" t="s">
        <v>180</v>
      </c>
      <c r="AO1007" s="20" t="s">
        <v>180</v>
      </c>
      <c r="AP1007" s="21"/>
      <c r="AQ1007" s="122" t="s">
        <v>4</v>
      </c>
      <c r="AR1007" s="185" t="str">
        <f>INDEX(Преподаватели!F$3:F$72,MATCH($AK1007,Преподаватели!$E$3:$E$72,0),1)</f>
        <v>ст.викл.</v>
      </c>
      <c r="AS1007" s="101" t="str">
        <f>INDEX(Преподаватели!G$3:G$72,MATCH($AK1007,Преподаватели!$E$3:$E$72,0),1)</f>
        <v>шт.</v>
      </c>
      <c r="AT1007" s="101" t="str">
        <f>INDEX(Преподаватели!H$3:H$72,MATCH($AK1007,Преподаватели!$E$3:$E$72,0),1)</f>
        <v>б.с.</v>
      </c>
      <c r="AU1007" s="186" t="str">
        <f>INDEX(Преподаватели!I$3:I$72,MATCH($AK1007,Преподаватели!$E$3:$E$72,0),1)</f>
        <v>б.з.</v>
      </c>
      <c r="AV1007" s="157"/>
      <c r="AW1007" s="163"/>
      <c r="AX1007" s="163"/>
      <c r="AY1007" s="164"/>
      <c r="AZ1007" s="165"/>
      <c r="BA1007" s="165"/>
    </row>
    <row r="1008" spans="1:58" s="1" customFormat="1">
      <c r="A1008" s="21" t="s">
        <v>141</v>
      </c>
      <c r="B1008" s="145" t="s">
        <v>1889</v>
      </c>
      <c r="C1008" s="68" t="s">
        <v>1890</v>
      </c>
      <c r="D1008" s="21" t="s">
        <v>437</v>
      </c>
      <c r="E1008" s="21" t="s">
        <v>413</v>
      </c>
      <c r="F1008" s="21">
        <v>1</v>
      </c>
      <c r="G1008" s="482" t="s">
        <v>1729</v>
      </c>
      <c r="H1008" s="21">
        <v>3</v>
      </c>
      <c r="I1008" s="49">
        <v>1</v>
      </c>
      <c r="J1008" s="37"/>
      <c r="K1008" s="31" t="s">
        <v>106</v>
      </c>
      <c r="L1008" s="31"/>
      <c r="M1008" s="38"/>
      <c r="N1008" s="193">
        <v>3</v>
      </c>
      <c r="O1008" s="21">
        <v>90</v>
      </c>
      <c r="P1008" s="21">
        <v>4</v>
      </c>
      <c r="Q1008" s="21"/>
      <c r="R1008" s="21">
        <v>0</v>
      </c>
      <c r="S1008" s="21">
        <v>4</v>
      </c>
      <c r="T1008" s="121">
        <v>80</v>
      </c>
      <c r="U1008" s="50">
        <f t="shared" si="258"/>
        <v>0</v>
      </c>
      <c r="V1008" s="29">
        <f t="shared" si="259"/>
        <v>0</v>
      </c>
      <c r="W1008" s="29">
        <f t="shared" si="260"/>
        <v>4</v>
      </c>
      <c r="X1008" s="57">
        <f t="shared" si="261"/>
        <v>0</v>
      </c>
      <c r="Y1008" s="29">
        <f t="shared" si="262"/>
        <v>0</v>
      </c>
      <c r="Z1008" s="20">
        <f t="shared" si="263"/>
        <v>0</v>
      </c>
      <c r="AA1008" s="20">
        <f t="shared" si="256"/>
        <v>0</v>
      </c>
      <c r="AB1008" s="20">
        <f t="shared" si="264"/>
        <v>0</v>
      </c>
      <c r="AC1008" s="20">
        <f t="shared" si="265"/>
        <v>0</v>
      </c>
      <c r="AD1008" s="20">
        <f t="shared" si="266"/>
        <v>0</v>
      </c>
      <c r="AE1008" s="23">
        <f t="shared" si="267"/>
        <v>0</v>
      </c>
      <c r="AF1008" s="25">
        <f t="shared" si="268"/>
        <v>0</v>
      </c>
      <c r="AG1008" s="230">
        <f t="shared" ref="AG1008:AG1031" si="271">IF(OR(L1008="+",A1008="Пр",A1008="ПедПр",A1008="НПрКПУ"),0,IF(OR(D1008="Ден.(д)",D1008="Заоч.(д)"),N1008*0.5*H1008,IF((V1008+W1008)&gt;0,N1008*H1008*0.08,0)))</f>
        <v>0.72</v>
      </c>
      <c r="AH1008" s="25">
        <f t="shared" si="257"/>
        <v>0</v>
      </c>
      <c r="AI1008" s="23"/>
      <c r="AJ1008" s="49">
        <f t="shared" si="269"/>
        <v>4.72</v>
      </c>
      <c r="AK1008" s="181" t="s">
        <v>766</v>
      </c>
      <c r="AL1008" s="182">
        <f t="shared" si="270"/>
        <v>7.8666666666666659E-3</v>
      </c>
      <c r="AM1008" s="158" t="s">
        <v>560</v>
      </c>
      <c r="AN1008" s="20" t="s">
        <v>148</v>
      </c>
      <c r="AO1008" s="20" t="s">
        <v>148</v>
      </c>
      <c r="AP1008" s="21"/>
      <c r="AQ1008" s="122" t="s">
        <v>4</v>
      </c>
      <c r="AR1008" s="185" t="str">
        <f>INDEX(Преподаватели!F$3:F$72,MATCH($AK1008,Преподаватели!$E$3:$E$72,0),1)</f>
        <v>доц.</v>
      </c>
      <c r="AS1008" s="101" t="str">
        <f>INDEX(Преподаватели!G$3:G$72,MATCH($AK1008,Преподаватели!$E$3:$E$72,0),1)</f>
        <v>сум.</v>
      </c>
      <c r="AT1008" s="101" t="str">
        <f>INDEX(Преподаватели!H$3:H$72,MATCH($AK1008,Преподаватели!$E$3:$E$72,0),1)</f>
        <v>к.н.</v>
      </c>
      <c r="AU1008" s="186" t="str">
        <f>INDEX(Преподаватели!I$3:I$72,MATCH($AK1008,Преподаватели!$E$3:$E$72,0),1)</f>
        <v>доц.</v>
      </c>
      <c r="AV1008" s="157"/>
      <c r="AW1008" s="163"/>
      <c r="AX1008" s="163"/>
      <c r="AY1008" s="164"/>
      <c r="AZ1008" s="165"/>
      <c r="BA1008" s="165"/>
    </row>
    <row r="1009" spans="1:53" s="1" customFormat="1" ht="25.5">
      <c r="A1009" s="21" t="s">
        <v>189</v>
      </c>
      <c r="B1009" s="145" t="s">
        <v>1891</v>
      </c>
      <c r="C1009" s="68" t="s">
        <v>1890</v>
      </c>
      <c r="D1009" s="21" t="s">
        <v>437</v>
      </c>
      <c r="E1009" s="21" t="s">
        <v>413</v>
      </c>
      <c r="F1009" s="21">
        <v>1</v>
      </c>
      <c r="G1009" s="482" t="s">
        <v>1729</v>
      </c>
      <c r="H1009" s="21">
        <v>3</v>
      </c>
      <c r="I1009" s="49">
        <v>1</v>
      </c>
      <c r="J1009" s="37"/>
      <c r="K1009" s="31" t="s">
        <v>106</v>
      </c>
      <c r="L1009" s="31"/>
      <c r="M1009" s="38"/>
      <c r="N1009" s="193">
        <v>3</v>
      </c>
      <c r="O1009" s="21">
        <v>90</v>
      </c>
      <c r="P1009" s="21">
        <v>4</v>
      </c>
      <c r="Q1009" s="21"/>
      <c r="R1009" s="21">
        <v>0</v>
      </c>
      <c r="S1009" s="21">
        <v>4</v>
      </c>
      <c r="T1009" s="121">
        <v>80</v>
      </c>
      <c r="U1009" s="50">
        <f t="shared" si="258"/>
        <v>0</v>
      </c>
      <c r="V1009" s="29">
        <f t="shared" si="259"/>
        <v>0</v>
      </c>
      <c r="W1009" s="29">
        <f t="shared" si="260"/>
        <v>4</v>
      </c>
      <c r="X1009" s="57">
        <f t="shared" si="261"/>
        <v>0</v>
      </c>
      <c r="Y1009" s="29">
        <f t="shared" si="262"/>
        <v>0</v>
      </c>
      <c r="Z1009" s="20">
        <f t="shared" si="263"/>
        <v>0</v>
      </c>
      <c r="AA1009" s="20">
        <f t="shared" si="256"/>
        <v>0</v>
      </c>
      <c r="AB1009" s="20">
        <f t="shared" si="264"/>
        <v>0</v>
      </c>
      <c r="AC1009" s="20">
        <f t="shared" si="265"/>
        <v>0</v>
      </c>
      <c r="AD1009" s="20">
        <f t="shared" si="266"/>
        <v>0</v>
      </c>
      <c r="AE1009" s="23">
        <f t="shared" si="267"/>
        <v>0</v>
      </c>
      <c r="AF1009" s="25">
        <f t="shared" si="268"/>
        <v>0</v>
      </c>
      <c r="AG1009" s="230">
        <f t="shared" si="271"/>
        <v>0.72</v>
      </c>
      <c r="AH1009" s="25">
        <f t="shared" si="257"/>
        <v>0</v>
      </c>
      <c r="AI1009" s="23"/>
      <c r="AJ1009" s="49">
        <f t="shared" si="269"/>
        <v>4.72</v>
      </c>
      <c r="AK1009" s="181" t="s">
        <v>107</v>
      </c>
      <c r="AL1009" s="182">
        <f t="shared" si="270"/>
        <v>7.8666666666666659E-3</v>
      </c>
      <c r="AM1009" s="158" t="s">
        <v>560</v>
      </c>
      <c r="AN1009" s="20" t="s">
        <v>148</v>
      </c>
      <c r="AO1009" s="20" t="s">
        <v>148</v>
      </c>
      <c r="AP1009" s="21"/>
      <c r="AQ1009" s="122" t="s">
        <v>4</v>
      </c>
      <c r="AR1009" s="185" t="str">
        <f>INDEX(Преподаватели!F$3:F$72,MATCH($AK1009,Преподаватели!$E$3:$E$72,0),1)</f>
        <v>ст.викл.</v>
      </c>
      <c r="AS1009" s="101" t="str">
        <f>INDEX(Преподаватели!G$3:G$72,MATCH($AK1009,Преподаватели!$E$3:$E$72,0),1)</f>
        <v>шт.</v>
      </c>
      <c r="AT1009" s="101" t="str">
        <f>INDEX(Преподаватели!H$3:H$72,MATCH($AK1009,Преподаватели!$E$3:$E$72,0),1)</f>
        <v>б.с.</v>
      </c>
      <c r="AU1009" s="186" t="str">
        <f>INDEX(Преподаватели!I$3:I$72,MATCH($AK1009,Преподаватели!$E$3:$E$72,0),1)</f>
        <v>б.з.</v>
      </c>
      <c r="AV1009" s="157"/>
      <c r="AW1009" s="163"/>
      <c r="AX1009" s="163"/>
      <c r="AY1009" s="164"/>
      <c r="AZ1009" s="165"/>
      <c r="BA1009" s="165"/>
    </row>
    <row r="1010" spans="1:53" ht="25.5">
      <c r="A1010" s="22" t="s">
        <v>150</v>
      </c>
      <c r="B1010" s="145" t="s">
        <v>1892</v>
      </c>
      <c r="C1010" s="68" t="s">
        <v>1890</v>
      </c>
      <c r="D1010" s="21" t="s">
        <v>437</v>
      </c>
      <c r="E1010" s="21" t="s">
        <v>413</v>
      </c>
      <c r="F1010" s="21">
        <v>1</v>
      </c>
      <c r="G1010" s="482" t="s">
        <v>1729</v>
      </c>
      <c r="H1010" s="21">
        <v>3</v>
      </c>
      <c r="I1010" s="49">
        <v>1</v>
      </c>
      <c r="J1010" s="37"/>
      <c r="K1010" s="31"/>
      <c r="L1010" s="31"/>
      <c r="M1010" s="38"/>
      <c r="N1010" s="193">
        <v>0</v>
      </c>
      <c r="O1010" s="21"/>
      <c r="P1010" s="21">
        <v>4</v>
      </c>
      <c r="Q1010" s="21">
        <v>4</v>
      </c>
      <c r="R1010" s="21">
        <v>0</v>
      </c>
      <c r="S1010" s="21"/>
      <c r="T1010" s="121"/>
      <c r="U1010" s="50">
        <f t="shared" si="258"/>
        <v>4</v>
      </c>
      <c r="V1010" s="29">
        <f t="shared" si="259"/>
        <v>0</v>
      </c>
      <c r="W1010" s="29">
        <f t="shared" si="260"/>
        <v>0</v>
      </c>
      <c r="X1010" s="57">
        <f t="shared" si="261"/>
        <v>0</v>
      </c>
      <c r="Y1010" s="29">
        <f t="shared" si="262"/>
        <v>0</v>
      </c>
      <c r="Z1010" s="20">
        <f t="shared" si="263"/>
        <v>0</v>
      </c>
      <c r="AA1010" s="20">
        <f t="shared" si="256"/>
        <v>0</v>
      </c>
      <c r="AB1010" s="20">
        <f t="shared" si="264"/>
        <v>0</v>
      </c>
      <c r="AC1010" s="20">
        <f t="shared" si="265"/>
        <v>0</v>
      </c>
      <c r="AD1010" s="20">
        <f t="shared" si="266"/>
        <v>0</v>
      </c>
      <c r="AE1010" s="23">
        <f t="shared" si="267"/>
        <v>0</v>
      </c>
      <c r="AF1010" s="25">
        <f t="shared" si="268"/>
        <v>0</v>
      </c>
      <c r="AG1010" s="230">
        <f t="shared" si="271"/>
        <v>0</v>
      </c>
      <c r="AH1010" s="25">
        <f t="shared" si="257"/>
        <v>0</v>
      </c>
      <c r="AI1010" s="23"/>
      <c r="AJ1010" s="49">
        <f t="shared" si="269"/>
        <v>4</v>
      </c>
      <c r="AK1010" s="181" t="s">
        <v>254</v>
      </c>
      <c r="AL1010" s="182">
        <f t="shared" si="270"/>
        <v>6.6666666666666671E-3</v>
      </c>
      <c r="AM1010" s="69" t="s">
        <v>560</v>
      </c>
      <c r="AN1010" s="20" t="s">
        <v>148</v>
      </c>
      <c r="AO1010" s="20" t="s">
        <v>148</v>
      </c>
      <c r="AP1010" s="21"/>
      <c r="AQ1010" s="122" t="s">
        <v>4</v>
      </c>
      <c r="AR1010" s="185" t="str">
        <f>INDEX(Преподаватели!F$3:F$72,MATCH($AK1010,Преподаватели!$E$3:$E$72,0),1)</f>
        <v>доц.</v>
      </c>
      <c r="AS1010" s="101" t="str">
        <f>INDEX(Преподаватели!G$3:G$72,MATCH($AK1010,Преподаватели!$E$3:$E$72,0),1)</f>
        <v>шт.сум.</v>
      </c>
      <c r="AT1010" s="101" t="str">
        <f>INDEX(Преподаватели!H$3:H$72,MATCH($AK1010,Преподаватели!$E$3:$E$72,0),1)</f>
        <v>к.н.</v>
      </c>
      <c r="AU1010" s="186" t="str">
        <f>INDEX(Преподаватели!I$3:I$72,MATCH($AK1010,Преподаватели!$E$3:$E$72,0),1)</f>
        <v>доц.</v>
      </c>
      <c r="AV1010" s="157"/>
      <c r="AW1010" s="163"/>
      <c r="AX1010" s="163"/>
      <c r="AY1010" s="164"/>
      <c r="AZ1010" s="165"/>
      <c r="BA1010" s="165"/>
    </row>
    <row r="1011" spans="1:53" s="1" customFormat="1" ht="25.5">
      <c r="A1011" s="21" t="s">
        <v>150</v>
      </c>
      <c r="B1011" s="145" t="s">
        <v>1893</v>
      </c>
      <c r="C1011" s="68" t="s">
        <v>1890</v>
      </c>
      <c r="D1011" s="21" t="s">
        <v>437</v>
      </c>
      <c r="E1011" s="21" t="s">
        <v>413</v>
      </c>
      <c r="F1011" s="21">
        <v>2</v>
      </c>
      <c r="G1011" s="482" t="s">
        <v>1729</v>
      </c>
      <c r="H1011" s="21">
        <v>3</v>
      </c>
      <c r="I1011" s="49">
        <v>1</v>
      </c>
      <c r="J1011" s="37"/>
      <c r="K1011" s="31" t="s">
        <v>106</v>
      </c>
      <c r="L1011" s="31"/>
      <c r="M1011" s="38"/>
      <c r="N1011" s="193">
        <v>3</v>
      </c>
      <c r="O1011" s="21">
        <v>90</v>
      </c>
      <c r="P1011" s="21">
        <v>4</v>
      </c>
      <c r="Q1011" s="21"/>
      <c r="R1011" s="21">
        <v>0</v>
      </c>
      <c r="S1011" s="21">
        <v>4</v>
      </c>
      <c r="T1011" s="121">
        <v>82</v>
      </c>
      <c r="U1011" s="50">
        <f t="shared" si="258"/>
        <v>0</v>
      </c>
      <c r="V1011" s="29">
        <f t="shared" si="259"/>
        <v>0</v>
      </c>
      <c r="W1011" s="29">
        <f t="shared" si="260"/>
        <v>4</v>
      </c>
      <c r="X1011" s="57">
        <f t="shared" si="261"/>
        <v>0</v>
      </c>
      <c r="Y1011" s="29">
        <f t="shared" si="262"/>
        <v>0</v>
      </c>
      <c r="Z1011" s="20">
        <f t="shared" si="263"/>
        <v>0</v>
      </c>
      <c r="AA1011" s="20">
        <f t="shared" si="256"/>
        <v>0</v>
      </c>
      <c r="AB1011" s="20">
        <f t="shared" si="264"/>
        <v>0</v>
      </c>
      <c r="AC1011" s="20">
        <f t="shared" si="265"/>
        <v>0</v>
      </c>
      <c r="AD1011" s="20">
        <f t="shared" si="266"/>
        <v>0</v>
      </c>
      <c r="AE1011" s="23">
        <f t="shared" si="267"/>
        <v>0</v>
      </c>
      <c r="AF1011" s="25">
        <f t="shared" si="268"/>
        <v>0</v>
      </c>
      <c r="AG1011" s="230">
        <f t="shared" si="271"/>
        <v>0.72</v>
      </c>
      <c r="AH1011" s="25">
        <f t="shared" si="257"/>
        <v>0</v>
      </c>
      <c r="AI1011" s="23"/>
      <c r="AJ1011" s="49">
        <f t="shared" si="269"/>
        <v>4.72</v>
      </c>
      <c r="AK1011" s="181" t="s">
        <v>254</v>
      </c>
      <c r="AL1011" s="182">
        <f t="shared" si="270"/>
        <v>7.8666666666666659E-3</v>
      </c>
      <c r="AM1011" s="158" t="s">
        <v>560</v>
      </c>
      <c r="AN1011" s="20" t="s">
        <v>148</v>
      </c>
      <c r="AO1011" s="20" t="s">
        <v>148</v>
      </c>
      <c r="AP1011" s="21"/>
      <c r="AQ1011" s="122" t="s">
        <v>4</v>
      </c>
      <c r="AR1011" s="185" t="str">
        <f>INDEX(Преподаватели!F$3:F$72,MATCH($AK1011,Преподаватели!$E$3:$E$72,0),1)</f>
        <v>доц.</v>
      </c>
      <c r="AS1011" s="101" t="str">
        <f>INDEX(Преподаватели!G$3:G$72,MATCH($AK1011,Преподаватели!$E$3:$E$72,0),1)</f>
        <v>шт.сум.</v>
      </c>
      <c r="AT1011" s="101" t="str">
        <f>INDEX(Преподаватели!H$3:H$72,MATCH($AK1011,Преподаватели!$E$3:$E$72,0),1)</f>
        <v>к.н.</v>
      </c>
      <c r="AU1011" s="186" t="str">
        <f>INDEX(Преподаватели!I$3:I$72,MATCH($AK1011,Преподаватели!$E$3:$E$72,0),1)</f>
        <v>доц.</v>
      </c>
      <c r="AV1011" s="157"/>
      <c r="AW1011" s="163"/>
      <c r="AX1011" s="163"/>
      <c r="AY1011" s="164"/>
      <c r="AZ1011" s="165"/>
      <c r="BA1011" s="165"/>
    </row>
    <row r="1012" spans="1:53" s="1" customFormat="1">
      <c r="A1012" s="21" t="s">
        <v>181</v>
      </c>
      <c r="B1012" s="145" t="s">
        <v>778</v>
      </c>
      <c r="C1012" s="68" t="s">
        <v>1890</v>
      </c>
      <c r="D1012" s="21" t="s">
        <v>437</v>
      </c>
      <c r="E1012" s="21" t="s">
        <v>413</v>
      </c>
      <c r="F1012" s="21">
        <v>1</v>
      </c>
      <c r="G1012" s="482" t="s">
        <v>1729</v>
      </c>
      <c r="H1012" s="21">
        <v>3</v>
      </c>
      <c r="I1012" s="49">
        <v>1</v>
      </c>
      <c r="J1012" s="37" t="s">
        <v>106</v>
      </c>
      <c r="K1012" s="31"/>
      <c r="L1012" s="31"/>
      <c r="M1012" s="38"/>
      <c r="N1012" s="193">
        <v>4</v>
      </c>
      <c r="O1012" s="21">
        <v>120</v>
      </c>
      <c r="P1012" s="21">
        <v>4</v>
      </c>
      <c r="Q1012" s="21"/>
      <c r="R1012" s="21">
        <v>0</v>
      </c>
      <c r="S1012" s="21">
        <v>4</v>
      </c>
      <c r="T1012" s="121">
        <v>108</v>
      </c>
      <c r="U1012" s="50">
        <f t="shared" si="258"/>
        <v>0</v>
      </c>
      <c r="V1012" s="29">
        <f t="shared" si="259"/>
        <v>0</v>
      </c>
      <c r="W1012" s="29">
        <f t="shared" si="260"/>
        <v>4</v>
      </c>
      <c r="X1012" s="57">
        <f t="shared" si="261"/>
        <v>0</v>
      </c>
      <c r="Y1012" s="29">
        <f t="shared" si="262"/>
        <v>0</v>
      </c>
      <c r="Z1012" s="20">
        <f t="shared" si="263"/>
        <v>0</v>
      </c>
      <c r="AA1012" s="20">
        <f t="shared" si="256"/>
        <v>0</v>
      </c>
      <c r="AB1012" s="20">
        <f t="shared" si="264"/>
        <v>0.75</v>
      </c>
      <c r="AC1012" s="20">
        <f t="shared" si="265"/>
        <v>0</v>
      </c>
      <c r="AD1012" s="20">
        <f t="shared" si="266"/>
        <v>0</v>
      </c>
      <c r="AE1012" s="23">
        <f t="shared" si="267"/>
        <v>0</v>
      </c>
      <c r="AF1012" s="25">
        <f t="shared" si="268"/>
        <v>0</v>
      </c>
      <c r="AG1012" s="230">
        <f t="shared" si="271"/>
        <v>0.96</v>
      </c>
      <c r="AH1012" s="25">
        <f t="shared" si="257"/>
        <v>0</v>
      </c>
      <c r="AI1012" s="23"/>
      <c r="AJ1012" s="49">
        <f t="shared" si="269"/>
        <v>5.71</v>
      </c>
      <c r="AK1012" s="181" t="s">
        <v>238</v>
      </c>
      <c r="AL1012" s="182">
        <f t="shared" si="270"/>
        <v>9.5166666666666663E-3</v>
      </c>
      <c r="AM1012" s="158" t="s">
        <v>560</v>
      </c>
      <c r="AN1012" s="20" t="s">
        <v>148</v>
      </c>
      <c r="AO1012" s="20" t="s">
        <v>148</v>
      </c>
      <c r="AP1012" s="21"/>
      <c r="AQ1012" s="122" t="s">
        <v>4</v>
      </c>
      <c r="AR1012" s="185" t="str">
        <f>INDEX(Преподаватели!F$3:F$72,MATCH($AK1012,Преподаватели!$E$3:$E$72,0),1)</f>
        <v>доц.</v>
      </c>
      <c r="AS1012" s="101" t="str">
        <f>INDEX(Преподаватели!G$3:G$72,MATCH($AK1012,Преподаватели!$E$3:$E$72,0),1)</f>
        <v>шт.</v>
      </c>
      <c r="AT1012" s="101" t="str">
        <f>INDEX(Преподаватели!H$3:H$72,MATCH($AK1012,Преподаватели!$E$3:$E$72,0),1)</f>
        <v>к.н.</v>
      </c>
      <c r="AU1012" s="186" t="str">
        <f>INDEX(Преподаватели!I$3:I$72,MATCH($AK1012,Преподаватели!$E$3:$E$72,0),1)</f>
        <v>б.з.</v>
      </c>
      <c r="AV1012" s="157"/>
      <c r="AW1012" s="163"/>
      <c r="AX1012" s="163"/>
      <c r="AY1012" s="164"/>
      <c r="AZ1012" s="165"/>
      <c r="BA1012" s="165"/>
    </row>
    <row r="1013" spans="1:53" ht="15" customHeight="1">
      <c r="A1013" s="22" t="s">
        <v>183</v>
      </c>
      <c r="B1013" s="145" t="s">
        <v>1894</v>
      </c>
      <c r="C1013" s="68" t="s">
        <v>1890</v>
      </c>
      <c r="D1013" s="21" t="s">
        <v>437</v>
      </c>
      <c r="E1013" s="21" t="s">
        <v>413</v>
      </c>
      <c r="F1013" s="21">
        <v>1</v>
      </c>
      <c r="G1013" s="482" t="s">
        <v>1729</v>
      </c>
      <c r="H1013" s="21">
        <v>3</v>
      </c>
      <c r="I1013" s="49">
        <v>1</v>
      </c>
      <c r="J1013" s="37" t="s">
        <v>106</v>
      </c>
      <c r="K1013" s="31"/>
      <c r="L1013" s="31"/>
      <c r="M1013" s="38"/>
      <c r="N1013" s="193">
        <v>4</v>
      </c>
      <c r="O1013" s="21">
        <v>120</v>
      </c>
      <c r="P1013" s="21">
        <v>4</v>
      </c>
      <c r="Q1013" s="21"/>
      <c r="R1013" s="21">
        <v>0</v>
      </c>
      <c r="S1013" s="21">
        <v>4</v>
      </c>
      <c r="T1013" s="121">
        <v>108</v>
      </c>
      <c r="U1013" s="50">
        <f t="shared" si="258"/>
        <v>0</v>
      </c>
      <c r="V1013" s="29">
        <f t="shared" si="259"/>
        <v>0</v>
      </c>
      <c r="W1013" s="29">
        <f t="shared" si="260"/>
        <v>4</v>
      </c>
      <c r="X1013" s="57">
        <f t="shared" si="261"/>
        <v>0</v>
      </c>
      <c r="Y1013" s="29">
        <f t="shared" si="262"/>
        <v>0</v>
      </c>
      <c r="Z1013" s="20">
        <f t="shared" si="263"/>
        <v>0</v>
      </c>
      <c r="AA1013" s="20">
        <f t="shared" si="256"/>
        <v>0</v>
      </c>
      <c r="AB1013" s="20">
        <f t="shared" si="264"/>
        <v>0.75</v>
      </c>
      <c r="AC1013" s="20">
        <f t="shared" si="265"/>
        <v>0</v>
      </c>
      <c r="AD1013" s="20">
        <f t="shared" si="266"/>
        <v>0</v>
      </c>
      <c r="AE1013" s="23">
        <f t="shared" si="267"/>
        <v>0</v>
      </c>
      <c r="AF1013" s="25">
        <f t="shared" si="268"/>
        <v>0</v>
      </c>
      <c r="AG1013" s="230">
        <f t="shared" si="271"/>
        <v>0.96</v>
      </c>
      <c r="AH1013" s="25">
        <f t="shared" si="257"/>
        <v>0</v>
      </c>
      <c r="AI1013" s="23"/>
      <c r="AJ1013" s="49">
        <f t="shared" si="269"/>
        <v>5.71</v>
      </c>
      <c r="AK1013" s="181" t="s">
        <v>254</v>
      </c>
      <c r="AL1013" s="182">
        <f t="shared" si="270"/>
        <v>9.5166666666666663E-3</v>
      </c>
      <c r="AM1013" s="69" t="s">
        <v>560</v>
      </c>
      <c r="AN1013" s="20" t="s">
        <v>148</v>
      </c>
      <c r="AO1013" s="20" t="s">
        <v>148</v>
      </c>
      <c r="AP1013" s="21"/>
      <c r="AQ1013" s="122" t="s">
        <v>4</v>
      </c>
      <c r="AR1013" s="185" t="str">
        <f>INDEX(Преподаватели!F$3:F$72,MATCH($AK1013,Преподаватели!$E$3:$E$72,0),1)</f>
        <v>доц.</v>
      </c>
      <c r="AS1013" s="101" t="str">
        <f>INDEX(Преподаватели!G$3:G$72,MATCH($AK1013,Преподаватели!$E$3:$E$72,0),1)</f>
        <v>шт.сум.</v>
      </c>
      <c r="AT1013" s="101" t="str">
        <f>INDEX(Преподаватели!H$3:H$72,MATCH($AK1013,Преподаватели!$E$3:$E$72,0),1)</f>
        <v>к.н.</v>
      </c>
      <c r="AU1013" s="186" t="str">
        <f>INDEX(Преподаватели!I$3:I$72,MATCH($AK1013,Преподаватели!$E$3:$E$72,0),1)</f>
        <v>доц.</v>
      </c>
      <c r="AV1013" s="157"/>
      <c r="AW1013" s="163"/>
      <c r="AX1013" s="163"/>
      <c r="AY1013" s="164"/>
      <c r="AZ1013" s="165"/>
      <c r="BA1013" s="165"/>
    </row>
    <row r="1014" spans="1:53" s="1" customFormat="1">
      <c r="A1014" s="21" t="s">
        <v>206</v>
      </c>
      <c r="B1014" s="145" t="s">
        <v>786</v>
      </c>
      <c r="C1014" s="68" t="s">
        <v>1890</v>
      </c>
      <c r="D1014" s="21" t="s">
        <v>437</v>
      </c>
      <c r="E1014" s="21" t="s">
        <v>413</v>
      </c>
      <c r="F1014" s="21">
        <v>1</v>
      </c>
      <c r="G1014" s="482" t="s">
        <v>1729</v>
      </c>
      <c r="H1014" s="21">
        <v>3</v>
      </c>
      <c r="I1014" s="49">
        <v>1</v>
      </c>
      <c r="J1014" s="37"/>
      <c r="K1014" s="31"/>
      <c r="L1014" s="31"/>
      <c r="M1014" s="38"/>
      <c r="N1014" s="193">
        <v>0</v>
      </c>
      <c r="O1014" s="21"/>
      <c r="P1014" s="21">
        <v>4</v>
      </c>
      <c r="Q1014" s="21">
        <v>4</v>
      </c>
      <c r="R1014" s="21">
        <v>0</v>
      </c>
      <c r="S1014" s="21"/>
      <c r="T1014" s="121"/>
      <c r="U1014" s="50">
        <f t="shared" si="258"/>
        <v>4</v>
      </c>
      <c r="V1014" s="29">
        <f t="shared" si="259"/>
        <v>0</v>
      </c>
      <c r="W1014" s="29">
        <f t="shared" si="260"/>
        <v>0</v>
      </c>
      <c r="X1014" s="57">
        <f t="shared" si="261"/>
        <v>0</v>
      </c>
      <c r="Y1014" s="29">
        <f t="shared" si="262"/>
        <v>0</v>
      </c>
      <c r="Z1014" s="20">
        <f t="shared" si="263"/>
        <v>0</v>
      </c>
      <c r="AA1014" s="20">
        <f t="shared" si="256"/>
        <v>0</v>
      </c>
      <c r="AB1014" s="20">
        <f t="shared" si="264"/>
        <v>0</v>
      </c>
      <c r="AC1014" s="20">
        <f t="shared" si="265"/>
        <v>0</v>
      </c>
      <c r="AD1014" s="20">
        <f t="shared" si="266"/>
        <v>0</v>
      </c>
      <c r="AE1014" s="23">
        <f t="shared" si="267"/>
        <v>0</v>
      </c>
      <c r="AF1014" s="25">
        <f t="shared" si="268"/>
        <v>0</v>
      </c>
      <c r="AG1014" s="230">
        <f t="shared" si="271"/>
        <v>0</v>
      </c>
      <c r="AH1014" s="25">
        <f t="shared" si="257"/>
        <v>0</v>
      </c>
      <c r="AI1014" s="23"/>
      <c r="AJ1014" s="49">
        <f t="shared" si="269"/>
        <v>4</v>
      </c>
      <c r="AK1014" s="181" t="s">
        <v>238</v>
      </c>
      <c r="AL1014" s="182">
        <f t="shared" si="270"/>
        <v>6.6666666666666671E-3</v>
      </c>
      <c r="AM1014" s="158" t="s">
        <v>560</v>
      </c>
      <c r="AN1014" s="20" t="s">
        <v>148</v>
      </c>
      <c r="AO1014" s="20" t="s">
        <v>148</v>
      </c>
      <c r="AP1014" s="21"/>
      <c r="AQ1014" s="122" t="s">
        <v>4</v>
      </c>
      <c r="AR1014" s="185" t="str">
        <f>INDEX(Преподаватели!F$3:F$72,MATCH($AK1014,Преподаватели!$E$3:$E$72,0),1)</f>
        <v>доц.</v>
      </c>
      <c r="AS1014" s="101" t="str">
        <f>INDEX(Преподаватели!G$3:G$72,MATCH($AK1014,Преподаватели!$E$3:$E$72,0),1)</f>
        <v>шт.</v>
      </c>
      <c r="AT1014" s="101" t="str">
        <f>INDEX(Преподаватели!H$3:H$72,MATCH($AK1014,Преподаватели!$E$3:$E$72,0),1)</f>
        <v>к.н.</v>
      </c>
      <c r="AU1014" s="186" t="str">
        <f>INDEX(Преподаватели!I$3:I$72,MATCH($AK1014,Преподаватели!$E$3:$E$72,0),1)</f>
        <v>б.з.</v>
      </c>
      <c r="AV1014" s="157"/>
      <c r="AW1014" s="163"/>
      <c r="AX1014" s="163"/>
      <c r="AY1014" s="164"/>
      <c r="AZ1014" s="165"/>
      <c r="BA1014" s="165"/>
    </row>
    <row r="1015" spans="1:53">
      <c r="A1015" s="22" t="s">
        <v>206</v>
      </c>
      <c r="B1015" s="145" t="s">
        <v>786</v>
      </c>
      <c r="C1015" s="68" t="s">
        <v>1890</v>
      </c>
      <c r="D1015" s="21" t="s">
        <v>437</v>
      </c>
      <c r="E1015" s="21" t="s">
        <v>413</v>
      </c>
      <c r="F1015" s="21">
        <v>2</v>
      </c>
      <c r="G1015" s="482" t="s">
        <v>1729</v>
      </c>
      <c r="H1015" s="21">
        <v>3</v>
      </c>
      <c r="I1015" s="49">
        <v>1</v>
      </c>
      <c r="J1015" s="37" t="s">
        <v>106</v>
      </c>
      <c r="K1015" s="31"/>
      <c r="L1015" s="31"/>
      <c r="M1015" s="38"/>
      <c r="N1015" s="193">
        <v>4</v>
      </c>
      <c r="O1015" s="21">
        <v>120</v>
      </c>
      <c r="P1015" s="21">
        <v>4</v>
      </c>
      <c r="Q1015" s="21"/>
      <c r="R1015" s="21">
        <v>0</v>
      </c>
      <c r="S1015" s="21">
        <v>4</v>
      </c>
      <c r="T1015" s="121">
        <v>112</v>
      </c>
      <c r="U1015" s="50">
        <f t="shared" si="258"/>
        <v>0</v>
      </c>
      <c r="V1015" s="29">
        <f t="shared" si="259"/>
        <v>0</v>
      </c>
      <c r="W1015" s="29">
        <f t="shared" si="260"/>
        <v>4</v>
      </c>
      <c r="X1015" s="57">
        <f t="shared" si="261"/>
        <v>0</v>
      </c>
      <c r="Y1015" s="29">
        <f t="shared" si="262"/>
        <v>0</v>
      </c>
      <c r="Z1015" s="20">
        <f t="shared" si="263"/>
        <v>0</v>
      </c>
      <c r="AA1015" s="20">
        <f t="shared" si="256"/>
        <v>0</v>
      </c>
      <c r="AB1015" s="20">
        <f t="shared" si="264"/>
        <v>0.75</v>
      </c>
      <c r="AC1015" s="20">
        <f t="shared" si="265"/>
        <v>0</v>
      </c>
      <c r="AD1015" s="20">
        <f t="shared" si="266"/>
        <v>0</v>
      </c>
      <c r="AE1015" s="23">
        <f t="shared" si="267"/>
        <v>0</v>
      </c>
      <c r="AF1015" s="25">
        <f t="shared" si="268"/>
        <v>0</v>
      </c>
      <c r="AG1015" s="230">
        <f t="shared" si="271"/>
        <v>0.96</v>
      </c>
      <c r="AH1015" s="25">
        <f t="shared" si="257"/>
        <v>0</v>
      </c>
      <c r="AI1015" s="23"/>
      <c r="AJ1015" s="49">
        <f t="shared" si="269"/>
        <v>5.71</v>
      </c>
      <c r="AK1015" s="181" t="s">
        <v>238</v>
      </c>
      <c r="AL1015" s="182">
        <f t="shared" si="270"/>
        <v>9.5166666666666663E-3</v>
      </c>
      <c r="AM1015" s="69" t="s">
        <v>560</v>
      </c>
      <c r="AN1015" s="20" t="s">
        <v>148</v>
      </c>
      <c r="AO1015" s="20" t="s">
        <v>148</v>
      </c>
      <c r="AP1015" s="21"/>
      <c r="AQ1015" s="122" t="s">
        <v>4</v>
      </c>
      <c r="AR1015" s="185" t="str">
        <f>INDEX(Преподаватели!F$3:F$72,MATCH($AK1015,Преподаватели!$E$3:$E$72,0),1)</f>
        <v>доц.</v>
      </c>
      <c r="AS1015" s="101" t="str">
        <f>INDEX(Преподаватели!G$3:G$72,MATCH($AK1015,Преподаватели!$E$3:$E$72,0),1)</f>
        <v>шт.</v>
      </c>
      <c r="AT1015" s="101" t="str">
        <f>INDEX(Преподаватели!H$3:H$72,MATCH($AK1015,Преподаватели!$E$3:$E$72,0),1)</f>
        <v>к.н.</v>
      </c>
      <c r="AU1015" s="186" t="str">
        <f>INDEX(Преподаватели!I$3:I$72,MATCH($AK1015,Преподаватели!$E$3:$E$72,0),1)</f>
        <v>б.з.</v>
      </c>
      <c r="AV1015" s="157"/>
      <c r="AW1015" s="163"/>
      <c r="AX1015" s="163"/>
      <c r="AY1015" s="164"/>
      <c r="AZ1015" s="165"/>
      <c r="BA1015" s="165"/>
    </row>
    <row r="1016" spans="1:53" s="1" customFormat="1">
      <c r="A1016" s="21" t="s">
        <v>210</v>
      </c>
      <c r="B1016" s="145" t="s">
        <v>1895</v>
      </c>
      <c r="C1016" s="68" t="s">
        <v>1890</v>
      </c>
      <c r="D1016" s="21" t="s">
        <v>437</v>
      </c>
      <c r="E1016" s="21" t="s">
        <v>413</v>
      </c>
      <c r="F1016" s="21">
        <v>1</v>
      </c>
      <c r="G1016" s="482" t="s">
        <v>1729</v>
      </c>
      <c r="H1016" s="21">
        <v>3</v>
      </c>
      <c r="I1016" s="49">
        <v>1</v>
      </c>
      <c r="J1016" s="37" t="s">
        <v>106</v>
      </c>
      <c r="K1016" s="31"/>
      <c r="L1016" s="31"/>
      <c r="M1016" s="38"/>
      <c r="N1016" s="193">
        <v>4</v>
      </c>
      <c r="O1016" s="21">
        <v>120</v>
      </c>
      <c r="P1016" s="21">
        <v>4</v>
      </c>
      <c r="Q1016" s="21"/>
      <c r="R1016" s="21">
        <v>0</v>
      </c>
      <c r="S1016" s="21">
        <v>4</v>
      </c>
      <c r="T1016" s="121">
        <v>108</v>
      </c>
      <c r="U1016" s="50">
        <f t="shared" si="258"/>
        <v>0</v>
      </c>
      <c r="V1016" s="29">
        <f t="shared" si="259"/>
        <v>0</v>
      </c>
      <c r="W1016" s="29">
        <f t="shared" si="260"/>
        <v>4</v>
      </c>
      <c r="X1016" s="57">
        <f t="shared" si="261"/>
        <v>0</v>
      </c>
      <c r="Y1016" s="29">
        <f t="shared" si="262"/>
        <v>0</v>
      </c>
      <c r="Z1016" s="20">
        <f t="shared" si="263"/>
        <v>0</v>
      </c>
      <c r="AA1016" s="20">
        <f t="shared" si="256"/>
        <v>0</v>
      </c>
      <c r="AB1016" s="20">
        <f t="shared" si="264"/>
        <v>0.75</v>
      </c>
      <c r="AC1016" s="20">
        <f t="shared" si="265"/>
        <v>0</v>
      </c>
      <c r="AD1016" s="20">
        <f t="shared" si="266"/>
        <v>0</v>
      </c>
      <c r="AE1016" s="23">
        <f t="shared" si="267"/>
        <v>0</v>
      </c>
      <c r="AF1016" s="25">
        <f t="shared" si="268"/>
        <v>0</v>
      </c>
      <c r="AG1016" s="230">
        <f t="shared" si="271"/>
        <v>0.96</v>
      </c>
      <c r="AH1016" s="25">
        <f t="shared" si="257"/>
        <v>0</v>
      </c>
      <c r="AI1016" s="23"/>
      <c r="AJ1016" s="49">
        <f t="shared" si="269"/>
        <v>5.71</v>
      </c>
      <c r="AK1016" s="181" t="s">
        <v>200</v>
      </c>
      <c r="AL1016" s="182">
        <f t="shared" si="270"/>
        <v>9.5166666666666663E-3</v>
      </c>
      <c r="AM1016" s="158" t="s">
        <v>560</v>
      </c>
      <c r="AN1016" s="20" t="s">
        <v>148</v>
      </c>
      <c r="AO1016" s="20" t="s">
        <v>148</v>
      </c>
      <c r="AP1016" s="21"/>
      <c r="AQ1016" s="122" t="s">
        <v>4</v>
      </c>
      <c r="AR1016" s="185" t="str">
        <f>INDEX(Преподаватели!F$3:F$72,MATCH($AK1016,Преподаватели!$E$3:$E$72,0),1)</f>
        <v>проф.</v>
      </c>
      <c r="AS1016" s="101" t="str">
        <f>INDEX(Преподаватели!G$3:G$72,MATCH($AK1016,Преподаватели!$E$3:$E$72,0),1)</f>
        <v>сум.</v>
      </c>
      <c r="AT1016" s="101" t="str">
        <f>INDEX(Преподаватели!H$3:H$72,MATCH($AK1016,Преподаватели!$E$3:$E$72,0),1)</f>
        <v>д.н.</v>
      </c>
      <c r="AU1016" s="186" t="str">
        <f>INDEX(Преподаватели!I$3:I$72,MATCH($AK1016,Преподаватели!$E$3:$E$72,0),1)</f>
        <v>проф.</v>
      </c>
      <c r="AV1016" s="157"/>
      <c r="AW1016" s="163"/>
      <c r="AX1016" s="163"/>
      <c r="AY1016" s="164"/>
      <c r="AZ1016" s="165"/>
      <c r="BA1016" s="165"/>
    </row>
    <row r="1017" spans="1:53" s="1" customFormat="1">
      <c r="A1017" s="21" t="s">
        <v>213</v>
      </c>
      <c r="B1017" s="145" t="s">
        <v>1896</v>
      </c>
      <c r="C1017" s="68" t="s">
        <v>1890</v>
      </c>
      <c r="D1017" s="21" t="s">
        <v>437</v>
      </c>
      <c r="E1017" s="21" t="s">
        <v>413</v>
      </c>
      <c r="F1017" s="21">
        <v>1</v>
      </c>
      <c r="G1017" s="482" t="s">
        <v>1729</v>
      </c>
      <c r="H1017" s="21">
        <v>3</v>
      </c>
      <c r="I1017" s="49">
        <v>1</v>
      </c>
      <c r="J1017" s="37"/>
      <c r="K1017" s="31"/>
      <c r="L1017" s="31"/>
      <c r="M1017" s="38"/>
      <c r="N1017" s="193">
        <v>0</v>
      </c>
      <c r="O1017" s="21"/>
      <c r="P1017" s="21">
        <v>4</v>
      </c>
      <c r="Q1017" s="21">
        <v>4</v>
      </c>
      <c r="R1017" s="21">
        <v>0</v>
      </c>
      <c r="S1017" s="21"/>
      <c r="T1017" s="121"/>
      <c r="U1017" s="50">
        <f t="shared" si="258"/>
        <v>4</v>
      </c>
      <c r="V1017" s="29">
        <f t="shared" si="259"/>
        <v>0</v>
      </c>
      <c r="W1017" s="29">
        <f t="shared" si="260"/>
        <v>0</v>
      </c>
      <c r="X1017" s="57">
        <f t="shared" si="261"/>
        <v>0</v>
      </c>
      <c r="Y1017" s="29">
        <f t="shared" si="262"/>
        <v>0</v>
      </c>
      <c r="Z1017" s="20">
        <f t="shared" si="263"/>
        <v>0</v>
      </c>
      <c r="AA1017" s="20">
        <f t="shared" si="256"/>
        <v>0</v>
      </c>
      <c r="AB1017" s="20">
        <f t="shared" si="264"/>
        <v>0</v>
      </c>
      <c r="AC1017" s="20">
        <f t="shared" si="265"/>
        <v>0</v>
      </c>
      <c r="AD1017" s="20">
        <f t="shared" si="266"/>
        <v>0</v>
      </c>
      <c r="AE1017" s="23">
        <f t="shared" si="267"/>
        <v>0</v>
      </c>
      <c r="AF1017" s="25">
        <f t="shared" si="268"/>
        <v>0</v>
      </c>
      <c r="AG1017" s="230">
        <f t="shared" si="271"/>
        <v>0</v>
      </c>
      <c r="AH1017" s="25">
        <f t="shared" si="257"/>
        <v>0</v>
      </c>
      <c r="AI1017" s="23"/>
      <c r="AJ1017" s="49">
        <f t="shared" si="269"/>
        <v>4</v>
      </c>
      <c r="AK1017" s="181" t="s">
        <v>238</v>
      </c>
      <c r="AL1017" s="182">
        <f t="shared" si="270"/>
        <v>6.6666666666666671E-3</v>
      </c>
      <c r="AM1017" s="158" t="s">
        <v>560</v>
      </c>
      <c r="AN1017" s="20" t="s">
        <v>148</v>
      </c>
      <c r="AO1017" s="20" t="s">
        <v>148</v>
      </c>
      <c r="AP1017" s="21"/>
      <c r="AQ1017" s="122" t="s">
        <v>4</v>
      </c>
      <c r="AR1017" s="185" t="str">
        <f>INDEX(Преподаватели!F$3:F$72,MATCH($AK1017,Преподаватели!$E$3:$E$72,0),1)</f>
        <v>доц.</v>
      </c>
      <c r="AS1017" s="101" t="str">
        <f>INDEX(Преподаватели!G$3:G$72,MATCH($AK1017,Преподаватели!$E$3:$E$72,0),1)</f>
        <v>шт.</v>
      </c>
      <c r="AT1017" s="101" t="str">
        <f>INDEX(Преподаватели!H$3:H$72,MATCH($AK1017,Преподаватели!$E$3:$E$72,0),1)</f>
        <v>к.н.</v>
      </c>
      <c r="AU1017" s="186" t="str">
        <f>INDEX(Преподаватели!I$3:I$72,MATCH($AK1017,Преподаватели!$E$3:$E$72,0),1)</f>
        <v>б.з.</v>
      </c>
      <c r="AV1017" s="157"/>
      <c r="AW1017" s="163"/>
      <c r="AX1017" s="163"/>
      <c r="AY1017" s="164"/>
      <c r="AZ1017" s="165"/>
      <c r="BA1017" s="165"/>
    </row>
    <row r="1018" spans="1:53" ht="15" customHeight="1">
      <c r="A1018" s="22" t="s">
        <v>213</v>
      </c>
      <c r="B1018" s="145" t="s">
        <v>1896</v>
      </c>
      <c r="C1018" s="68" t="s">
        <v>1890</v>
      </c>
      <c r="D1018" s="21" t="s">
        <v>437</v>
      </c>
      <c r="E1018" s="21" t="s">
        <v>413</v>
      </c>
      <c r="F1018" s="21">
        <v>2</v>
      </c>
      <c r="G1018" s="482" t="s">
        <v>1729</v>
      </c>
      <c r="H1018" s="21">
        <v>3</v>
      </c>
      <c r="I1018" s="49">
        <v>1</v>
      </c>
      <c r="J1018" s="37" t="s">
        <v>106</v>
      </c>
      <c r="K1018" s="31"/>
      <c r="L1018" s="31"/>
      <c r="M1018" s="38"/>
      <c r="N1018" s="193">
        <v>3</v>
      </c>
      <c r="O1018" s="21">
        <v>90</v>
      </c>
      <c r="P1018" s="21">
        <v>4</v>
      </c>
      <c r="Q1018" s="21"/>
      <c r="R1018" s="21">
        <v>0</v>
      </c>
      <c r="S1018" s="21">
        <v>4</v>
      </c>
      <c r="T1018" s="121">
        <v>82</v>
      </c>
      <c r="U1018" s="50">
        <f t="shared" si="258"/>
        <v>0</v>
      </c>
      <c r="V1018" s="29">
        <f t="shared" si="259"/>
        <v>0</v>
      </c>
      <c r="W1018" s="29">
        <f t="shared" si="260"/>
        <v>4</v>
      </c>
      <c r="X1018" s="57">
        <f t="shared" si="261"/>
        <v>0</v>
      </c>
      <c r="Y1018" s="29">
        <f t="shared" si="262"/>
        <v>0</v>
      </c>
      <c r="Z1018" s="20">
        <f t="shared" si="263"/>
        <v>0</v>
      </c>
      <c r="AA1018" s="20">
        <f t="shared" si="256"/>
        <v>0</v>
      </c>
      <c r="AB1018" s="20">
        <f t="shared" si="264"/>
        <v>0.75</v>
      </c>
      <c r="AC1018" s="20">
        <f t="shared" si="265"/>
        <v>0</v>
      </c>
      <c r="AD1018" s="20">
        <f t="shared" si="266"/>
        <v>0</v>
      </c>
      <c r="AE1018" s="23">
        <f t="shared" si="267"/>
        <v>0</v>
      </c>
      <c r="AF1018" s="25">
        <f t="shared" si="268"/>
        <v>0</v>
      </c>
      <c r="AG1018" s="230">
        <f t="shared" si="271"/>
        <v>0.72</v>
      </c>
      <c r="AH1018" s="25">
        <f t="shared" si="257"/>
        <v>0</v>
      </c>
      <c r="AI1018" s="23"/>
      <c r="AJ1018" s="49">
        <f t="shared" si="269"/>
        <v>5.47</v>
      </c>
      <c r="AK1018" s="181" t="s">
        <v>238</v>
      </c>
      <c r="AL1018" s="182">
        <f t="shared" si="270"/>
        <v>9.116666666666667E-3</v>
      </c>
      <c r="AM1018" s="69" t="s">
        <v>560</v>
      </c>
      <c r="AN1018" s="20" t="s">
        <v>148</v>
      </c>
      <c r="AO1018" s="20" t="s">
        <v>148</v>
      </c>
      <c r="AP1018" s="21"/>
      <c r="AQ1018" s="122" t="s">
        <v>4</v>
      </c>
      <c r="AR1018" s="185" t="str">
        <f>INDEX(Преподаватели!F$3:F$72,MATCH($AK1018,Преподаватели!$E$3:$E$72,0),1)</f>
        <v>доц.</v>
      </c>
      <c r="AS1018" s="101" t="str">
        <f>INDEX(Преподаватели!G$3:G$72,MATCH($AK1018,Преподаватели!$E$3:$E$72,0),1)</f>
        <v>шт.</v>
      </c>
      <c r="AT1018" s="101" t="str">
        <f>INDEX(Преподаватели!H$3:H$72,MATCH($AK1018,Преподаватели!$E$3:$E$72,0),1)</f>
        <v>к.н.</v>
      </c>
      <c r="AU1018" s="186" t="str">
        <f>INDEX(Преподаватели!I$3:I$72,MATCH($AK1018,Преподаватели!$E$3:$E$72,0),1)</f>
        <v>б.з.</v>
      </c>
      <c r="AV1018" s="157"/>
      <c r="AW1018" s="163"/>
      <c r="AX1018" s="163"/>
      <c r="AY1018" s="164"/>
      <c r="AZ1018" s="165"/>
      <c r="BA1018" s="165"/>
    </row>
    <row r="1019" spans="1:53" s="1" customFormat="1">
      <c r="A1019" s="21" t="s">
        <v>306</v>
      </c>
      <c r="B1019" s="145" t="s">
        <v>1897</v>
      </c>
      <c r="C1019" s="68" t="s">
        <v>1890</v>
      </c>
      <c r="D1019" s="21" t="s">
        <v>437</v>
      </c>
      <c r="E1019" s="21" t="s">
        <v>413</v>
      </c>
      <c r="F1019" s="21">
        <v>1</v>
      </c>
      <c r="G1019" s="482" t="s">
        <v>1729</v>
      </c>
      <c r="H1019" s="21">
        <v>3</v>
      </c>
      <c r="I1019" s="49">
        <v>1</v>
      </c>
      <c r="J1019" s="37"/>
      <c r="K1019" s="31"/>
      <c r="L1019" s="31"/>
      <c r="M1019" s="38"/>
      <c r="N1019" s="193">
        <v>0</v>
      </c>
      <c r="O1019" s="21"/>
      <c r="P1019" s="21">
        <v>4</v>
      </c>
      <c r="Q1019" s="21">
        <v>4</v>
      </c>
      <c r="R1019" s="21">
        <v>0</v>
      </c>
      <c r="S1019" s="21"/>
      <c r="T1019" s="121"/>
      <c r="U1019" s="50">
        <f t="shared" si="258"/>
        <v>4</v>
      </c>
      <c r="V1019" s="29">
        <f t="shared" si="259"/>
        <v>0</v>
      </c>
      <c r="W1019" s="29">
        <f t="shared" si="260"/>
        <v>0</v>
      </c>
      <c r="X1019" s="57">
        <f t="shared" si="261"/>
        <v>0</v>
      </c>
      <c r="Y1019" s="29">
        <f t="shared" si="262"/>
        <v>0</v>
      </c>
      <c r="Z1019" s="20">
        <f t="shared" si="263"/>
        <v>0</v>
      </c>
      <c r="AA1019" s="20">
        <f t="shared" si="256"/>
        <v>0</v>
      </c>
      <c r="AB1019" s="20">
        <f t="shared" si="264"/>
        <v>0</v>
      </c>
      <c r="AC1019" s="20">
        <f t="shared" si="265"/>
        <v>0</v>
      </c>
      <c r="AD1019" s="20">
        <f t="shared" si="266"/>
        <v>0</v>
      </c>
      <c r="AE1019" s="23">
        <f t="shared" si="267"/>
        <v>0</v>
      </c>
      <c r="AF1019" s="25">
        <f t="shared" si="268"/>
        <v>0</v>
      </c>
      <c r="AG1019" s="230">
        <f t="shared" si="271"/>
        <v>0</v>
      </c>
      <c r="AH1019" s="25">
        <f t="shared" si="257"/>
        <v>0</v>
      </c>
      <c r="AI1019" s="23"/>
      <c r="AJ1019" s="49">
        <f t="shared" si="269"/>
        <v>4</v>
      </c>
      <c r="AK1019" s="181" t="s">
        <v>254</v>
      </c>
      <c r="AL1019" s="182">
        <f t="shared" si="270"/>
        <v>6.6666666666666671E-3</v>
      </c>
      <c r="AM1019" s="158" t="s">
        <v>560</v>
      </c>
      <c r="AN1019" s="20" t="s">
        <v>148</v>
      </c>
      <c r="AO1019" s="20" t="s">
        <v>148</v>
      </c>
      <c r="AP1019" s="21"/>
      <c r="AQ1019" s="122" t="s">
        <v>4</v>
      </c>
      <c r="AR1019" s="185" t="str">
        <f>INDEX(Преподаватели!F$3:F$72,MATCH($AK1019,Преподаватели!$E$3:$E$72,0),1)</f>
        <v>доц.</v>
      </c>
      <c r="AS1019" s="101" t="str">
        <f>INDEX(Преподаватели!G$3:G$72,MATCH($AK1019,Преподаватели!$E$3:$E$72,0),1)</f>
        <v>шт.сум.</v>
      </c>
      <c r="AT1019" s="101" t="str">
        <f>INDEX(Преподаватели!H$3:H$72,MATCH($AK1019,Преподаватели!$E$3:$E$72,0),1)</f>
        <v>к.н.</v>
      </c>
      <c r="AU1019" s="186" t="str">
        <f>INDEX(Преподаватели!I$3:I$72,MATCH($AK1019,Преподаватели!$E$3:$E$72,0),1)</f>
        <v>доц.</v>
      </c>
      <c r="AV1019" s="157"/>
      <c r="AW1019" s="163"/>
      <c r="AX1019" s="163"/>
      <c r="AY1019" s="164"/>
      <c r="AZ1019" s="165"/>
      <c r="BA1019" s="165"/>
    </row>
    <row r="1020" spans="1:53">
      <c r="A1020" s="22" t="s">
        <v>306</v>
      </c>
      <c r="B1020" s="145" t="s">
        <v>1897</v>
      </c>
      <c r="C1020" s="68" t="s">
        <v>1890</v>
      </c>
      <c r="D1020" s="21" t="s">
        <v>437</v>
      </c>
      <c r="E1020" s="21" t="s">
        <v>413</v>
      </c>
      <c r="F1020" s="21">
        <v>2</v>
      </c>
      <c r="G1020" s="482" t="s">
        <v>1729</v>
      </c>
      <c r="H1020" s="21">
        <v>3</v>
      </c>
      <c r="I1020" s="49">
        <v>1</v>
      </c>
      <c r="J1020" s="37" t="s">
        <v>106</v>
      </c>
      <c r="K1020" s="31"/>
      <c r="L1020" s="31"/>
      <c r="M1020" s="38"/>
      <c r="N1020" s="193">
        <v>3</v>
      </c>
      <c r="O1020" s="21">
        <v>90</v>
      </c>
      <c r="P1020" s="21">
        <v>4</v>
      </c>
      <c r="Q1020" s="21"/>
      <c r="R1020" s="21">
        <v>0</v>
      </c>
      <c r="S1020" s="21">
        <v>4</v>
      </c>
      <c r="T1020" s="121">
        <v>82</v>
      </c>
      <c r="U1020" s="50">
        <f t="shared" si="258"/>
        <v>0</v>
      </c>
      <c r="V1020" s="29">
        <f t="shared" si="259"/>
        <v>0</v>
      </c>
      <c r="W1020" s="29">
        <f t="shared" si="260"/>
        <v>4</v>
      </c>
      <c r="X1020" s="57">
        <f t="shared" si="261"/>
        <v>0</v>
      </c>
      <c r="Y1020" s="29">
        <f t="shared" si="262"/>
        <v>0</v>
      </c>
      <c r="Z1020" s="20">
        <f t="shared" si="263"/>
        <v>0</v>
      </c>
      <c r="AA1020" s="20">
        <f t="shared" si="256"/>
        <v>0</v>
      </c>
      <c r="AB1020" s="20">
        <f t="shared" si="264"/>
        <v>0.75</v>
      </c>
      <c r="AC1020" s="20">
        <f t="shared" si="265"/>
        <v>0</v>
      </c>
      <c r="AD1020" s="20">
        <f t="shared" si="266"/>
        <v>0</v>
      </c>
      <c r="AE1020" s="23">
        <f t="shared" si="267"/>
        <v>0</v>
      </c>
      <c r="AF1020" s="25">
        <f t="shared" si="268"/>
        <v>0</v>
      </c>
      <c r="AG1020" s="230">
        <f t="shared" si="271"/>
        <v>0.72</v>
      </c>
      <c r="AH1020" s="25">
        <f t="shared" si="257"/>
        <v>0</v>
      </c>
      <c r="AI1020" s="23"/>
      <c r="AJ1020" s="49">
        <f t="shared" si="269"/>
        <v>5.47</v>
      </c>
      <c r="AK1020" s="181" t="s">
        <v>254</v>
      </c>
      <c r="AL1020" s="182">
        <f t="shared" si="270"/>
        <v>9.116666666666667E-3</v>
      </c>
      <c r="AM1020" s="69" t="s">
        <v>560</v>
      </c>
      <c r="AN1020" s="20" t="s">
        <v>148</v>
      </c>
      <c r="AO1020" s="20" t="s">
        <v>148</v>
      </c>
      <c r="AP1020" s="21"/>
      <c r="AQ1020" s="122" t="s">
        <v>4</v>
      </c>
      <c r="AR1020" s="185" t="str">
        <f>INDEX(Преподаватели!F$3:F$72,MATCH($AK1020,Преподаватели!$E$3:$E$72,0),1)</f>
        <v>доц.</v>
      </c>
      <c r="AS1020" s="101" t="str">
        <f>INDEX(Преподаватели!G$3:G$72,MATCH($AK1020,Преподаватели!$E$3:$E$72,0),1)</f>
        <v>шт.сум.</v>
      </c>
      <c r="AT1020" s="101" t="str">
        <f>INDEX(Преподаватели!H$3:H$72,MATCH($AK1020,Преподаватели!$E$3:$E$72,0),1)</f>
        <v>к.н.</v>
      </c>
      <c r="AU1020" s="186" t="str">
        <f>INDEX(Преподаватели!I$3:I$72,MATCH($AK1020,Преподаватели!$E$3:$E$72,0),1)</f>
        <v>доц.</v>
      </c>
      <c r="AV1020" s="157"/>
      <c r="AW1020" s="163"/>
      <c r="AX1020" s="163"/>
      <c r="AY1020" s="164"/>
      <c r="AZ1020" s="165"/>
      <c r="BA1020" s="165"/>
    </row>
    <row r="1021" spans="1:53" s="1" customFormat="1">
      <c r="A1021" s="21" t="s">
        <v>257</v>
      </c>
      <c r="B1021" s="145" t="s">
        <v>1898</v>
      </c>
      <c r="C1021" s="68" t="s">
        <v>1890</v>
      </c>
      <c r="D1021" s="21" t="s">
        <v>437</v>
      </c>
      <c r="E1021" s="21" t="s">
        <v>413</v>
      </c>
      <c r="F1021" s="21">
        <v>1</v>
      </c>
      <c r="G1021" s="482" t="s">
        <v>1729</v>
      </c>
      <c r="H1021" s="21">
        <v>3</v>
      </c>
      <c r="I1021" s="49">
        <v>1</v>
      </c>
      <c r="J1021" s="37" t="s">
        <v>106</v>
      </c>
      <c r="K1021" s="31"/>
      <c r="L1021" s="31"/>
      <c r="M1021" s="38"/>
      <c r="N1021" s="193">
        <v>4</v>
      </c>
      <c r="O1021" s="21">
        <v>120</v>
      </c>
      <c r="P1021" s="21">
        <v>4</v>
      </c>
      <c r="Q1021" s="21"/>
      <c r="R1021" s="21">
        <v>0</v>
      </c>
      <c r="S1021" s="21">
        <v>4</v>
      </c>
      <c r="T1021" s="121">
        <v>108</v>
      </c>
      <c r="U1021" s="50">
        <f t="shared" si="258"/>
        <v>0</v>
      </c>
      <c r="V1021" s="29">
        <f t="shared" si="259"/>
        <v>0</v>
      </c>
      <c r="W1021" s="29">
        <f t="shared" si="260"/>
        <v>4</v>
      </c>
      <c r="X1021" s="57">
        <f t="shared" si="261"/>
        <v>0</v>
      </c>
      <c r="Y1021" s="29">
        <f t="shared" si="262"/>
        <v>0</v>
      </c>
      <c r="Z1021" s="20">
        <f t="shared" si="263"/>
        <v>0</v>
      </c>
      <c r="AA1021" s="20">
        <f t="shared" si="256"/>
        <v>0</v>
      </c>
      <c r="AB1021" s="20">
        <f t="shared" si="264"/>
        <v>0.75</v>
      </c>
      <c r="AC1021" s="20">
        <f t="shared" si="265"/>
        <v>0</v>
      </c>
      <c r="AD1021" s="20">
        <f t="shared" si="266"/>
        <v>0</v>
      </c>
      <c r="AE1021" s="23">
        <f t="shared" si="267"/>
        <v>0</v>
      </c>
      <c r="AF1021" s="25">
        <f t="shared" si="268"/>
        <v>0</v>
      </c>
      <c r="AG1021" s="230">
        <f t="shared" si="271"/>
        <v>0.96</v>
      </c>
      <c r="AH1021" s="25">
        <f t="shared" si="257"/>
        <v>0</v>
      </c>
      <c r="AI1021" s="23"/>
      <c r="AJ1021" s="49">
        <f t="shared" si="269"/>
        <v>5.71</v>
      </c>
      <c r="AK1021" s="181" t="s">
        <v>200</v>
      </c>
      <c r="AL1021" s="182">
        <f t="shared" si="270"/>
        <v>9.5166666666666663E-3</v>
      </c>
      <c r="AM1021" s="158" t="s">
        <v>560</v>
      </c>
      <c r="AN1021" s="20" t="s">
        <v>148</v>
      </c>
      <c r="AO1021" s="20" t="s">
        <v>148</v>
      </c>
      <c r="AP1021" s="21"/>
      <c r="AQ1021" s="122" t="s">
        <v>4</v>
      </c>
      <c r="AR1021" s="185" t="str">
        <f>INDEX(Преподаватели!F$3:F$72,MATCH($AK1021,Преподаватели!$E$3:$E$72,0),1)</f>
        <v>проф.</v>
      </c>
      <c r="AS1021" s="101" t="str">
        <f>INDEX(Преподаватели!G$3:G$72,MATCH($AK1021,Преподаватели!$E$3:$E$72,0),1)</f>
        <v>сум.</v>
      </c>
      <c r="AT1021" s="101" t="str">
        <f>INDEX(Преподаватели!H$3:H$72,MATCH($AK1021,Преподаватели!$E$3:$E$72,0),1)</f>
        <v>д.н.</v>
      </c>
      <c r="AU1021" s="186" t="str">
        <f>INDEX(Преподаватели!I$3:I$72,MATCH($AK1021,Преподаватели!$E$3:$E$72,0),1)</f>
        <v>проф.</v>
      </c>
      <c r="AV1021" s="157"/>
      <c r="AW1021" s="163"/>
      <c r="AX1021" s="163"/>
      <c r="AY1021" s="164"/>
      <c r="AZ1021" s="165"/>
      <c r="BA1021" s="165"/>
    </row>
    <row r="1022" spans="1:53" ht="15" customHeight="1">
      <c r="A1022" s="22" t="s">
        <v>424</v>
      </c>
      <c r="B1022" s="145" t="s">
        <v>1899</v>
      </c>
      <c r="C1022" s="68" t="s">
        <v>1890</v>
      </c>
      <c r="D1022" s="21" t="s">
        <v>437</v>
      </c>
      <c r="E1022" s="21" t="s">
        <v>413</v>
      </c>
      <c r="F1022" s="21">
        <v>1</v>
      </c>
      <c r="G1022" s="482" t="s">
        <v>1729</v>
      </c>
      <c r="H1022" s="21">
        <v>3</v>
      </c>
      <c r="I1022" s="49">
        <v>1</v>
      </c>
      <c r="J1022" s="37"/>
      <c r="K1022" s="31" t="s">
        <v>106</v>
      </c>
      <c r="L1022" s="31"/>
      <c r="M1022" s="38"/>
      <c r="N1022" s="193">
        <v>4</v>
      </c>
      <c r="O1022" s="21">
        <v>120</v>
      </c>
      <c r="P1022" s="21">
        <v>4</v>
      </c>
      <c r="Q1022" s="21"/>
      <c r="R1022" s="21">
        <v>0</v>
      </c>
      <c r="S1022" s="21">
        <v>4</v>
      </c>
      <c r="T1022" s="121">
        <v>108</v>
      </c>
      <c r="U1022" s="50">
        <f t="shared" si="258"/>
        <v>0</v>
      </c>
      <c r="V1022" s="29">
        <f t="shared" si="259"/>
        <v>0</v>
      </c>
      <c r="W1022" s="29">
        <f t="shared" si="260"/>
        <v>4</v>
      </c>
      <c r="X1022" s="57">
        <f t="shared" si="261"/>
        <v>0</v>
      </c>
      <c r="Y1022" s="29">
        <f t="shared" si="262"/>
        <v>0</v>
      </c>
      <c r="Z1022" s="20">
        <f t="shared" si="263"/>
        <v>0</v>
      </c>
      <c r="AA1022" s="20">
        <f t="shared" si="256"/>
        <v>0</v>
      </c>
      <c r="AB1022" s="20">
        <f t="shared" si="264"/>
        <v>0</v>
      </c>
      <c r="AC1022" s="20">
        <f t="shared" si="265"/>
        <v>0</v>
      </c>
      <c r="AD1022" s="20">
        <f t="shared" si="266"/>
        <v>0</v>
      </c>
      <c r="AE1022" s="23">
        <f t="shared" si="267"/>
        <v>0</v>
      </c>
      <c r="AF1022" s="25">
        <f t="shared" si="268"/>
        <v>0</v>
      </c>
      <c r="AG1022" s="230">
        <f t="shared" si="271"/>
        <v>0.96</v>
      </c>
      <c r="AH1022" s="25">
        <f t="shared" si="257"/>
        <v>0</v>
      </c>
      <c r="AI1022" s="23"/>
      <c r="AJ1022" s="49">
        <f t="shared" si="269"/>
        <v>4.96</v>
      </c>
      <c r="AK1022" s="181" t="s">
        <v>254</v>
      </c>
      <c r="AL1022" s="182">
        <f t="shared" si="270"/>
        <v>8.266666666666667E-3</v>
      </c>
      <c r="AM1022" s="69" t="s">
        <v>560</v>
      </c>
      <c r="AN1022" s="20" t="s">
        <v>148</v>
      </c>
      <c r="AO1022" s="20" t="s">
        <v>148</v>
      </c>
      <c r="AP1022" s="21"/>
      <c r="AQ1022" s="122" t="s">
        <v>4</v>
      </c>
      <c r="AR1022" s="185" t="str">
        <f>INDEX(Преподаватели!F$3:F$72,MATCH($AK1022,Преподаватели!$E$3:$E$72,0),1)</f>
        <v>доц.</v>
      </c>
      <c r="AS1022" s="101" t="str">
        <f>INDEX(Преподаватели!G$3:G$72,MATCH($AK1022,Преподаватели!$E$3:$E$72,0),1)</f>
        <v>шт.сум.</v>
      </c>
      <c r="AT1022" s="101" t="str">
        <f>INDEX(Преподаватели!H$3:H$72,MATCH($AK1022,Преподаватели!$E$3:$E$72,0),1)</f>
        <v>к.н.</v>
      </c>
      <c r="AU1022" s="186" t="str">
        <f>INDEX(Преподаватели!I$3:I$72,MATCH($AK1022,Преподаватели!$E$3:$E$72,0),1)</f>
        <v>доц.</v>
      </c>
      <c r="AV1022" s="157"/>
      <c r="AW1022" s="163"/>
      <c r="AX1022" s="163"/>
      <c r="AY1022" s="164"/>
      <c r="AZ1022" s="165"/>
      <c r="BA1022" s="165"/>
    </row>
    <row r="1023" spans="1:53" s="1" customFormat="1">
      <c r="A1023" s="21" t="s">
        <v>426</v>
      </c>
      <c r="B1023" s="145" t="s">
        <v>1900</v>
      </c>
      <c r="C1023" s="68" t="s">
        <v>1890</v>
      </c>
      <c r="D1023" s="21" t="s">
        <v>437</v>
      </c>
      <c r="E1023" s="21" t="s">
        <v>413</v>
      </c>
      <c r="F1023" s="21">
        <v>1</v>
      </c>
      <c r="G1023" s="482" t="s">
        <v>1729</v>
      </c>
      <c r="H1023" s="21">
        <v>3</v>
      </c>
      <c r="I1023" s="49">
        <v>1</v>
      </c>
      <c r="J1023" s="37"/>
      <c r="K1023" s="31" t="s">
        <v>106</v>
      </c>
      <c r="L1023" s="31"/>
      <c r="M1023" s="38"/>
      <c r="N1023" s="193">
        <v>4</v>
      </c>
      <c r="O1023" s="21">
        <v>120</v>
      </c>
      <c r="P1023" s="21">
        <v>4</v>
      </c>
      <c r="Q1023" s="21"/>
      <c r="R1023" s="21">
        <v>0</v>
      </c>
      <c r="S1023" s="21">
        <v>4</v>
      </c>
      <c r="T1023" s="121">
        <v>108</v>
      </c>
      <c r="U1023" s="50">
        <f t="shared" si="258"/>
        <v>0</v>
      </c>
      <c r="V1023" s="29">
        <f t="shared" si="259"/>
        <v>0</v>
      </c>
      <c r="W1023" s="29">
        <f t="shared" si="260"/>
        <v>4</v>
      </c>
      <c r="X1023" s="57">
        <f t="shared" si="261"/>
        <v>0</v>
      </c>
      <c r="Y1023" s="29">
        <f t="shared" si="262"/>
        <v>0</v>
      </c>
      <c r="Z1023" s="20">
        <f t="shared" si="263"/>
        <v>0</v>
      </c>
      <c r="AA1023" s="20">
        <f t="shared" si="256"/>
        <v>0</v>
      </c>
      <c r="AB1023" s="20">
        <f t="shared" si="264"/>
        <v>0</v>
      </c>
      <c r="AC1023" s="20">
        <f t="shared" si="265"/>
        <v>0</v>
      </c>
      <c r="AD1023" s="20">
        <f t="shared" si="266"/>
        <v>0</v>
      </c>
      <c r="AE1023" s="23">
        <f t="shared" si="267"/>
        <v>0</v>
      </c>
      <c r="AF1023" s="25">
        <f t="shared" si="268"/>
        <v>0</v>
      </c>
      <c r="AG1023" s="230">
        <f t="shared" si="271"/>
        <v>0.96</v>
      </c>
      <c r="AH1023" s="25">
        <f t="shared" si="257"/>
        <v>0</v>
      </c>
      <c r="AI1023" s="23"/>
      <c r="AJ1023" s="49">
        <f t="shared" si="269"/>
        <v>4.96</v>
      </c>
      <c r="AK1023" s="181" t="s">
        <v>254</v>
      </c>
      <c r="AL1023" s="182">
        <f t="shared" si="270"/>
        <v>8.266666666666667E-3</v>
      </c>
      <c r="AM1023" s="158" t="s">
        <v>560</v>
      </c>
      <c r="AN1023" s="20" t="s">
        <v>148</v>
      </c>
      <c r="AO1023" s="20" t="s">
        <v>148</v>
      </c>
      <c r="AP1023" s="21"/>
      <c r="AQ1023" s="122" t="s">
        <v>4</v>
      </c>
      <c r="AR1023" s="185" t="str">
        <f>INDEX(Преподаватели!F$3:F$72,MATCH($AK1023,Преподаватели!$E$3:$E$72,0),1)</f>
        <v>доц.</v>
      </c>
      <c r="AS1023" s="101" t="str">
        <f>INDEX(Преподаватели!G$3:G$72,MATCH($AK1023,Преподаватели!$E$3:$E$72,0),1)</f>
        <v>шт.сум.</v>
      </c>
      <c r="AT1023" s="101" t="str">
        <f>INDEX(Преподаватели!H$3:H$72,MATCH($AK1023,Преподаватели!$E$3:$E$72,0),1)</f>
        <v>к.н.</v>
      </c>
      <c r="AU1023" s="186" t="str">
        <f>INDEX(Преподаватели!I$3:I$72,MATCH($AK1023,Преподаватели!$E$3:$E$72,0),1)</f>
        <v>доц.</v>
      </c>
      <c r="AV1023" s="157"/>
      <c r="AW1023" s="163"/>
      <c r="AX1023" s="163"/>
      <c r="AY1023" s="164"/>
      <c r="AZ1023" s="165"/>
      <c r="BA1023" s="165"/>
    </row>
    <row r="1024" spans="1:53" ht="27.75" customHeight="1">
      <c r="A1024" s="22" t="s">
        <v>428</v>
      </c>
      <c r="B1024" s="145" t="s">
        <v>1901</v>
      </c>
      <c r="C1024" s="68" t="s">
        <v>1890</v>
      </c>
      <c r="D1024" s="21" t="s">
        <v>437</v>
      </c>
      <c r="E1024" s="21" t="s">
        <v>413</v>
      </c>
      <c r="F1024" s="21">
        <v>1</v>
      </c>
      <c r="G1024" s="482" t="s">
        <v>1729</v>
      </c>
      <c r="H1024" s="21">
        <v>3</v>
      </c>
      <c r="I1024" s="49">
        <v>1</v>
      </c>
      <c r="J1024" s="37"/>
      <c r="K1024" s="31"/>
      <c r="L1024" s="31"/>
      <c r="M1024" s="38"/>
      <c r="N1024" s="193">
        <v>0</v>
      </c>
      <c r="O1024" s="21"/>
      <c r="P1024" s="21">
        <v>4</v>
      </c>
      <c r="Q1024" s="21">
        <v>4</v>
      </c>
      <c r="R1024" s="21">
        <v>0</v>
      </c>
      <c r="S1024" s="21"/>
      <c r="T1024" s="121"/>
      <c r="U1024" s="50">
        <f t="shared" si="258"/>
        <v>4</v>
      </c>
      <c r="V1024" s="29">
        <f t="shared" si="259"/>
        <v>0</v>
      </c>
      <c r="W1024" s="29">
        <f t="shared" si="260"/>
        <v>0</v>
      </c>
      <c r="X1024" s="57">
        <f t="shared" si="261"/>
        <v>0</v>
      </c>
      <c r="Y1024" s="29">
        <f t="shared" si="262"/>
        <v>0</v>
      </c>
      <c r="Z1024" s="20">
        <f t="shared" si="263"/>
        <v>0</v>
      </c>
      <c r="AA1024" s="20">
        <f t="shared" si="256"/>
        <v>0</v>
      </c>
      <c r="AB1024" s="20">
        <f t="shared" si="264"/>
        <v>0</v>
      </c>
      <c r="AC1024" s="20">
        <f t="shared" si="265"/>
        <v>0</v>
      </c>
      <c r="AD1024" s="20">
        <f t="shared" si="266"/>
        <v>0</v>
      </c>
      <c r="AE1024" s="23">
        <f t="shared" si="267"/>
        <v>0</v>
      </c>
      <c r="AF1024" s="25">
        <f t="shared" si="268"/>
        <v>0</v>
      </c>
      <c r="AG1024" s="230">
        <f t="shared" si="271"/>
        <v>0</v>
      </c>
      <c r="AH1024" s="25">
        <f t="shared" si="257"/>
        <v>0</v>
      </c>
      <c r="AI1024" s="23"/>
      <c r="AJ1024" s="49">
        <f t="shared" si="269"/>
        <v>4</v>
      </c>
      <c r="AK1024" s="181" t="s">
        <v>155</v>
      </c>
      <c r="AL1024" s="182">
        <f t="shared" si="270"/>
        <v>6.6666666666666671E-3</v>
      </c>
      <c r="AM1024" s="69" t="s">
        <v>560</v>
      </c>
      <c r="AN1024" s="20" t="s">
        <v>148</v>
      </c>
      <c r="AO1024" s="20" t="s">
        <v>148</v>
      </c>
      <c r="AP1024" s="21"/>
      <c r="AQ1024" s="122" t="s">
        <v>4</v>
      </c>
      <c r="AR1024" s="185" t="str">
        <f>INDEX(Преподаватели!F$3:F$72,MATCH($AK1024,Преподаватели!$E$3:$E$72,0),1)</f>
        <v>ст.викл.</v>
      </c>
      <c r="AS1024" s="101" t="str">
        <f>INDEX(Преподаватели!G$3:G$72,MATCH($AK1024,Преподаватели!$E$3:$E$72,0),1)</f>
        <v>сум.</v>
      </c>
      <c r="AT1024" s="101" t="str">
        <f>INDEX(Преподаватели!H$3:H$72,MATCH($AK1024,Преподаватели!$E$3:$E$72,0),1)</f>
        <v>б.с.</v>
      </c>
      <c r="AU1024" s="186" t="str">
        <f>INDEX(Преподаватели!I$3:I$72,MATCH($AK1024,Преподаватели!$E$3:$E$72,0),1)</f>
        <v>б.з.</v>
      </c>
      <c r="AV1024" s="157"/>
      <c r="AW1024" s="163"/>
      <c r="AX1024" s="163"/>
      <c r="AY1024" s="164"/>
      <c r="AZ1024" s="165"/>
      <c r="BA1024" s="165"/>
    </row>
    <row r="1025" spans="1:58" s="1" customFormat="1" ht="27.75" customHeight="1">
      <c r="A1025" s="21" t="s">
        <v>428</v>
      </c>
      <c r="B1025" s="145" t="s">
        <v>1901</v>
      </c>
      <c r="C1025" s="68" t="s">
        <v>1890</v>
      </c>
      <c r="D1025" s="21" t="s">
        <v>437</v>
      </c>
      <c r="E1025" s="21" t="s">
        <v>413</v>
      </c>
      <c r="F1025" s="21">
        <v>2</v>
      </c>
      <c r="G1025" s="482" t="s">
        <v>1729</v>
      </c>
      <c r="H1025" s="21">
        <v>3</v>
      </c>
      <c r="I1025" s="49">
        <v>1</v>
      </c>
      <c r="J1025" s="37"/>
      <c r="K1025" s="31" t="s">
        <v>106</v>
      </c>
      <c r="L1025" s="31"/>
      <c r="M1025" s="38"/>
      <c r="N1025" s="193">
        <v>4</v>
      </c>
      <c r="O1025" s="21">
        <v>120</v>
      </c>
      <c r="P1025" s="21">
        <v>4</v>
      </c>
      <c r="Q1025" s="21"/>
      <c r="R1025" s="21">
        <v>0</v>
      </c>
      <c r="S1025" s="21">
        <v>4</v>
      </c>
      <c r="T1025" s="121">
        <v>112</v>
      </c>
      <c r="U1025" s="50">
        <f t="shared" si="258"/>
        <v>0</v>
      </c>
      <c r="V1025" s="29">
        <f t="shared" si="259"/>
        <v>0</v>
      </c>
      <c r="W1025" s="29">
        <f t="shared" si="260"/>
        <v>4</v>
      </c>
      <c r="X1025" s="57">
        <f t="shared" si="261"/>
        <v>0</v>
      </c>
      <c r="Y1025" s="29">
        <f t="shared" si="262"/>
        <v>0</v>
      </c>
      <c r="Z1025" s="20">
        <f t="shared" si="263"/>
        <v>0</v>
      </c>
      <c r="AA1025" s="20">
        <f t="shared" si="256"/>
        <v>0</v>
      </c>
      <c r="AB1025" s="20">
        <f t="shared" si="264"/>
        <v>0</v>
      </c>
      <c r="AC1025" s="20">
        <f t="shared" si="265"/>
        <v>0</v>
      </c>
      <c r="AD1025" s="20">
        <f t="shared" si="266"/>
        <v>0</v>
      </c>
      <c r="AE1025" s="23">
        <f t="shared" si="267"/>
        <v>0</v>
      </c>
      <c r="AF1025" s="25">
        <f t="shared" si="268"/>
        <v>0</v>
      </c>
      <c r="AG1025" s="230">
        <f t="shared" si="271"/>
        <v>0.96</v>
      </c>
      <c r="AH1025" s="25">
        <f t="shared" si="257"/>
        <v>0</v>
      </c>
      <c r="AI1025" s="23"/>
      <c r="AJ1025" s="49">
        <f t="shared" si="269"/>
        <v>4.96</v>
      </c>
      <c r="AK1025" s="181" t="s">
        <v>155</v>
      </c>
      <c r="AL1025" s="182">
        <f t="shared" si="270"/>
        <v>8.266666666666667E-3</v>
      </c>
      <c r="AM1025" s="158" t="s">
        <v>560</v>
      </c>
      <c r="AN1025" s="20" t="s">
        <v>148</v>
      </c>
      <c r="AO1025" s="20" t="s">
        <v>148</v>
      </c>
      <c r="AP1025" s="21"/>
      <c r="AQ1025" s="122" t="s">
        <v>4</v>
      </c>
      <c r="AR1025" s="185" t="str">
        <f>INDEX(Преподаватели!F$3:F$72,MATCH($AK1025,Преподаватели!$E$3:$E$72,0),1)</f>
        <v>ст.викл.</v>
      </c>
      <c r="AS1025" s="101" t="str">
        <f>INDEX(Преподаватели!G$3:G$72,MATCH($AK1025,Преподаватели!$E$3:$E$72,0),1)</f>
        <v>сум.</v>
      </c>
      <c r="AT1025" s="101" t="str">
        <f>INDEX(Преподаватели!H$3:H$72,MATCH($AK1025,Преподаватели!$E$3:$E$72,0),1)</f>
        <v>б.с.</v>
      </c>
      <c r="AU1025" s="186" t="str">
        <f>INDEX(Преподаватели!I$3:I$72,MATCH($AK1025,Преподаватели!$E$3:$E$72,0),1)</f>
        <v>б.з.</v>
      </c>
      <c r="AV1025" s="157"/>
      <c r="AW1025" s="163"/>
      <c r="AX1025" s="163"/>
      <c r="AY1025" s="164"/>
      <c r="AZ1025" s="165"/>
      <c r="BA1025" s="165"/>
    </row>
    <row r="1026" spans="1:58" s="1" customFormat="1" ht="38.25">
      <c r="A1026" s="21" t="s">
        <v>430</v>
      </c>
      <c r="B1026" s="145" t="s">
        <v>1902</v>
      </c>
      <c r="C1026" s="68" t="s">
        <v>1890</v>
      </c>
      <c r="D1026" s="21" t="s">
        <v>437</v>
      </c>
      <c r="E1026" s="21" t="s">
        <v>413</v>
      </c>
      <c r="F1026" s="21">
        <v>1</v>
      </c>
      <c r="G1026" s="482" t="s">
        <v>1729</v>
      </c>
      <c r="H1026" s="21">
        <v>3</v>
      </c>
      <c r="I1026" s="49">
        <v>1</v>
      </c>
      <c r="J1026" s="37"/>
      <c r="K1026" s="31"/>
      <c r="L1026" s="31"/>
      <c r="M1026" s="38"/>
      <c r="N1026" s="193">
        <v>0</v>
      </c>
      <c r="O1026" s="21"/>
      <c r="P1026" s="21">
        <v>4</v>
      </c>
      <c r="Q1026" s="21">
        <v>4</v>
      </c>
      <c r="R1026" s="21">
        <v>0</v>
      </c>
      <c r="S1026" s="21"/>
      <c r="T1026" s="121"/>
      <c r="U1026" s="50">
        <f t="shared" si="258"/>
        <v>4</v>
      </c>
      <c r="V1026" s="29">
        <f t="shared" si="259"/>
        <v>0</v>
      </c>
      <c r="W1026" s="29">
        <f t="shared" si="260"/>
        <v>0</v>
      </c>
      <c r="X1026" s="57">
        <f t="shared" si="261"/>
        <v>0</v>
      </c>
      <c r="Y1026" s="29">
        <f t="shared" si="262"/>
        <v>0</v>
      </c>
      <c r="Z1026" s="20">
        <f t="shared" si="263"/>
        <v>0</v>
      </c>
      <c r="AA1026" s="20">
        <f t="shared" si="256"/>
        <v>0</v>
      </c>
      <c r="AB1026" s="20">
        <f t="shared" si="264"/>
        <v>0</v>
      </c>
      <c r="AC1026" s="20">
        <f t="shared" si="265"/>
        <v>0</v>
      </c>
      <c r="AD1026" s="20">
        <f t="shared" si="266"/>
        <v>0</v>
      </c>
      <c r="AE1026" s="23">
        <f t="shared" si="267"/>
        <v>0</v>
      </c>
      <c r="AF1026" s="25">
        <f t="shared" si="268"/>
        <v>0</v>
      </c>
      <c r="AG1026" s="230">
        <f t="shared" si="271"/>
        <v>0</v>
      </c>
      <c r="AH1026" s="25">
        <f t="shared" si="257"/>
        <v>0</v>
      </c>
      <c r="AI1026" s="23"/>
      <c r="AJ1026" s="49">
        <f t="shared" si="269"/>
        <v>4</v>
      </c>
      <c r="AK1026" s="181" t="s">
        <v>640</v>
      </c>
      <c r="AL1026" s="182">
        <f t="shared" si="270"/>
        <v>6.6666666666666671E-3</v>
      </c>
      <c r="AM1026" s="158" t="s">
        <v>560</v>
      </c>
      <c r="AN1026" s="20" t="s">
        <v>148</v>
      </c>
      <c r="AO1026" s="20" t="s">
        <v>148</v>
      </c>
      <c r="AP1026" s="21"/>
      <c r="AQ1026" s="122" t="s">
        <v>4</v>
      </c>
      <c r="AR1026" s="185" t="str">
        <f>INDEX(Преподаватели!F$3:F$72,MATCH($AK1026,Преподаватели!$E$3:$E$72,0),1)</f>
        <v>доц.</v>
      </c>
      <c r="AS1026" s="101" t="str">
        <f>INDEX(Преподаватели!G$3:G$72,MATCH($AK1026,Преподаватели!$E$3:$E$72,0),1)</f>
        <v>сум.</v>
      </c>
      <c r="AT1026" s="101" t="str">
        <f>INDEX(Преподаватели!H$3:H$72,MATCH($AK1026,Преподаватели!$E$3:$E$72,0),1)</f>
        <v>к.н.</v>
      </c>
      <c r="AU1026" s="186" t="str">
        <f>INDEX(Преподаватели!I$3:I$72,MATCH($AK1026,Преподаватели!$E$3:$E$72,0),1)</f>
        <v>б.з.</v>
      </c>
      <c r="AV1026" s="157"/>
      <c r="AW1026" s="163"/>
      <c r="AX1026" s="163"/>
      <c r="AY1026" s="164"/>
      <c r="AZ1026" s="165"/>
      <c r="BA1026" s="165"/>
    </row>
    <row r="1027" spans="1:58" ht="38.25">
      <c r="A1027" s="22" t="s">
        <v>430</v>
      </c>
      <c r="B1027" s="145" t="s">
        <v>1902</v>
      </c>
      <c r="C1027" s="68" t="s">
        <v>1890</v>
      </c>
      <c r="D1027" s="21" t="s">
        <v>437</v>
      </c>
      <c r="E1027" s="21" t="s">
        <v>413</v>
      </c>
      <c r="F1027" s="21">
        <v>2</v>
      </c>
      <c r="G1027" s="482" t="s">
        <v>1729</v>
      </c>
      <c r="H1027" s="21">
        <v>3</v>
      </c>
      <c r="I1027" s="49">
        <v>1</v>
      </c>
      <c r="J1027" s="37"/>
      <c r="K1027" s="31" t="s">
        <v>106</v>
      </c>
      <c r="L1027" s="31"/>
      <c r="M1027" s="38"/>
      <c r="N1027" s="193">
        <v>4</v>
      </c>
      <c r="O1027" s="21">
        <v>120</v>
      </c>
      <c r="P1027" s="21">
        <v>4</v>
      </c>
      <c r="Q1027" s="21"/>
      <c r="R1027" s="21">
        <v>0</v>
      </c>
      <c r="S1027" s="21">
        <v>4</v>
      </c>
      <c r="T1027" s="121">
        <v>112</v>
      </c>
      <c r="U1027" s="50">
        <f t="shared" si="258"/>
        <v>0</v>
      </c>
      <c r="V1027" s="29">
        <f t="shared" si="259"/>
        <v>0</v>
      </c>
      <c r="W1027" s="29">
        <f t="shared" si="260"/>
        <v>4</v>
      </c>
      <c r="X1027" s="57">
        <f t="shared" si="261"/>
        <v>0</v>
      </c>
      <c r="Y1027" s="29">
        <f t="shared" si="262"/>
        <v>0</v>
      </c>
      <c r="Z1027" s="20">
        <f t="shared" si="263"/>
        <v>0</v>
      </c>
      <c r="AA1027" s="20">
        <f t="shared" si="256"/>
        <v>0</v>
      </c>
      <c r="AB1027" s="20">
        <f t="shared" si="264"/>
        <v>0</v>
      </c>
      <c r="AC1027" s="20">
        <f t="shared" si="265"/>
        <v>0</v>
      </c>
      <c r="AD1027" s="20">
        <f t="shared" si="266"/>
        <v>0</v>
      </c>
      <c r="AE1027" s="23">
        <f t="shared" si="267"/>
        <v>0</v>
      </c>
      <c r="AF1027" s="25">
        <f t="shared" si="268"/>
        <v>0</v>
      </c>
      <c r="AG1027" s="230">
        <f t="shared" si="271"/>
        <v>0.96</v>
      </c>
      <c r="AH1027" s="25">
        <f t="shared" si="257"/>
        <v>0</v>
      </c>
      <c r="AI1027" s="23"/>
      <c r="AJ1027" s="49">
        <f t="shared" si="269"/>
        <v>4.96</v>
      </c>
      <c r="AK1027" s="181" t="s">
        <v>640</v>
      </c>
      <c r="AL1027" s="182">
        <f t="shared" si="270"/>
        <v>8.266666666666667E-3</v>
      </c>
      <c r="AM1027" s="69" t="s">
        <v>560</v>
      </c>
      <c r="AN1027" s="20" t="s">
        <v>148</v>
      </c>
      <c r="AO1027" s="20" t="s">
        <v>148</v>
      </c>
      <c r="AP1027" s="21"/>
      <c r="AQ1027" s="122" t="s">
        <v>4</v>
      </c>
      <c r="AR1027" s="185" t="str">
        <f>INDEX(Преподаватели!F$3:F$72,MATCH($AK1027,Преподаватели!$E$3:$E$72,0),1)</f>
        <v>доц.</v>
      </c>
      <c r="AS1027" s="101" t="str">
        <f>INDEX(Преподаватели!G$3:G$72,MATCH($AK1027,Преподаватели!$E$3:$E$72,0),1)</f>
        <v>сум.</v>
      </c>
      <c r="AT1027" s="101" t="str">
        <f>INDEX(Преподаватели!H$3:H$72,MATCH($AK1027,Преподаватели!$E$3:$E$72,0),1)</f>
        <v>к.н.</v>
      </c>
      <c r="AU1027" s="186" t="str">
        <f>INDEX(Преподаватели!I$3:I$72,MATCH($AK1027,Преподаватели!$E$3:$E$72,0),1)</f>
        <v>б.з.</v>
      </c>
      <c r="AV1027" s="157"/>
      <c r="AW1027" s="163"/>
      <c r="AX1027" s="163"/>
      <c r="AY1027" s="164"/>
      <c r="AZ1027" s="165"/>
      <c r="BA1027" s="165"/>
    </row>
    <row r="1028" spans="1:58" s="1" customFormat="1">
      <c r="A1028" s="21" t="s">
        <v>432</v>
      </c>
      <c r="B1028" s="145" t="s">
        <v>396</v>
      </c>
      <c r="C1028" s="68" t="s">
        <v>1890</v>
      </c>
      <c r="D1028" s="21" t="s">
        <v>437</v>
      </c>
      <c r="E1028" s="21" t="s">
        <v>413</v>
      </c>
      <c r="F1028" s="21">
        <v>1</v>
      </c>
      <c r="G1028" s="482" t="s">
        <v>1729</v>
      </c>
      <c r="H1028" s="21">
        <v>3</v>
      </c>
      <c r="I1028" s="49">
        <v>1</v>
      </c>
      <c r="J1028" s="37"/>
      <c r="K1028" s="31"/>
      <c r="L1028" s="31"/>
      <c r="M1028" s="38"/>
      <c r="N1028" s="193">
        <v>0</v>
      </c>
      <c r="O1028" s="21"/>
      <c r="P1028" s="21">
        <v>4</v>
      </c>
      <c r="Q1028" s="21">
        <v>4</v>
      </c>
      <c r="R1028" s="21">
        <v>0</v>
      </c>
      <c r="S1028" s="21"/>
      <c r="T1028" s="121"/>
      <c r="U1028" s="50">
        <f t="shared" si="258"/>
        <v>4</v>
      </c>
      <c r="V1028" s="29">
        <f t="shared" si="259"/>
        <v>0</v>
      </c>
      <c r="W1028" s="29">
        <f t="shared" si="260"/>
        <v>0</v>
      </c>
      <c r="X1028" s="57">
        <f t="shared" si="261"/>
        <v>0</v>
      </c>
      <c r="Y1028" s="29">
        <f t="shared" si="262"/>
        <v>0</v>
      </c>
      <c r="Z1028" s="20">
        <f t="shared" si="263"/>
        <v>0</v>
      </c>
      <c r="AA1028" s="20">
        <f t="shared" si="256"/>
        <v>0</v>
      </c>
      <c r="AB1028" s="20">
        <f t="shared" si="264"/>
        <v>0</v>
      </c>
      <c r="AC1028" s="20">
        <f t="shared" si="265"/>
        <v>0</v>
      </c>
      <c r="AD1028" s="20">
        <f t="shared" si="266"/>
        <v>0</v>
      </c>
      <c r="AE1028" s="23">
        <f t="shared" si="267"/>
        <v>0</v>
      </c>
      <c r="AF1028" s="25">
        <f t="shared" si="268"/>
        <v>0</v>
      </c>
      <c r="AG1028" s="230">
        <f t="shared" si="271"/>
        <v>0</v>
      </c>
      <c r="AH1028" s="25">
        <f t="shared" si="257"/>
        <v>0</v>
      </c>
      <c r="AI1028" s="23"/>
      <c r="AJ1028" s="49">
        <f t="shared" si="269"/>
        <v>4</v>
      </c>
      <c r="AK1028" s="181" t="s">
        <v>238</v>
      </c>
      <c r="AL1028" s="182">
        <f t="shared" si="270"/>
        <v>6.6666666666666671E-3</v>
      </c>
      <c r="AM1028" s="158" t="s">
        <v>560</v>
      </c>
      <c r="AN1028" s="20" t="s">
        <v>148</v>
      </c>
      <c r="AO1028" s="20" t="s">
        <v>148</v>
      </c>
      <c r="AP1028" s="21"/>
      <c r="AQ1028" s="122" t="s">
        <v>4</v>
      </c>
      <c r="AR1028" s="185" t="str">
        <f>INDEX(Преподаватели!F$3:F$72,MATCH($AK1028,Преподаватели!$E$3:$E$72,0),1)</f>
        <v>доц.</v>
      </c>
      <c r="AS1028" s="101" t="str">
        <f>INDEX(Преподаватели!G$3:G$72,MATCH($AK1028,Преподаватели!$E$3:$E$72,0),1)</f>
        <v>шт.</v>
      </c>
      <c r="AT1028" s="101" t="str">
        <f>INDEX(Преподаватели!H$3:H$72,MATCH($AK1028,Преподаватели!$E$3:$E$72,0),1)</f>
        <v>к.н.</v>
      </c>
      <c r="AU1028" s="186" t="str">
        <f>INDEX(Преподаватели!I$3:I$72,MATCH($AK1028,Преподаватели!$E$3:$E$72,0),1)</f>
        <v>б.з.</v>
      </c>
      <c r="AV1028" s="157"/>
      <c r="AW1028" s="163"/>
      <c r="AX1028" s="163"/>
      <c r="AY1028" s="164"/>
      <c r="AZ1028" s="165"/>
      <c r="BA1028" s="165"/>
    </row>
    <row r="1029" spans="1:58" s="1" customFormat="1">
      <c r="A1029" s="21" t="s">
        <v>432</v>
      </c>
      <c r="B1029" s="145" t="s">
        <v>396</v>
      </c>
      <c r="C1029" s="68" t="s">
        <v>1890</v>
      </c>
      <c r="D1029" s="21" t="s">
        <v>437</v>
      </c>
      <c r="E1029" s="21" t="s">
        <v>413</v>
      </c>
      <c r="F1029" s="21">
        <v>2</v>
      </c>
      <c r="G1029" s="482" t="s">
        <v>1729</v>
      </c>
      <c r="H1029" s="21">
        <v>3</v>
      </c>
      <c r="I1029" s="49">
        <v>1</v>
      </c>
      <c r="J1029" s="37"/>
      <c r="K1029" s="31" t="s">
        <v>106</v>
      </c>
      <c r="L1029" s="31"/>
      <c r="M1029" s="38"/>
      <c r="N1029" s="193">
        <v>4</v>
      </c>
      <c r="O1029" s="21">
        <v>120</v>
      </c>
      <c r="P1029" s="21">
        <v>4</v>
      </c>
      <c r="Q1029" s="21"/>
      <c r="R1029" s="21">
        <v>0</v>
      </c>
      <c r="S1029" s="21">
        <v>4</v>
      </c>
      <c r="T1029" s="121">
        <v>112</v>
      </c>
      <c r="U1029" s="50">
        <f t="shared" si="258"/>
        <v>0</v>
      </c>
      <c r="V1029" s="29">
        <f t="shared" si="259"/>
        <v>0</v>
      </c>
      <c r="W1029" s="29">
        <f t="shared" si="260"/>
        <v>4</v>
      </c>
      <c r="X1029" s="57">
        <f t="shared" si="261"/>
        <v>0</v>
      </c>
      <c r="Y1029" s="29">
        <f t="shared" si="262"/>
        <v>0</v>
      </c>
      <c r="Z1029" s="20">
        <f t="shared" si="263"/>
        <v>0</v>
      </c>
      <c r="AA1029" s="20">
        <f t="shared" si="256"/>
        <v>0</v>
      </c>
      <c r="AB1029" s="20">
        <f t="shared" si="264"/>
        <v>0</v>
      </c>
      <c r="AC1029" s="20">
        <f t="shared" si="265"/>
        <v>0</v>
      </c>
      <c r="AD1029" s="20">
        <f t="shared" si="266"/>
        <v>0</v>
      </c>
      <c r="AE1029" s="23">
        <f t="shared" si="267"/>
        <v>0</v>
      </c>
      <c r="AF1029" s="25">
        <f t="shared" si="268"/>
        <v>0</v>
      </c>
      <c r="AG1029" s="230">
        <f t="shared" si="271"/>
        <v>0.96</v>
      </c>
      <c r="AH1029" s="25">
        <f t="shared" si="257"/>
        <v>0</v>
      </c>
      <c r="AI1029" s="23"/>
      <c r="AJ1029" s="49">
        <f t="shared" si="269"/>
        <v>4.96</v>
      </c>
      <c r="AK1029" s="181" t="s">
        <v>238</v>
      </c>
      <c r="AL1029" s="182">
        <f t="shared" si="270"/>
        <v>8.266666666666667E-3</v>
      </c>
      <c r="AM1029" s="158" t="s">
        <v>560</v>
      </c>
      <c r="AN1029" s="20" t="s">
        <v>148</v>
      </c>
      <c r="AO1029" s="20" t="s">
        <v>148</v>
      </c>
      <c r="AP1029" s="21"/>
      <c r="AQ1029" s="122" t="s">
        <v>4</v>
      </c>
      <c r="AR1029" s="185" t="str">
        <f>INDEX(Преподаватели!F$3:F$72,MATCH($AK1029,Преподаватели!$E$3:$E$72,0),1)</f>
        <v>доц.</v>
      </c>
      <c r="AS1029" s="101" t="str">
        <f>INDEX(Преподаватели!G$3:G$72,MATCH($AK1029,Преподаватели!$E$3:$E$72,0),1)</f>
        <v>шт.</v>
      </c>
      <c r="AT1029" s="101" t="str">
        <f>INDEX(Преподаватели!H$3:H$72,MATCH($AK1029,Преподаватели!$E$3:$E$72,0),1)</f>
        <v>к.н.</v>
      </c>
      <c r="AU1029" s="186" t="str">
        <f>INDEX(Преподаватели!I$3:I$72,MATCH($AK1029,Преподаватели!$E$3:$E$72,0),1)</f>
        <v>б.з.</v>
      </c>
      <c r="AV1029" s="157"/>
      <c r="AW1029" s="163"/>
      <c r="AX1029" s="163"/>
      <c r="AY1029" s="164"/>
      <c r="AZ1029" s="165"/>
      <c r="BA1029" s="165"/>
    </row>
    <row r="1030" spans="1:58" ht="15" customHeight="1">
      <c r="A1030" s="22" t="s">
        <v>434</v>
      </c>
      <c r="B1030" s="145" t="s">
        <v>1903</v>
      </c>
      <c r="C1030" s="68" t="s">
        <v>1890</v>
      </c>
      <c r="D1030" s="21" t="s">
        <v>437</v>
      </c>
      <c r="E1030" s="21" t="s">
        <v>413</v>
      </c>
      <c r="F1030" s="21">
        <v>1</v>
      </c>
      <c r="G1030" s="482" t="s">
        <v>1729</v>
      </c>
      <c r="H1030" s="21">
        <v>3</v>
      </c>
      <c r="I1030" s="49">
        <v>1</v>
      </c>
      <c r="J1030" s="37"/>
      <c r="K1030" s="31"/>
      <c r="L1030" s="31"/>
      <c r="M1030" s="38"/>
      <c r="N1030" s="193">
        <v>0</v>
      </c>
      <c r="O1030" s="21"/>
      <c r="P1030" s="21">
        <v>4</v>
      </c>
      <c r="Q1030" s="21">
        <v>4</v>
      </c>
      <c r="R1030" s="21">
        <v>0</v>
      </c>
      <c r="S1030" s="21"/>
      <c r="T1030" s="121"/>
      <c r="U1030" s="50">
        <f t="shared" si="258"/>
        <v>4</v>
      </c>
      <c r="V1030" s="29">
        <f t="shared" si="259"/>
        <v>0</v>
      </c>
      <c r="W1030" s="29">
        <f t="shared" si="260"/>
        <v>0</v>
      </c>
      <c r="X1030" s="57">
        <f t="shared" si="261"/>
        <v>0</v>
      </c>
      <c r="Y1030" s="29">
        <f t="shared" si="262"/>
        <v>0</v>
      </c>
      <c r="Z1030" s="20">
        <f t="shared" si="263"/>
        <v>0</v>
      </c>
      <c r="AA1030" s="20">
        <f t="shared" si="256"/>
        <v>0</v>
      </c>
      <c r="AB1030" s="20">
        <f t="shared" si="264"/>
        <v>0</v>
      </c>
      <c r="AC1030" s="20">
        <f t="shared" si="265"/>
        <v>0</v>
      </c>
      <c r="AD1030" s="20">
        <f t="shared" si="266"/>
        <v>0</v>
      </c>
      <c r="AE1030" s="23">
        <f t="shared" si="267"/>
        <v>0</v>
      </c>
      <c r="AF1030" s="25">
        <f t="shared" si="268"/>
        <v>0</v>
      </c>
      <c r="AG1030" s="230">
        <f t="shared" si="271"/>
        <v>0</v>
      </c>
      <c r="AH1030" s="25">
        <f t="shared" si="257"/>
        <v>0</v>
      </c>
      <c r="AI1030" s="23"/>
      <c r="AJ1030" s="49">
        <f t="shared" si="269"/>
        <v>4</v>
      </c>
      <c r="AK1030" s="181" t="s">
        <v>152</v>
      </c>
      <c r="AL1030" s="182">
        <f t="shared" si="270"/>
        <v>6.6666666666666671E-3</v>
      </c>
      <c r="AM1030" s="69" t="s">
        <v>560</v>
      </c>
      <c r="AN1030" s="20" t="s">
        <v>148</v>
      </c>
      <c r="AO1030" s="20" t="s">
        <v>148</v>
      </c>
      <c r="AP1030" s="21"/>
      <c r="AQ1030" s="122" t="s">
        <v>4</v>
      </c>
      <c r="AR1030" s="185" t="str">
        <f>INDEX(Преподаватели!F$3:F$72,MATCH($AK1030,Преподаватели!$E$3:$E$72,0),1)</f>
        <v>ст.викл.</v>
      </c>
      <c r="AS1030" s="101" t="str">
        <f>INDEX(Преподаватели!G$3:G$72,MATCH($AK1030,Преподаватели!$E$3:$E$72,0),1)</f>
        <v>сум.</v>
      </c>
      <c r="AT1030" s="101" t="str">
        <f>INDEX(Преподаватели!H$3:H$72,MATCH($AK1030,Преподаватели!$E$3:$E$72,0),1)</f>
        <v>б.с.</v>
      </c>
      <c r="AU1030" s="186" t="str">
        <f>INDEX(Преподаватели!I$3:I$72,MATCH($AK1030,Преподаватели!$E$3:$E$72,0),1)</f>
        <v>б.з.</v>
      </c>
      <c r="AV1030" s="157"/>
      <c r="AW1030" s="163"/>
      <c r="AX1030" s="163"/>
      <c r="AY1030" s="164"/>
      <c r="AZ1030" s="165"/>
      <c r="BA1030" s="165"/>
    </row>
    <row r="1031" spans="1:58" s="1" customFormat="1">
      <c r="A1031" s="21" t="s">
        <v>434</v>
      </c>
      <c r="B1031" s="145" t="s">
        <v>1903</v>
      </c>
      <c r="C1031" s="68" t="s">
        <v>1890</v>
      </c>
      <c r="D1031" s="21" t="s">
        <v>437</v>
      </c>
      <c r="E1031" s="21" t="s">
        <v>413</v>
      </c>
      <c r="F1031" s="21">
        <v>2</v>
      </c>
      <c r="G1031" s="482" t="s">
        <v>1729</v>
      </c>
      <c r="H1031" s="21">
        <v>3</v>
      </c>
      <c r="I1031" s="49">
        <v>1</v>
      </c>
      <c r="J1031" s="37"/>
      <c r="K1031" s="31" t="s">
        <v>106</v>
      </c>
      <c r="L1031" s="31"/>
      <c r="M1031" s="38"/>
      <c r="N1031" s="193">
        <v>4</v>
      </c>
      <c r="O1031" s="21">
        <v>120</v>
      </c>
      <c r="P1031" s="21">
        <v>4</v>
      </c>
      <c r="Q1031" s="21"/>
      <c r="R1031" s="21">
        <v>0</v>
      </c>
      <c r="S1031" s="21">
        <v>4</v>
      </c>
      <c r="T1031" s="121">
        <v>112</v>
      </c>
      <c r="U1031" s="50">
        <f t="shared" si="258"/>
        <v>0</v>
      </c>
      <c r="V1031" s="29">
        <f t="shared" si="259"/>
        <v>0</v>
      </c>
      <c r="W1031" s="29">
        <f t="shared" si="260"/>
        <v>4</v>
      </c>
      <c r="X1031" s="57">
        <f t="shared" si="261"/>
        <v>0</v>
      </c>
      <c r="Y1031" s="29">
        <f t="shared" si="262"/>
        <v>0</v>
      </c>
      <c r="Z1031" s="20">
        <f t="shared" si="263"/>
        <v>0</v>
      </c>
      <c r="AA1031" s="20">
        <f t="shared" si="256"/>
        <v>0</v>
      </c>
      <c r="AB1031" s="20">
        <f t="shared" si="264"/>
        <v>0</v>
      </c>
      <c r="AC1031" s="20">
        <f t="shared" si="265"/>
        <v>0</v>
      </c>
      <c r="AD1031" s="20">
        <f t="shared" si="266"/>
        <v>0</v>
      </c>
      <c r="AE1031" s="23">
        <f t="shared" si="267"/>
        <v>0</v>
      </c>
      <c r="AF1031" s="25">
        <f t="shared" si="268"/>
        <v>0</v>
      </c>
      <c r="AG1031" s="230">
        <f t="shared" si="271"/>
        <v>0.96</v>
      </c>
      <c r="AH1031" s="25">
        <f t="shared" si="257"/>
        <v>0</v>
      </c>
      <c r="AI1031" s="23"/>
      <c r="AJ1031" s="49">
        <f t="shared" si="269"/>
        <v>4.96</v>
      </c>
      <c r="AK1031" s="181" t="s">
        <v>152</v>
      </c>
      <c r="AL1031" s="182">
        <f t="shared" si="270"/>
        <v>8.266666666666667E-3</v>
      </c>
      <c r="AM1031" s="158" t="s">
        <v>560</v>
      </c>
      <c r="AN1031" s="20" t="s">
        <v>148</v>
      </c>
      <c r="AO1031" s="20" t="s">
        <v>148</v>
      </c>
      <c r="AP1031" s="21"/>
      <c r="AQ1031" s="122" t="s">
        <v>4</v>
      </c>
      <c r="AR1031" s="185" t="str">
        <f>INDEX(Преподаватели!F$3:F$72,MATCH($AK1031,Преподаватели!$E$3:$E$72,0),1)</f>
        <v>ст.викл.</v>
      </c>
      <c r="AS1031" s="101" t="str">
        <f>INDEX(Преподаватели!G$3:G$72,MATCH($AK1031,Преподаватели!$E$3:$E$72,0),1)</f>
        <v>сум.</v>
      </c>
      <c r="AT1031" s="101" t="str">
        <f>INDEX(Преподаватели!H$3:H$72,MATCH($AK1031,Преподаватели!$E$3:$E$72,0),1)</f>
        <v>б.с.</v>
      </c>
      <c r="AU1031" s="186" t="str">
        <f>INDEX(Преподаватели!I$3:I$72,MATCH($AK1031,Преподаватели!$E$3:$E$72,0),1)</f>
        <v>б.з.</v>
      </c>
      <c r="AV1031" s="157"/>
      <c r="AW1031" s="163"/>
      <c r="AX1031" s="163"/>
      <c r="AY1031" s="164"/>
      <c r="AZ1031" s="165"/>
      <c r="BA1031" s="165"/>
    </row>
    <row r="1032" spans="1:58" s="1" customFormat="1">
      <c r="A1032" s="316"/>
      <c r="B1032" s="338"/>
      <c r="C1032" s="339"/>
      <c r="D1032" s="316"/>
      <c r="E1032" s="316"/>
      <c r="F1032" s="316"/>
      <c r="G1032" s="340"/>
      <c r="H1032" s="316"/>
      <c r="I1032" s="341"/>
      <c r="J1032" s="342"/>
      <c r="K1032" s="343"/>
      <c r="L1032" s="343"/>
      <c r="M1032" s="344"/>
      <c r="N1032" s="345"/>
      <c r="O1032" s="316"/>
      <c r="P1032" s="316"/>
      <c r="Q1032" s="316"/>
      <c r="R1032" s="316"/>
      <c r="S1032" s="316"/>
      <c r="T1032" s="346"/>
      <c r="U1032" s="347">
        <f t="shared" si="258"/>
        <v>0</v>
      </c>
      <c r="V1032" s="348">
        <f t="shared" si="259"/>
        <v>0</v>
      </c>
      <c r="W1032" s="348">
        <f t="shared" si="260"/>
        <v>0</v>
      </c>
      <c r="X1032" s="349">
        <f t="shared" si="261"/>
        <v>0</v>
      </c>
      <c r="Y1032" s="348">
        <f t="shared" si="262"/>
        <v>0</v>
      </c>
      <c r="Z1032" s="340">
        <f t="shared" si="263"/>
        <v>0</v>
      </c>
      <c r="AA1032" s="340">
        <f t="shared" si="256"/>
        <v>0</v>
      </c>
      <c r="AB1032" s="340">
        <f t="shared" si="264"/>
        <v>0</v>
      </c>
      <c r="AC1032" s="340">
        <f t="shared" si="265"/>
        <v>0</v>
      </c>
      <c r="AD1032" s="340">
        <f t="shared" si="266"/>
        <v>0</v>
      </c>
      <c r="AE1032" s="350">
        <f t="shared" si="267"/>
        <v>0</v>
      </c>
      <c r="AF1032" s="351">
        <f t="shared" si="268"/>
        <v>0</v>
      </c>
      <c r="AG1032" s="352">
        <f>IF(OR(L1032="+",A1032="Пр",A1032="ПедПр",A1032="НПрКПУ"),0,IF(OR(D1032="Ден.(д)",D1032="Заоч.(д)"),N1032*0.5*H1032,IF((V1032+W1032)&gt;0,N1032*H1032*0.08,0)))</f>
        <v>0</v>
      </c>
      <c r="AH1032" s="351">
        <f t="shared" si="257"/>
        <v>0</v>
      </c>
      <c r="AI1032" s="350"/>
      <c r="AJ1032" s="341">
        <f t="shared" si="269"/>
        <v>0</v>
      </c>
      <c r="AK1032" s="353"/>
      <c r="AL1032" s="354" t="e">
        <f t="shared" si="270"/>
        <v>#N/A</v>
      </c>
      <c r="AM1032" s="355"/>
      <c r="AN1032" s="340"/>
      <c r="AO1032" s="340"/>
      <c r="AP1032" s="316"/>
      <c r="AQ1032" s="356"/>
      <c r="AR1032" s="357" t="e">
        <f>INDEX(Преподаватели!F$3:F$72,MATCH($AK1032,Преподаватели!$E$3:$E$72,0),1)</f>
        <v>#N/A</v>
      </c>
      <c r="AS1032" s="358" t="e">
        <f>INDEX(Преподаватели!G$3:G$72,MATCH($AK1032,Преподаватели!$E$3:$E$72,0),1)</f>
        <v>#N/A</v>
      </c>
      <c r="AT1032" s="358" t="e">
        <f>INDEX(Преподаватели!H$3:H$72,MATCH($AK1032,Преподаватели!$E$3:$E$72,0),1)</f>
        <v>#N/A</v>
      </c>
      <c r="AU1032" s="359" t="e">
        <f>INDEX(Преподаватели!I$3:I$72,MATCH($AK1032,Преподаватели!$E$3:$E$72,0),1)</f>
        <v>#N/A</v>
      </c>
      <c r="AV1032" s="157"/>
      <c r="AW1032" s="163"/>
      <c r="AX1032" s="163"/>
      <c r="AY1032" s="164"/>
      <c r="AZ1032" s="165"/>
      <c r="BA1032" s="165"/>
    </row>
    <row r="1033" spans="1:58" ht="15" customHeight="1">
      <c r="A1033" s="22"/>
      <c r="B1033" s="145"/>
      <c r="C1033" s="68"/>
      <c r="D1033" s="21"/>
      <c r="E1033" s="21"/>
      <c r="F1033" s="21"/>
      <c r="G1033" s="20"/>
      <c r="H1033" s="21"/>
      <c r="I1033" s="49"/>
      <c r="J1033" s="37"/>
      <c r="K1033" s="31"/>
      <c r="L1033" s="31"/>
      <c r="M1033" s="38"/>
      <c r="N1033" s="193"/>
      <c r="O1033" s="21"/>
      <c r="P1033" s="21"/>
      <c r="Q1033" s="21"/>
      <c r="R1033" s="21"/>
      <c r="S1033" s="21"/>
      <c r="T1033" s="121"/>
      <c r="U1033" s="50">
        <f t="shared" si="258"/>
        <v>0</v>
      </c>
      <c r="V1033" s="29">
        <f t="shared" si="259"/>
        <v>0</v>
      </c>
      <c r="W1033" s="29">
        <f t="shared" si="260"/>
        <v>0</v>
      </c>
      <c r="X1033" s="57">
        <f t="shared" si="261"/>
        <v>0</v>
      </c>
      <c r="Y1033" s="29">
        <f t="shared" si="262"/>
        <v>0</v>
      </c>
      <c r="Z1033" s="20">
        <f t="shared" si="263"/>
        <v>0</v>
      </c>
      <c r="AA1033" s="20">
        <f t="shared" si="256"/>
        <v>0</v>
      </c>
      <c r="AB1033" s="20">
        <f t="shared" si="264"/>
        <v>0</v>
      </c>
      <c r="AC1033" s="20">
        <f t="shared" si="265"/>
        <v>0</v>
      </c>
      <c r="AD1033" s="20">
        <f t="shared" si="266"/>
        <v>0</v>
      </c>
      <c r="AE1033" s="23">
        <f t="shared" si="267"/>
        <v>0</v>
      </c>
      <c r="AF1033" s="25">
        <f t="shared" si="268"/>
        <v>0</v>
      </c>
      <c r="AG1033" s="230">
        <f>IF(OR(L1033="+",A1033="Пр",A1033="ПедПр",A1033="НПрКПУ"),0,IF(OR(D1033="Ден.(д)",D1033="Заоч.(д)"),N1033*0.5*H1033,IF((V1033+W1033)&gt;0,N1033*H1033*0.08,0)))</f>
        <v>0</v>
      </c>
      <c r="AH1033" s="25">
        <f t="shared" si="257"/>
        <v>0</v>
      </c>
      <c r="AI1033" s="23"/>
      <c r="AJ1033" s="49">
        <f t="shared" si="269"/>
        <v>0</v>
      </c>
      <c r="AK1033" s="181"/>
      <c r="AL1033" s="182" t="e">
        <f t="shared" si="270"/>
        <v>#N/A</v>
      </c>
      <c r="AM1033" s="69"/>
      <c r="AN1033" s="20"/>
      <c r="AO1033" s="20"/>
      <c r="AP1033" s="21"/>
      <c r="AQ1033" s="122"/>
      <c r="AR1033" s="185" t="e">
        <f>INDEX(Преподаватели!F$3:F$72,MATCH($AK1033,Преподаватели!$E$3:$E$72,0),1)</f>
        <v>#N/A</v>
      </c>
      <c r="AS1033" s="101" t="e">
        <f>INDEX(Преподаватели!G$3:G$72,MATCH($AK1033,Преподаватели!$E$3:$E$72,0),1)</f>
        <v>#N/A</v>
      </c>
      <c r="AT1033" s="101" t="e">
        <f>INDEX(Преподаватели!H$3:H$72,MATCH($AK1033,Преподаватели!$E$3:$E$72,0),1)</f>
        <v>#N/A</v>
      </c>
      <c r="AU1033" s="186" t="e">
        <f>INDEX(Преподаватели!I$3:I$72,MATCH($AK1033,Преподаватели!$E$3:$E$72,0),1)</f>
        <v>#N/A</v>
      </c>
      <c r="AV1033" s="157"/>
      <c r="AW1033" s="163"/>
      <c r="AX1033" s="163"/>
      <c r="AY1033" s="164"/>
      <c r="AZ1033" s="165"/>
      <c r="BA1033" s="165"/>
    </row>
    <row r="1034" spans="1:58" s="1" customFormat="1" ht="25.5">
      <c r="A1034" s="317" t="s">
        <v>873</v>
      </c>
      <c r="B1034" s="318" t="s">
        <v>874</v>
      </c>
      <c r="C1034" s="68" t="s">
        <v>113</v>
      </c>
      <c r="D1034" s="21" t="s">
        <v>103</v>
      </c>
      <c r="E1034" s="21" t="s">
        <v>104</v>
      </c>
      <c r="F1034" s="21">
        <v>1</v>
      </c>
      <c r="G1034" s="20" t="s">
        <v>114</v>
      </c>
      <c r="H1034" s="21">
        <v>2</v>
      </c>
      <c r="I1034" s="49">
        <v>1</v>
      </c>
      <c r="J1034" s="37"/>
      <c r="K1034" s="31"/>
      <c r="L1034" s="31" t="s">
        <v>106</v>
      </c>
      <c r="M1034" s="38"/>
      <c r="N1034" s="193">
        <v>1</v>
      </c>
      <c r="O1034" s="21">
        <v>30</v>
      </c>
      <c r="P1034" s="21"/>
      <c r="Q1034" s="21"/>
      <c r="R1034" s="21"/>
      <c r="S1034" s="21"/>
      <c r="T1034" s="121"/>
      <c r="U1034" s="50">
        <f t="shared" si="258"/>
        <v>0</v>
      </c>
      <c r="V1034" s="29">
        <f t="shared" si="259"/>
        <v>0</v>
      </c>
      <c r="W1034" s="29">
        <f t="shared" si="260"/>
        <v>0</v>
      </c>
      <c r="X1034" s="57">
        <f t="shared" si="261"/>
        <v>0</v>
      </c>
      <c r="Y1034" s="29">
        <f t="shared" si="262"/>
        <v>6</v>
      </c>
      <c r="Z1034" s="20">
        <f t="shared" si="263"/>
        <v>0</v>
      </c>
      <c r="AA1034" s="20">
        <f t="shared" si="256"/>
        <v>0</v>
      </c>
      <c r="AB1034" s="20">
        <f t="shared" si="264"/>
        <v>0</v>
      </c>
      <c r="AC1034" s="20">
        <f t="shared" si="265"/>
        <v>0</v>
      </c>
      <c r="AD1034" s="20">
        <f t="shared" si="266"/>
        <v>0</v>
      </c>
      <c r="AE1034" s="23">
        <f t="shared" si="267"/>
        <v>0</v>
      </c>
      <c r="AF1034" s="25">
        <f t="shared" si="268"/>
        <v>0</v>
      </c>
      <c r="AG1034" s="230"/>
      <c r="AH1034" s="25"/>
      <c r="AI1034" s="23"/>
      <c r="AJ1034" s="49">
        <f t="shared" si="269"/>
        <v>6</v>
      </c>
      <c r="AK1034" s="181" t="s">
        <v>875</v>
      </c>
      <c r="AL1034" s="182">
        <f t="shared" si="270"/>
        <v>0.01</v>
      </c>
      <c r="AM1034" s="158" t="s">
        <v>116</v>
      </c>
      <c r="AN1034" s="20" t="s">
        <v>110</v>
      </c>
      <c r="AO1034" s="20" t="s">
        <v>110</v>
      </c>
      <c r="AP1034" s="21"/>
      <c r="AQ1034" s="122" t="s">
        <v>876</v>
      </c>
      <c r="AR1034" s="185" t="str">
        <f>INDEX(Преподаватели!F$3:F$72,MATCH($AK1034,Преподаватели!$E$3:$E$72,0),1)</f>
        <v>проф.</v>
      </c>
      <c r="AS1034" s="101" t="str">
        <f>INDEX(Преподаватели!G$3:G$72,MATCH($AK1034,Преподаватели!$E$3:$E$72,0),1)</f>
        <v>шт.</v>
      </c>
      <c r="AT1034" s="101" t="str">
        <f>INDEX(Преподаватели!H$3:H$72,MATCH($AK1034,Преподаватели!$E$3:$E$72,0),1)</f>
        <v>д.н.</v>
      </c>
      <c r="AU1034" s="186" t="str">
        <f>INDEX(Преподаватели!I$3:I$72,MATCH($AK1034,Преподаватели!$E$3:$E$72,0),1)</f>
        <v>проф.</v>
      </c>
      <c r="AV1034" s="157"/>
      <c r="AW1034" s="163"/>
      <c r="AX1034" s="163"/>
      <c r="AY1034" s="164"/>
      <c r="AZ1034" s="165"/>
      <c r="BA1034" s="165"/>
    </row>
    <row r="1035" spans="1:58">
      <c r="A1035" s="324" t="s">
        <v>877</v>
      </c>
      <c r="B1035" s="318" t="s">
        <v>878</v>
      </c>
      <c r="C1035" s="68" t="s">
        <v>113</v>
      </c>
      <c r="D1035" s="21" t="s">
        <v>103</v>
      </c>
      <c r="E1035" s="21" t="s">
        <v>104</v>
      </c>
      <c r="F1035" s="21">
        <v>2</v>
      </c>
      <c r="G1035" s="20" t="s">
        <v>114</v>
      </c>
      <c r="H1035" s="21">
        <v>2</v>
      </c>
      <c r="I1035" s="49">
        <v>1</v>
      </c>
      <c r="J1035" s="37"/>
      <c r="K1035" s="31" t="s">
        <v>879</v>
      </c>
      <c r="L1035" s="31"/>
      <c r="M1035" s="38"/>
      <c r="N1035" s="193">
        <v>6</v>
      </c>
      <c r="O1035" s="21">
        <v>180</v>
      </c>
      <c r="P1035" s="21"/>
      <c r="Q1035" s="21"/>
      <c r="R1035" s="21"/>
      <c r="S1035" s="21"/>
      <c r="T1035" s="121"/>
      <c r="U1035" s="50">
        <f t="shared" si="258"/>
        <v>0</v>
      </c>
      <c r="V1035" s="29">
        <f t="shared" si="259"/>
        <v>0</v>
      </c>
      <c r="W1035" s="29">
        <f t="shared" si="260"/>
        <v>0</v>
      </c>
      <c r="X1035" s="57">
        <f t="shared" si="261"/>
        <v>0</v>
      </c>
      <c r="Y1035" s="29">
        <f t="shared" si="262"/>
        <v>0</v>
      </c>
      <c r="Z1035" s="20">
        <f t="shared" si="263"/>
        <v>0</v>
      </c>
      <c r="AA1035" s="20">
        <f t="shared" si="256"/>
        <v>0</v>
      </c>
      <c r="AB1035" s="20">
        <f t="shared" si="264"/>
        <v>0</v>
      </c>
      <c r="AC1035" s="20">
        <f t="shared" si="265"/>
        <v>0</v>
      </c>
      <c r="AD1035" s="20">
        <f t="shared" si="266"/>
        <v>0</v>
      </c>
      <c r="AE1035" s="23">
        <f t="shared" si="267"/>
        <v>0</v>
      </c>
      <c r="AF1035" s="25">
        <f t="shared" si="268"/>
        <v>1</v>
      </c>
      <c r="AG1035" s="230"/>
      <c r="AH1035" s="25"/>
      <c r="AI1035" s="23"/>
      <c r="AJ1035" s="49">
        <f t="shared" si="269"/>
        <v>1</v>
      </c>
      <c r="AK1035" s="181" t="s">
        <v>880</v>
      </c>
      <c r="AL1035" s="182">
        <f t="shared" si="270"/>
        <v>1.6666666666666668E-3</v>
      </c>
      <c r="AM1035" s="69" t="s">
        <v>116</v>
      </c>
      <c r="AN1035" s="20" t="s">
        <v>110</v>
      </c>
      <c r="AO1035" s="20" t="s">
        <v>110</v>
      </c>
      <c r="AP1035" s="21"/>
      <c r="AQ1035" s="122" t="s">
        <v>876</v>
      </c>
      <c r="AR1035" s="185" t="str">
        <f>INDEX(Преподаватели!F$3:F$72,MATCH($AK1035,Преподаватели!$E$3:$E$72,0),1)</f>
        <v>доц.</v>
      </c>
      <c r="AS1035" s="101" t="str">
        <f>INDEX(Преподаватели!G$3:G$72,MATCH($AK1035,Преподаватели!$E$3:$E$72,0),1)</f>
        <v>шт.</v>
      </c>
      <c r="AT1035" s="101" t="str">
        <f>INDEX(Преподаватели!H$3:H$72,MATCH($AK1035,Преподаватели!$E$3:$E$72,0),1)</f>
        <v>к.н.</v>
      </c>
      <c r="AU1035" s="186" t="str">
        <f>INDEX(Преподаватели!I$3:I$72,MATCH($AK1035,Преподаватели!$E$3:$E$72,0),1)</f>
        <v>доц.</v>
      </c>
      <c r="AV1035" s="157"/>
      <c r="AW1035" s="163"/>
      <c r="AX1035" s="163"/>
      <c r="AY1035" s="164"/>
      <c r="AZ1035" s="165"/>
      <c r="BA1035" s="165"/>
      <c r="BB1035" s="1"/>
      <c r="BC1035" s="1"/>
      <c r="BD1035" s="1"/>
      <c r="BE1035" s="1"/>
      <c r="BF1035" s="1"/>
    </row>
    <row r="1036" spans="1:58" s="1" customFormat="1">
      <c r="A1036" s="328" t="s">
        <v>881</v>
      </c>
      <c r="B1036" s="318" t="s">
        <v>882</v>
      </c>
      <c r="C1036" s="68" t="s">
        <v>113</v>
      </c>
      <c r="D1036" s="21" t="s">
        <v>103</v>
      </c>
      <c r="E1036" s="21" t="s">
        <v>104</v>
      </c>
      <c r="F1036" s="21">
        <v>2</v>
      </c>
      <c r="G1036" s="20" t="s">
        <v>114</v>
      </c>
      <c r="H1036" s="21">
        <v>2</v>
      </c>
      <c r="I1036" s="49">
        <v>1</v>
      </c>
      <c r="J1036" s="37"/>
      <c r="K1036" s="31"/>
      <c r="L1036" s="31"/>
      <c r="M1036" s="38"/>
      <c r="N1036" s="193"/>
      <c r="O1036" s="21"/>
      <c r="P1036" s="21"/>
      <c r="Q1036" s="21"/>
      <c r="R1036" s="21"/>
      <c r="S1036" s="21"/>
      <c r="T1036" s="121"/>
      <c r="U1036" s="50">
        <f t="shared" si="258"/>
        <v>0</v>
      </c>
      <c r="V1036" s="29">
        <f t="shared" si="259"/>
        <v>0</v>
      </c>
      <c r="W1036" s="29">
        <f t="shared" si="260"/>
        <v>0</v>
      </c>
      <c r="X1036" s="57">
        <f t="shared" si="261"/>
        <v>0</v>
      </c>
      <c r="Y1036" s="29">
        <f t="shared" si="262"/>
        <v>0</v>
      </c>
      <c r="Z1036" s="20">
        <f t="shared" si="263"/>
        <v>0</v>
      </c>
      <c r="AA1036" s="20">
        <f t="shared" si="256"/>
        <v>0</v>
      </c>
      <c r="AB1036" s="20">
        <f t="shared" si="264"/>
        <v>0</v>
      </c>
      <c r="AC1036" s="20">
        <f t="shared" si="265"/>
        <v>0</v>
      </c>
      <c r="AD1036" s="20">
        <f t="shared" si="266"/>
        <v>1</v>
      </c>
      <c r="AE1036" s="23">
        <f t="shared" si="267"/>
        <v>0</v>
      </c>
      <c r="AF1036" s="25">
        <f t="shared" si="268"/>
        <v>0</v>
      </c>
      <c r="AG1036" s="230">
        <f>IF(OR(L1036="+",A1036="Пр",A1036="ПедПр",A1036="НПрКПУ"),0,IF(OR(D1036="Ден.(д)",D1036="Заоч.(д)"),N1036*0.5*H1036,IF((V1036+W1036)&gt;0,N1036*H1036*0.08,0)))</f>
        <v>0</v>
      </c>
      <c r="AH1036" s="25">
        <f>IF(AF1036&gt;0,0,IF(D1036="Заоч.",0,IF(OR(D1036="Ден.(д)",D1036="Заоч.(д)"),0,IF(Q1036&gt;0,N1036*H1036*0.02,0))))</f>
        <v>0</v>
      </c>
      <c r="AI1036" s="23"/>
      <c r="AJ1036" s="49">
        <f t="shared" si="269"/>
        <v>1</v>
      </c>
      <c r="AK1036" s="181" t="s">
        <v>883</v>
      </c>
      <c r="AL1036" s="182">
        <f t="shared" si="270"/>
        <v>1.6666666666666668E-3</v>
      </c>
      <c r="AM1036" s="158" t="s">
        <v>116</v>
      </c>
      <c r="AN1036" s="20" t="s">
        <v>110</v>
      </c>
      <c r="AO1036" s="20" t="s">
        <v>110</v>
      </c>
      <c r="AP1036" s="21"/>
      <c r="AQ1036" s="122" t="s">
        <v>876</v>
      </c>
      <c r="AR1036" s="185" t="str">
        <f>INDEX(Преподаватели!F$3:F$72,MATCH($AK1036,Преподаватели!$E$3:$E$72,0),1)</f>
        <v>доц.</v>
      </c>
      <c r="AS1036" s="101" t="str">
        <f>INDEX(Преподаватели!G$3:G$72,MATCH($AK1036,Преподаватели!$E$3:$E$72,0),1)</f>
        <v>сум.</v>
      </c>
      <c r="AT1036" s="101" t="str">
        <f>INDEX(Преподаватели!H$3:H$72,MATCH($AK1036,Преподаватели!$E$3:$E$72,0),1)</f>
        <v>б.с.</v>
      </c>
      <c r="AU1036" s="186" t="str">
        <f>INDEX(Преподаватели!I$3:I$72,MATCH($AK1036,Преподаватели!$E$3:$E$72,0),1)</f>
        <v>б.з.</v>
      </c>
      <c r="AV1036" s="157"/>
      <c r="AW1036" s="163"/>
      <c r="AX1036" s="163"/>
      <c r="AY1036" s="164"/>
      <c r="AZ1036" s="165"/>
      <c r="BA1036" s="165"/>
      <c r="BB1036" s="4"/>
      <c r="BC1036" s="4"/>
      <c r="BD1036" s="4"/>
      <c r="BE1036" s="4"/>
      <c r="BF1036" s="4"/>
    </row>
    <row r="1037" spans="1:58" s="1" customFormat="1">
      <c r="A1037" s="328" t="s">
        <v>881</v>
      </c>
      <c r="B1037" s="318" t="s">
        <v>884</v>
      </c>
      <c r="C1037" s="68" t="s">
        <v>113</v>
      </c>
      <c r="D1037" s="21" t="s">
        <v>103</v>
      </c>
      <c r="E1037" s="21" t="s">
        <v>104</v>
      </c>
      <c r="F1037" s="21">
        <v>2</v>
      </c>
      <c r="G1037" s="20" t="s">
        <v>114</v>
      </c>
      <c r="H1037" s="21">
        <v>2</v>
      </c>
      <c r="I1037" s="49">
        <v>1</v>
      </c>
      <c r="J1037" s="37"/>
      <c r="K1037" s="31"/>
      <c r="L1037" s="31"/>
      <c r="M1037" s="38"/>
      <c r="N1037" s="193"/>
      <c r="O1037" s="21"/>
      <c r="P1037" s="21"/>
      <c r="Q1037" s="21"/>
      <c r="R1037" s="21"/>
      <c r="S1037" s="21"/>
      <c r="T1037" s="121"/>
      <c r="U1037" s="50">
        <f t="shared" si="258"/>
        <v>0</v>
      </c>
      <c r="V1037" s="29">
        <f t="shared" si="259"/>
        <v>0</v>
      </c>
      <c r="W1037" s="29">
        <f t="shared" si="260"/>
        <v>0</v>
      </c>
      <c r="X1037" s="57">
        <f t="shared" si="261"/>
        <v>0</v>
      </c>
      <c r="Y1037" s="29">
        <f t="shared" si="262"/>
        <v>0</v>
      </c>
      <c r="Z1037" s="20">
        <f t="shared" si="263"/>
        <v>0</v>
      </c>
      <c r="AA1037" s="20">
        <f t="shared" si="256"/>
        <v>0</v>
      </c>
      <c r="AB1037" s="20">
        <f t="shared" si="264"/>
        <v>0</v>
      </c>
      <c r="AC1037" s="20">
        <f t="shared" si="265"/>
        <v>0</v>
      </c>
      <c r="AD1037" s="20">
        <f t="shared" si="266"/>
        <v>0.66</v>
      </c>
      <c r="AE1037" s="23">
        <f t="shared" si="267"/>
        <v>0</v>
      </c>
      <c r="AF1037" s="25">
        <f t="shared" si="268"/>
        <v>0</v>
      </c>
      <c r="AG1037" s="230">
        <f>IF(OR(L1037="+",A1037="Пр",A1037="ПедПр",A1037="НПрКПУ"),0,IF(OR(D1037="Ден.(д)",D1037="Заоч.(д)"),N1037*0.5*H1037,IF((V1037+W1037)&gt;0,N1037*H1037*0.08,0)))</f>
        <v>0</v>
      </c>
      <c r="AH1037" s="25">
        <f>IF(AF1037&gt;0,0,IF(D1037="Заоч.",0,IF(OR(D1037="Ден.(д)",D1037="Заоч.(д)"),0,IF(Q1037&gt;0,N1037*H1037*0.02,0))))</f>
        <v>0</v>
      </c>
      <c r="AI1037" s="23"/>
      <c r="AJ1037" s="49">
        <f t="shared" si="269"/>
        <v>0.66</v>
      </c>
      <c r="AK1037" s="181" t="s">
        <v>875</v>
      </c>
      <c r="AL1037" s="182">
        <f t="shared" si="270"/>
        <v>1.1000000000000001E-3</v>
      </c>
      <c r="AM1037" s="158" t="s">
        <v>116</v>
      </c>
      <c r="AN1037" s="20" t="s">
        <v>110</v>
      </c>
      <c r="AO1037" s="20" t="s">
        <v>110</v>
      </c>
      <c r="AP1037" s="21"/>
      <c r="AQ1037" s="122" t="s">
        <v>876</v>
      </c>
      <c r="AR1037" s="185" t="str">
        <f>INDEX(Преподаватели!F$3:F$72,MATCH($AK1037,Преподаватели!$E$3:$E$72,0),1)</f>
        <v>проф.</v>
      </c>
      <c r="AS1037" s="101" t="str">
        <f>INDEX(Преподаватели!G$3:G$72,MATCH($AK1037,Преподаватели!$E$3:$E$72,0),1)</f>
        <v>шт.</v>
      </c>
      <c r="AT1037" s="101" t="str">
        <f>INDEX(Преподаватели!H$3:H$72,MATCH($AK1037,Преподаватели!$E$3:$E$72,0),1)</f>
        <v>д.н.</v>
      </c>
      <c r="AU1037" s="186" t="str">
        <f>INDEX(Преподаватели!I$3:I$72,MATCH($AK1037,Преподаватели!$E$3:$E$72,0),1)</f>
        <v>проф.</v>
      </c>
      <c r="AV1037" s="157"/>
      <c r="AW1037" s="163"/>
      <c r="AX1037" s="163"/>
      <c r="AY1037" s="164"/>
      <c r="AZ1037" s="165"/>
      <c r="BA1037" s="165"/>
    </row>
    <row r="1038" spans="1:58" s="1" customFormat="1">
      <c r="A1038" s="328" t="s">
        <v>881</v>
      </c>
      <c r="B1038" s="318" t="s">
        <v>884</v>
      </c>
      <c r="C1038" s="68" t="s">
        <v>113</v>
      </c>
      <c r="D1038" s="21" t="s">
        <v>103</v>
      </c>
      <c r="E1038" s="21" t="s">
        <v>104</v>
      </c>
      <c r="F1038" s="21">
        <v>2</v>
      </c>
      <c r="G1038" s="20" t="s">
        <v>114</v>
      </c>
      <c r="H1038" s="21">
        <v>2</v>
      </c>
      <c r="I1038" s="49">
        <v>1</v>
      </c>
      <c r="J1038" s="37"/>
      <c r="K1038" s="31"/>
      <c r="L1038" s="31"/>
      <c r="M1038" s="38"/>
      <c r="N1038" s="193"/>
      <c r="O1038" s="21"/>
      <c r="P1038" s="21"/>
      <c r="Q1038" s="21"/>
      <c r="R1038" s="21"/>
      <c r="S1038" s="21"/>
      <c r="T1038" s="121"/>
      <c r="U1038" s="50">
        <f t="shared" si="258"/>
        <v>0</v>
      </c>
      <c r="V1038" s="29">
        <f t="shared" si="259"/>
        <v>0</v>
      </c>
      <c r="W1038" s="29">
        <f t="shared" si="260"/>
        <v>0</v>
      </c>
      <c r="X1038" s="57">
        <f t="shared" si="261"/>
        <v>0</v>
      </c>
      <c r="Y1038" s="29">
        <f t="shared" si="262"/>
        <v>0</v>
      </c>
      <c r="Z1038" s="20">
        <f t="shared" si="263"/>
        <v>0</v>
      </c>
      <c r="AA1038" s="20">
        <f t="shared" si="256"/>
        <v>0</v>
      </c>
      <c r="AB1038" s="20">
        <f t="shared" si="264"/>
        <v>0</v>
      </c>
      <c r="AC1038" s="20">
        <f t="shared" si="265"/>
        <v>0</v>
      </c>
      <c r="AD1038" s="20">
        <f t="shared" si="266"/>
        <v>0.66</v>
      </c>
      <c r="AE1038" s="23">
        <f t="shared" si="267"/>
        <v>0</v>
      </c>
      <c r="AF1038" s="25">
        <f t="shared" si="268"/>
        <v>0</v>
      </c>
      <c r="AG1038" s="230"/>
      <c r="AH1038" s="25"/>
      <c r="AI1038" s="23"/>
      <c r="AJ1038" s="49">
        <f t="shared" si="269"/>
        <v>0.66</v>
      </c>
      <c r="AK1038" s="181" t="s">
        <v>880</v>
      </c>
      <c r="AL1038" s="182">
        <f t="shared" si="270"/>
        <v>1.1000000000000001E-3</v>
      </c>
      <c r="AM1038" s="158" t="s">
        <v>116</v>
      </c>
      <c r="AN1038" s="20" t="s">
        <v>110</v>
      </c>
      <c r="AO1038" s="20" t="s">
        <v>110</v>
      </c>
      <c r="AP1038" s="21"/>
      <c r="AQ1038" s="122" t="s">
        <v>876</v>
      </c>
      <c r="AR1038" s="185" t="str">
        <f>INDEX(Преподаватели!F$3:F$72,MATCH($AK1038,Преподаватели!$E$3:$E$72,0),1)</f>
        <v>доц.</v>
      </c>
      <c r="AS1038" s="101" t="str">
        <f>INDEX(Преподаватели!G$3:G$72,MATCH($AK1038,Преподаватели!$E$3:$E$72,0),1)</f>
        <v>шт.</v>
      </c>
      <c r="AT1038" s="101" t="str">
        <f>INDEX(Преподаватели!H$3:H$72,MATCH($AK1038,Преподаватели!$E$3:$E$72,0),1)</f>
        <v>к.н.</v>
      </c>
      <c r="AU1038" s="186" t="str">
        <f>INDEX(Преподаватели!I$3:I$72,MATCH($AK1038,Преподаватели!$E$3:$E$72,0),1)</f>
        <v>доц.</v>
      </c>
      <c r="AV1038" s="157"/>
      <c r="AW1038" s="163"/>
      <c r="AX1038" s="163"/>
      <c r="AY1038" s="164"/>
      <c r="AZ1038" s="165"/>
      <c r="BA1038" s="165"/>
      <c r="BB1038" s="4"/>
      <c r="BC1038" s="4"/>
      <c r="BD1038" s="4"/>
      <c r="BE1038" s="4"/>
      <c r="BF1038" s="4"/>
    </row>
    <row r="1039" spans="1:58">
      <c r="A1039" s="319" t="s">
        <v>881</v>
      </c>
      <c r="B1039" s="318" t="s">
        <v>884</v>
      </c>
      <c r="C1039" s="68" t="s">
        <v>113</v>
      </c>
      <c r="D1039" s="21" t="s">
        <v>103</v>
      </c>
      <c r="E1039" s="21" t="s">
        <v>104</v>
      </c>
      <c r="F1039" s="21">
        <v>2</v>
      </c>
      <c r="G1039" s="20" t="s">
        <v>114</v>
      </c>
      <c r="H1039" s="21">
        <v>2</v>
      </c>
      <c r="I1039" s="49">
        <v>1</v>
      </c>
      <c r="J1039" s="37"/>
      <c r="K1039" s="31"/>
      <c r="L1039" s="31"/>
      <c r="M1039" s="38"/>
      <c r="N1039" s="193"/>
      <c r="O1039" s="21"/>
      <c r="P1039" s="21"/>
      <c r="Q1039" s="21"/>
      <c r="R1039" s="21"/>
      <c r="S1039" s="21"/>
      <c r="T1039" s="121"/>
      <c r="U1039" s="50">
        <f t="shared" si="258"/>
        <v>0</v>
      </c>
      <c r="V1039" s="29">
        <f t="shared" si="259"/>
        <v>0</v>
      </c>
      <c r="W1039" s="29">
        <f t="shared" si="260"/>
        <v>0</v>
      </c>
      <c r="X1039" s="57">
        <f t="shared" si="261"/>
        <v>0</v>
      </c>
      <c r="Y1039" s="29">
        <f t="shared" si="262"/>
        <v>0</v>
      </c>
      <c r="Z1039" s="20">
        <f t="shared" si="263"/>
        <v>0</v>
      </c>
      <c r="AA1039" s="20">
        <f t="shared" si="256"/>
        <v>0</v>
      </c>
      <c r="AB1039" s="20">
        <f t="shared" si="264"/>
        <v>0</v>
      </c>
      <c r="AC1039" s="20">
        <f t="shared" si="265"/>
        <v>0</v>
      </c>
      <c r="AD1039" s="20">
        <f t="shared" si="266"/>
        <v>0.66</v>
      </c>
      <c r="AE1039" s="23">
        <f t="shared" si="267"/>
        <v>0</v>
      </c>
      <c r="AF1039" s="25">
        <f t="shared" si="268"/>
        <v>0</v>
      </c>
      <c r="AG1039" s="230"/>
      <c r="AH1039" s="25"/>
      <c r="AI1039" s="23"/>
      <c r="AJ1039" s="49">
        <f t="shared" si="269"/>
        <v>0.66</v>
      </c>
      <c r="AK1039" s="181" t="s">
        <v>880</v>
      </c>
      <c r="AL1039" s="182">
        <f t="shared" si="270"/>
        <v>1.1000000000000001E-3</v>
      </c>
      <c r="AM1039" s="69" t="s">
        <v>116</v>
      </c>
      <c r="AN1039" s="20" t="s">
        <v>110</v>
      </c>
      <c r="AO1039" s="20" t="s">
        <v>110</v>
      </c>
      <c r="AP1039" s="21"/>
      <c r="AQ1039" s="122" t="s">
        <v>876</v>
      </c>
      <c r="AR1039" s="185" t="str">
        <f>INDEX(Преподаватели!F$3:F$72,MATCH($AK1039,Преподаватели!$E$3:$E$72,0),1)</f>
        <v>доц.</v>
      </c>
      <c r="AS1039" s="101" t="str">
        <f>INDEX(Преподаватели!G$3:G$72,MATCH($AK1039,Преподаватели!$E$3:$E$72,0),1)</f>
        <v>шт.</v>
      </c>
      <c r="AT1039" s="101" t="str">
        <f>INDEX(Преподаватели!H$3:H$72,MATCH($AK1039,Преподаватели!$E$3:$E$72,0),1)</f>
        <v>к.н.</v>
      </c>
      <c r="AU1039" s="186" t="str">
        <f>INDEX(Преподаватели!I$3:I$72,MATCH($AK1039,Преподаватели!$E$3:$E$72,0),1)</f>
        <v>доц.</v>
      </c>
      <c r="AV1039" s="157"/>
      <c r="AW1039" s="163"/>
      <c r="AX1039" s="163"/>
      <c r="AY1039" s="164"/>
      <c r="AZ1039" s="165"/>
      <c r="BA1039" s="165"/>
      <c r="BB1039" s="1"/>
      <c r="BC1039" s="1"/>
      <c r="BD1039" s="1"/>
      <c r="BE1039" s="1"/>
      <c r="BF1039" s="1"/>
    </row>
    <row r="1040" spans="1:58" s="1" customFormat="1">
      <c r="A1040" s="316" t="s">
        <v>885</v>
      </c>
      <c r="B1040" s="318" t="s">
        <v>886</v>
      </c>
      <c r="C1040" s="68" t="s">
        <v>483</v>
      </c>
      <c r="D1040" s="21" t="s">
        <v>103</v>
      </c>
      <c r="E1040" s="21" t="s">
        <v>852</v>
      </c>
      <c r="F1040" s="21">
        <v>1</v>
      </c>
      <c r="G1040" s="20" t="s">
        <v>887</v>
      </c>
      <c r="H1040" s="21">
        <v>1</v>
      </c>
      <c r="I1040" s="49">
        <v>1</v>
      </c>
      <c r="J1040" s="37"/>
      <c r="K1040" s="31" t="s">
        <v>879</v>
      </c>
      <c r="L1040" s="31"/>
      <c r="M1040" s="38"/>
      <c r="N1040" s="193">
        <v>4.5</v>
      </c>
      <c r="O1040" s="21">
        <v>135</v>
      </c>
      <c r="P1040" s="21"/>
      <c r="Q1040" s="21"/>
      <c r="R1040" s="21"/>
      <c r="S1040" s="21"/>
      <c r="T1040" s="121"/>
      <c r="U1040" s="50">
        <f t="shared" si="258"/>
        <v>0</v>
      </c>
      <c r="V1040" s="29">
        <f t="shared" si="259"/>
        <v>0</v>
      </c>
      <c r="W1040" s="29">
        <f t="shared" si="260"/>
        <v>0</v>
      </c>
      <c r="X1040" s="57">
        <f t="shared" si="261"/>
        <v>0</v>
      </c>
      <c r="Y1040" s="29">
        <f t="shared" si="262"/>
        <v>0</v>
      </c>
      <c r="Z1040" s="20">
        <f t="shared" si="263"/>
        <v>0</v>
      </c>
      <c r="AA1040" s="20">
        <f t="shared" si="256"/>
        <v>0</v>
      </c>
      <c r="AB1040" s="20">
        <f t="shared" si="264"/>
        <v>0</v>
      </c>
      <c r="AC1040" s="20">
        <f t="shared" si="265"/>
        <v>0</v>
      </c>
      <c r="AD1040" s="20">
        <f t="shared" si="266"/>
        <v>0</v>
      </c>
      <c r="AE1040" s="23">
        <f t="shared" si="267"/>
        <v>0</v>
      </c>
      <c r="AF1040" s="25">
        <f t="shared" si="268"/>
        <v>3</v>
      </c>
      <c r="AG1040" s="230">
        <f t="shared" ref="AG1040:AG1047" si="272">IF(OR(L1040="+",A1040="Пр",A1040="ПедПр",A1040="НПрКПУ"),0,IF(OR(D1040="Ден.(д)",D1040="Заоч.(д)"),N1040*0.5*H1040,IF((V1040+W1040)&gt;0,N1040*H1040*0.08,0)))</f>
        <v>0</v>
      </c>
      <c r="AH1040" s="25">
        <f t="shared" ref="AH1040:AH1047" si="273">IF(AF1040&gt;0,0,IF(D1040="Заоч.",0,IF(OR(D1040="Ден.(д)",D1040="Заоч.(д)"),0,IF(Q1040&gt;0,N1040*H1040*0.02,0))))</f>
        <v>0</v>
      </c>
      <c r="AI1040" s="23"/>
      <c r="AJ1040" s="49">
        <f t="shared" si="269"/>
        <v>3</v>
      </c>
      <c r="AK1040" s="181" t="s">
        <v>875</v>
      </c>
      <c r="AL1040" s="182">
        <f t="shared" si="270"/>
        <v>5.0000000000000001E-3</v>
      </c>
      <c r="AM1040" s="158" t="s">
        <v>468</v>
      </c>
      <c r="AN1040" s="20" t="s">
        <v>180</v>
      </c>
      <c r="AO1040" s="20" t="s">
        <v>180</v>
      </c>
      <c r="AP1040" s="21"/>
      <c r="AQ1040" s="122" t="s">
        <v>876</v>
      </c>
      <c r="AR1040" s="185" t="str">
        <f>INDEX(Преподаватели!F$3:F$72,MATCH($AK1040,Преподаватели!$E$3:$E$72,0),1)</f>
        <v>проф.</v>
      </c>
      <c r="AS1040" s="101" t="str">
        <f>INDEX(Преподаватели!G$3:G$72,MATCH($AK1040,Преподаватели!$E$3:$E$72,0),1)</f>
        <v>шт.</v>
      </c>
      <c r="AT1040" s="101" t="str">
        <f>INDEX(Преподаватели!H$3:H$72,MATCH($AK1040,Преподаватели!$E$3:$E$72,0),1)</f>
        <v>д.н.</v>
      </c>
      <c r="AU1040" s="186" t="str">
        <f>INDEX(Преподаватели!I$3:I$72,MATCH($AK1040,Преподаватели!$E$3:$E$72,0),1)</f>
        <v>проф.</v>
      </c>
      <c r="AV1040" s="157"/>
      <c r="AW1040" s="163"/>
      <c r="AX1040" s="163"/>
      <c r="AY1040" s="164"/>
      <c r="AZ1040" s="165"/>
      <c r="BA1040" s="165"/>
    </row>
    <row r="1041" spans="1:58">
      <c r="A1041" s="324" t="s">
        <v>877</v>
      </c>
      <c r="B1041" s="318" t="s">
        <v>888</v>
      </c>
      <c r="C1041" s="68" t="s">
        <v>483</v>
      </c>
      <c r="D1041" s="21" t="s">
        <v>103</v>
      </c>
      <c r="E1041" s="21" t="s">
        <v>852</v>
      </c>
      <c r="F1041" s="21">
        <v>1</v>
      </c>
      <c r="G1041" s="20" t="s">
        <v>887</v>
      </c>
      <c r="H1041" s="21">
        <v>1</v>
      </c>
      <c r="I1041" s="49">
        <v>1</v>
      </c>
      <c r="J1041" s="37"/>
      <c r="K1041" s="31" t="s">
        <v>879</v>
      </c>
      <c r="L1041" s="31"/>
      <c r="M1041" s="38"/>
      <c r="N1041" s="193">
        <v>4.5</v>
      </c>
      <c r="O1041" s="21">
        <v>135</v>
      </c>
      <c r="P1041" s="21"/>
      <c r="Q1041" s="21"/>
      <c r="R1041" s="21"/>
      <c r="S1041" s="21"/>
      <c r="T1041" s="121"/>
      <c r="U1041" s="50">
        <f t="shared" si="258"/>
        <v>0</v>
      </c>
      <c r="V1041" s="29">
        <f t="shared" si="259"/>
        <v>0</v>
      </c>
      <c r="W1041" s="29">
        <f t="shared" si="260"/>
        <v>0</v>
      </c>
      <c r="X1041" s="57">
        <f t="shared" si="261"/>
        <v>0</v>
      </c>
      <c r="Y1041" s="29">
        <f t="shared" si="262"/>
        <v>0</v>
      </c>
      <c r="Z1041" s="20">
        <f t="shared" si="263"/>
        <v>0</v>
      </c>
      <c r="AA1041" s="20">
        <f t="shared" si="256"/>
        <v>0</v>
      </c>
      <c r="AB1041" s="20">
        <f t="shared" si="264"/>
        <v>0</v>
      </c>
      <c r="AC1041" s="20">
        <f t="shared" si="265"/>
        <v>0</v>
      </c>
      <c r="AD1041" s="20">
        <f t="shared" si="266"/>
        <v>0</v>
      </c>
      <c r="AE1041" s="23">
        <f t="shared" si="267"/>
        <v>0</v>
      </c>
      <c r="AF1041" s="25">
        <f t="shared" si="268"/>
        <v>0.5</v>
      </c>
      <c r="AG1041" s="230">
        <f t="shared" si="272"/>
        <v>0</v>
      </c>
      <c r="AH1041" s="25">
        <f t="shared" si="273"/>
        <v>0</v>
      </c>
      <c r="AI1041" s="23"/>
      <c r="AJ1041" s="49">
        <f t="shared" si="269"/>
        <v>0.5</v>
      </c>
      <c r="AK1041" s="181" t="s">
        <v>875</v>
      </c>
      <c r="AL1041" s="182">
        <f t="shared" si="270"/>
        <v>8.3333333333333339E-4</v>
      </c>
      <c r="AM1041" s="69" t="s">
        <v>468</v>
      </c>
      <c r="AN1041" s="20" t="s">
        <v>180</v>
      </c>
      <c r="AO1041" s="20" t="s">
        <v>180</v>
      </c>
      <c r="AP1041" s="21"/>
      <c r="AQ1041" s="122" t="s">
        <v>876</v>
      </c>
      <c r="AR1041" s="185" t="str">
        <f>INDEX(Преподаватели!F$3:F$72,MATCH($AK1041,Преподаватели!$E$3:$E$72,0),1)</f>
        <v>проф.</v>
      </c>
      <c r="AS1041" s="101" t="str">
        <f>INDEX(Преподаватели!G$3:G$72,MATCH($AK1041,Преподаватели!$E$3:$E$72,0),1)</f>
        <v>шт.</v>
      </c>
      <c r="AT1041" s="101" t="str">
        <f>INDEX(Преподаватели!H$3:H$72,MATCH($AK1041,Преподаватели!$E$3:$E$72,0),1)</f>
        <v>д.н.</v>
      </c>
      <c r="AU1041" s="186" t="str">
        <f>INDEX(Преподаватели!I$3:I$72,MATCH($AK1041,Преподаватели!$E$3:$E$72,0),1)</f>
        <v>проф.</v>
      </c>
      <c r="AV1041" s="157"/>
      <c r="AW1041" s="163"/>
      <c r="AX1041" s="163"/>
      <c r="AY1041" s="164"/>
      <c r="AZ1041" s="165"/>
      <c r="BA1041" s="165"/>
      <c r="BB1041" s="1"/>
      <c r="BC1041" s="1"/>
      <c r="BD1041" s="1"/>
      <c r="BE1041" s="1"/>
      <c r="BF1041" s="1"/>
    </row>
    <row r="1042" spans="1:58" s="1" customFormat="1">
      <c r="A1042" s="21"/>
      <c r="B1042" s="318" t="s">
        <v>889</v>
      </c>
      <c r="C1042" s="68" t="s">
        <v>483</v>
      </c>
      <c r="D1042" s="21" t="s">
        <v>103</v>
      </c>
      <c r="E1042" s="21" t="s">
        <v>852</v>
      </c>
      <c r="F1042" s="21">
        <v>1</v>
      </c>
      <c r="G1042" s="20" t="s">
        <v>887</v>
      </c>
      <c r="H1042" s="21">
        <v>1</v>
      </c>
      <c r="I1042" s="49">
        <v>1</v>
      </c>
      <c r="J1042" s="37"/>
      <c r="K1042" s="31"/>
      <c r="L1042" s="31"/>
      <c r="M1042" s="38"/>
      <c r="N1042" s="193"/>
      <c r="O1042" s="21"/>
      <c r="P1042" s="21"/>
      <c r="Q1042" s="21"/>
      <c r="R1042" s="21"/>
      <c r="S1042" s="21"/>
      <c r="T1042" s="121"/>
      <c r="U1042" s="50">
        <f t="shared" si="258"/>
        <v>0</v>
      </c>
      <c r="V1042" s="29">
        <f t="shared" si="259"/>
        <v>0</v>
      </c>
      <c r="W1042" s="29">
        <f t="shared" si="260"/>
        <v>0</v>
      </c>
      <c r="X1042" s="57">
        <f t="shared" si="261"/>
        <v>0</v>
      </c>
      <c r="Y1042" s="29">
        <f t="shared" si="262"/>
        <v>0</v>
      </c>
      <c r="Z1042" s="20">
        <f t="shared" si="263"/>
        <v>0</v>
      </c>
      <c r="AA1042" s="20">
        <f t="shared" si="256"/>
        <v>0</v>
      </c>
      <c r="AB1042" s="20">
        <f t="shared" si="264"/>
        <v>0</v>
      </c>
      <c r="AC1042" s="20">
        <f t="shared" si="265"/>
        <v>20</v>
      </c>
      <c r="AD1042" s="20">
        <f t="shared" si="266"/>
        <v>0</v>
      </c>
      <c r="AE1042" s="23">
        <f t="shared" si="267"/>
        <v>0</v>
      </c>
      <c r="AF1042" s="25">
        <f t="shared" si="268"/>
        <v>0</v>
      </c>
      <c r="AG1042" s="230">
        <f t="shared" si="272"/>
        <v>0</v>
      </c>
      <c r="AH1042" s="25">
        <f t="shared" si="273"/>
        <v>0</v>
      </c>
      <c r="AI1042" s="23"/>
      <c r="AJ1042" s="49">
        <f t="shared" si="269"/>
        <v>20</v>
      </c>
      <c r="AK1042" s="181" t="s">
        <v>875</v>
      </c>
      <c r="AL1042" s="182">
        <f t="shared" si="270"/>
        <v>3.3333333333333333E-2</v>
      </c>
      <c r="AM1042" s="158" t="s">
        <v>468</v>
      </c>
      <c r="AN1042" s="20" t="s">
        <v>180</v>
      </c>
      <c r="AO1042" s="20" t="s">
        <v>180</v>
      </c>
      <c r="AP1042" s="21"/>
      <c r="AQ1042" s="122" t="s">
        <v>876</v>
      </c>
      <c r="AR1042" s="185" t="str">
        <f>INDEX(Преподаватели!F$3:F$72,MATCH($AK1042,Преподаватели!$E$3:$E$72,0),1)</f>
        <v>проф.</v>
      </c>
      <c r="AS1042" s="101" t="str">
        <f>INDEX(Преподаватели!G$3:G$72,MATCH($AK1042,Преподаватели!$E$3:$E$72,0),1)</f>
        <v>шт.</v>
      </c>
      <c r="AT1042" s="101" t="str">
        <f>INDEX(Преподаватели!H$3:H$72,MATCH($AK1042,Преподаватели!$E$3:$E$72,0),1)</f>
        <v>д.н.</v>
      </c>
      <c r="AU1042" s="186" t="str">
        <f>INDEX(Преподаватели!I$3:I$72,MATCH($AK1042,Преподаватели!$E$3:$E$72,0),1)</f>
        <v>проф.</v>
      </c>
      <c r="AV1042" s="157"/>
      <c r="AW1042" s="163"/>
      <c r="AX1042" s="163"/>
      <c r="AY1042" s="164"/>
      <c r="AZ1042" s="165"/>
      <c r="BA1042" s="165"/>
      <c r="BB1042" s="4"/>
      <c r="BC1042" s="4"/>
      <c r="BD1042" s="4"/>
      <c r="BE1042" s="4"/>
      <c r="BF1042" s="4"/>
    </row>
    <row r="1043" spans="1:58" s="1" customFormat="1">
      <c r="A1043" s="21"/>
      <c r="B1043" s="318" t="s">
        <v>890</v>
      </c>
      <c r="C1043" s="68" t="s">
        <v>483</v>
      </c>
      <c r="D1043" s="21" t="s">
        <v>103</v>
      </c>
      <c r="E1043" s="21" t="s">
        <v>852</v>
      </c>
      <c r="F1043" s="21">
        <v>1</v>
      </c>
      <c r="G1043" s="20" t="s">
        <v>887</v>
      </c>
      <c r="H1043" s="21">
        <v>1</v>
      </c>
      <c r="I1043" s="49">
        <v>1</v>
      </c>
      <c r="J1043" s="37"/>
      <c r="K1043" s="31"/>
      <c r="L1043" s="31"/>
      <c r="M1043" s="38"/>
      <c r="N1043" s="193"/>
      <c r="O1043" s="21"/>
      <c r="P1043" s="21"/>
      <c r="Q1043" s="21"/>
      <c r="R1043" s="21"/>
      <c r="S1043" s="21"/>
      <c r="T1043" s="121"/>
      <c r="U1043" s="50">
        <f t="shared" si="258"/>
        <v>0</v>
      </c>
      <c r="V1043" s="29">
        <f t="shared" si="259"/>
        <v>0</v>
      </c>
      <c r="W1043" s="29">
        <f t="shared" si="260"/>
        <v>0</v>
      </c>
      <c r="X1043" s="57">
        <f t="shared" si="261"/>
        <v>0</v>
      </c>
      <c r="Y1043" s="29">
        <f t="shared" si="262"/>
        <v>0</v>
      </c>
      <c r="Z1043" s="20">
        <f t="shared" si="263"/>
        <v>0</v>
      </c>
      <c r="AA1043" s="20">
        <f t="shared" si="256"/>
        <v>0</v>
      </c>
      <c r="AB1043" s="20">
        <f t="shared" si="264"/>
        <v>0</v>
      </c>
      <c r="AC1043" s="20">
        <f t="shared" si="265"/>
        <v>0.33</v>
      </c>
      <c r="AD1043" s="20">
        <f t="shared" si="266"/>
        <v>0</v>
      </c>
      <c r="AE1043" s="23">
        <f t="shared" si="267"/>
        <v>0</v>
      </c>
      <c r="AF1043" s="25">
        <f t="shared" si="268"/>
        <v>0</v>
      </c>
      <c r="AG1043" s="230">
        <f t="shared" si="272"/>
        <v>0</v>
      </c>
      <c r="AH1043" s="25">
        <f t="shared" si="273"/>
        <v>0</v>
      </c>
      <c r="AI1043" s="23"/>
      <c r="AJ1043" s="49">
        <f t="shared" si="269"/>
        <v>0.33</v>
      </c>
      <c r="AK1043" s="181" t="s">
        <v>880</v>
      </c>
      <c r="AL1043" s="182">
        <f t="shared" si="270"/>
        <v>5.5000000000000003E-4</v>
      </c>
      <c r="AM1043" s="158" t="s">
        <v>468</v>
      </c>
      <c r="AN1043" s="20" t="s">
        <v>180</v>
      </c>
      <c r="AO1043" s="20" t="s">
        <v>180</v>
      </c>
      <c r="AP1043" s="21"/>
      <c r="AQ1043" s="122" t="s">
        <v>876</v>
      </c>
      <c r="AR1043" s="185" t="str">
        <f>INDEX(Преподаватели!F$3:F$72,MATCH($AK1043,Преподаватели!$E$3:$E$72,0),1)</f>
        <v>доц.</v>
      </c>
      <c r="AS1043" s="101" t="str">
        <f>INDEX(Преподаватели!G$3:G$72,MATCH($AK1043,Преподаватели!$E$3:$E$72,0),1)</f>
        <v>шт.</v>
      </c>
      <c r="AT1043" s="101" t="str">
        <f>INDEX(Преподаватели!H$3:H$72,MATCH($AK1043,Преподаватели!$E$3:$E$72,0),1)</f>
        <v>к.н.</v>
      </c>
      <c r="AU1043" s="186" t="str">
        <f>INDEX(Преподаватели!I$3:I$72,MATCH($AK1043,Преподаватели!$E$3:$E$72,0),1)</f>
        <v>доц.</v>
      </c>
      <c r="AV1043" s="157"/>
      <c r="AW1043" s="163"/>
      <c r="AX1043" s="163"/>
      <c r="AY1043" s="164"/>
      <c r="AZ1043" s="165"/>
      <c r="BA1043" s="165"/>
    </row>
    <row r="1044" spans="1:58" s="1" customFormat="1">
      <c r="A1044" s="328" t="s">
        <v>881</v>
      </c>
      <c r="B1044" s="318" t="s">
        <v>882</v>
      </c>
      <c r="C1044" s="68" t="s">
        <v>483</v>
      </c>
      <c r="D1044" s="21" t="s">
        <v>103</v>
      </c>
      <c r="E1044" s="21" t="s">
        <v>852</v>
      </c>
      <c r="F1044" s="21">
        <v>1</v>
      </c>
      <c r="G1044" s="20" t="s">
        <v>887</v>
      </c>
      <c r="H1044" s="21">
        <v>1</v>
      </c>
      <c r="I1044" s="49">
        <v>1</v>
      </c>
      <c r="J1044" s="37"/>
      <c r="K1044" s="31"/>
      <c r="L1044" s="31"/>
      <c r="M1044" s="38"/>
      <c r="N1044" s="193"/>
      <c r="O1044" s="21"/>
      <c r="P1044" s="21"/>
      <c r="Q1044" s="21"/>
      <c r="R1044" s="21"/>
      <c r="S1044" s="21"/>
      <c r="T1044" s="121"/>
      <c r="U1044" s="50">
        <f t="shared" si="258"/>
        <v>0</v>
      </c>
      <c r="V1044" s="29">
        <f t="shared" si="259"/>
        <v>0</v>
      </c>
      <c r="W1044" s="29">
        <f t="shared" si="260"/>
        <v>0</v>
      </c>
      <c r="X1044" s="57">
        <f t="shared" si="261"/>
        <v>0</v>
      </c>
      <c r="Y1044" s="29">
        <f t="shared" si="262"/>
        <v>0</v>
      </c>
      <c r="Z1044" s="20">
        <f t="shared" si="263"/>
        <v>0</v>
      </c>
      <c r="AA1044" s="20">
        <f t="shared" si="256"/>
        <v>0</v>
      </c>
      <c r="AB1044" s="20">
        <f t="shared" si="264"/>
        <v>0</v>
      </c>
      <c r="AC1044" s="20">
        <f t="shared" si="265"/>
        <v>0</v>
      </c>
      <c r="AD1044" s="20">
        <f t="shared" si="266"/>
        <v>0.5</v>
      </c>
      <c r="AE1044" s="23">
        <f t="shared" si="267"/>
        <v>0</v>
      </c>
      <c r="AF1044" s="25">
        <f t="shared" si="268"/>
        <v>0</v>
      </c>
      <c r="AG1044" s="230">
        <f t="shared" si="272"/>
        <v>0</v>
      </c>
      <c r="AH1044" s="25">
        <f t="shared" si="273"/>
        <v>0</v>
      </c>
      <c r="AI1044" s="23"/>
      <c r="AJ1044" s="49">
        <f t="shared" si="269"/>
        <v>0.5</v>
      </c>
      <c r="AK1044" s="181" t="s">
        <v>883</v>
      </c>
      <c r="AL1044" s="182">
        <f t="shared" si="270"/>
        <v>8.3333333333333339E-4</v>
      </c>
      <c r="AM1044" s="158" t="s">
        <v>468</v>
      </c>
      <c r="AN1044" s="20" t="s">
        <v>180</v>
      </c>
      <c r="AO1044" s="20" t="s">
        <v>180</v>
      </c>
      <c r="AP1044" s="21"/>
      <c r="AQ1044" s="122" t="s">
        <v>876</v>
      </c>
      <c r="AR1044" s="185" t="str">
        <f>INDEX(Преподаватели!F$3:F$72,MATCH($AK1044,Преподаватели!$E$3:$E$72,0),1)</f>
        <v>доц.</v>
      </c>
      <c r="AS1044" s="101" t="str">
        <f>INDEX(Преподаватели!G$3:G$72,MATCH($AK1044,Преподаватели!$E$3:$E$72,0),1)</f>
        <v>сум.</v>
      </c>
      <c r="AT1044" s="101" t="str">
        <f>INDEX(Преподаватели!H$3:H$72,MATCH($AK1044,Преподаватели!$E$3:$E$72,0),1)</f>
        <v>б.с.</v>
      </c>
      <c r="AU1044" s="186" t="str">
        <f>INDEX(Преподаватели!I$3:I$72,MATCH($AK1044,Преподаватели!$E$3:$E$72,0),1)</f>
        <v>б.з.</v>
      </c>
      <c r="AV1044" s="157"/>
      <c r="AW1044" s="163"/>
      <c r="AX1044" s="163"/>
      <c r="AY1044" s="164"/>
      <c r="AZ1044" s="165"/>
      <c r="BA1044" s="165"/>
    </row>
    <row r="1045" spans="1:58">
      <c r="A1045" s="319" t="s">
        <v>881</v>
      </c>
      <c r="B1045" s="318" t="s">
        <v>884</v>
      </c>
      <c r="C1045" s="68" t="s">
        <v>483</v>
      </c>
      <c r="D1045" s="21" t="s">
        <v>103</v>
      </c>
      <c r="E1045" s="21" t="s">
        <v>852</v>
      </c>
      <c r="F1045" s="21">
        <v>1</v>
      </c>
      <c r="G1045" s="20" t="s">
        <v>887</v>
      </c>
      <c r="H1045" s="21">
        <v>1</v>
      </c>
      <c r="I1045" s="49">
        <v>1</v>
      </c>
      <c r="J1045" s="37"/>
      <c r="K1045" s="31"/>
      <c r="L1045" s="31"/>
      <c r="M1045" s="38"/>
      <c r="N1045" s="193"/>
      <c r="O1045" s="21"/>
      <c r="P1045" s="21"/>
      <c r="Q1045" s="21"/>
      <c r="R1045" s="21"/>
      <c r="S1045" s="21"/>
      <c r="T1045" s="121"/>
      <c r="U1045" s="50">
        <f t="shared" si="258"/>
        <v>0</v>
      </c>
      <c r="V1045" s="29">
        <f t="shared" si="259"/>
        <v>0</v>
      </c>
      <c r="W1045" s="29">
        <f t="shared" si="260"/>
        <v>0</v>
      </c>
      <c r="X1045" s="57">
        <f t="shared" si="261"/>
        <v>0</v>
      </c>
      <c r="Y1045" s="29">
        <f t="shared" si="262"/>
        <v>0</v>
      </c>
      <c r="Z1045" s="20">
        <f t="shared" si="263"/>
        <v>0</v>
      </c>
      <c r="AA1045" s="20">
        <f t="shared" si="256"/>
        <v>0</v>
      </c>
      <c r="AB1045" s="20">
        <f t="shared" si="264"/>
        <v>0</v>
      </c>
      <c r="AC1045" s="20">
        <f t="shared" si="265"/>
        <v>0</v>
      </c>
      <c r="AD1045" s="20">
        <f t="shared" si="266"/>
        <v>0.33</v>
      </c>
      <c r="AE1045" s="23">
        <f t="shared" si="267"/>
        <v>0</v>
      </c>
      <c r="AF1045" s="25">
        <f t="shared" si="268"/>
        <v>0</v>
      </c>
      <c r="AG1045" s="230">
        <f t="shared" si="272"/>
        <v>0</v>
      </c>
      <c r="AH1045" s="25">
        <f t="shared" si="273"/>
        <v>0</v>
      </c>
      <c r="AI1045" s="23"/>
      <c r="AJ1045" s="49">
        <f t="shared" si="269"/>
        <v>0.33</v>
      </c>
      <c r="AK1045" s="181" t="s">
        <v>875</v>
      </c>
      <c r="AL1045" s="182">
        <f t="shared" si="270"/>
        <v>5.5000000000000003E-4</v>
      </c>
      <c r="AM1045" s="69" t="s">
        <v>468</v>
      </c>
      <c r="AN1045" s="20" t="s">
        <v>180</v>
      </c>
      <c r="AO1045" s="20" t="s">
        <v>180</v>
      </c>
      <c r="AP1045" s="21"/>
      <c r="AQ1045" s="122" t="s">
        <v>876</v>
      </c>
      <c r="AR1045" s="185" t="str">
        <f>INDEX(Преподаватели!F$3:F$72,MATCH($AK1045,Преподаватели!$E$3:$E$72,0),1)</f>
        <v>проф.</v>
      </c>
      <c r="AS1045" s="101" t="str">
        <f>INDEX(Преподаватели!G$3:G$72,MATCH($AK1045,Преподаватели!$E$3:$E$72,0),1)</f>
        <v>шт.</v>
      </c>
      <c r="AT1045" s="101" t="str">
        <f>INDEX(Преподаватели!H$3:H$72,MATCH($AK1045,Преподаватели!$E$3:$E$72,0),1)</f>
        <v>д.н.</v>
      </c>
      <c r="AU1045" s="186" t="str">
        <f>INDEX(Преподаватели!I$3:I$72,MATCH($AK1045,Преподаватели!$E$3:$E$72,0),1)</f>
        <v>проф.</v>
      </c>
      <c r="AV1045" s="157"/>
      <c r="AW1045" s="163"/>
      <c r="AX1045" s="163"/>
      <c r="AY1045" s="164"/>
      <c r="AZ1045" s="165"/>
      <c r="BA1045" s="165"/>
      <c r="BB1045" s="1"/>
      <c r="BC1045" s="1"/>
      <c r="BD1045" s="1"/>
      <c r="BE1045" s="1"/>
      <c r="BF1045" s="1"/>
    </row>
    <row r="1046" spans="1:58" s="1" customFormat="1">
      <c r="A1046" s="328" t="s">
        <v>881</v>
      </c>
      <c r="B1046" s="318" t="s">
        <v>884</v>
      </c>
      <c r="C1046" s="68" t="s">
        <v>483</v>
      </c>
      <c r="D1046" s="21" t="s">
        <v>103</v>
      </c>
      <c r="E1046" s="21" t="s">
        <v>852</v>
      </c>
      <c r="F1046" s="21">
        <v>1</v>
      </c>
      <c r="G1046" s="20" t="s">
        <v>887</v>
      </c>
      <c r="H1046" s="21">
        <v>1</v>
      </c>
      <c r="I1046" s="49">
        <v>1</v>
      </c>
      <c r="J1046" s="37"/>
      <c r="K1046" s="31"/>
      <c r="L1046" s="31"/>
      <c r="M1046" s="38"/>
      <c r="N1046" s="193"/>
      <c r="O1046" s="21"/>
      <c r="P1046" s="21"/>
      <c r="Q1046" s="21"/>
      <c r="R1046" s="21"/>
      <c r="S1046" s="21"/>
      <c r="T1046" s="121"/>
      <c r="U1046" s="50">
        <f t="shared" si="258"/>
        <v>0</v>
      </c>
      <c r="V1046" s="29">
        <f t="shared" si="259"/>
        <v>0</v>
      </c>
      <c r="W1046" s="29">
        <f t="shared" si="260"/>
        <v>0</v>
      </c>
      <c r="X1046" s="57">
        <f t="shared" si="261"/>
        <v>0</v>
      </c>
      <c r="Y1046" s="29">
        <f t="shared" si="262"/>
        <v>0</v>
      </c>
      <c r="Z1046" s="20">
        <f t="shared" si="263"/>
        <v>0</v>
      </c>
      <c r="AA1046" s="20">
        <f t="shared" si="256"/>
        <v>0</v>
      </c>
      <c r="AB1046" s="20">
        <f t="shared" si="264"/>
        <v>0</v>
      </c>
      <c r="AC1046" s="20">
        <f t="shared" si="265"/>
        <v>0</v>
      </c>
      <c r="AD1046" s="20">
        <f t="shared" si="266"/>
        <v>0.33</v>
      </c>
      <c r="AE1046" s="23">
        <f t="shared" si="267"/>
        <v>0</v>
      </c>
      <c r="AF1046" s="25">
        <f t="shared" si="268"/>
        <v>0</v>
      </c>
      <c r="AG1046" s="230">
        <f t="shared" si="272"/>
        <v>0</v>
      </c>
      <c r="AH1046" s="25">
        <f t="shared" si="273"/>
        <v>0</v>
      </c>
      <c r="AI1046" s="23"/>
      <c r="AJ1046" s="49">
        <f t="shared" si="269"/>
        <v>0.33</v>
      </c>
      <c r="AK1046" s="181" t="s">
        <v>880</v>
      </c>
      <c r="AL1046" s="182">
        <f t="shared" si="270"/>
        <v>5.5000000000000003E-4</v>
      </c>
      <c r="AM1046" s="158" t="s">
        <v>468</v>
      </c>
      <c r="AN1046" s="20" t="s">
        <v>180</v>
      </c>
      <c r="AO1046" s="20" t="s">
        <v>180</v>
      </c>
      <c r="AP1046" s="21"/>
      <c r="AQ1046" s="122" t="s">
        <v>876</v>
      </c>
      <c r="AR1046" s="185" t="str">
        <f>INDEX(Преподаватели!F$3:F$72,MATCH($AK1046,Преподаватели!$E$3:$E$72,0),1)</f>
        <v>доц.</v>
      </c>
      <c r="AS1046" s="101" t="str">
        <f>INDEX(Преподаватели!G$3:G$72,MATCH($AK1046,Преподаватели!$E$3:$E$72,0),1)</f>
        <v>шт.</v>
      </c>
      <c r="AT1046" s="101" t="str">
        <f>INDEX(Преподаватели!H$3:H$72,MATCH($AK1046,Преподаватели!$E$3:$E$72,0),1)</f>
        <v>к.н.</v>
      </c>
      <c r="AU1046" s="186" t="str">
        <f>INDEX(Преподаватели!I$3:I$72,MATCH($AK1046,Преподаватели!$E$3:$E$72,0),1)</f>
        <v>доц.</v>
      </c>
      <c r="AV1046" s="157"/>
      <c r="AW1046" s="163"/>
      <c r="AX1046" s="163"/>
      <c r="AY1046" s="164"/>
      <c r="AZ1046" s="165"/>
      <c r="BA1046" s="165"/>
      <c r="BB1046" s="4"/>
      <c r="BC1046" s="4"/>
      <c r="BD1046" s="4"/>
      <c r="BE1046" s="4"/>
      <c r="BF1046" s="4"/>
    </row>
    <row r="1047" spans="1:58" s="1" customFormat="1">
      <c r="A1047" s="328" t="s">
        <v>881</v>
      </c>
      <c r="B1047" s="318" t="s">
        <v>884</v>
      </c>
      <c r="C1047" s="68" t="s">
        <v>483</v>
      </c>
      <c r="D1047" s="21" t="s">
        <v>103</v>
      </c>
      <c r="E1047" s="21" t="s">
        <v>852</v>
      </c>
      <c r="F1047" s="21">
        <v>1</v>
      </c>
      <c r="G1047" s="20" t="s">
        <v>887</v>
      </c>
      <c r="H1047" s="21">
        <v>1</v>
      </c>
      <c r="I1047" s="49">
        <v>1</v>
      </c>
      <c r="J1047" s="37"/>
      <c r="K1047" s="31"/>
      <c r="L1047" s="31"/>
      <c r="M1047" s="38"/>
      <c r="N1047" s="193"/>
      <c r="O1047" s="21"/>
      <c r="P1047" s="21"/>
      <c r="Q1047" s="21"/>
      <c r="R1047" s="21"/>
      <c r="S1047" s="21"/>
      <c r="T1047" s="121"/>
      <c r="U1047" s="50">
        <f t="shared" si="258"/>
        <v>0</v>
      </c>
      <c r="V1047" s="29">
        <f t="shared" si="259"/>
        <v>0</v>
      </c>
      <c r="W1047" s="29">
        <f t="shared" si="260"/>
        <v>0</v>
      </c>
      <c r="X1047" s="57">
        <f t="shared" si="261"/>
        <v>0</v>
      </c>
      <c r="Y1047" s="29">
        <f t="shared" si="262"/>
        <v>0</v>
      </c>
      <c r="Z1047" s="20">
        <f t="shared" si="263"/>
        <v>0</v>
      </c>
      <c r="AA1047" s="20">
        <f t="shared" si="256"/>
        <v>0</v>
      </c>
      <c r="AB1047" s="20">
        <f t="shared" si="264"/>
        <v>0</v>
      </c>
      <c r="AC1047" s="20">
        <f t="shared" si="265"/>
        <v>0</v>
      </c>
      <c r="AD1047" s="20">
        <f t="shared" si="266"/>
        <v>0.33</v>
      </c>
      <c r="AE1047" s="23">
        <f t="shared" si="267"/>
        <v>0</v>
      </c>
      <c r="AF1047" s="25">
        <f t="shared" si="268"/>
        <v>0</v>
      </c>
      <c r="AG1047" s="230">
        <f t="shared" si="272"/>
        <v>0</v>
      </c>
      <c r="AH1047" s="25">
        <f t="shared" si="273"/>
        <v>0</v>
      </c>
      <c r="AI1047" s="23"/>
      <c r="AJ1047" s="49">
        <f t="shared" si="269"/>
        <v>0.33</v>
      </c>
      <c r="AK1047" s="181" t="s">
        <v>880</v>
      </c>
      <c r="AL1047" s="182">
        <f t="shared" si="270"/>
        <v>5.5000000000000003E-4</v>
      </c>
      <c r="AM1047" s="158" t="s">
        <v>468</v>
      </c>
      <c r="AN1047" s="20" t="s">
        <v>180</v>
      </c>
      <c r="AO1047" s="20" t="s">
        <v>180</v>
      </c>
      <c r="AP1047" s="21"/>
      <c r="AQ1047" s="122" t="s">
        <v>876</v>
      </c>
      <c r="AR1047" s="185" t="str">
        <f>INDEX(Преподаватели!F$3:F$72,MATCH($AK1047,Преподаватели!$E$3:$E$72,0),1)</f>
        <v>доц.</v>
      </c>
      <c r="AS1047" s="101" t="str">
        <f>INDEX(Преподаватели!G$3:G$72,MATCH($AK1047,Преподаватели!$E$3:$E$72,0),1)</f>
        <v>шт.</v>
      </c>
      <c r="AT1047" s="101" t="str">
        <f>INDEX(Преподаватели!H$3:H$72,MATCH($AK1047,Преподаватели!$E$3:$E$72,0),1)</f>
        <v>к.н.</v>
      </c>
      <c r="AU1047" s="186" t="str">
        <f>INDEX(Преподаватели!I$3:I$72,MATCH($AK1047,Преподаватели!$E$3:$E$72,0),1)</f>
        <v>доц.</v>
      </c>
      <c r="AV1047" s="157"/>
      <c r="AW1047" s="163"/>
      <c r="AX1047" s="163"/>
      <c r="AY1047" s="164"/>
      <c r="AZ1047" s="165"/>
      <c r="BA1047" s="165"/>
    </row>
    <row r="1048" spans="1:58" s="1" customFormat="1">
      <c r="A1048" s="328" t="s">
        <v>881</v>
      </c>
      <c r="B1048" s="318" t="s">
        <v>891</v>
      </c>
      <c r="C1048" s="68" t="s">
        <v>483</v>
      </c>
      <c r="D1048" s="21" t="s">
        <v>103</v>
      </c>
      <c r="E1048" s="21" t="s">
        <v>852</v>
      </c>
      <c r="F1048" s="21">
        <v>1</v>
      </c>
      <c r="G1048" s="20" t="s">
        <v>887</v>
      </c>
      <c r="H1048" s="21">
        <v>1</v>
      </c>
      <c r="I1048" s="49">
        <v>1</v>
      </c>
      <c r="J1048" s="37"/>
      <c r="K1048" s="31"/>
      <c r="L1048" s="31"/>
      <c r="M1048" s="38"/>
      <c r="N1048" s="193"/>
      <c r="O1048" s="21"/>
      <c r="P1048" s="21"/>
      <c r="Q1048" s="21"/>
      <c r="R1048" s="21"/>
      <c r="S1048" s="21"/>
      <c r="T1048" s="121"/>
      <c r="U1048" s="50">
        <f t="shared" si="258"/>
        <v>0</v>
      </c>
      <c r="V1048" s="29">
        <f t="shared" si="259"/>
        <v>0</v>
      </c>
      <c r="W1048" s="29">
        <f t="shared" si="260"/>
        <v>0</v>
      </c>
      <c r="X1048" s="57">
        <f t="shared" si="261"/>
        <v>0</v>
      </c>
      <c r="Y1048" s="29">
        <f t="shared" si="262"/>
        <v>0</v>
      </c>
      <c r="Z1048" s="20">
        <f t="shared" si="263"/>
        <v>0</v>
      </c>
      <c r="AA1048" s="20">
        <f t="shared" si="256"/>
        <v>0</v>
      </c>
      <c r="AB1048" s="20">
        <f t="shared" si="264"/>
        <v>0</v>
      </c>
      <c r="AC1048" s="20">
        <f t="shared" si="265"/>
        <v>0</v>
      </c>
      <c r="AD1048" s="20">
        <f t="shared" si="266"/>
        <v>0.5</v>
      </c>
      <c r="AE1048" s="23">
        <f t="shared" si="267"/>
        <v>0</v>
      </c>
      <c r="AF1048" s="25">
        <f t="shared" si="268"/>
        <v>0</v>
      </c>
      <c r="AG1048" s="230"/>
      <c r="AH1048" s="25"/>
      <c r="AI1048" s="23"/>
      <c r="AJ1048" s="49">
        <f t="shared" si="269"/>
        <v>0.5</v>
      </c>
      <c r="AK1048" s="181" t="s">
        <v>883</v>
      </c>
      <c r="AL1048" s="182">
        <f t="shared" si="270"/>
        <v>8.3333333333333339E-4</v>
      </c>
      <c r="AM1048" s="158" t="s">
        <v>468</v>
      </c>
      <c r="AN1048" s="20" t="s">
        <v>180</v>
      </c>
      <c r="AO1048" s="20" t="s">
        <v>180</v>
      </c>
      <c r="AP1048" s="21"/>
      <c r="AQ1048" s="122" t="s">
        <v>876</v>
      </c>
      <c r="AR1048" s="185" t="str">
        <f>INDEX(Преподаватели!F$3:F$72,MATCH($AK1048,Преподаватели!$E$3:$E$72,0),1)</f>
        <v>доц.</v>
      </c>
      <c r="AS1048" s="101" t="str">
        <f>INDEX(Преподаватели!G$3:G$72,MATCH($AK1048,Преподаватели!$E$3:$E$72,0),1)</f>
        <v>сум.</v>
      </c>
      <c r="AT1048" s="101" t="str">
        <f>INDEX(Преподаватели!H$3:H$72,MATCH($AK1048,Преподаватели!$E$3:$E$72,0),1)</f>
        <v>б.с.</v>
      </c>
      <c r="AU1048" s="186" t="str">
        <f>INDEX(Преподаватели!I$3:I$72,MATCH($AK1048,Преподаватели!$E$3:$E$72,0),1)</f>
        <v>б.з.</v>
      </c>
      <c r="AV1048" s="157"/>
      <c r="AW1048" s="163"/>
      <c r="AX1048" s="163"/>
      <c r="AY1048" s="164"/>
      <c r="AZ1048" s="165"/>
      <c r="BA1048" s="165"/>
      <c r="BB1048" s="4"/>
      <c r="BC1048" s="4"/>
      <c r="BD1048" s="4"/>
      <c r="BE1048" s="4"/>
      <c r="BF1048" s="4"/>
    </row>
    <row r="1049" spans="1:58">
      <c r="A1049" s="319" t="s">
        <v>881</v>
      </c>
      <c r="B1049" s="318" t="s">
        <v>892</v>
      </c>
      <c r="C1049" s="68" t="s">
        <v>483</v>
      </c>
      <c r="D1049" s="21" t="s">
        <v>103</v>
      </c>
      <c r="E1049" s="21" t="s">
        <v>852</v>
      </c>
      <c r="F1049" s="21">
        <v>1</v>
      </c>
      <c r="G1049" s="20" t="s">
        <v>887</v>
      </c>
      <c r="H1049" s="21">
        <v>1</v>
      </c>
      <c r="I1049" s="49">
        <v>1</v>
      </c>
      <c r="J1049" s="37"/>
      <c r="K1049" s="31"/>
      <c r="L1049" s="31"/>
      <c r="M1049" s="38"/>
      <c r="N1049" s="193"/>
      <c r="O1049" s="21"/>
      <c r="P1049" s="21"/>
      <c r="Q1049" s="21"/>
      <c r="R1049" s="21"/>
      <c r="S1049" s="21"/>
      <c r="T1049" s="121"/>
      <c r="U1049" s="50">
        <f t="shared" si="258"/>
        <v>0</v>
      </c>
      <c r="V1049" s="29">
        <f t="shared" si="259"/>
        <v>0</v>
      </c>
      <c r="W1049" s="29">
        <f t="shared" si="260"/>
        <v>0</v>
      </c>
      <c r="X1049" s="57">
        <f t="shared" si="261"/>
        <v>0</v>
      </c>
      <c r="Y1049" s="29">
        <f t="shared" si="262"/>
        <v>0</v>
      </c>
      <c r="Z1049" s="20">
        <f t="shared" si="263"/>
        <v>0</v>
      </c>
      <c r="AA1049" s="20">
        <f t="shared" si="256"/>
        <v>0</v>
      </c>
      <c r="AB1049" s="20">
        <f t="shared" si="264"/>
        <v>0</v>
      </c>
      <c r="AC1049" s="20">
        <f t="shared" si="265"/>
        <v>0</v>
      </c>
      <c r="AD1049" s="20">
        <f t="shared" si="266"/>
        <v>0.33</v>
      </c>
      <c r="AE1049" s="23">
        <f t="shared" si="267"/>
        <v>0</v>
      </c>
      <c r="AF1049" s="25">
        <f t="shared" si="268"/>
        <v>0</v>
      </c>
      <c r="AG1049" s="230"/>
      <c r="AH1049" s="25"/>
      <c r="AI1049" s="23"/>
      <c r="AJ1049" s="49">
        <f t="shared" si="269"/>
        <v>0.33</v>
      </c>
      <c r="AK1049" s="181" t="s">
        <v>875</v>
      </c>
      <c r="AL1049" s="182">
        <f t="shared" si="270"/>
        <v>5.5000000000000003E-4</v>
      </c>
      <c r="AM1049" s="158" t="s">
        <v>468</v>
      </c>
      <c r="AN1049" s="20" t="s">
        <v>180</v>
      </c>
      <c r="AO1049" s="20" t="s">
        <v>180</v>
      </c>
      <c r="AP1049" s="21"/>
      <c r="AQ1049" s="122" t="s">
        <v>876</v>
      </c>
      <c r="AR1049" s="185" t="str">
        <f>INDEX(Преподаватели!F$3:F$72,MATCH($AK1049,Преподаватели!$E$3:$E$72,0),1)</f>
        <v>проф.</v>
      </c>
      <c r="AS1049" s="101" t="str">
        <f>INDEX(Преподаватели!G$3:G$72,MATCH($AK1049,Преподаватели!$E$3:$E$72,0),1)</f>
        <v>шт.</v>
      </c>
      <c r="AT1049" s="101" t="str">
        <f>INDEX(Преподаватели!H$3:H$72,MATCH($AK1049,Преподаватели!$E$3:$E$72,0),1)</f>
        <v>д.н.</v>
      </c>
      <c r="AU1049" s="186" t="str">
        <f>INDEX(Преподаватели!I$3:I$72,MATCH($AK1049,Преподаватели!$E$3:$E$72,0),1)</f>
        <v>проф.</v>
      </c>
      <c r="AV1049" s="157"/>
      <c r="AW1049" s="163"/>
      <c r="AX1049" s="163"/>
      <c r="AY1049" s="164"/>
      <c r="AZ1049" s="165"/>
      <c r="BA1049" s="165"/>
      <c r="BB1049" s="1"/>
      <c r="BC1049" s="1"/>
      <c r="BD1049" s="1"/>
      <c r="BE1049" s="1"/>
      <c r="BF1049" s="1"/>
    </row>
    <row r="1050" spans="1:58" s="1" customFormat="1">
      <c r="A1050" s="319" t="s">
        <v>881</v>
      </c>
      <c r="B1050" s="318" t="s">
        <v>892</v>
      </c>
      <c r="C1050" s="68" t="s">
        <v>483</v>
      </c>
      <c r="D1050" s="21" t="s">
        <v>103</v>
      </c>
      <c r="E1050" s="21" t="s">
        <v>852</v>
      </c>
      <c r="F1050" s="21">
        <v>1</v>
      </c>
      <c r="G1050" s="20" t="s">
        <v>887</v>
      </c>
      <c r="H1050" s="21">
        <v>1</v>
      </c>
      <c r="I1050" s="49">
        <v>1</v>
      </c>
      <c r="J1050" s="37"/>
      <c r="K1050" s="31"/>
      <c r="L1050" s="31"/>
      <c r="M1050" s="38"/>
      <c r="N1050" s="193"/>
      <c r="O1050" s="21"/>
      <c r="P1050" s="21"/>
      <c r="Q1050" s="21"/>
      <c r="R1050" s="21"/>
      <c r="S1050" s="21"/>
      <c r="T1050" s="121"/>
      <c r="U1050" s="50">
        <f t="shared" si="258"/>
        <v>0</v>
      </c>
      <c r="V1050" s="29">
        <f t="shared" si="259"/>
        <v>0</v>
      </c>
      <c r="W1050" s="29">
        <f t="shared" si="260"/>
        <v>0</v>
      </c>
      <c r="X1050" s="57">
        <f t="shared" si="261"/>
        <v>0</v>
      </c>
      <c r="Y1050" s="29">
        <f t="shared" si="262"/>
        <v>0</v>
      </c>
      <c r="Z1050" s="20">
        <f t="shared" si="263"/>
        <v>0</v>
      </c>
      <c r="AA1050" s="20">
        <f t="shared" si="256"/>
        <v>0</v>
      </c>
      <c r="AB1050" s="20">
        <f t="shared" si="264"/>
        <v>0</v>
      </c>
      <c r="AC1050" s="20">
        <f t="shared" si="265"/>
        <v>0</v>
      </c>
      <c r="AD1050" s="20">
        <f t="shared" si="266"/>
        <v>0.33</v>
      </c>
      <c r="AE1050" s="23">
        <f t="shared" si="267"/>
        <v>0</v>
      </c>
      <c r="AF1050" s="25">
        <f t="shared" si="268"/>
        <v>0</v>
      </c>
      <c r="AG1050" s="230">
        <f>IF(OR(L1050="+",A1050="Пр",A1050="ПедПр",A1050="НПрКПУ"),0,IF(OR(D1050="Ден.(д)",D1050="Заоч.(д)"),N1050*0.5*H1050,IF((V1050+W1050)&gt;0,N1050*H1050*0.08,0)))</f>
        <v>0</v>
      </c>
      <c r="AH1050" s="25">
        <f>IF(AF1050&gt;0,0,IF(D1050="Заоч.",0,IF(OR(D1050="Ден.(д)",D1050="Заоч.(д)"),0,IF(Q1050&gt;0,N1050*H1050*0.02,0))))</f>
        <v>0</v>
      </c>
      <c r="AI1050" s="23"/>
      <c r="AJ1050" s="49">
        <f t="shared" si="269"/>
        <v>0.33</v>
      </c>
      <c r="AK1050" s="181" t="s">
        <v>880</v>
      </c>
      <c r="AL1050" s="182">
        <f t="shared" si="270"/>
        <v>5.5000000000000003E-4</v>
      </c>
      <c r="AM1050" s="158" t="s">
        <v>468</v>
      </c>
      <c r="AN1050" s="20" t="s">
        <v>180</v>
      </c>
      <c r="AO1050" s="20" t="s">
        <v>180</v>
      </c>
      <c r="AP1050" s="21"/>
      <c r="AQ1050" s="122" t="s">
        <v>876</v>
      </c>
      <c r="AR1050" s="185" t="str">
        <f>INDEX(Преподаватели!F$3:F$72,MATCH($AK1050,Преподаватели!$E$3:$E$72,0),1)</f>
        <v>доц.</v>
      </c>
      <c r="AS1050" s="101" t="str">
        <f>INDEX(Преподаватели!G$3:G$72,MATCH($AK1050,Преподаватели!$E$3:$E$72,0),1)</f>
        <v>шт.</v>
      </c>
      <c r="AT1050" s="101" t="str">
        <f>INDEX(Преподаватели!H$3:H$72,MATCH($AK1050,Преподаватели!$E$3:$E$72,0),1)</f>
        <v>к.н.</v>
      </c>
      <c r="AU1050" s="186" t="str">
        <f>INDEX(Преподаватели!I$3:I$72,MATCH($AK1050,Преподаватели!$E$3:$E$72,0),1)</f>
        <v>доц.</v>
      </c>
      <c r="AV1050" s="157"/>
      <c r="AW1050" s="163"/>
      <c r="AX1050" s="163"/>
      <c r="AY1050" s="164"/>
      <c r="AZ1050" s="165"/>
      <c r="BA1050" s="165"/>
    </row>
    <row r="1051" spans="1:58">
      <c r="A1051" s="319" t="s">
        <v>881</v>
      </c>
      <c r="B1051" s="318" t="s">
        <v>892</v>
      </c>
      <c r="C1051" s="68" t="s">
        <v>483</v>
      </c>
      <c r="D1051" s="21" t="s">
        <v>103</v>
      </c>
      <c r="E1051" s="21" t="s">
        <v>852</v>
      </c>
      <c r="F1051" s="21">
        <v>1</v>
      </c>
      <c r="G1051" s="20" t="s">
        <v>887</v>
      </c>
      <c r="H1051" s="21">
        <v>1</v>
      </c>
      <c r="I1051" s="49">
        <v>1</v>
      </c>
      <c r="J1051" s="37"/>
      <c r="K1051" s="31"/>
      <c r="L1051" s="31"/>
      <c r="M1051" s="38"/>
      <c r="N1051" s="193"/>
      <c r="O1051" s="21"/>
      <c r="P1051" s="21"/>
      <c r="Q1051" s="21"/>
      <c r="R1051" s="21"/>
      <c r="S1051" s="21"/>
      <c r="T1051" s="121"/>
      <c r="U1051" s="50">
        <f t="shared" si="258"/>
        <v>0</v>
      </c>
      <c r="V1051" s="29">
        <f t="shared" si="259"/>
        <v>0</v>
      </c>
      <c r="W1051" s="29">
        <f t="shared" si="260"/>
        <v>0</v>
      </c>
      <c r="X1051" s="57">
        <f t="shared" si="261"/>
        <v>0</v>
      </c>
      <c r="Y1051" s="29">
        <f t="shared" si="262"/>
        <v>0</v>
      </c>
      <c r="Z1051" s="20">
        <f t="shared" si="263"/>
        <v>0</v>
      </c>
      <c r="AA1051" s="20">
        <f t="shared" si="256"/>
        <v>0</v>
      </c>
      <c r="AB1051" s="20">
        <f t="shared" si="264"/>
        <v>0</v>
      </c>
      <c r="AC1051" s="20">
        <f t="shared" si="265"/>
        <v>0</v>
      </c>
      <c r="AD1051" s="20">
        <f t="shared" si="266"/>
        <v>0.33</v>
      </c>
      <c r="AE1051" s="23">
        <f t="shared" si="267"/>
        <v>0</v>
      </c>
      <c r="AF1051" s="25">
        <f t="shared" si="268"/>
        <v>0</v>
      </c>
      <c r="AG1051" s="230">
        <f>IF(OR(L1051="+",A1051="Пр",A1051="ПедПр",A1051="НПрКПУ"),0,IF(OR(D1051="Ден.(д)",D1051="Заоч.(д)"),N1051*0.5*H1051,IF((V1051+W1051)&gt;0,N1051*H1051*0.08,0)))</f>
        <v>0</v>
      </c>
      <c r="AH1051" s="25">
        <f>IF(AF1051&gt;0,0,IF(D1051="Заоч.",0,IF(OR(D1051="Ден.(д)",D1051="Заоч.(д)"),0,IF(Q1051&gt;0,N1051*H1051*0.02,0))))</f>
        <v>0</v>
      </c>
      <c r="AI1051" s="23"/>
      <c r="AJ1051" s="49">
        <f t="shared" si="269"/>
        <v>0.33</v>
      </c>
      <c r="AK1051" s="181" t="s">
        <v>880</v>
      </c>
      <c r="AL1051" s="182">
        <f t="shared" si="270"/>
        <v>5.5000000000000003E-4</v>
      </c>
      <c r="AM1051" s="158" t="s">
        <v>468</v>
      </c>
      <c r="AN1051" s="20" t="s">
        <v>180</v>
      </c>
      <c r="AO1051" s="20" t="s">
        <v>180</v>
      </c>
      <c r="AP1051" s="21"/>
      <c r="AQ1051" s="122" t="s">
        <v>876</v>
      </c>
      <c r="AR1051" s="185" t="str">
        <f>INDEX(Преподаватели!F$3:F$72,MATCH($AK1051,Преподаватели!$E$3:$E$72,0),1)</f>
        <v>доц.</v>
      </c>
      <c r="AS1051" s="101" t="str">
        <f>INDEX(Преподаватели!G$3:G$72,MATCH($AK1051,Преподаватели!$E$3:$E$72,0),1)</f>
        <v>шт.</v>
      </c>
      <c r="AT1051" s="101" t="str">
        <f>INDEX(Преподаватели!H$3:H$72,MATCH($AK1051,Преподаватели!$E$3:$E$72,0),1)</f>
        <v>к.н.</v>
      </c>
      <c r="AU1051" s="186" t="str">
        <f>INDEX(Преподаватели!I$3:I$72,MATCH($AK1051,Преподаватели!$E$3:$E$72,0),1)</f>
        <v>доц.</v>
      </c>
      <c r="AV1051" s="157"/>
      <c r="AW1051" s="163"/>
      <c r="AX1051" s="163"/>
      <c r="AY1051" s="164"/>
      <c r="AZ1051" s="165"/>
      <c r="BA1051" s="165"/>
      <c r="BB1051" s="1"/>
      <c r="BC1051" s="1"/>
      <c r="BD1051" s="1"/>
      <c r="BE1051" s="1"/>
      <c r="BF1051" s="1"/>
    </row>
    <row r="1052" spans="1:58" s="1" customFormat="1">
      <c r="A1052" s="324" t="s">
        <v>877</v>
      </c>
      <c r="B1052" s="318" t="s">
        <v>893</v>
      </c>
      <c r="C1052" s="68" t="s">
        <v>143</v>
      </c>
      <c r="D1052" s="21" t="s">
        <v>103</v>
      </c>
      <c r="E1052" s="21" t="s">
        <v>192</v>
      </c>
      <c r="F1052" s="21">
        <v>2</v>
      </c>
      <c r="G1052" s="20" t="s">
        <v>212</v>
      </c>
      <c r="H1052" s="21">
        <v>4</v>
      </c>
      <c r="I1052" s="49">
        <v>1</v>
      </c>
      <c r="J1052" s="37"/>
      <c r="K1052" s="31" t="s">
        <v>879</v>
      </c>
      <c r="L1052" s="31"/>
      <c r="M1052" s="38"/>
      <c r="N1052" s="193">
        <v>3</v>
      </c>
      <c r="O1052" s="21">
        <v>90</v>
      </c>
      <c r="P1052" s="21">
        <v>0</v>
      </c>
      <c r="Q1052" s="21">
        <v>0</v>
      </c>
      <c r="R1052" s="21">
        <v>0</v>
      </c>
      <c r="S1052" s="21">
        <v>0</v>
      </c>
      <c r="T1052" s="121"/>
      <c r="U1052" s="50">
        <f t="shared" si="258"/>
        <v>0</v>
      </c>
      <c r="V1052" s="29">
        <f t="shared" si="259"/>
        <v>0</v>
      </c>
      <c r="W1052" s="29">
        <f t="shared" si="260"/>
        <v>0</v>
      </c>
      <c r="X1052" s="57">
        <f t="shared" si="261"/>
        <v>0</v>
      </c>
      <c r="Y1052" s="29">
        <f t="shared" si="262"/>
        <v>0</v>
      </c>
      <c r="Z1052" s="20">
        <f t="shared" si="263"/>
        <v>0</v>
      </c>
      <c r="AA1052" s="20">
        <f t="shared" si="256"/>
        <v>0</v>
      </c>
      <c r="AB1052" s="20">
        <f t="shared" si="264"/>
        <v>0</v>
      </c>
      <c r="AC1052" s="20">
        <f t="shared" si="265"/>
        <v>0</v>
      </c>
      <c r="AD1052" s="20">
        <f t="shared" si="266"/>
        <v>0</v>
      </c>
      <c r="AE1052" s="23">
        <f t="shared" si="267"/>
        <v>0</v>
      </c>
      <c r="AF1052" s="25">
        <f t="shared" si="268"/>
        <v>2</v>
      </c>
      <c r="AG1052" s="230"/>
      <c r="AH1052" s="25"/>
      <c r="AI1052" s="23"/>
      <c r="AJ1052" s="49">
        <f t="shared" si="269"/>
        <v>2</v>
      </c>
      <c r="AK1052" s="181" t="s">
        <v>880</v>
      </c>
      <c r="AL1052" s="182">
        <f t="shared" si="270"/>
        <v>3.3333333333333335E-3</v>
      </c>
      <c r="AM1052" s="158" t="s">
        <v>161</v>
      </c>
      <c r="AN1052" s="20" t="s">
        <v>149</v>
      </c>
      <c r="AO1052" s="20" t="s">
        <v>149</v>
      </c>
      <c r="AP1052" s="21"/>
      <c r="AQ1052" s="122" t="s">
        <v>876</v>
      </c>
      <c r="AR1052" s="185" t="str">
        <f>INDEX(Преподаватели!F$3:F$72,MATCH($AK1052,Преподаватели!$E$3:$E$72,0),1)</f>
        <v>доц.</v>
      </c>
      <c r="AS1052" s="101" t="str">
        <f>INDEX(Преподаватели!G$3:G$72,MATCH($AK1052,Преподаватели!$E$3:$E$72,0),1)</f>
        <v>шт.</v>
      </c>
      <c r="AT1052" s="101" t="str">
        <f>INDEX(Преподаватели!H$3:H$72,MATCH($AK1052,Преподаватели!$E$3:$E$72,0),1)</f>
        <v>к.н.</v>
      </c>
      <c r="AU1052" s="186" t="str">
        <f>INDEX(Преподаватели!I$3:I$72,MATCH($AK1052,Преподаватели!$E$3:$E$72,0),1)</f>
        <v>доц.</v>
      </c>
      <c r="AV1052" s="157"/>
      <c r="AW1052" s="163"/>
      <c r="AX1052" s="163"/>
      <c r="AY1052" s="164"/>
      <c r="AZ1052" s="165"/>
      <c r="BA1052" s="165"/>
    </row>
    <row r="1053" spans="1:58" s="1" customFormat="1">
      <c r="A1053" s="316" t="s">
        <v>877</v>
      </c>
      <c r="B1053" s="318" t="s">
        <v>893</v>
      </c>
      <c r="C1053" s="68" t="s">
        <v>227</v>
      </c>
      <c r="D1053" s="21" t="s">
        <v>103</v>
      </c>
      <c r="E1053" s="21" t="s">
        <v>192</v>
      </c>
      <c r="F1053" s="21">
        <v>2</v>
      </c>
      <c r="G1053" s="20" t="s">
        <v>228</v>
      </c>
      <c r="H1053" s="21">
        <v>1</v>
      </c>
      <c r="I1053" s="49">
        <v>1</v>
      </c>
      <c r="J1053" s="37"/>
      <c r="K1053" s="31" t="s">
        <v>879</v>
      </c>
      <c r="L1053" s="31"/>
      <c r="M1053" s="38"/>
      <c r="N1053" s="193">
        <v>3</v>
      </c>
      <c r="O1053" s="21">
        <v>90</v>
      </c>
      <c r="P1053" s="21"/>
      <c r="Q1053" s="21">
        <v>0</v>
      </c>
      <c r="R1053" s="21">
        <v>0</v>
      </c>
      <c r="S1053" s="21">
        <v>0</v>
      </c>
      <c r="T1053" s="121"/>
      <c r="U1053" s="50">
        <f t="shared" si="258"/>
        <v>0</v>
      </c>
      <c r="V1053" s="29">
        <f t="shared" si="259"/>
        <v>0</v>
      </c>
      <c r="W1053" s="29">
        <f t="shared" si="260"/>
        <v>0</v>
      </c>
      <c r="X1053" s="57">
        <f t="shared" si="261"/>
        <v>0</v>
      </c>
      <c r="Y1053" s="29">
        <f t="shared" si="262"/>
        <v>0</v>
      </c>
      <c r="Z1053" s="20">
        <f t="shared" si="263"/>
        <v>0</v>
      </c>
      <c r="AA1053" s="20">
        <f t="shared" si="256"/>
        <v>0</v>
      </c>
      <c r="AB1053" s="20">
        <f t="shared" si="264"/>
        <v>0</v>
      </c>
      <c r="AC1053" s="20">
        <f t="shared" si="265"/>
        <v>0</v>
      </c>
      <c r="AD1053" s="20">
        <f t="shared" si="266"/>
        <v>0</v>
      </c>
      <c r="AE1053" s="23">
        <f t="shared" si="267"/>
        <v>0</v>
      </c>
      <c r="AF1053" s="25">
        <f t="shared" si="268"/>
        <v>0.5</v>
      </c>
      <c r="AG1053" s="230"/>
      <c r="AH1053" s="25"/>
      <c r="AI1053" s="23"/>
      <c r="AJ1053" s="49">
        <f t="shared" si="269"/>
        <v>0.5</v>
      </c>
      <c r="AK1053" s="181" t="s">
        <v>880</v>
      </c>
      <c r="AL1053" s="182">
        <f t="shared" si="270"/>
        <v>8.3333333333333339E-4</v>
      </c>
      <c r="AM1053" s="158" t="s">
        <v>173</v>
      </c>
      <c r="AN1053" s="20" t="s">
        <v>149</v>
      </c>
      <c r="AO1053" s="20" t="s">
        <v>149</v>
      </c>
      <c r="AP1053" s="21"/>
      <c r="AQ1053" s="122" t="s">
        <v>876</v>
      </c>
      <c r="AR1053" s="185" t="str">
        <f>INDEX(Преподаватели!F$3:F$72,MATCH($AK1053,Преподаватели!$E$3:$E$72,0),1)</f>
        <v>доц.</v>
      </c>
      <c r="AS1053" s="101" t="str">
        <f>INDEX(Преподаватели!G$3:G$72,MATCH($AK1053,Преподаватели!$E$3:$E$72,0),1)</f>
        <v>шт.</v>
      </c>
      <c r="AT1053" s="101" t="str">
        <f>INDEX(Преподаватели!H$3:H$72,MATCH($AK1053,Преподаватели!$E$3:$E$72,0),1)</f>
        <v>к.н.</v>
      </c>
      <c r="AU1053" s="186" t="str">
        <f>INDEX(Преподаватели!I$3:I$72,MATCH($AK1053,Преподаватели!$E$3:$E$72,0),1)</f>
        <v>доц.</v>
      </c>
      <c r="AV1053" s="157"/>
      <c r="AW1053" s="163"/>
      <c r="AX1053" s="163"/>
      <c r="AY1053" s="164"/>
      <c r="AZ1053" s="165"/>
      <c r="BA1053" s="165"/>
    </row>
    <row r="1054" spans="1:58" s="1" customFormat="1" ht="25.5">
      <c r="A1054" s="317" t="s">
        <v>873</v>
      </c>
      <c r="B1054" s="318" t="s">
        <v>894</v>
      </c>
      <c r="C1054" s="68" t="s">
        <v>251</v>
      </c>
      <c r="D1054" s="21" t="s">
        <v>103</v>
      </c>
      <c r="E1054" s="21" t="s">
        <v>252</v>
      </c>
      <c r="F1054" s="21">
        <v>1</v>
      </c>
      <c r="G1054" s="320" t="s">
        <v>253</v>
      </c>
      <c r="H1054" s="21">
        <v>2</v>
      </c>
      <c r="I1054" s="49">
        <v>1</v>
      </c>
      <c r="J1054" s="37"/>
      <c r="K1054" s="31"/>
      <c r="L1054" s="31" t="s">
        <v>106</v>
      </c>
      <c r="M1054" s="38"/>
      <c r="N1054" s="193">
        <v>1</v>
      </c>
      <c r="O1054" s="21">
        <v>30</v>
      </c>
      <c r="P1054" s="21"/>
      <c r="Q1054" s="21">
        <v>0</v>
      </c>
      <c r="R1054" s="21">
        <v>0</v>
      </c>
      <c r="S1054" s="21">
        <v>0</v>
      </c>
      <c r="T1054" s="121"/>
      <c r="U1054" s="50">
        <f t="shared" si="258"/>
        <v>0</v>
      </c>
      <c r="V1054" s="29">
        <f t="shared" si="259"/>
        <v>0</v>
      </c>
      <c r="W1054" s="29">
        <f t="shared" si="260"/>
        <v>0</v>
      </c>
      <c r="X1054" s="57">
        <f t="shared" si="261"/>
        <v>0</v>
      </c>
      <c r="Y1054" s="29">
        <f t="shared" si="262"/>
        <v>6</v>
      </c>
      <c r="Z1054" s="20">
        <f t="shared" si="263"/>
        <v>0</v>
      </c>
      <c r="AA1054" s="20">
        <f t="shared" si="256"/>
        <v>0</v>
      </c>
      <c r="AB1054" s="20">
        <f t="shared" si="264"/>
        <v>0</v>
      </c>
      <c r="AC1054" s="20">
        <f t="shared" si="265"/>
        <v>0</v>
      </c>
      <c r="AD1054" s="20">
        <f t="shared" si="266"/>
        <v>0</v>
      </c>
      <c r="AE1054" s="23">
        <f t="shared" si="267"/>
        <v>0</v>
      </c>
      <c r="AF1054" s="25">
        <f t="shared" si="268"/>
        <v>0</v>
      </c>
      <c r="AG1054" s="230"/>
      <c r="AH1054" s="25"/>
      <c r="AI1054" s="23"/>
      <c r="AJ1054" s="49">
        <f t="shared" si="269"/>
        <v>6</v>
      </c>
      <c r="AK1054" s="181" t="s">
        <v>880</v>
      </c>
      <c r="AL1054" s="182">
        <f t="shared" si="270"/>
        <v>0.01</v>
      </c>
      <c r="AM1054" s="158" t="s">
        <v>173</v>
      </c>
      <c r="AN1054" s="20" t="s">
        <v>149</v>
      </c>
      <c r="AO1054" s="20" t="s">
        <v>149</v>
      </c>
      <c r="AP1054" s="21"/>
      <c r="AQ1054" s="122" t="s">
        <v>876</v>
      </c>
      <c r="AR1054" s="185" t="str">
        <f>INDEX(Преподаватели!F$3:F$72,MATCH($AK1054,Преподаватели!$E$3:$E$72,0),1)</f>
        <v>доц.</v>
      </c>
      <c r="AS1054" s="101" t="str">
        <f>INDEX(Преподаватели!G$3:G$72,MATCH($AK1054,Преподаватели!$E$3:$E$72,0),1)</f>
        <v>шт.</v>
      </c>
      <c r="AT1054" s="101" t="str">
        <f>INDEX(Преподаватели!H$3:H$72,MATCH($AK1054,Преподаватели!$E$3:$E$72,0),1)</f>
        <v>к.н.</v>
      </c>
      <c r="AU1054" s="186" t="str">
        <f>INDEX(Преподаватели!I$3:I$72,MATCH($AK1054,Преподаватели!$E$3:$E$72,0),1)</f>
        <v>доц.</v>
      </c>
      <c r="AV1054" s="157"/>
      <c r="AW1054" s="163"/>
      <c r="AX1054" s="163"/>
      <c r="AY1054" s="164"/>
      <c r="AZ1054" s="165"/>
      <c r="BA1054" s="165"/>
      <c r="BB1054" s="4"/>
      <c r="BC1054" s="4"/>
      <c r="BD1054" s="4"/>
      <c r="BE1054" s="4"/>
      <c r="BF1054" s="4"/>
    </row>
    <row r="1055" spans="1:58" ht="38.25">
      <c r="A1055" s="324" t="s">
        <v>885</v>
      </c>
      <c r="B1055" s="318" t="s">
        <v>895</v>
      </c>
      <c r="C1055" s="68" t="s">
        <v>251</v>
      </c>
      <c r="D1055" s="21" t="s">
        <v>103</v>
      </c>
      <c r="E1055" s="21" t="s">
        <v>252</v>
      </c>
      <c r="F1055" s="21">
        <v>2</v>
      </c>
      <c r="G1055" s="320" t="s">
        <v>253</v>
      </c>
      <c r="H1055" s="21">
        <v>2</v>
      </c>
      <c r="I1055" s="49">
        <v>1</v>
      </c>
      <c r="J1055" s="37"/>
      <c r="K1055" s="31" t="s">
        <v>879</v>
      </c>
      <c r="L1055" s="31"/>
      <c r="M1055" s="38"/>
      <c r="N1055" s="193">
        <v>4.5</v>
      </c>
      <c r="O1055" s="21">
        <v>135</v>
      </c>
      <c r="P1055" s="21"/>
      <c r="Q1055" s="21">
        <v>0</v>
      </c>
      <c r="R1055" s="21">
        <v>0</v>
      </c>
      <c r="S1055" s="21">
        <v>0</v>
      </c>
      <c r="T1055" s="121"/>
      <c r="U1055" s="50">
        <f t="shared" si="258"/>
        <v>0</v>
      </c>
      <c r="V1055" s="29">
        <f t="shared" si="259"/>
        <v>0</v>
      </c>
      <c r="W1055" s="29">
        <f t="shared" si="260"/>
        <v>0</v>
      </c>
      <c r="X1055" s="57">
        <f t="shared" si="261"/>
        <v>0</v>
      </c>
      <c r="Y1055" s="29">
        <f t="shared" si="262"/>
        <v>0</v>
      </c>
      <c r="Z1055" s="20">
        <f t="shared" si="263"/>
        <v>0</v>
      </c>
      <c r="AA1055" s="20">
        <f t="shared" si="256"/>
        <v>0</v>
      </c>
      <c r="AB1055" s="20">
        <f t="shared" si="264"/>
        <v>0</v>
      </c>
      <c r="AC1055" s="20">
        <f t="shared" si="265"/>
        <v>0</v>
      </c>
      <c r="AD1055" s="20">
        <f t="shared" si="266"/>
        <v>0</v>
      </c>
      <c r="AE1055" s="23">
        <f t="shared" si="267"/>
        <v>0</v>
      </c>
      <c r="AF1055" s="25">
        <f t="shared" si="268"/>
        <v>6</v>
      </c>
      <c r="AG1055" s="230"/>
      <c r="AH1055" s="25"/>
      <c r="AI1055" s="23"/>
      <c r="AJ1055" s="49">
        <f t="shared" si="269"/>
        <v>6</v>
      </c>
      <c r="AK1055" s="181" t="s">
        <v>880</v>
      </c>
      <c r="AL1055" s="182">
        <f t="shared" si="270"/>
        <v>0.01</v>
      </c>
      <c r="AM1055" s="158" t="s">
        <v>173</v>
      </c>
      <c r="AN1055" s="20" t="s">
        <v>149</v>
      </c>
      <c r="AO1055" s="20" t="s">
        <v>149</v>
      </c>
      <c r="AP1055" s="21"/>
      <c r="AQ1055" s="122" t="s">
        <v>876</v>
      </c>
      <c r="AR1055" s="185" t="str">
        <f>INDEX(Преподаватели!F$3:F$72,MATCH($AK1055,Преподаватели!$E$3:$E$72,0),1)</f>
        <v>доц.</v>
      </c>
      <c r="AS1055" s="101" t="str">
        <f>INDEX(Преподаватели!G$3:G$72,MATCH($AK1055,Преподаватели!$E$3:$E$72,0),1)</f>
        <v>шт.</v>
      </c>
      <c r="AT1055" s="101" t="str">
        <f>INDEX(Преподаватели!H$3:H$72,MATCH($AK1055,Преподаватели!$E$3:$E$72,0),1)</f>
        <v>к.н.</v>
      </c>
      <c r="AU1055" s="186" t="str">
        <f>INDEX(Преподаватели!I$3:I$72,MATCH($AK1055,Преподаватели!$E$3:$E$72,0),1)</f>
        <v>доц.</v>
      </c>
      <c r="AV1055" s="157"/>
      <c r="AW1055" s="163"/>
      <c r="AX1055" s="163"/>
      <c r="AY1055" s="164"/>
      <c r="AZ1055" s="165"/>
      <c r="BA1055" s="165"/>
      <c r="BB1055" s="1"/>
      <c r="BC1055" s="1"/>
      <c r="BD1055" s="1"/>
      <c r="BE1055" s="1"/>
      <c r="BF1055" s="1"/>
    </row>
    <row r="1056" spans="1:58" s="1" customFormat="1" ht="38.25">
      <c r="A1056" s="317" t="s">
        <v>873</v>
      </c>
      <c r="B1056" s="318" t="s">
        <v>896</v>
      </c>
      <c r="C1056" s="68" t="s">
        <v>143</v>
      </c>
      <c r="D1056" s="21" t="s">
        <v>103</v>
      </c>
      <c r="E1056" s="21" t="s">
        <v>252</v>
      </c>
      <c r="F1056" s="21">
        <v>2</v>
      </c>
      <c r="G1056" s="20" t="s">
        <v>290</v>
      </c>
      <c r="H1056" s="21">
        <v>4</v>
      </c>
      <c r="I1056" s="49">
        <v>1</v>
      </c>
      <c r="J1056" s="37"/>
      <c r="K1056" s="31"/>
      <c r="L1056" s="31" t="s">
        <v>106</v>
      </c>
      <c r="M1056" s="38"/>
      <c r="N1056" s="193">
        <v>1</v>
      </c>
      <c r="O1056" s="21">
        <v>30</v>
      </c>
      <c r="P1056" s="21">
        <v>0</v>
      </c>
      <c r="Q1056" s="21">
        <v>0</v>
      </c>
      <c r="R1056" s="21">
        <v>0</v>
      </c>
      <c r="S1056" s="21">
        <v>0</v>
      </c>
      <c r="T1056" s="121"/>
      <c r="U1056" s="50">
        <f t="shared" si="258"/>
        <v>0</v>
      </c>
      <c r="V1056" s="29">
        <f t="shared" si="259"/>
        <v>0</v>
      </c>
      <c r="W1056" s="29">
        <f t="shared" si="260"/>
        <v>0</v>
      </c>
      <c r="X1056" s="57">
        <f t="shared" si="261"/>
        <v>0</v>
      </c>
      <c r="Y1056" s="29">
        <f t="shared" si="262"/>
        <v>12</v>
      </c>
      <c r="Z1056" s="20">
        <f t="shared" si="263"/>
        <v>0</v>
      </c>
      <c r="AA1056" s="20">
        <f t="shared" ref="AA1056:AA1112" si="274">IF(H1056&lt;6,0,IF(AND(D1056="Ден.",J1056="+"),I1056*2,IF(AND(D1056="Ден.",J1056="+п"),I1056*2,0)))</f>
        <v>0</v>
      </c>
      <c r="AB1056" s="20">
        <f t="shared" si="264"/>
        <v>0</v>
      </c>
      <c r="AC1056" s="20">
        <f t="shared" si="265"/>
        <v>0</v>
      </c>
      <c r="AD1056" s="20">
        <f t="shared" si="266"/>
        <v>0</v>
      </c>
      <c r="AE1056" s="23">
        <f t="shared" si="267"/>
        <v>0</v>
      </c>
      <c r="AF1056" s="25">
        <f t="shared" si="268"/>
        <v>0</v>
      </c>
      <c r="AG1056" s="230"/>
      <c r="AH1056" s="25"/>
      <c r="AI1056" s="23"/>
      <c r="AJ1056" s="49">
        <f t="shared" si="269"/>
        <v>12</v>
      </c>
      <c r="AK1056" s="181" t="s">
        <v>880</v>
      </c>
      <c r="AL1056" s="182">
        <f t="shared" si="270"/>
        <v>0.02</v>
      </c>
      <c r="AM1056" s="158" t="s">
        <v>161</v>
      </c>
      <c r="AN1056" s="20" t="s">
        <v>149</v>
      </c>
      <c r="AO1056" s="20" t="s">
        <v>149</v>
      </c>
      <c r="AP1056" s="21"/>
      <c r="AQ1056" s="122" t="s">
        <v>876</v>
      </c>
      <c r="AR1056" s="185" t="str">
        <f>INDEX(Преподаватели!F$3:F$72,MATCH($AK1056,Преподаватели!$E$3:$E$72,0),1)</f>
        <v>доц.</v>
      </c>
      <c r="AS1056" s="101" t="str">
        <f>INDEX(Преподаватели!G$3:G$72,MATCH($AK1056,Преподаватели!$E$3:$E$72,0),1)</f>
        <v>шт.</v>
      </c>
      <c r="AT1056" s="101" t="str">
        <f>INDEX(Преподаватели!H$3:H$72,MATCH($AK1056,Преподаватели!$E$3:$E$72,0),1)</f>
        <v>к.н.</v>
      </c>
      <c r="AU1056" s="186" t="str">
        <f>INDEX(Преподаватели!I$3:I$72,MATCH($AK1056,Преподаватели!$E$3:$E$72,0),1)</f>
        <v>доц.</v>
      </c>
      <c r="AV1056" s="157"/>
      <c r="AW1056" s="163"/>
      <c r="AX1056" s="163"/>
      <c r="AY1056" s="164"/>
      <c r="AZ1056" s="165"/>
      <c r="BA1056" s="165"/>
    </row>
    <row r="1057" spans="1:58" s="1" customFormat="1">
      <c r="A1057" s="324" t="s">
        <v>877</v>
      </c>
      <c r="B1057" s="318" t="s">
        <v>897</v>
      </c>
      <c r="C1057" s="68" t="s">
        <v>143</v>
      </c>
      <c r="D1057" s="21" t="s">
        <v>103</v>
      </c>
      <c r="E1057" s="21" t="s">
        <v>252</v>
      </c>
      <c r="F1057" s="21">
        <v>2</v>
      </c>
      <c r="G1057" s="20" t="s">
        <v>290</v>
      </c>
      <c r="H1057" s="21">
        <v>4</v>
      </c>
      <c r="I1057" s="49">
        <v>1</v>
      </c>
      <c r="J1057" s="37"/>
      <c r="K1057" s="31" t="s">
        <v>879</v>
      </c>
      <c r="L1057" s="31"/>
      <c r="M1057" s="38"/>
      <c r="N1057" s="193">
        <v>7.5</v>
      </c>
      <c r="O1057" s="21">
        <v>225</v>
      </c>
      <c r="P1057" s="21">
        <v>0</v>
      </c>
      <c r="Q1057" s="21">
        <v>0</v>
      </c>
      <c r="R1057" s="21">
        <v>0</v>
      </c>
      <c r="S1057" s="21">
        <v>0</v>
      </c>
      <c r="T1057" s="121"/>
      <c r="U1057" s="50">
        <f t="shared" si="258"/>
        <v>0</v>
      </c>
      <c r="V1057" s="29">
        <f t="shared" si="259"/>
        <v>0</v>
      </c>
      <c r="W1057" s="29">
        <f t="shared" si="260"/>
        <v>0</v>
      </c>
      <c r="X1057" s="57">
        <f t="shared" si="261"/>
        <v>0</v>
      </c>
      <c r="Y1057" s="29">
        <f t="shared" si="262"/>
        <v>0</v>
      </c>
      <c r="Z1057" s="20">
        <f t="shared" si="263"/>
        <v>0</v>
      </c>
      <c r="AA1057" s="20">
        <f t="shared" si="274"/>
        <v>0</v>
      </c>
      <c r="AB1057" s="20">
        <f t="shared" si="264"/>
        <v>0</v>
      </c>
      <c r="AC1057" s="20">
        <f t="shared" si="265"/>
        <v>0</v>
      </c>
      <c r="AD1057" s="20">
        <f t="shared" si="266"/>
        <v>0</v>
      </c>
      <c r="AE1057" s="23">
        <f t="shared" si="267"/>
        <v>0</v>
      </c>
      <c r="AF1057" s="25">
        <f t="shared" si="268"/>
        <v>2</v>
      </c>
      <c r="AG1057" s="230"/>
      <c r="AH1057" s="25"/>
      <c r="AI1057" s="23"/>
      <c r="AJ1057" s="49">
        <f t="shared" si="269"/>
        <v>2</v>
      </c>
      <c r="AK1057" s="181" t="s">
        <v>880</v>
      </c>
      <c r="AL1057" s="182">
        <f t="shared" si="270"/>
        <v>3.3333333333333335E-3</v>
      </c>
      <c r="AM1057" s="158" t="s">
        <v>161</v>
      </c>
      <c r="AN1057" s="20" t="s">
        <v>149</v>
      </c>
      <c r="AO1057" s="20" t="s">
        <v>149</v>
      </c>
      <c r="AP1057" s="21"/>
      <c r="AQ1057" s="122" t="s">
        <v>876</v>
      </c>
      <c r="AR1057" s="185" t="str">
        <f>INDEX(Преподаватели!F$3:F$72,MATCH($AK1057,Преподаватели!$E$3:$E$72,0),1)</f>
        <v>доц.</v>
      </c>
      <c r="AS1057" s="101" t="str">
        <f>INDEX(Преподаватели!G$3:G$72,MATCH($AK1057,Преподаватели!$E$3:$E$72,0),1)</f>
        <v>шт.</v>
      </c>
      <c r="AT1057" s="101" t="str">
        <f>INDEX(Преподаватели!H$3:H$72,MATCH($AK1057,Преподаватели!$E$3:$E$72,0),1)</f>
        <v>к.н.</v>
      </c>
      <c r="AU1057" s="186" t="str">
        <f>INDEX(Преподаватели!I$3:I$72,MATCH($AK1057,Преподаватели!$E$3:$E$72,0),1)</f>
        <v>доц.</v>
      </c>
      <c r="AV1057" s="157"/>
      <c r="AW1057" s="163"/>
      <c r="AX1057" s="163"/>
      <c r="AY1057" s="164"/>
      <c r="AZ1057" s="165"/>
      <c r="BA1057" s="165"/>
    </row>
    <row r="1058" spans="1:58" s="1" customFormat="1" ht="25.5">
      <c r="A1058" s="324" t="s">
        <v>885</v>
      </c>
      <c r="B1058" s="318" t="s">
        <v>898</v>
      </c>
      <c r="C1058" s="68" t="s">
        <v>227</v>
      </c>
      <c r="D1058" s="21" t="s">
        <v>103</v>
      </c>
      <c r="E1058" s="21" t="s">
        <v>104</v>
      </c>
      <c r="F1058" s="21">
        <v>1</v>
      </c>
      <c r="G1058" s="20" t="s">
        <v>308</v>
      </c>
      <c r="H1058" s="21">
        <v>4</v>
      </c>
      <c r="I1058" s="49">
        <v>1</v>
      </c>
      <c r="J1058" s="37"/>
      <c r="K1058" s="31" t="s">
        <v>879</v>
      </c>
      <c r="L1058" s="31"/>
      <c r="M1058" s="38"/>
      <c r="N1058" s="193">
        <v>4.5</v>
      </c>
      <c r="O1058" s="21">
        <v>135</v>
      </c>
      <c r="P1058" s="21"/>
      <c r="Q1058" s="21">
        <v>0</v>
      </c>
      <c r="R1058" s="21">
        <v>0</v>
      </c>
      <c r="S1058" s="21">
        <v>0</v>
      </c>
      <c r="T1058" s="121"/>
      <c r="U1058" s="50">
        <f t="shared" si="258"/>
        <v>0</v>
      </c>
      <c r="V1058" s="29">
        <f t="shared" si="259"/>
        <v>0</v>
      </c>
      <c r="W1058" s="29">
        <f t="shared" si="260"/>
        <v>0</v>
      </c>
      <c r="X1058" s="57">
        <f t="shared" si="261"/>
        <v>0</v>
      </c>
      <c r="Y1058" s="29">
        <f t="shared" si="262"/>
        <v>0</v>
      </c>
      <c r="Z1058" s="20">
        <f t="shared" si="263"/>
        <v>0</v>
      </c>
      <c r="AA1058" s="20">
        <f t="shared" si="274"/>
        <v>0</v>
      </c>
      <c r="AB1058" s="20">
        <f t="shared" si="264"/>
        <v>0</v>
      </c>
      <c r="AC1058" s="20">
        <f t="shared" si="265"/>
        <v>0</v>
      </c>
      <c r="AD1058" s="20">
        <f t="shared" si="266"/>
        <v>0</v>
      </c>
      <c r="AE1058" s="23">
        <f t="shared" si="267"/>
        <v>0</v>
      </c>
      <c r="AF1058" s="25">
        <f t="shared" si="268"/>
        <v>12</v>
      </c>
      <c r="AG1058" s="230"/>
      <c r="AH1058" s="25"/>
      <c r="AI1058" s="23"/>
      <c r="AJ1058" s="49">
        <f t="shared" si="269"/>
        <v>12</v>
      </c>
      <c r="AK1058" s="181" t="s">
        <v>880</v>
      </c>
      <c r="AL1058" s="182">
        <f t="shared" si="270"/>
        <v>0.02</v>
      </c>
      <c r="AM1058" s="158" t="s">
        <v>173</v>
      </c>
      <c r="AN1058" s="20" t="s">
        <v>149</v>
      </c>
      <c r="AO1058" s="20" t="s">
        <v>149</v>
      </c>
      <c r="AP1058" s="21"/>
      <c r="AQ1058" s="122" t="s">
        <v>876</v>
      </c>
      <c r="AR1058" s="185" t="str">
        <f>INDEX(Преподаватели!F$3:F$72,MATCH($AK1058,Преподаватели!$E$3:$E$72,0),1)</f>
        <v>доц.</v>
      </c>
      <c r="AS1058" s="101" t="str">
        <f>INDEX(Преподаватели!G$3:G$72,MATCH($AK1058,Преподаватели!$E$3:$E$72,0),1)</f>
        <v>шт.</v>
      </c>
      <c r="AT1058" s="101" t="str">
        <f>INDEX(Преподаватели!H$3:H$72,MATCH($AK1058,Преподаватели!$E$3:$E$72,0),1)</f>
        <v>к.н.</v>
      </c>
      <c r="AU1058" s="186" t="str">
        <f>INDEX(Преподаватели!I$3:I$72,MATCH($AK1058,Преподаватели!$E$3:$E$72,0),1)</f>
        <v>доц.</v>
      </c>
      <c r="AV1058" s="157"/>
      <c r="AW1058" s="163"/>
      <c r="AX1058" s="163"/>
      <c r="AY1058" s="164"/>
      <c r="AZ1058" s="165"/>
      <c r="BA1058" s="165"/>
    </row>
    <row r="1059" spans="1:58">
      <c r="A1059" s="324" t="s">
        <v>885</v>
      </c>
      <c r="B1059" s="318" t="s">
        <v>899</v>
      </c>
      <c r="C1059" s="68" t="s">
        <v>227</v>
      </c>
      <c r="D1059" s="21" t="s">
        <v>103</v>
      </c>
      <c r="E1059" s="21" t="s">
        <v>104</v>
      </c>
      <c r="F1059" s="21">
        <v>2</v>
      </c>
      <c r="G1059" s="20" t="s">
        <v>308</v>
      </c>
      <c r="H1059" s="21">
        <v>4</v>
      </c>
      <c r="I1059" s="49">
        <v>1</v>
      </c>
      <c r="J1059" s="37"/>
      <c r="K1059" s="31" t="s">
        <v>879</v>
      </c>
      <c r="L1059" s="31"/>
      <c r="M1059" s="38"/>
      <c r="N1059" s="193">
        <v>4.5</v>
      </c>
      <c r="O1059" s="21">
        <v>135</v>
      </c>
      <c r="P1059" s="21"/>
      <c r="Q1059" s="21">
        <v>0</v>
      </c>
      <c r="R1059" s="21">
        <v>0</v>
      </c>
      <c r="S1059" s="21">
        <v>0</v>
      </c>
      <c r="T1059" s="121"/>
      <c r="U1059" s="50">
        <f t="shared" si="258"/>
        <v>0</v>
      </c>
      <c r="V1059" s="29">
        <f t="shared" si="259"/>
        <v>0</v>
      </c>
      <c r="W1059" s="29">
        <f t="shared" si="260"/>
        <v>0</v>
      </c>
      <c r="X1059" s="57">
        <f t="shared" si="261"/>
        <v>0</v>
      </c>
      <c r="Y1059" s="29">
        <f t="shared" si="262"/>
        <v>0</v>
      </c>
      <c r="Z1059" s="20">
        <f t="shared" si="263"/>
        <v>0</v>
      </c>
      <c r="AA1059" s="20">
        <f t="shared" si="274"/>
        <v>0</v>
      </c>
      <c r="AB1059" s="20">
        <f t="shared" si="264"/>
        <v>0</v>
      </c>
      <c r="AC1059" s="20">
        <f t="shared" si="265"/>
        <v>0</v>
      </c>
      <c r="AD1059" s="20">
        <f t="shared" si="266"/>
        <v>0</v>
      </c>
      <c r="AE1059" s="23">
        <f t="shared" si="267"/>
        <v>0</v>
      </c>
      <c r="AF1059" s="25">
        <f t="shared" si="268"/>
        <v>12</v>
      </c>
      <c r="AG1059" s="230"/>
      <c r="AH1059" s="25"/>
      <c r="AI1059" s="23"/>
      <c r="AJ1059" s="49">
        <f t="shared" si="269"/>
        <v>12</v>
      </c>
      <c r="AK1059" s="181" t="s">
        <v>880</v>
      </c>
      <c r="AL1059" s="182">
        <f t="shared" si="270"/>
        <v>0.02</v>
      </c>
      <c r="AM1059" s="158" t="s">
        <v>173</v>
      </c>
      <c r="AN1059" s="20" t="s">
        <v>149</v>
      </c>
      <c r="AO1059" s="20" t="s">
        <v>149</v>
      </c>
      <c r="AP1059" s="21"/>
      <c r="AQ1059" s="122" t="s">
        <v>876</v>
      </c>
      <c r="AR1059" s="185" t="str">
        <f>INDEX(Преподаватели!F$3:F$72,MATCH($AK1059,Преподаватели!$E$3:$E$72,0),1)</f>
        <v>доц.</v>
      </c>
      <c r="AS1059" s="101" t="str">
        <f>INDEX(Преподаватели!G$3:G$72,MATCH($AK1059,Преподаватели!$E$3:$E$72,0),1)</f>
        <v>шт.</v>
      </c>
      <c r="AT1059" s="101" t="str">
        <f>INDEX(Преподаватели!H$3:H$72,MATCH($AK1059,Преподаватели!$E$3:$E$72,0),1)</f>
        <v>к.н.</v>
      </c>
      <c r="AU1059" s="186" t="str">
        <f>INDEX(Преподаватели!I$3:I$72,MATCH($AK1059,Преподаватели!$E$3:$E$72,0),1)</f>
        <v>доц.</v>
      </c>
      <c r="AV1059" s="157"/>
      <c r="AW1059" s="163"/>
      <c r="AX1059" s="163"/>
      <c r="AY1059" s="164"/>
      <c r="AZ1059" s="165"/>
      <c r="BA1059" s="165"/>
    </row>
    <row r="1060" spans="1:58" s="1" customFormat="1" ht="25.5">
      <c r="A1060" s="335" t="s">
        <v>873</v>
      </c>
      <c r="B1060" s="318" t="s">
        <v>900</v>
      </c>
      <c r="C1060" s="68" t="s">
        <v>227</v>
      </c>
      <c r="D1060" s="21" t="s">
        <v>103</v>
      </c>
      <c r="E1060" s="21" t="s">
        <v>104</v>
      </c>
      <c r="F1060" s="21">
        <v>2</v>
      </c>
      <c r="G1060" s="20" t="s">
        <v>308</v>
      </c>
      <c r="H1060" s="21">
        <v>4</v>
      </c>
      <c r="I1060" s="49">
        <v>1</v>
      </c>
      <c r="J1060" s="37"/>
      <c r="K1060" s="31"/>
      <c r="L1060" s="31" t="s">
        <v>106</v>
      </c>
      <c r="M1060" s="38"/>
      <c r="N1060" s="193">
        <v>1</v>
      </c>
      <c r="O1060" s="21">
        <v>30</v>
      </c>
      <c r="P1060" s="21"/>
      <c r="Q1060" s="21">
        <v>0</v>
      </c>
      <c r="R1060" s="21">
        <v>0</v>
      </c>
      <c r="S1060" s="21">
        <v>0</v>
      </c>
      <c r="T1060" s="121"/>
      <c r="U1060" s="50">
        <f t="shared" si="258"/>
        <v>0</v>
      </c>
      <c r="V1060" s="29">
        <f t="shared" si="259"/>
        <v>0</v>
      </c>
      <c r="W1060" s="29">
        <f t="shared" si="260"/>
        <v>0</v>
      </c>
      <c r="X1060" s="57">
        <f t="shared" si="261"/>
        <v>0</v>
      </c>
      <c r="Y1060" s="29">
        <f t="shared" si="262"/>
        <v>12</v>
      </c>
      <c r="Z1060" s="20">
        <f t="shared" si="263"/>
        <v>0</v>
      </c>
      <c r="AA1060" s="20">
        <f t="shared" si="274"/>
        <v>0</v>
      </c>
      <c r="AB1060" s="20">
        <f t="shared" si="264"/>
        <v>0</v>
      </c>
      <c r="AC1060" s="20">
        <f t="shared" si="265"/>
        <v>0</v>
      </c>
      <c r="AD1060" s="20">
        <f t="shared" si="266"/>
        <v>0</v>
      </c>
      <c r="AE1060" s="23">
        <f t="shared" si="267"/>
        <v>0</v>
      </c>
      <c r="AF1060" s="25">
        <f t="shared" si="268"/>
        <v>0</v>
      </c>
      <c r="AG1060" s="230">
        <f>IF(OR(L1060="+",A1060="Пр",A1060="ПедПр",A1060="НПрКПУ"),0,IF(OR(D1060="Ден.(д)",D1060="Заоч.(д)"),N1060*0.5*H1060,IF((V1060+W1060)&gt;0,N1060*H1060*0.08,0)))</f>
        <v>0</v>
      </c>
      <c r="AH1060" s="25">
        <f>IF(AF1060&gt;0,0,IF(D1060="Заоч.",0,IF(OR(D1060="Ден.(д)",D1060="Заоч.(д)"),0,IF(Q1060&gt;0,N1060*H1060*0.02,0))))</f>
        <v>0</v>
      </c>
      <c r="AI1060" s="23"/>
      <c r="AJ1060" s="49">
        <f t="shared" si="269"/>
        <v>12</v>
      </c>
      <c r="AK1060" s="181" t="s">
        <v>880</v>
      </c>
      <c r="AL1060" s="182">
        <f t="shared" si="270"/>
        <v>0.02</v>
      </c>
      <c r="AM1060" s="158" t="s">
        <v>173</v>
      </c>
      <c r="AN1060" s="20" t="s">
        <v>149</v>
      </c>
      <c r="AO1060" s="20" t="s">
        <v>149</v>
      </c>
      <c r="AP1060" s="21"/>
      <c r="AQ1060" s="122" t="s">
        <v>876</v>
      </c>
      <c r="AR1060" s="185" t="str">
        <f>INDEX(Преподаватели!F$3:F$72,MATCH($AK1060,Преподаватели!$E$3:$E$72,0),1)</f>
        <v>доц.</v>
      </c>
      <c r="AS1060" s="101" t="str">
        <f>INDEX(Преподаватели!G$3:G$72,MATCH($AK1060,Преподаватели!$E$3:$E$72,0),1)</f>
        <v>шт.</v>
      </c>
      <c r="AT1060" s="101" t="str">
        <f>INDEX(Преподаватели!H$3:H$72,MATCH($AK1060,Преподаватели!$E$3:$E$72,0),1)</f>
        <v>к.н.</v>
      </c>
      <c r="AU1060" s="186" t="str">
        <f>INDEX(Преподаватели!I$3:I$72,MATCH($AK1060,Преподаватели!$E$3:$E$72,0),1)</f>
        <v>доц.</v>
      </c>
      <c r="AV1060" s="157"/>
      <c r="AW1060" s="163"/>
      <c r="AX1060" s="163"/>
      <c r="AY1060" s="164"/>
      <c r="AZ1060" s="165"/>
      <c r="BA1060" s="165"/>
    </row>
    <row r="1061" spans="1:58">
      <c r="A1061" s="319" t="s">
        <v>881</v>
      </c>
      <c r="B1061" s="318" t="s">
        <v>882</v>
      </c>
      <c r="C1061" s="68" t="s">
        <v>227</v>
      </c>
      <c r="D1061" s="21" t="s">
        <v>103</v>
      </c>
      <c r="E1061" s="21" t="s">
        <v>104</v>
      </c>
      <c r="F1061" s="21">
        <v>2</v>
      </c>
      <c r="G1061" s="20" t="s">
        <v>308</v>
      </c>
      <c r="H1061" s="21">
        <v>4</v>
      </c>
      <c r="I1061" s="49">
        <v>1</v>
      </c>
      <c r="J1061" s="37"/>
      <c r="K1061" s="31"/>
      <c r="L1061" s="31"/>
      <c r="M1061" s="38"/>
      <c r="N1061" s="193"/>
      <c r="O1061" s="21"/>
      <c r="P1061" s="21"/>
      <c r="Q1061" s="21"/>
      <c r="R1061" s="21"/>
      <c r="S1061" s="21"/>
      <c r="T1061" s="121"/>
      <c r="U1061" s="50">
        <f t="shared" si="258"/>
        <v>0</v>
      </c>
      <c r="V1061" s="29">
        <f t="shared" si="259"/>
        <v>0</v>
      </c>
      <c r="W1061" s="29">
        <f t="shared" si="260"/>
        <v>0</v>
      </c>
      <c r="X1061" s="57">
        <f t="shared" si="261"/>
        <v>0</v>
      </c>
      <c r="Y1061" s="29">
        <f t="shared" si="262"/>
        <v>0</v>
      </c>
      <c r="Z1061" s="20">
        <f t="shared" si="263"/>
        <v>0</v>
      </c>
      <c r="AA1061" s="20">
        <f t="shared" si="274"/>
        <v>0</v>
      </c>
      <c r="AB1061" s="20">
        <f t="shared" si="264"/>
        <v>0</v>
      </c>
      <c r="AC1061" s="20">
        <f t="shared" si="265"/>
        <v>0</v>
      </c>
      <c r="AD1061" s="20">
        <f t="shared" si="266"/>
        <v>2</v>
      </c>
      <c r="AE1061" s="23">
        <f t="shared" si="267"/>
        <v>0</v>
      </c>
      <c r="AF1061" s="25">
        <f t="shared" si="268"/>
        <v>0</v>
      </c>
      <c r="AG1061" s="230"/>
      <c r="AH1061" s="25"/>
      <c r="AI1061" s="23"/>
      <c r="AJ1061" s="49">
        <f t="shared" si="269"/>
        <v>2</v>
      </c>
      <c r="AK1061" s="181" t="s">
        <v>883</v>
      </c>
      <c r="AL1061" s="182">
        <f t="shared" si="270"/>
        <v>3.3333333333333335E-3</v>
      </c>
      <c r="AM1061" s="158" t="s">
        <v>173</v>
      </c>
      <c r="AN1061" s="20" t="s">
        <v>149</v>
      </c>
      <c r="AO1061" s="20" t="s">
        <v>149</v>
      </c>
      <c r="AP1061" s="21"/>
      <c r="AQ1061" s="122" t="s">
        <v>876</v>
      </c>
      <c r="AR1061" s="185" t="str">
        <f>INDEX(Преподаватели!F$3:F$72,MATCH($AK1061,Преподаватели!$E$3:$E$72,0),1)</f>
        <v>доц.</v>
      </c>
      <c r="AS1061" s="101" t="str">
        <f>INDEX(Преподаватели!G$3:G$72,MATCH($AK1061,Преподаватели!$E$3:$E$72,0),1)</f>
        <v>сум.</v>
      </c>
      <c r="AT1061" s="101" t="str">
        <f>INDEX(Преподаватели!H$3:H$72,MATCH($AK1061,Преподаватели!$E$3:$E$72,0),1)</f>
        <v>б.с.</v>
      </c>
      <c r="AU1061" s="186" t="str">
        <f>INDEX(Преподаватели!I$3:I$72,MATCH($AK1061,Преподаватели!$E$3:$E$72,0),1)</f>
        <v>б.з.</v>
      </c>
      <c r="AV1061" s="157"/>
      <c r="AW1061" s="163"/>
      <c r="AX1061" s="163"/>
      <c r="AY1061" s="164"/>
      <c r="AZ1061" s="165"/>
      <c r="BA1061" s="165"/>
    </row>
    <row r="1062" spans="1:58" s="1" customFormat="1">
      <c r="A1062" s="319" t="s">
        <v>881</v>
      </c>
      <c r="B1062" s="318" t="s">
        <v>884</v>
      </c>
      <c r="C1062" s="68" t="s">
        <v>227</v>
      </c>
      <c r="D1062" s="21" t="s">
        <v>103</v>
      </c>
      <c r="E1062" s="21" t="s">
        <v>104</v>
      </c>
      <c r="F1062" s="21">
        <v>2</v>
      </c>
      <c r="G1062" s="20" t="s">
        <v>308</v>
      </c>
      <c r="H1062" s="21">
        <v>4</v>
      </c>
      <c r="I1062" s="49">
        <v>1</v>
      </c>
      <c r="J1062" s="37"/>
      <c r="K1062" s="31"/>
      <c r="L1062" s="31"/>
      <c r="M1062" s="38"/>
      <c r="N1062" s="193"/>
      <c r="O1062" s="21"/>
      <c r="P1062" s="21"/>
      <c r="Q1062" s="21"/>
      <c r="R1062" s="21"/>
      <c r="S1062" s="21"/>
      <c r="T1062" s="121"/>
      <c r="U1062" s="50">
        <f t="shared" si="258"/>
        <v>0</v>
      </c>
      <c r="V1062" s="29">
        <f t="shared" si="259"/>
        <v>0</v>
      </c>
      <c r="W1062" s="29">
        <f t="shared" si="260"/>
        <v>0</v>
      </c>
      <c r="X1062" s="57">
        <f t="shared" si="261"/>
        <v>0</v>
      </c>
      <c r="Y1062" s="29">
        <f t="shared" si="262"/>
        <v>0</v>
      </c>
      <c r="Z1062" s="20">
        <f t="shared" si="263"/>
        <v>0</v>
      </c>
      <c r="AA1062" s="20">
        <f t="shared" si="274"/>
        <v>0</v>
      </c>
      <c r="AB1062" s="20">
        <f t="shared" si="264"/>
        <v>0</v>
      </c>
      <c r="AC1062" s="20">
        <f t="shared" si="265"/>
        <v>0</v>
      </c>
      <c r="AD1062" s="20">
        <f t="shared" si="266"/>
        <v>1.32</v>
      </c>
      <c r="AE1062" s="23">
        <f t="shared" si="267"/>
        <v>0</v>
      </c>
      <c r="AF1062" s="25">
        <f t="shared" si="268"/>
        <v>0</v>
      </c>
      <c r="AG1062" s="230"/>
      <c r="AH1062" s="25"/>
      <c r="AI1062" s="23"/>
      <c r="AJ1062" s="49">
        <f t="shared" si="269"/>
        <v>1.32</v>
      </c>
      <c r="AK1062" s="181" t="s">
        <v>875</v>
      </c>
      <c r="AL1062" s="182">
        <f t="shared" si="270"/>
        <v>2.2000000000000001E-3</v>
      </c>
      <c r="AM1062" s="158" t="s">
        <v>173</v>
      </c>
      <c r="AN1062" s="20" t="s">
        <v>149</v>
      </c>
      <c r="AO1062" s="20" t="s">
        <v>149</v>
      </c>
      <c r="AP1062" s="21"/>
      <c r="AQ1062" s="122" t="s">
        <v>876</v>
      </c>
      <c r="AR1062" s="185" t="str">
        <f>INDEX(Преподаватели!F$3:F$72,MATCH($AK1062,Преподаватели!$E$3:$E$72,0),1)</f>
        <v>проф.</v>
      </c>
      <c r="AS1062" s="101" t="str">
        <f>INDEX(Преподаватели!G$3:G$72,MATCH($AK1062,Преподаватели!$E$3:$E$72,0),1)</f>
        <v>шт.</v>
      </c>
      <c r="AT1062" s="101" t="str">
        <f>INDEX(Преподаватели!H$3:H$72,MATCH($AK1062,Преподаватели!$E$3:$E$72,0),1)</f>
        <v>д.н.</v>
      </c>
      <c r="AU1062" s="186" t="str">
        <f>INDEX(Преподаватели!I$3:I$72,MATCH($AK1062,Преподаватели!$E$3:$E$72,0),1)</f>
        <v>проф.</v>
      </c>
      <c r="AV1062" s="157"/>
      <c r="AW1062" s="163"/>
      <c r="AX1062" s="163"/>
      <c r="AY1062" s="164"/>
      <c r="AZ1062" s="165"/>
      <c r="BA1062" s="165"/>
    </row>
    <row r="1063" spans="1:58" s="1" customFormat="1">
      <c r="A1063" s="319" t="s">
        <v>881</v>
      </c>
      <c r="B1063" s="318" t="s">
        <v>884</v>
      </c>
      <c r="C1063" s="68" t="s">
        <v>227</v>
      </c>
      <c r="D1063" s="21" t="s">
        <v>103</v>
      </c>
      <c r="E1063" s="21" t="s">
        <v>104</v>
      </c>
      <c r="F1063" s="21">
        <v>2</v>
      </c>
      <c r="G1063" s="20" t="s">
        <v>308</v>
      </c>
      <c r="H1063" s="21">
        <v>4</v>
      </c>
      <c r="I1063" s="49">
        <v>1</v>
      </c>
      <c r="J1063" s="37"/>
      <c r="K1063" s="31"/>
      <c r="L1063" s="31"/>
      <c r="M1063" s="38"/>
      <c r="N1063" s="193"/>
      <c r="O1063" s="21"/>
      <c r="P1063" s="21"/>
      <c r="Q1063" s="21"/>
      <c r="R1063" s="21"/>
      <c r="S1063" s="21"/>
      <c r="T1063" s="121"/>
      <c r="U1063" s="50">
        <f t="shared" si="258"/>
        <v>0</v>
      </c>
      <c r="V1063" s="29">
        <f t="shared" si="259"/>
        <v>0</v>
      </c>
      <c r="W1063" s="29">
        <f t="shared" si="260"/>
        <v>0</v>
      </c>
      <c r="X1063" s="57">
        <f t="shared" si="261"/>
        <v>0</v>
      </c>
      <c r="Y1063" s="29">
        <f t="shared" si="262"/>
        <v>0</v>
      </c>
      <c r="Z1063" s="20">
        <f t="shared" si="263"/>
        <v>0</v>
      </c>
      <c r="AA1063" s="20">
        <f t="shared" si="274"/>
        <v>0</v>
      </c>
      <c r="AB1063" s="20">
        <f t="shared" si="264"/>
        <v>0</v>
      </c>
      <c r="AC1063" s="20">
        <f t="shared" si="265"/>
        <v>0</v>
      </c>
      <c r="AD1063" s="20">
        <f t="shared" si="266"/>
        <v>1.32</v>
      </c>
      <c r="AE1063" s="23">
        <f t="shared" si="267"/>
        <v>0</v>
      </c>
      <c r="AF1063" s="25">
        <f t="shared" si="268"/>
        <v>0</v>
      </c>
      <c r="AG1063" s="230">
        <f t="shared" ref="AG1063:AG1068" si="275">IF(OR(L1063="+",A1063="Пр",A1063="ПедПр",A1063="НПрКПУ"),0,IF(OR(D1063="Ден.(д)",D1063="Заоч.(д)"),N1063*0.5*H1063,IF((V1063+W1063)&gt;0,N1063*H1063*0.08,0)))</f>
        <v>0</v>
      </c>
      <c r="AH1063" s="25">
        <f t="shared" ref="AH1063:AH1068" si="276">IF(AF1063&gt;0,0,IF(D1063="Заоч.",0,IF(OR(D1063="Ден.(д)",D1063="Заоч.(д)"),0,IF(Q1063&gt;0,N1063*H1063*0.02,0))))</f>
        <v>0</v>
      </c>
      <c r="AI1063" s="23"/>
      <c r="AJ1063" s="49">
        <f t="shared" si="269"/>
        <v>1.32</v>
      </c>
      <c r="AK1063" s="181" t="s">
        <v>880</v>
      </c>
      <c r="AL1063" s="182">
        <f t="shared" si="270"/>
        <v>2.2000000000000001E-3</v>
      </c>
      <c r="AM1063" s="158" t="s">
        <v>173</v>
      </c>
      <c r="AN1063" s="20" t="s">
        <v>149</v>
      </c>
      <c r="AO1063" s="20" t="s">
        <v>149</v>
      </c>
      <c r="AP1063" s="21"/>
      <c r="AQ1063" s="122" t="s">
        <v>876</v>
      </c>
      <c r="AR1063" s="185" t="str">
        <f>INDEX(Преподаватели!F$3:F$72,MATCH($AK1063,Преподаватели!$E$3:$E$72,0),1)</f>
        <v>доц.</v>
      </c>
      <c r="AS1063" s="101" t="str">
        <f>INDEX(Преподаватели!G$3:G$72,MATCH($AK1063,Преподаватели!$E$3:$E$72,0),1)</f>
        <v>шт.</v>
      </c>
      <c r="AT1063" s="101" t="str">
        <f>INDEX(Преподаватели!H$3:H$72,MATCH($AK1063,Преподаватели!$E$3:$E$72,0),1)</f>
        <v>к.н.</v>
      </c>
      <c r="AU1063" s="186" t="str">
        <f>INDEX(Преподаватели!I$3:I$72,MATCH($AK1063,Преподаватели!$E$3:$E$72,0),1)</f>
        <v>доц.</v>
      </c>
      <c r="AV1063" s="157"/>
      <c r="AW1063" s="163"/>
      <c r="AX1063" s="163"/>
      <c r="AY1063" s="164"/>
      <c r="AZ1063" s="165"/>
      <c r="BA1063" s="165"/>
    </row>
    <row r="1064" spans="1:58" s="1" customFormat="1">
      <c r="A1064" s="319" t="s">
        <v>881</v>
      </c>
      <c r="B1064" s="318" t="s">
        <v>884</v>
      </c>
      <c r="C1064" s="68" t="s">
        <v>227</v>
      </c>
      <c r="D1064" s="21" t="s">
        <v>103</v>
      </c>
      <c r="E1064" s="21" t="s">
        <v>104</v>
      </c>
      <c r="F1064" s="21">
        <v>2</v>
      </c>
      <c r="G1064" s="20" t="s">
        <v>308</v>
      </c>
      <c r="H1064" s="21">
        <v>4</v>
      </c>
      <c r="I1064" s="49">
        <v>1</v>
      </c>
      <c r="J1064" s="37"/>
      <c r="K1064" s="31"/>
      <c r="L1064" s="31"/>
      <c r="M1064" s="38"/>
      <c r="N1064" s="193"/>
      <c r="O1064" s="21"/>
      <c r="P1064" s="21"/>
      <c r="Q1064" s="21"/>
      <c r="R1064" s="21"/>
      <c r="S1064" s="21"/>
      <c r="T1064" s="121"/>
      <c r="U1064" s="50">
        <f t="shared" si="258"/>
        <v>0</v>
      </c>
      <c r="V1064" s="29">
        <f t="shared" si="259"/>
        <v>0</v>
      </c>
      <c r="W1064" s="29">
        <f t="shared" si="260"/>
        <v>0</v>
      </c>
      <c r="X1064" s="57">
        <f t="shared" si="261"/>
        <v>0</v>
      </c>
      <c r="Y1064" s="29">
        <f t="shared" si="262"/>
        <v>0</v>
      </c>
      <c r="Z1064" s="20">
        <f t="shared" si="263"/>
        <v>0</v>
      </c>
      <c r="AA1064" s="20">
        <f t="shared" si="274"/>
        <v>0</v>
      </c>
      <c r="AB1064" s="20">
        <f t="shared" si="264"/>
        <v>0</v>
      </c>
      <c r="AC1064" s="20">
        <f t="shared" si="265"/>
        <v>0</v>
      </c>
      <c r="AD1064" s="20">
        <f t="shared" si="266"/>
        <v>1.32</v>
      </c>
      <c r="AE1064" s="23">
        <f t="shared" si="267"/>
        <v>0</v>
      </c>
      <c r="AF1064" s="25">
        <f t="shared" si="268"/>
        <v>0</v>
      </c>
      <c r="AG1064" s="230">
        <f t="shared" si="275"/>
        <v>0</v>
      </c>
      <c r="AH1064" s="25">
        <f t="shared" si="276"/>
        <v>0</v>
      </c>
      <c r="AI1064" s="23"/>
      <c r="AJ1064" s="49">
        <f t="shared" si="269"/>
        <v>1.32</v>
      </c>
      <c r="AK1064" s="181" t="s">
        <v>880</v>
      </c>
      <c r="AL1064" s="182">
        <f t="shared" si="270"/>
        <v>2.2000000000000001E-3</v>
      </c>
      <c r="AM1064" s="158" t="s">
        <v>173</v>
      </c>
      <c r="AN1064" s="20" t="s">
        <v>149</v>
      </c>
      <c r="AO1064" s="20" t="s">
        <v>149</v>
      </c>
      <c r="AP1064" s="21"/>
      <c r="AQ1064" s="122" t="s">
        <v>876</v>
      </c>
      <c r="AR1064" s="185" t="str">
        <f>INDEX(Преподаватели!F$3:F$72,MATCH($AK1064,Преподаватели!$E$3:$E$72,0),1)</f>
        <v>доц.</v>
      </c>
      <c r="AS1064" s="101" t="str">
        <f>INDEX(Преподаватели!G$3:G$72,MATCH($AK1064,Преподаватели!$E$3:$E$72,0),1)</f>
        <v>шт.</v>
      </c>
      <c r="AT1064" s="101" t="str">
        <f>INDEX(Преподаватели!H$3:H$72,MATCH($AK1064,Преподаватели!$E$3:$E$72,0),1)</f>
        <v>к.н.</v>
      </c>
      <c r="AU1064" s="186" t="str">
        <f>INDEX(Преподаватели!I$3:I$72,MATCH($AK1064,Преподаватели!$E$3:$E$72,0),1)</f>
        <v>доц.</v>
      </c>
      <c r="AV1064" s="157"/>
      <c r="AW1064" s="163"/>
      <c r="AX1064" s="163"/>
      <c r="AY1064" s="164"/>
      <c r="AZ1064" s="165"/>
      <c r="BA1064" s="165"/>
    </row>
    <row r="1065" spans="1:58">
      <c r="A1065" s="319" t="s">
        <v>881</v>
      </c>
      <c r="B1065" s="318" t="s">
        <v>882</v>
      </c>
      <c r="C1065" s="68" t="s">
        <v>227</v>
      </c>
      <c r="D1065" s="21" t="s">
        <v>103</v>
      </c>
      <c r="E1065" s="21" t="s">
        <v>104</v>
      </c>
      <c r="F1065" s="21">
        <v>2</v>
      </c>
      <c r="G1065" s="20" t="s">
        <v>308</v>
      </c>
      <c r="H1065" s="21">
        <v>4</v>
      </c>
      <c r="I1065" s="49">
        <v>1</v>
      </c>
      <c r="J1065" s="37"/>
      <c r="K1065" s="31"/>
      <c r="L1065" s="31"/>
      <c r="M1065" s="38"/>
      <c r="N1065" s="193"/>
      <c r="O1065" s="21"/>
      <c r="P1065" s="21"/>
      <c r="Q1065" s="21"/>
      <c r="R1065" s="21"/>
      <c r="S1065" s="21"/>
      <c r="T1065" s="121"/>
      <c r="U1065" s="50">
        <f t="shared" si="258"/>
        <v>0</v>
      </c>
      <c r="V1065" s="29">
        <f t="shared" si="259"/>
        <v>0</v>
      </c>
      <c r="W1065" s="29">
        <f t="shared" si="260"/>
        <v>0</v>
      </c>
      <c r="X1065" s="57">
        <f t="shared" si="261"/>
        <v>0</v>
      </c>
      <c r="Y1065" s="29">
        <f t="shared" si="262"/>
        <v>0</v>
      </c>
      <c r="Z1065" s="20">
        <f t="shared" si="263"/>
        <v>0</v>
      </c>
      <c r="AA1065" s="20">
        <f t="shared" si="274"/>
        <v>0</v>
      </c>
      <c r="AB1065" s="20">
        <f t="shared" si="264"/>
        <v>0</v>
      </c>
      <c r="AC1065" s="20">
        <f t="shared" si="265"/>
        <v>0</v>
      </c>
      <c r="AD1065" s="20">
        <f t="shared" si="266"/>
        <v>2</v>
      </c>
      <c r="AE1065" s="23">
        <f t="shared" si="267"/>
        <v>0</v>
      </c>
      <c r="AF1065" s="25">
        <f t="shared" si="268"/>
        <v>0</v>
      </c>
      <c r="AG1065" s="230">
        <f t="shared" si="275"/>
        <v>0</v>
      </c>
      <c r="AH1065" s="25">
        <f t="shared" si="276"/>
        <v>0</v>
      </c>
      <c r="AI1065" s="23"/>
      <c r="AJ1065" s="49">
        <f t="shared" si="269"/>
        <v>2</v>
      </c>
      <c r="AK1065" s="181" t="s">
        <v>883</v>
      </c>
      <c r="AL1065" s="182">
        <f t="shared" si="270"/>
        <v>3.3333333333333335E-3</v>
      </c>
      <c r="AM1065" s="158" t="s">
        <v>161</v>
      </c>
      <c r="AN1065" s="20" t="s">
        <v>149</v>
      </c>
      <c r="AO1065" s="20" t="s">
        <v>149</v>
      </c>
      <c r="AP1065" s="21"/>
      <c r="AQ1065" s="122" t="s">
        <v>876</v>
      </c>
      <c r="AR1065" s="185" t="str">
        <f>INDEX(Преподаватели!F$3:F$72,MATCH($AK1065,Преподаватели!$E$3:$E$72,0),1)</f>
        <v>доц.</v>
      </c>
      <c r="AS1065" s="101" t="str">
        <f>INDEX(Преподаватели!G$3:G$72,MATCH($AK1065,Преподаватели!$E$3:$E$72,0),1)</f>
        <v>сум.</v>
      </c>
      <c r="AT1065" s="101" t="str">
        <f>INDEX(Преподаватели!H$3:H$72,MATCH($AK1065,Преподаватели!$E$3:$E$72,0),1)</f>
        <v>б.с.</v>
      </c>
      <c r="AU1065" s="186" t="str">
        <f>INDEX(Преподаватели!I$3:I$72,MATCH($AK1065,Преподаватели!$E$3:$E$72,0),1)</f>
        <v>б.з.</v>
      </c>
      <c r="AV1065" s="157"/>
      <c r="AW1065" s="163"/>
      <c r="AX1065" s="163"/>
      <c r="AY1065" s="164"/>
      <c r="AZ1065" s="165"/>
      <c r="BA1065" s="165"/>
    </row>
    <row r="1066" spans="1:58" s="1" customFormat="1">
      <c r="A1066" s="328" t="s">
        <v>881</v>
      </c>
      <c r="B1066" s="318" t="s">
        <v>884</v>
      </c>
      <c r="C1066" s="68" t="s">
        <v>227</v>
      </c>
      <c r="D1066" s="21" t="s">
        <v>103</v>
      </c>
      <c r="E1066" s="21" t="s">
        <v>104</v>
      </c>
      <c r="F1066" s="21">
        <v>2</v>
      </c>
      <c r="G1066" s="20" t="s">
        <v>308</v>
      </c>
      <c r="H1066" s="21">
        <v>4</v>
      </c>
      <c r="I1066" s="49">
        <v>1</v>
      </c>
      <c r="J1066" s="37"/>
      <c r="K1066" s="31"/>
      <c r="L1066" s="31"/>
      <c r="M1066" s="38"/>
      <c r="N1066" s="193"/>
      <c r="O1066" s="21"/>
      <c r="P1066" s="21"/>
      <c r="Q1066" s="21"/>
      <c r="R1066" s="21"/>
      <c r="S1066" s="21"/>
      <c r="T1066" s="121"/>
      <c r="U1066" s="50">
        <f t="shared" si="258"/>
        <v>0</v>
      </c>
      <c r="V1066" s="29">
        <f t="shared" si="259"/>
        <v>0</v>
      </c>
      <c r="W1066" s="29">
        <f t="shared" si="260"/>
        <v>0</v>
      </c>
      <c r="X1066" s="57">
        <f t="shared" si="261"/>
        <v>0</v>
      </c>
      <c r="Y1066" s="29">
        <f t="shared" si="262"/>
        <v>0</v>
      </c>
      <c r="Z1066" s="20">
        <f t="shared" si="263"/>
        <v>0</v>
      </c>
      <c r="AA1066" s="20">
        <f t="shared" si="274"/>
        <v>0</v>
      </c>
      <c r="AB1066" s="20">
        <f t="shared" si="264"/>
        <v>0</v>
      </c>
      <c r="AC1066" s="20">
        <f t="shared" si="265"/>
        <v>0</v>
      </c>
      <c r="AD1066" s="20">
        <f t="shared" si="266"/>
        <v>1.32</v>
      </c>
      <c r="AE1066" s="23">
        <f t="shared" si="267"/>
        <v>0</v>
      </c>
      <c r="AF1066" s="25">
        <f t="shared" si="268"/>
        <v>0</v>
      </c>
      <c r="AG1066" s="230">
        <f t="shared" si="275"/>
        <v>0</v>
      </c>
      <c r="AH1066" s="25">
        <f t="shared" si="276"/>
        <v>0</v>
      </c>
      <c r="AI1066" s="23"/>
      <c r="AJ1066" s="49">
        <f t="shared" si="269"/>
        <v>1.32</v>
      </c>
      <c r="AK1066" s="181" t="s">
        <v>875</v>
      </c>
      <c r="AL1066" s="182">
        <f t="shared" si="270"/>
        <v>2.2000000000000001E-3</v>
      </c>
      <c r="AM1066" s="158" t="s">
        <v>161</v>
      </c>
      <c r="AN1066" s="20" t="s">
        <v>149</v>
      </c>
      <c r="AO1066" s="20" t="s">
        <v>149</v>
      </c>
      <c r="AP1066" s="21"/>
      <c r="AQ1066" s="122" t="s">
        <v>876</v>
      </c>
      <c r="AR1066" s="185" t="str">
        <f>INDEX(Преподаватели!F$3:F$72,MATCH($AK1066,Преподаватели!$E$3:$E$72,0),1)</f>
        <v>проф.</v>
      </c>
      <c r="AS1066" s="101" t="str">
        <f>INDEX(Преподаватели!G$3:G$72,MATCH($AK1066,Преподаватели!$E$3:$E$72,0),1)</f>
        <v>шт.</v>
      </c>
      <c r="AT1066" s="101" t="str">
        <f>INDEX(Преподаватели!H$3:H$72,MATCH($AK1066,Преподаватели!$E$3:$E$72,0),1)</f>
        <v>д.н.</v>
      </c>
      <c r="AU1066" s="186" t="str">
        <f>INDEX(Преподаватели!I$3:I$72,MATCH($AK1066,Преподаватели!$E$3:$E$72,0),1)</f>
        <v>проф.</v>
      </c>
      <c r="AV1066" s="157"/>
      <c r="AW1066" s="163"/>
      <c r="AX1066" s="163"/>
      <c r="AY1066" s="164"/>
      <c r="AZ1066" s="165"/>
      <c r="BA1066" s="165"/>
    </row>
    <row r="1067" spans="1:58" s="1" customFormat="1">
      <c r="A1067" s="328" t="s">
        <v>881</v>
      </c>
      <c r="B1067" s="318" t="s">
        <v>884</v>
      </c>
      <c r="C1067" s="68" t="s">
        <v>227</v>
      </c>
      <c r="D1067" s="21" t="s">
        <v>103</v>
      </c>
      <c r="E1067" s="21" t="s">
        <v>104</v>
      </c>
      <c r="F1067" s="21">
        <v>2</v>
      </c>
      <c r="G1067" s="20" t="s">
        <v>308</v>
      </c>
      <c r="H1067" s="21">
        <v>4</v>
      </c>
      <c r="I1067" s="49">
        <v>1</v>
      </c>
      <c r="J1067" s="37"/>
      <c r="K1067" s="31"/>
      <c r="L1067" s="31"/>
      <c r="M1067" s="38"/>
      <c r="N1067" s="193"/>
      <c r="O1067" s="21"/>
      <c r="P1067" s="21"/>
      <c r="Q1067" s="21"/>
      <c r="R1067" s="21"/>
      <c r="S1067" s="21"/>
      <c r="T1067" s="121"/>
      <c r="U1067" s="50">
        <f t="shared" si="258"/>
        <v>0</v>
      </c>
      <c r="V1067" s="29">
        <f t="shared" si="259"/>
        <v>0</v>
      </c>
      <c r="W1067" s="29">
        <f t="shared" si="260"/>
        <v>0</v>
      </c>
      <c r="X1067" s="57">
        <f t="shared" si="261"/>
        <v>0</v>
      </c>
      <c r="Y1067" s="29">
        <f t="shared" si="262"/>
        <v>0</v>
      </c>
      <c r="Z1067" s="20">
        <f t="shared" si="263"/>
        <v>0</v>
      </c>
      <c r="AA1067" s="20">
        <f t="shared" si="274"/>
        <v>0</v>
      </c>
      <c r="AB1067" s="20">
        <f t="shared" si="264"/>
        <v>0</v>
      </c>
      <c r="AC1067" s="20">
        <f t="shared" si="265"/>
        <v>0</v>
      </c>
      <c r="AD1067" s="20">
        <f t="shared" si="266"/>
        <v>1.32</v>
      </c>
      <c r="AE1067" s="23">
        <f t="shared" si="267"/>
        <v>0</v>
      </c>
      <c r="AF1067" s="25">
        <f t="shared" si="268"/>
        <v>0</v>
      </c>
      <c r="AG1067" s="230">
        <f t="shared" si="275"/>
        <v>0</v>
      </c>
      <c r="AH1067" s="25">
        <f t="shared" si="276"/>
        <v>0</v>
      </c>
      <c r="AI1067" s="23"/>
      <c r="AJ1067" s="49">
        <f t="shared" si="269"/>
        <v>1.32</v>
      </c>
      <c r="AK1067" s="181" t="s">
        <v>880</v>
      </c>
      <c r="AL1067" s="182">
        <f t="shared" si="270"/>
        <v>2.2000000000000001E-3</v>
      </c>
      <c r="AM1067" s="158" t="s">
        <v>161</v>
      </c>
      <c r="AN1067" s="20" t="s">
        <v>149</v>
      </c>
      <c r="AO1067" s="20" t="s">
        <v>149</v>
      </c>
      <c r="AP1067" s="21"/>
      <c r="AQ1067" s="122" t="s">
        <v>876</v>
      </c>
      <c r="AR1067" s="185" t="str">
        <f>INDEX(Преподаватели!F$3:F$72,MATCH($AK1067,Преподаватели!$E$3:$E$72,0),1)</f>
        <v>доц.</v>
      </c>
      <c r="AS1067" s="101" t="str">
        <f>INDEX(Преподаватели!G$3:G$72,MATCH($AK1067,Преподаватели!$E$3:$E$72,0),1)</f>
        <v>шт.</v>
      </c>
      <c r="AT1067" s="101" t="str">
        <f>INDEX(Преподаватели!H$3:H$72,MATCH($AK1067,Преподаватели!$E$3:$E$72,0),1)</f>
        <v>к.н.</v>
      </c>
      <c r="AU1067" s="186" t="str">
        <f>INDEX(Преподаватели!I$3:I$72,MATCH($AK1067,Преподаватели!$E$3:$E$72,0),1)</f>
        <v>доц.</v>
      </c>
      <c r="AV1067" s="157"/>
      <c r="AW1067" s="163"/>
      <c r="AX1067" s="163"/>
      <c r="AY1067" s="164"/>
      <c r="AZ1067" s="165"/>
      <c r="BA1067" s="165"/>
    </row>
    <row r="1068" spans="1:58">
      <c r="A1068" s="319" t="s">
        <v>881</v>
      </c>
      <c r="B1068" s="318" t="s">
        <v>884</v>
      </c>
      <c r="C1068" s="68" t="s">
        <v>227</v>
      </c>
      <c r="D1068" s="21" t="s">
        <v>103</v>
      </c>
      <c r="E1068" s="21" t="s">
        <v>104</v>
      </c>
      <c r="F1068" s="21">
        <v>2</v>
      </c>
      <c r="G1068" s="20" t="s">
        <v>308</v>
      </c>
      <c r="H1068" s="21">
        <v>4</v>
      </c>
      <c r="I1068" s="49">
        <v>1</v>
      </c>
      <c r="J1068" s="37"/>
      <c r="K1068" s="31"/>
      <c r="L1068" s="31"/>
      <c r="M1068" s="38"/>
      <c r="N1068" s="193"/>
      <c r="O1068" s="21"/>
      <c r="P1068" s="21"/>
      <c r="Q1068" s="21"/>
      <c r="R1068" s="21"/>
      <c r="S1068" s="21"/>
      <c r="T1068" s="121"/>
      <c r="U1068" s="50">
        <f t="shared" si="258"/>
        <v>0</v>
      </c>
      <c r="V1068" s="29">
        <f t="shared" si="259"/>
        <v>0</v>
      </c>
      <c r="W1068" s="29">
        <f t="shared" si="260"/>
        <v>0</v>
      </c>
      <c r="X1068" s="57">
        <f t="shared" si="261"/>
        <v>0</v>
      </c>
      <c r="Y1068" s="29">
        <f t="shared" si="262"/>
        <v>0</v>
      </c>
      <c r="Z1068" s="20">
        <f t="shared" si="263"/>
        <v>0</v>
      </c>
      <c r="AA1068" s="20">
        <f t="shared" si="274"/>
        <v>0</v>
      </c>
      <c r="AB1068" s="20">
        <f t="shared" si="264"/>
        <v>0</v>
      </c>
      <c r="AC1068" s="20">
        <f t="shared" si="265"/>
        <v>0</v>
      </c>
      <c r="AD1068" s="20">
        <f t="shared" si="266"/>
        <v>1.32</v>
      </c>
      <c r="AE1068" s="23">
        <f t="shared" si="267"/>
        <v>0</v>
      </c>
      <c r="AF1068" s="25">
        <f t="shared" si="268"/>
        <v>0</v>
      </c>
      <c r="AG1068" s="230">
        <f t="shared" si="275"/>
        <v>0</v>
      </c>
      <c r="AH1068" s="25">
        <f t="shared" si="276"/>
        <v>0</v>
      </c>
      <c r="AI1068" s="23"/>
      <c r="AJ1068" s="49">
        <f t="shared" si="269"/>
        <v>1.32</v>
      </c>
      <c r="AK1068" s="181" t="s">
        <v>880</v>
      </c>
      <c r="AL1068" s="182">
        <f t="shared" si="270"/>
        <v>2.2000000000000001E-3</v>
      </c>
      <c r="AM1068" s="69" t="s">
        <v>161</v>
      </c>
      <c r="AN1068" s="20" t="s">
        <v>149</v>
      </c>
      <c r="AO1068" s="20" t="s">
        <v>149</v>
      </c>
      <c r="AP1068" s="21"/>
      <c r="AQ1068" s="122" t="s">
        <v>876</v>
      </c>
      <c r="AR1068" s="185" t="str">
        <f>INDEX(Преподаватели!F$3:F$72,MATCH($AK1068,Преподаватели!$E$3:$E$72,0),1)</f>
        <v>доц.</v>
      </c>
      <c r="AS1068" s="101" t="str">
        <f>INDEX(Преподаватели!G$3:G$72,MATCH($AK1068,Преподаватели!$E$3:$E$72,0),1)</f>
        <v>шт.</v>
      </c>
      <c r="AT1068" s="101" t="str">
        <f>INDEX(Преподаватели!H$3:H$72,MATCH($AK1068,Преподаватели!$E$3:$E$72,0),1)</f>
        <v>к.н.</v>
      </c>
      <c r="AU1068" s="186" t="str">
        <f>INDEX(Преподаватели!I$3:I$72,MATCH($AK1068,Преподаватели!$E$3:$E$72,0),1)</f>
        <v>доц.</v>
      </c>
      <c r="AV1068" s="157"/>
      <c r="AW1068" s="163"/>
      <c r="AX1068" s="163"/>
      <c r="AY1068" s="164"/>
      <c r="AZ1068" s="165"/>
      <c r="BA1068" s="165"/>
      <c r="BB1068" s="1"/>
      <c r="BC1068" s="1"/>
      <c r="BD1068" s="1"/>
      <c r="BE1068" s="1"/>
      <c r="BF1068" s="1"/>
    </row>
    <row r="1069" spans="1:58" s="1" customFormat="1">
      <c r="A1069" s="316" t="s">
        <v>885</v>
      </c>
      <c r="B1069" s="318" t="s">
        <v>886</v>
      </c>
      <c r="C1069" s="68" t="s">
        <v>227</v>
      </c>
      <c r="D1069" s="21" t="s">
        <v>103</v>
      </c>
      <c r="E1069" s="21" t="s">
        <v>852</v>
      </c>
      <c r="F1069" s="21">
        <v>1</v>
      </c>
      <c r="G1069" s="20" t="s">
        <v>901</v>
      </c>
      <c r="H1069" s="21">
        <v>2</v>
      </c>
      <c r="I1069" s="49">
        <v>1</v>
      </c>
      <c r="J1069" s="37"/>
      <c r="K1069" s="31" t="s">
        <v>879</v>
      </c>
      <c r="L1069" s="31"/>
      <c r="M1069" s="38"/>
      <c r="N1069" s="193">
        <v>4.5</v>
      </c>
      <c r="O1069" s="21">
        <v>135</v>
      </c>
      <c r="P1069" s="21"/>
      <c r="Q1069" s="21"/>
      <c r="R1069" s="21"/>
      <c r="S1069" s="21"/>
      <c r="T1069" s="121"/>
      <c r="U1069" s="50">
        <f t="shared" si="258"/>
        <v>0</v>
      </c>
      <c r="V1069" s="29">
        <f t="shared" si="259"/>
        <v>0</v>
      </c>
      <c r="W1069" s="29">
        <f t="shared" si="260"/>
        <v>0</v>
      </c>
      <c r="X1069" s="57">
        <f t="shared" si="261"/>
        <v>0</v>
      </c>
      <c r="Y1069" s="29">
        <f t="shared" si="262"/>
        <v>0</v>
      </c>
      <c r="Z1069" s="20">
        <f t="shared" si="263"/>
        <v>0</v>
      </c>
      <c r="AA1069" s="20">
        <f t="shared" si="274"/>
        <v>0</v>
      </c>
      <c r="AB1069" s="20">
        <f t="shared" si="264"/>
        <v>0</v>
      </c>
      <c r="AC1069" s="20">
        <f t="shared" si="265"/>
        <v>0</v>
      </c>
      <c r="AD1069" s="20">
        <f t="shared" si="266"/>
        <v>0</v>
      </c>
      <c r="AE1069" s="23">
        <f t="shared" si="267"/>
        <v>0</v>
      </c>
      <c r="AF1069" s="25">
        <f t="shared" si="268"/>
        <v>6</v>
      </c>
      <c r="AG1069" s="230">
        <f>IF(OR(L1069="+",A1069="Пр",A1069="ПедПр",A1069="НПрКПУ"),0,IF(OR(D1069="Ден.(д)",D1069="Заоч.(д)"),N1069*0.5*H1069,IF((V1069+W1069)&gt;0,N1069*H1069*0.08,0)))</f>
        <v>0</v>
      </c>
      <c r="AH1069" s="25">
        <f>IF(AF1069&gt;0,0,IF(D1069="Заоч.",0,IF(OR(D1069="Ден.(д)",D1069="Заоч.(д)"),0,IF(Q1069&gt;0,N1069*H1069*0.02,0))))</f>
        <v>0</v>
      </c>
      <c r="AI1069" s="23"/>
      <c r="AJ1069" s="49">
        <f t="shared" si="269"/>
        <v>6</v>
      </c>
      <c r="AK1069" s="181" t="s">
        <v>880</v>
      </c>
      <c r="AL1069" s="182">
        <f t="shared" si="270"/>
        <v>0.01</v>
      </c>
      <c r="AM1069" s="158" t="s">
        <v>173</v>
      </c>
      <c r="AN1069" s="20" t="s">
        <v>149</v>
      </c>
      <c r="AO1069" s="20" t="s">
        <v>149</v>
      </c>
      <c r="AP1069" s="21"/>
      <c r="AQ1069" s="122" t="s">
        <v>876</v>
      </c>
      <c r="AR1069" s="185" t="str">
        <f>INDEX(Преподаватели!F$3:F$72,MATCH($AK1069,Преподаватели!$E$3:$E$72,0),1)</f>
        <v>доц.</v>
      </c>
      <c r="AS1069" s="101" t="str">
        <f>INDEX(Преподаватели!G$3:G$72,MATCH($AK1069,Преподаватели!$E$3:$E$72,0),1)</f>
        <v>шт.</v>
      </c>
      <c r="AT1069" s="101" t="str">
        <f>INDEX(Преподаватели!H$3:H$72,MATCH($AK1069,Преподаватели!$E$3:$E$72,0),1)</f>
        <v>к.н.</v>
      </c>
      <c r="AU1069" s="186" t="str">
        <f>INDEX(Преподаватели!I$3:I$72,MATCH($AK1069,Преподаватели!$E$3:$E$72,0),1)</f>
        <v>доц.</v>
      </c>
      <c r="AV1069" s="157"/>
      <c r="AW1069" s="163"/>
      <c r="AX1069" s="163"/>
      <c r="AY1069" s="164"/>
      <c r="AZ1069" s="165"/>
      <c r="BA1069" s="165"/>
    </row>
    <row r="1070" spans="1:58" s="1" customFormat="1">
      <c r="A1070" s="316" t="s">
        <v>877</v>
      </c>
      <c r="B1070" s="318" t="s">
        <v>888</v>
      </c>
      <c r="C1070" s="68" t="s">
        <v>227</v>
      </c>
      <c r="D1070" s="21" t="s">
        <v>103</v>
      </c>
      <c r="E1070" s="21" t="s">
        <v>852</v>
      </c>
      <c r="F1070" s="21">
        <v>1</v>
      </c>
      <c r="G1070" s="20" t="s">
        <v>901</v>
      </c>
      <c r="H1070" s="21">
        <v>2</v>
      </c>
      <c r="I1070" s="49">
        <v>1</v>
      </c>
      <c r="J1070" s="37"/>
      <c r="K1070" s="31" t="s">
        <v>879</v>
      </c>
      <c r="L1070" s="31"/>
      <c r="M1070" s="38"/>
      <c r="N1070" s="193">
        <v>4.5</v>
      </c>
      <c r="O1070" s="21">
        <v>135</v>
      </c>
      <c r="P1070" s="21"/>
      <c r="Q1070" s="21"/>
      <c r="R1070" s="21"/>
      <c r="S1070" s="21"/>
      <c r="T1070" s="121"/>
      <c r="U1070" s="50">
        <f t="shared" si="258"/>
        <v>0</v>
      </c>
      <c r="V1070" s="29">
        <f t="shared" si="259"/>
        <v>0</v>
      </c>
      <c r="W1070" s="29">
        <f t="shared" si="260"/>
        <v>0</v>
      </c>
      <c r="X1070" s="57">
        <f t="shared" si="261"/>
        <v>0</v>
      </c>
      <c r="Y1070" s="29">
        <f t="shared" si="262"/>
        <v>0</v>
      </c>
      <c r="Z1070" s="20">
        <f t="shared" si="263"/>
        <v>0</v>
      </c>
      <c r="AA1070" s="20">
        <f t="shared" si="274"/>
        <v>0</v>
      </c>
      <c r="AB1070" s="20">
        <f t="shared" si="264"/>
        <v>0</v>
      </c>
      <c r="AC1070" s="20">
        <f t="shared" si="265"/>
        <v>0</v>
      </c>
      <c r="AD1070" s="20">
        <f t="shared" si="266"/>
        <v>0</v>
      </c>
      <c r="AE1070" s="23">
        <f t="shared" si="267"/>
        <v>0</v>
      </c>
      <c r="AF1070" s="25">
        <f t="shared" si="268"/>
        <v>1</v>
      </c>
      <c r="AG1070" s="230">
        <f>IF(OR(L1070="+",A1070="Пр",A1070="ПедПр",A1070="НПрКПУ"),0,IF(OR(D1070="Ден.(д)",D1070="Заоч.(д)"),N1070*0.5*H1070,IF((V1070+W1070)&gt;0,N1070*H1070*0.08,0)))</f>
        <v>0</v>
      </c>
      <c r="AH1070" s="25">
        <f>IF(AF1070&gt;0,0,IF(D1070="Заоч.",0,IF(OR(D1070="Ден.(д)",D1070="Заоч.(д)"),0,IF(Q1070&gt;0,N1070*H1070*0.02,0))))</f>
        <v>0</v>
      </c>
      <c r="AI1070" s="23"/>
      <c r="AJ1070" s="49">
        <f t="shared" si="269"/>
        <v>1</v>
      </c>
      <c r="AK1070" s="181" t="s">
        <v>880</v>
      </c>
      <c r="AL1070" s="182">
        <f t="shared" si="270"/>
        <v>1.6666666666666668E-3</v>
      </c>
      <c r="AM1070" s="158" t="s">
        <v>173</v>
      </c>
      <c r="AN1070" s="20" t="s">
        <v>149</v>
      </c>
      <c r="AO1070" s="20" t="s">
        <v>149</v>
      </c>
      <c r="AP1070" s="21"/>
      <c r="AQ1070" s="122" t="s">
        <v>876</v>
      </c>
      <c r="AR1070" s="185" t="str">
        <f>INDEX(Преподаватели!F$3:F$72,MATCH($AK1070,Преподаватели!$E$3:$E$72,0),1)</f>
        <v>доц.</v>
      </c>
      <c r="AS1070" s="101" t="str">
        <f>INDEX(Преподаватели!G$3:G$72,MATCH($AK1070,Преподаватели!$E$3:$E$72,0),1)</f>
        <v>шт.</v>
      </c>
      <c r="AT1070" s="101" t="str">
        <f>INDEX(Преподаватели!H$3:H$72,MATCH($AK1070,Преподаватели!$E$3:$E$72,0),1)</f>
        <v>к.н.</v>
      </c>
      <c r="AU1070" s="186" t="str">
        <f>INDEX(Преподаватели!I$3:I$72,MATCH($AK1070,Преподаватели!$E$3:$E$72,0),1)</f>
        <v>доц.</v>
      </c>
      <c r="AV1070" s="157"/>
      <c r="AW1070" s="163"/>
      <c r="AX1070" s="163"/>
      <c r="AY1070" s="164"/>
      <c r="AZ1070" s="165"/>
      <c r="BA1070" s="165"/>
    </row>
    <row r="1071" spans="1:58">
      <c r="A1071" s="22"/>
      <c r="B1071" s="318" t="s">
        <v>889</v>
      </c>
      <c r="C1071" s="68" t="s">
        <v>227</v>
      </c>
      <c r="D1071" s="21" t="s">
        <v>103</v>
      </c>
      <c r="E1071" s="21" t="s">
        <v>852</v>
      </c>
      <c r="F1071" s="21">
        <v>1</v>
      </c>
      <c r="G1071" s="20" t="s">
        <v>901</v>
      </c>
      <c r="H1071" s="21">
        <v>2</v>
      </c>
      <c r="I1071" s="49">
        <v>1</v>
      </c>
      <c r="J1071" s="37"/>
      <c r="K1071" s="31"/>
      <c r="L1071" s="31"/>
      <c r="M1071" s="38"/>
      <c r="N1071" s="193"/>
      <c r="O1071" s="21"/>
      <c r="P1071" s="21"/>
      <c r="Q1071" s="21"/>
      <c r="R1071" s="21"/>
      <c r="S1071" s="21"/>
      <c r="T1071" s="121"/>
      <c r="U1071" s="50">
        <f t="shared" si="258"/>
        <v>0</v>
      </c>
      <c r="V1071" s="29">
        <f t="shared" si="259"/>
        <v>0</v>
      </c>
      <c r="W1071" s="29">
        <f t="shared" si="260"/>
        <v>0</v>
      </c>
      <c r="X1071" s="57">
        <f t="shared" si="261"/>
        <v>0</v>
      </c>
      <c r="Y1071" s="29">
        <f t="shared" si="262"/>
        <v>0</v>
      </c>
      <c r="Z1071" s="20">
        <f t="shared" si="263"/>
        <v>0</v>
      </c>
      <c r="AA1071" s="20">
        <f t="shared" si="274"/>
        <v>0</v>
      </c>
      <c r="AB1071" s="20">
        <f t="shared" si="264"/>
        <v>0</v>
      </c>
      <c r="AC1071" s="20">
        <f t="shared" si="265"/>
        <v>40</v>
      </c>
      <c r="AD1071" s="20">
        <f t="shared" si="266"/>
        <v>0</v>
      </c>
      <c r="AE1071" s="23">
        <f t="shared" si="267"/>
        <v>0</v>
      </c>
      <c r="AF1071" s="25">
        <f t="shared" si="268"/>
        <v>0</v>
      </c>
      <c r="AG1071" s="230">
        <f>IF(OR(L1071="+",A1071="Пр",A1071="ПедПр",A1071="НПрКПУ"),0,IF(OR(D1071="Ден.(д)",D1071="Заоч.(д)"),N1071*0.5*H1071,IF((V1071+W1071)&gt;0,N1071*H1071*0.08,0)))</f>
        <v>0</v>
      </c>
      <c r="AH1071" s="25">
        <f>IF(AF1071&gt;0,0,IF(D1071="Заоч.",0,IF(OR(D1071="Ден.(д)",D1071="Заоч.(д)"),0,IF(Q1071&gt;0,N1071*H1071*0.02,0))))</f>
        <v>0</v>
      </c>
      <c r="AI1071" s="23"/>
      <c r="AJ1071" s="49">
        <f t="shared" si="269"/>
        <v>40</v>
      </c>
      <c r="AK1071" s="181" t="s">
        <v>875</v>
      </c>
      <c r="AL1071" s="182">
        <f t="shared" si="270"/>
        <v>6.6666666666666666E-2</v>
      </c>
      <c r="AM1071" s="69" t="s">
        <v>173</v>
      </c>
      <c r="AN1071" s="20" t="s">
        <v>149</v>
      </c>
      <c r="AO1071" s="20" t="s">
        <v>149</v>
      </c>
      <c r="AP1071" s="21"/>
      <c r="AQ1071" s="122" t="s">
        <v>876</v>
      </c>
      <c r="AR1071" s="185" t="str">
        <f>INDEX(Преподаватели!F$3:F$72,MATCH($AK1071,Преподаватели!$E$3:$E$72,0),1)</f>
        <v>проф.</v>
      </c>
      <c r="AS1071" s="101" t="str">
        <f>INDEX(Преподаватели!G$3:G$72,MATCH($AK1071,Преподаватели!$E$3:$E$72,0),1)</f>
        <v>шт.</v>
      </c>
      <c r="AT1071" s="101" t="str">
        <f>INDEX(Преподаватели!H$3:H$72,MATCH($AK1071,Преподаватели!$E$3:$E$72,0),1)</f>
        <v>д.н.</v>
      </c>
      <c r="AU1071" s="186" t="str">
        <f>INDEX(Преподаватели!I$3:I$72,MATCH($AK1071,Преподаватели!$E$3:$E$72,0),1)</f>
        <v>проф.</v>
      </c>
      <c r="AV1071" s="157"/>
      <c r="AW1071" s="163"/>
      <c r="AX1071" s="163"/>
      <c r="AY1071" s="164"/>
      <c r="AZ1071" s="165"/>
      <c r="BA1071" s="165"/>
    </row>
    <row r="1072" spans="1:58" s="1" customFormat="1">
      <c r="A1072" s="21"/>
      <c r="B1072" s="318" t="s">
        <v>890</v>
      </c>
      <c r="C1072" s="68" t="s">
        <v>227</v>
      </c>
      <c r="D1072" s="21" t="s">
        <v>103</v>
      </c>
      <c r="E1072" s="21" t="s">
        <v>852</v>
      </c>
      <c r="F1072" s="21">
        <v>1</v>
      </c>
      <c r="G1072" s="20" t="s">
        <v>901</v>
      </c>
      <c r="H1072" s="21">
        <v>2</v>
      </c>
      <c r="I1072" s="49">
        <v>1</v>
      </c>
      <c r="J1072" s="37"/>
      <c r="K1072" s="31"/>
      <c r="L1072" s="31"/>
      <c r="M1072" s="38"/>
      <c r="N1072" s="193"/>
      <c r="O1072" s="21"/>
      <c r="P1072" s="21"/>
      <c r="Q1072" s="21"/>
      <c r="R1072" s="21"/>
      <c r="S1072" s="21"/>
      <c r="T1072" s="121"/>
      <c r="U1072" s="50">
        <f t="shared" si="258"/>
        <v>0</v>
      </c>
      <c r="V1072" s="29">
        <f t="shared" si="259"/>
        <v>0</v>
      </c>
      <c r="W1072" s="29">
        <f t="shared" si="260"/>
        <v>0</v>
      </c>
      <c r="X1072" s="57">
        <f t="shared" si="261"/>
        <v>0</v>
      </c>
      <c r="Y1072" s="29">
        <f t="shared" si="262"/>
        <v>0</v>
      </c>
      <c r="Z1072" s="20">
        <f t="shared" si="263"/>
        <v>0</v>
      </c>
      <c r="AA1072" s="20">
        <f t="shared" si="274"/>
        <v>0</v>
      </c>
      <c r="AB1072" s="20">
        <f t="shared" si="264"/>
        <v>0</v>
      </c>
      <c r="AC1072" s="20">
        <f t="shared" si="265"/>
        <v>0.66</v>
      </c>
      <c r="AD1072" s="20">
        <f t="shared" si="266"/>
        <v>0</v>
      </c>
      <c r="AE1072" s="23">
        <f t="shared" si="267"/>
        <v>0</v>
      </c>
      <c r="AF1072" s="25">
        <f t="shared" si="268"/>
        <v>0</v>
      </c>
      <c r="AG1072" s="230">
        <f>IF(OR(L1072="+",A1072="Пр",A1072="ПедПр",A1072="НПрКПУ"),0,IF(OR(D1072="Ден.(д)",D1072="Заоч.(д)"),N1072*0.5*H1072,IF((V1072+W1072)&gt;0,N1072*H1072*0.08,0)))</f>
        <v>0</v>
      </c>
      <c r="AH1072" s="25">
        <f>IF(AF1072&gt;0,0,IF(D1072="Заоч.",0,IF(OR(D1072="Ден.(д)",D1072="Заоч.(д)"),0,IF(Q1072&gt;0,N1072*H1072*0.02,0))))</f>
        <v>0</v>
      </c>
      <c r="AI1072" s="23"/>
      <c r="AJ1072" s="49">
        <f t="shared" si="269"/>
        <v>0.66</v>
      </c>
      <c r="AK1072" s="181" t="s">
        <v>880</v>
      </c>
      <c r="AL1072" s="182">
        <f t="shared" si="270"/>
        <v>1.1000000000000001E-3</v>
      </c>
      <c r="AM1072" s="158" t="s">
        <v>173</v>
      </c>
      <c r="AN1072" s="20" t="s">
        <v>149</v>
      </c>
      <c r="AO1072" s="20" t="s">
        <v>149</v>
      </c>
      <c r="AP1072" s="21"/>
      <c r="AQ1072" s="122" t="s">
        <v>876</v>
      </c>
      <c r="AR1072" s="185" t="str">
        <f>INDEX(Преподаватели!F$3:F$72,MATCH($AK1072,Преподаватели!$E$3:$E$72,0),1)</f>
        <v>доц.</v>
      </c>
      <c r="AS1072" s="101" t="str">
        <f>INDEX(Преподаватели!G$3:G$72,MATCH($AK1072,Преподаватели!$E$3:$E$72,0),1)</f>
        <v>шт.</v>
      </c>
      <c r="AT1072" s="101" t="str">
        <f>INDEX(Преподаватели!H$3:H$72,MATCH($AK1072,Преподаватели!$E$3:$E$72,0),1)</f>
        <v>к.н.</v>
      </c>
      <c r="AU1072" s="186" t="str">
        <f>INDEX(Преподаватели!I$3:I$72,MATCH($AK1072,Преподаватели!$E$3:$E$72,0),1)</f>
        <v>доц.</v>
      </c>
      <c r="AV1072" s="157"/>
      <c r="AW1072" s="163"/>
      <c r="AX1072" s="163"/>
      <c r="AY1072" s="164"/>
      <c r="AZ1072" s="165"/>
      <c r="BA1072" s="165"/>
    </row>
    <row r="1073" spans="1:58">
      <c r="A1073" s="319" t="s">
        <v>881</v>
      </c>
      <c r="B1073" s="318" t="s">
        <v>891</v>
      </c>
      <c r="C1073" s="68" t="s">
        <v>227</v>
      </c>
      <c r="D1073" s="21" t="s">
        <v>103</v>
      </c>
      <c r="E1073" s="21" t="s">
        <v>852</v>
      </c>
      <c r="F1073" s="21">
        <v>1</v>
      </c>
      <c r="G1073" s="20" t="s">
        <v>901</v>
      </c>
      <c r="H1073" s="21">
        <v>2</v>
      </c>
      <c r="I1073" s="49">
        <v>1</v>
      </c>
      <c r="J1073" s="37"/>
      <c r="K1073" s="31"/>
      <c r="L1073" s="31"/>
      <c r="M1073" s="38"/>
      <c r="N1073" s="193"/>
      <c r="O1073" s="21"/>
      <c r="P1073" s="21"/>
      <c r="Q1073" s="21"/>
      <c r="R1073" s="21"/>
      <c r="S1073" s="21"/>
      <c r="T1073" s="121"/>
      <c r="U1073" s="50">
        <f t="shared" si="258"/>
        <v>0</v>
      </c>
      <c r="V1073" s="29">
        <f t="shared" si="259"/>
        <v>0</v>
      </c>
      <c r="W1073" s="29">
        <f t="shared" si="260"/>
        <v>0</v>
      </c>
      <c r="X1073" s="57">
        <f t="shared" si="261"/>
        <v>0</v>
      </c>
      <c r="Y1073" s="29">
        <f t="shared" si="262"/>
        <v>0</v>
      </c>
      <c r="Z1073" s="20">
        <f t="shared" si="263"/>
        <v>0</v>
      </c>
      <c r="AA1073" s="20">
        <f t="shared" si="274"/>
        <v>0</v>
      </c>
      <c r="AB1073" s="20">
        <f t="shared" si="264"/>
        <v>0</v>
      </c>
      <c r="AC1073" s="20">
        <f t="shared" si="265"/>
        <v>0</v>
      </c>
      <c r="AD1073" s="20">
        <f t="shared" si="266"/>
        <v>1</v>
      </c>
      <c r="AE1073" s="23">
        <f t="shared" si="267"/>
        <v>0</v>
      </c>
      <c r="AF1073" s="25">
        <f t="shared" si="268"/>
        <v>0</v>
      </c>
      <c r="AG1073" s="230"/>
      <c r="AH1073" s="25"/>
      <c r="AI1073" s="23"/>
      <c r="AJ1073" s="49">
        <f t="shared" si="269"/>
        <v>1</v>
      </c>
      <c r="AK1073" s="181" t="s">
        <v>883</v>
      </c>
      <c r="AL1073" s="182">
        <f t="shared" si="270"/>
        <v>1.6666666666666668E-3</v>
      </c>
      <c r="AM1073" s="69" t="s">
        <v>173</v>
      </c>
      <c r="AN1073" s="20" t="s">
        <v>149</v>
      </c>
      <c r="AO1073" s="20" t="s">
        <v>149</v>
      </c>
      <c r="AP1073" s="21"/>
      <c r="AQ1073" s="122" t="s">
        <v>876</v>
      </c>
      <c r="AR1073" s="185" t="str">
        <f>INDEX(Преподаватели!F$3:F$72,MATCH($AK1073,Преподаватели!$E$3:$E$72,0),1)</f>
        <v>доц.</v>
      </c>
      <c r="AS1073" s="101" t="str">
        <f>INDEX(Преподаватели!G$3:G$72,MATCH($AK1073,Преподаватели!$E$3:$E$72,0),1)</f>
        <v>сум.</v>
      </c>
      <c r="AT1073" s="101" t="str">
        <f>INDEX(Преподаватели!H$3:H$72,MATCH($AK1073,Преподаватели!$E$3:$E$72,0),1)</f>
        <v>б.с.</v>
      </c>
      <c r="AU1073" s="186" t="str">
        <f>INDEX(Преподаватели!I$3:I$72,MATCH($AK1073,Преподаватели!$E$3:$E$72,0),1)</f>
        <v>б.з.</v>
      </c>
      <c r="AV1073" s="157"/>
      <c r="AW1073" s="163"/>
      <c r="AX1073" s="163"/>
      <c r="AY1073" s="164"/>
      <c r="AZ1073" s="165"/>
      <c r="BA1073" s="165"/>
    </row>
    <row r="1074" spans="1:58" s="1" customFormat="1">
      <c r="A1074" s="328" t="s">
        <v>881</v>
      </c>
      <c r="B1074" s="318" t="s">
        <v>892</v>
      </c>
      <c r="C1074" s="68" t="s">
        <v>227</v>
      </c>
      <c r="D1074" s="21" t="s">
        <v>103</v>
      </c>
      <c r="E1074" s="21" t="s">
        <v>852</v>
      </c>
      <c r="F1074" s="21">
        <v>1</v>
      </c>
      <c r="G1074" s="20" t="s">
        <v>901</v>
      </c>
      <c r="H1074" s="21">
        <v>2</v>
      </c>
      <c r="I1074" s="49">
        <v>1</v>
      </c>
      <c r="J1074" s="37"/>
      <c r="K1074" s="31"/>
      <c r="L1074" s="31"/>
      <c r="M1074" s="38"/>
      <c r="N1074" s="193"/>
      <c r="O1074" s="21"/>
      <c r="P1074" s="21"/>
      <c r="Q1074" s="21"/>
      <c r="R1074" s="21"/>
      <c r="S1074" s="21"/>
      <c r="T1074" s="121"/>
      <c r="U1074" s="50">
        <f t="shared" si="258"/>
        <v>0</v>
      </c>
      <c r="V1074" s="29">
        <f t="shared" si="259"/>
        <v>0</v>
      </c>
      <c r="W1074" s="29">
        <f t="shared" si="260"/>
        <v>0</v>
      </c>
      <c r="X1074" s="57">
        <f t="shared" si="261"/>
        <v>0</v>
      </c>
      <c r="Y1074" s="29">
        <f t="shared" si="262"/>
        <v>0</v>
      </c>
      <c r="Z1074" s="20">
        <f t="shared" si="263"/>
        <v>0</v>
      </c>
      <c r="AA1074" s="20">
        <f t="shared" si="274"/>
        <v>0</v>
      </c>
      <c r="AB1074" s="20">
        <f t="shared" si="264"/>
        <v>0</v>
      </c>
      <c r="AC1074" s="20">
        <f t="shared" si="265"/>
        <v>0</v>
      </c>
      <c r="AD1074" s="20">
        <f t="shared" si="266"/>
        <v>0.66</v>
      </c>
      <c r="AE1074" s="23">
        <f t="shared" si="267"/>
        <v>0</v>
      </c>
      <c r="AF1074" s="25">
        <f t="shared" si="268"/>
        <v>0</v>
      </c>
      <c r="AG1074" s="230"/>
      <c r="AH1074" s="25"/>
      <c r="AI1074" s="23"/>
      <c r="AJ1074" s="49">
        <f t="shared" si="269"/>
        <v>0.66</v>
      </c>
      <c r="AK1074" s="181" t="s">
        <v>875</v>
      </c>
      <c r="AL1074" s="182">
        <f t="shared" si="270"/>
        <v>1.1000000000000001E-3</v>
      </c>
      <c r="AM1074" s="158" t="s">
        <v>173</v>
      </c>
      <c r="AN1074" s="20" t="s">
        <v>149</v>
      </c>
      <c r="AO1074" s="20" t="s">
        <v>149</v>
      </c>
      <c r="AP1074" s="21"/>
      <c r="AQ1074" s="122" t="s">
        <v>876</v>
      </c>
      <c r="AR1074" s="185" t="str">
        <f>INDEX(Преподаватели!F$3:F$72,MATCH($AK1074,Преподаватели!$E$3:$E$72,0),1)</f>
        <v>проф.</v>
      </c>
      <c r="AS1074" s="101" t="str">
        <f>INDEX(Преподаватели!G$3:G$72,MATCH($AK1074,Преподаватели!$E$3:$E$72,0),1)</f>
        <v>шт.</v>
      </c>
      <c r="AT1074" s="101" t="str">
        <f>INDEX(Преподаватели!H$3:H$72,MATCH($AK1074,Преподаватели!$E$3:$E$72,0),1)</f>
        <v>д.н.</v>
      </c>
      <c r="AU1074" s="186" t="str">
        <f>INDEX(Преподаватели!I$3:I$72,MATCH($AK1074,Преподаватели!$E$3:$E$72,0),1)</f>
        <v>проф.</v>
      </c>
      <c r="AV1074" s="157"/>
      <c r="AW1074" s="163"/>
      <c r="AX1074" s="163"/>
      <c r="AY1074" s="164"/>
      <c r="AZ1074" s="165"/>
      <c r="BA1074" s="165"/>
    </row>
    <row r="1075" spans="1:58" s="1" customFormat="1">
      <c r="A1075" s="328" t="s">
        <v>881</v>
      </c>
      <c r="B1075" s="318" t="s">
        <v>892</v>
      </c>
      <c r="C1075" s="68" t="s">
        <v>227</v>
      </c>
      <c r="D1075" s="21" t="s">
        <v>103</v>
      </c>
      <c r="E1075" s="21" t="s">
        <v>852</v>
      </c>
      <c r="F1075" s="21">
        <v>1</v>
      </c>
      <c r="G1075" s="20" t="s">
        <v>901</v>
      </c>
      <c r="H1075" s="21">
        <v>2</v>
      </c>
      <c r="I1075" s="49">
        <v>1</v>
      </c>
      <c r="J1075" s="37"/>
      <c r="K1075" s="31"/>
      <c r="L1075" s="31"/>
      <c r="M1075" s="38"/>
      <c r="N1075" s="193"/>
      <c r="O1075" s="21"/>
      <c r="P1075" s="21"/>
      <c r="Q1075" s="21"/>
      <c r="R1075" s="21"/>
      <c r="S1075" s="21"/>
      <c r="T1075" s="121"/>
      <c r="U1075" s="50">
        <f t="shared" si="258"/>
        <v>0</v>
      </c>
      <c r="V1075" s="29">
        <f t="shared" si="259"/>
        <v>0</v>
      </c>
      <c r="W1075" s="29">
        <f t="shared" si="260"/>
        <v>0</v>
      </c>
      <c r="X1075" s="57">
        <f t="shared" si="261"/>
        <v>0</v>
      </c>
      <c r="Y1075" s="29">
        <f t="shared" si="262"/>
        <v>0</v>
      </c>
      <c r="Z1075" s="20">
        <f t="shared" si="263"/>
        <v>0</v>
      </c>
      <c r="AA1075" s="20">
        <f t="shared" si="274"/>
        <v>0</v>
      </c>
      <c r="AB1075" s="20">
        <f t="shared" si="264"/>
        <v>0</v>
      </c>
      <c r="AC1075" s="20">
        <f t="shared" si="265"/>
        <v>0</v>
      </c>
      <c r="AD1075" s="20">
        <f t="shared" si="266"/>
        <v>0.66</v>
      </c>
      <c r="AE1075" s="23">
        <f t="shared" si="267"/>
        <v>0</v>
      </c>
      <c r="AF1075" s="25">
        <f t="shared" si="268"/>
        <v>0</v>
      </c>
      <c r="AG1075" s="230">
        <f>IF(OR(L1075="+",A1075="Пр",A1075="ПедПр",A1075="НПрКПУ"),0,IF(OR(D1075="Ден.(д)",D1075="Заоч.(д)"),N1075*0.5*H1075,IF((V1075+W1075)&gt;0,N1075*H1075*0.08,0)))</f>
        <v>0</v>
      </c>
      <c r="AH1075" s="25">
        <f>IF(AF1075&gt;0,0,IF(D1075="Заоч.",0,IF(OR(D1075="Ден.(д)",D1075="Заоч.(д)"),0,IF(Q1075&gt;0,N1075*H1075*0.02,0))))</f>
        <v>0</v>
      </c>
      <c r="AI1075" s="23"/>
      <c r="AJ1075" s="49">
        <f t="shared" si="269"/>
        <v>0.66</v>
      </c>
      <c r="AK1075" s="181" t="s">
        <v>880</v>
      </c>
      <c r="AL1075" s="182">
        <f t="shared" si="270"/>
        <v>1.1000000000000001E-3</v>
      </c>
      <c r="AM1075" s="158" t="s">
        <v>173</v>
      </c>
      <c r="AN1075" s="20" t="s">
        <v>149</v>
      </c>
      <c r="AO1075" s="20" t="s">
        <v>149</v>
      </c>
      <c r="AP1075" s="21"/>
      <c r="AQ1075" s="122" t="s">
        <v>876</v>
      </c>
      <c r="AR1075" s="185" t="str">
        <f>INDEX(Преподаватели!F$3:F$72,MATCH($AK1075,Преподаватели!$E$3:$E$72,0),1)</f>
        <v>доц.</v>
      </c>
      <c r="AS1075" s="101" t="str">
        <f>INDEX(Преподаватели!G$3:G$72,MATCH($AK1075,Преподаватели!$E$3:$E$72,0),1)</f>
        <v>шт.</v>
      </c>
      <c r="AT1075" s="101" t="str">
        <f>INDEX(Преподаватели!H$3:H$72,MATCH($AK1075,Преподаватели!$E$3:$E$72,0),1)</f>
        <v>к.н.</v>
      </c>
      <c r="AU1075" s="186" t="str">
        <f>INDEX(Преподаватели!I$3:I$72,MATCH($AK1075,Преподаватели!$E$3:$E$72,0),1)</f>
        <v>доц.</v>
      </c>
      <c r="AV1075" s="157"/>
      <c r="AW1075" s="163"/>
      <c r="AX1075" s="163"/>
      <c r="AY1075" s="164"/>
      <c r="AZ1075" s="165"/>
      <c r="BA1075" s="165"/>
    </row>
    <row r="1076" spans="1:58" s="1" customFormat="1">
      <c r="A1076" s="328" t="s">
        <v>881</v>
      </c>
      <c r="B1076" s="318" t="s">
        <v>892</v>
      </c>
      <c r="C1076" s="68" t="s">
        <v>227</v>
      </c>
      <c r="D1076" s="21" t="s">
        <v>103</v>
      </c>
      <c r="E1076" s="21" t="s">
        <v>852</v>
      </c>
      <c r="F1076" s="21">
        <v>1</v>
      </c>
      <c r="G1076" s="20" t="s">
        <v>901</v>
      </c>
      <c r="H1076" s="21">
        <v>2</v>
      </c>
      <c r="I1076" s="49">
        <v>1</v>
      </c>
      <c r="J1076" s="37"/>
      <c r="K1076" s="31"/>
      <c r="L1076" s="31"/>
      <c r="M1076" s="38"/>
      <c r="N1076" s="193"/>
      <c r="O1076" s="21"/>
      <c r="P1076" s="21"/>
      <c r="Q1076" s="21"/>
      <c r="R1076" s="21"/>
      <c r="S1076" s="21"/>
      <c r="T1076" s="121"/>
      <c r="U1076" s="50">
        <f t="shared" si="258"/>
        <v>0</v>
      </c>
      <c r="V1076" s="29">
        <f t="shared" si="259"/>
        <v>0</v>
      </c>
      <c r="W1076" s="29">
        <f t="shared" si="260"/>
        <v>0</v>
      </c>
      <c r="X1076" s="57">
        <f t="shared" si="261"/>
        <v>0</v>
      </c>
      <c r="Y1076" s="29">
        <f t="shared" si="262"/>
        <v>0</v>
      </c>
      <c r="Z1076" s="20">
        <f t="shared" si="263"/>
        <v>0</v>
      </c>
      <c r="AA1076" s="20">
        <f t="shared" si="274"/>
        <v>0</v>
      </c>
      <c r="AB1076" s="20">
        <f t="shared" si="264"/>
        <v>0</v>
      </c>
      <c r="AC1076" s="20">
        <f t="shared" si="265"/>
        <v>0</v>
      </c>
      <c r="AD1076" s="20">
        <f t="shared" si="266"/>
        <v>0.66</v>
      </c>
      <c r="AE1076" s="23">
        <f t="shared" si="267"/>
        <v>0</v>
      </c>
      <c r="AF1076" s="25">
        <f t="shared" si="268"/>
        <v>0</v>
      </c>
      <c r="AG1076" s="230"/>
      <c r="AH1076" s="25"/>
      <c r="AI1076" s="23"/>
      <c r="AJ1076" s="49">
        <f t="shared" si="269"/>
        <v>0.66</v>
      </c>
      <c r="AK1076" s="181" t="s">
        <v>880</v>
      </c>
      <c r="AL1076" s="182">
        <f t="shared" si="270"/>
        <v>1.1000000000000001E-3</v>
      </c>
      <c r="AM1076" s="158" t="s">
        <v>173</v>
      </c>
      <c r="AN1076" s="20" t="s">
        <v>149</v>
      </c>
      <c r="AO1076" s="20" t="s">
        <v>149</v>
      </c>
      <c r="AP1076" s="21"/>
      <c r="AQ1076" s="122" t="s">
        <v>876</v>
      </c>
      <c r="AR1076" s="185" t="str">
        <f>INDEX(Преподаватели!F$3:F$72,MATCH($AK1076,Преподаватели!$E$3:$E$72,0),1)</f>
        <v>доц.</v>
      </c>
      <c r="AS1076" s="101" t="str">
        <f>INDEX(Преподаватели!G$3:G$72,MATCH($AK1076,Преподаватели!$E$3:$E$72,0),1)</f>
        <v>шт.</v>
      </c>
      <c r="AT1076" s="101" t="str">
        <f>INDEX(Преподаватели!H$3:H$72,MATCH($AK1076,Преподаватели!$E$3:$E$72,0),1)</f>
        <v>к.н.</v>
      </c>
      <c r="AU1076" s="186" t="str">
        <f>INDEX(Преподаватели!I$3:I$72,MATCH($AK1076,Преподаватели!$E$3:$E$72,0),1)</f>
        <v>доц.</v>
      </c>
      <c r="AV1076" s="157"/>
      <c r="AW1076" s="163"/>
      <c r="AX1076" s="163"/>
      <c r="AY1076" s="164"/>
      <c r="AZ1076" s="165"/>
      <c r="BA1076" s="165"/>
      <c r="BB1076" s="4"/>
      <c r="BC1076" s="4"/>
      <c r="BD1076" s="4"/>
      <c r="BE1076" s="4"/>
      <c r="BF1076" s="4"/>
    </row>
    <row r="1077" spans="1:58">
      <c r="A1077" s="319" t="s">
        <v>881</v>
      </c>
      <c r="B1077" s="318" t="s">
        <v>882</v>
      </c>
      <c r="C1077" s="68" t="s">
        <v>227</v>
      </c>
      <c r="D1077" s="21" t="s">
        <v>103</v>
      </c>
      <c r="E1077" s="21" t="s">
        <v>852</v>
      </c>
      <c r="F1077" s="21">
        <v>1</v>
      </c>
      <c r="G1077" s="20" t="s">
        <v>901</v>
      </c>
      <c r="H1077" s="21">
        <v>2</v>
      </c>
      <c r="I1077" s="49">
        <v>1</v>
      </c>
      <c r="J1077" s="37"/>
      <c r="K1077" s="31"/>
      <c r="L1077" s="31"/>
      <c r="M1077" s="38"/>
      <c r="N1077" s="193"/>
      <c r="O1077" s="21"/>
      <c r="P1077" s="21"/>
      <c r="Q1077" s="21"/>
      <c r="R1077" s="21"/>
      <c r="S1077" s="21"/>
      <c r="T1077" s="121"/>
      <c r="U1077" s="50">
        <f t="shared" si="258"/>
        <v>0</v>
      </c>
      <c r="V1077" s="29">
        <f t="shared" si="259"/>
        <v>0</v>
      </c>
      <c r="W1077" s="29">
        <f t="shared" si="260"/>
        <v>0</v>
      </c>
      <c r="X1077" s="57">
        <f t="shared" si="261"/>
        <v>0</v>
      </c>
      <c r="Y1077" s="29">
        <f t="shared" si="262"/>
        <v>0</v>
      </c>
      <c r="Z1077" s="20">
        <f t="shared" si="263"/>
        <v>0</v>
      </c>
      <c r="AA1077" s="20">
        <f t="shared" si="274"/>
        <v>0</v>
      </c>
      <c r="AB1077" s="20">
        <f t="shared" si="264"/>
        <v>0</v>
      </c>
      <c r="AC1077" s="20">
        <f t="shared" si="265"/>
        <v>0</v>
      </c>
      <c r="AD1077" s="20">
        <f t="shared" si="266"/>
        <v>1</v>
      </c>
      <c r="AE1077" s="23">
        <f t="shared" si="267"/>
        <v>0</v>
      </c>
      <c r="AF1077" s="25">
        <f t="shared" si="268"/>
        <v>0</v>
      </c>
      <c r="AG1077" s="230"/>
      <c r="AH1077" s="25"/>
      <c r="AI1077" s="23"/>
      <c r="AJ1077" s="49">
        <f t="shared" si="269"/>
        <v>1</v>
      </c>
      <c r="AK1077" s="181" t="s">
        <v>883</v>
      </c>
      <c r="AL1077" s="182">
        <f t="shared" si="270"/>
        <v>1.6666666666666668E-3</v>
      </c>
      <c r="AM1077" s="69" t="s">
        <v>173</v>
      </c>
      <c r="AN1077" s="20" t="s">
        <v>149</v>
      </c>
      <c r="AO1077" s="20" t="s">
        <v>149</v>
      </c>
      <c r="AP1077" s="21"/>
      <c r="AQ1077" s="122" t="s">
        <v>876</v>
      </c>
      <c r="AR1077" s="185" t="str">
        <f>INDEX(Преподаватели!F$3:F$72,MATCH($AK1077,Преподаватели!$E$3:$E$72,0),1)</f>
        <v>доц.</v>
      </c>
      <c r="AS1077" s="101" t="str">
        <f>INDEX(Преподаватели!G$3:G$72,MATCH($AK1077,Преподаватели!$E$3:$E$72,0),1)</f>
        <v>сум.</v>
      </c>
      <c r="AT1077" s="101" t="str">
        <f>INDEX(Преподаватели!H$3:H$72,MATCH($AK1077,Преподаватели!$E$3:$E$72,0),1)</f>
        <v>б.с.</v>
      </c>
      <c r="AU1077" s="186" t="str">
        <f>INDEX(Преподаватели!I$3:I$72,MATCH($AK1077,Преподаватели!$E$3:$E$72,0),1)</f>
        <v>б.з.</v>
      </c>
      <c r="AV1077" s="157"/>
      <c r="AW1077" s="163"/>
      <c r="AX1077" s="163"/>
      <c r="AY1077" s="164"/>
      <c r="AZ1077" s="165"/>
      <c r="BA1077" s="165"/>
      <c r="BB1077" s="1"/>
      <c r="BC1077" s="1"/>
      <c r="BD1077" s="1"/>
      <c r="BE1077" s="1"/>
      <c r="BF1077" s="1"/>
    </row>
    <row r="1078" spans="1:58" s="1" customFormat="1">
      <c r="A1078" s="328" t="s">
        <v>881</v>
      </c>
      <c r="B1078" s="318" t="s">
        <v>884</v>
      </c>
      <c r="C1078" s="68" t="s">
        <v>227</v>
      </c>
      <c r="D1078" s="21" t="s">
        <v>103</v>
      </c>
      <c r="E1078" s="21" t="s">
        <v>852</v>
      </c>
      <c r="F1078" s="21">
        <v>1</v>
      </c>
      <c r="G1078" s="20" t="s">
        <v>901</v>
      </c>
      <c r="H1078" s="21">
        <v>2</v>
      </c>
      <c r="I1078" s="49">
        <v>1</v>
      </c>
      <c r="J1078" s="37"/>
      <c r="K1078" s="31"/>
      <c r="L1078" s="31"/>
      <c r="M1078" s="38"/>
      <c r="N1078" s="193"/>
      <c r="O1078" s="21"/>
      <c r="P1078" s="21"/>
      <c r="Q1078" s="21"/>
      <c r="R1078" s="21"/>
      <c r="S1078" s="21"/>
      <c r="T1078" s="121"/>
      <c r="U1078" s="50">
        <f t="shared" si="258"/>
        <v>0</v>
      </c>
      <c r="V1078" s="29">
        <f t="shared" si="259"/>
        <v>0</v>
      </c>
      <c r="W1078" s="29">
        <f t="shared" si="260"/>
        <v>0</v>
      </c>
      <c r="X1078" s="57">
        <f t="shared" si="261"/>
        <v>0</v>
      </c>
      <c r="Y1078" s="29">
        <f t="shared" si="262"/>
        <v>0</v>
      </c>
      <c r="Z1078" s="20">
        <f t="shared" si="263"/>
        <v>0</v>
      </c>
      <c r="AA1078" s="20">
        <f t="shared" si="274"/>
        <v>0</v>
      </c>
      <c r="AB1078" s="20">
        <f t="shared" si="264"/>
        <v>0</v>
      </c>
      <c r="AC1078" s="20">
        <f t="shared" si="265"/>
        <v>0</v>
      </c>
      <c r="AD1078" s="20">
        <f t="shared" si="266"/>
        <v>0.66</v>
      </c>
      <c r="AE1078" s="23">
        <f t="shared" si="267"/>
        <v>0</v>
      </c>
      <c r="AF1078" s="25">
        <f t="shared" si="268"/>
        <v>0</v>
      </c>
      <c r="AG1078" s="230">
        <f>IF(OR(L1078="+",A1078="Пр",A1078="ПедПр",A1078="НПрКПУ"),0,IF(OR(D1078="Ден.(д)",D1078="Заоч.(д)"),N1078*0.5*H1078,IF((V1078+W1078)&gt;0,N1078*H1078*0.08,0)))</f>
        <v>0</v>
      </c>
      <c r="AH1078" s="25">
        <f>IF(AF1078&gt;0,0,IF(D1078="Заоч.",0,IF(OR(D1078="Ден.(д)",D1078="Заоч.(д)"),0,IF(Q1078&gt;0,N1078*H1078*0.02,0))))</f>
        <v>0</v>
      </c>
      <c r="AI1078" s="23"/>
      <c r="AJ1078" s="49">
        <f t="shared" si="269"/>
        <v>0.66</v>
      </c>
      <c r="AK1078" s="181" t="s">
        <v>875</v>
      </c>
      <c r="AL1078" s="182">
        <f t="shared" si="270"/>
        <v>1.1000000000000001E-3</v>
      </c>
      <c r="AM1078" s="158" t="s">
        <v>173</v>
      </c>
      <c r="AN1078" s="20" t="s">
        <v>149</v>
      </c>
      <c r="AO1078" s="20" t="s">
        <v>149</v>
      </c>
      <c r="AP1078" s="21"/>
      <c r="AQ1078" s="122" t="s">
        <v>876</v>
      </c>
      <c r="AR1078" s="185" t="str">
        <f>INDEX(Преподаватели!F$3:F$72,MATCH($AK1078,Преподаватели!$E$3:$E$72,0),1)</f>
        <v>проф.</v>
      </c>
      <c r="AS1078" s="101" t="str">
        <f>INDEX(Преподаватели!G$3:G$72,MATCH($AK1078,Преподаватели!$E$3:$E$72,0),1)</f>
        <v>шт.</v>
      </c>
      <c r="AT1078" s="101" t="str">
        <f>INDEX(Преподаватели!H$3:H$72,MATCH($AK1078,Преподаватели!$E$3:$E$72,0),1)</f>
        <v>д.н.</v>
      </c>
      <c r="AU1078" s="186" t="str">
        <f>INDEX(Преподаватели!I$3:I$72,MATCH($AK1078,Преподаватели!$E$3:$E$72,0),1)</f>
        <v>проф.</v>
      </c>
      <c r="AV1078" s="157"/>
      <c r="AW1078" s="163"/>
      <c r="AX1078" s="163"/>
      <c r="AY1078" s="164"/>
      <c r="AZ1078" s="165"/>
      <c r="BA1078" s="165"/>
    </row>
    <row r="1079" spans="1:58" s="1" customFormat="1">
      <c r="A1079" s="328" t="s">
        <v>881</v>
      </c>
      <c r="B1079" s="318" t="s">
        <v>884</v>
      </c>
      <c r="C1079" s="68" t="s">
        <v>227</v>
      </c>
      <c r="D1079" s="21" t="s">
        <v>103</v>
      </c>
      <c r="E1079" s="21" t="s">
        <v>852</v>
      </c>
      <c r="F1079" s="21">
        <v>1</v>
      </c>
      <c r="G1079" s="20" t="s">
        <v>901</v>
      </c>
      <c r="H1079" s="21">
        <v>2</v>
      </c>
      <c r="I1079" s="49">
        <v>1</v>
      </c>
      <c r="J1079" s="37"/>
      <c r="K1079" s="31"/>
      <c r="L1079" s="31"/>
      <c r="M1079" s="38"/>
      <c r="N1079" s="193"/>
      <c r="O1079" s="21"/>
      <c r="P1079" s="21"/>
      <c r="Q1079" s="21"/>
      <c r="R1079" s="21"/>
      <c r="S1079" s="21"/>
      <c r="T1079" s="121"/>
      <c r="U1079" s="50">
        <f t="shared" si="258"/>
        <v>0</v>
      </c>
      <c r="V1079" s="29">
        <f t="shared" si="259"/>
        <v>0</v>
      </c>
      <c r="W1079" s="29">
        <f t="shared" si="260"/>
        <v>0</v>
      </c>
      <c r="X1079" s="57">
        <f t="shared" si="261"/>
        <v>0</v>
      </c>
      <c r="Y1079" s="29">
        <f t="shared" si="262"/>
        <v>0</v>
      </c>
      <c r="Z1079" s="20">
        <f t="shared" si="263"/>
        <v>0</v>
      </c>
      <c r="AA1079" s="20">
        <f t="shared" si="274"/>
        <v>0</v>
      </c>
      <c r="AB1079" s="20">
        <f t="shared" si="264"/>
        <v>0</v>
      </c>
      <c r="AC1079" s="20">
        <f t="shared" si="265"/>
        <v>0</v>
      </c>
      <c r="AD1079" s="20">
        <f t="shared" si="266"/>
        <v>0.66</v>
      </c>
      <c r="AE1079" s="23">
        <f t="shared" si="267"/>
        <v>0</v>
      </c>
      <c r="AF1079" s="25">
        <f t="shared" si="268"/>
        <v>0</v>
      </c>
      <c r="AG1079" s="230">
        <f>IF(OR(L1079="+",A1079="Пр",A1079="ПедПр",A1079="НПрКПУ"),0,IF(OR(D1079="Ден.(д)",D1079="Заоч.(д)"),N1079*0.5*H1079,IF((V1079+W1079)&gt;0,N1079*H1079*0.08,0)))</f>
        <v>0</v>
      </c>
      <c r="AH1079" s="25">
        <f>IF(AF1079&gt;0,0,IF(D1079="Заоч.",0,IF(OR(D1079="Ден.(д)",D1079="Заоч.(д)"),0,IF(Q1079&gt;0,N1079*H1079*0.02,0))))</f>
        <v>0</v>
      </c>
      <c r="AI1079" s="23"/>
      <c r="AJ1079" s="49">
        <f t="shared" si="269"/>
        <v>0.66</v>
      </c>
      <c r="AK1079" s="181" t="s">
        <v>880</v>
      </c>
      <c r="AL1079" s="182">
        <f t="shared" si="270"/>
        <v>1.1000000000000001E-3</v>
      </c>
      <c r="AM1079" s="158" t="s">
        <v>173</v>
      </c>
      <c r="AN1079" s="20" t="s">
        <v>149</v>
      </c>
      <c r="AO1079" s="20" t="s">
        <v>149</v>
      </c>
      <c r="AP1079" s="21"/>
      <c r="AQ1079" s="122" t="s">
        <v>876</v>
      </c>
      <c r="AR1079" s="185" t="str">
        <f>INDEX(Преподаватели!F$3:F$72,MATCH($AK1079,Преподаватели!$E$3:$E$72,0),1)</f>
        <v>доц.</v>
      </c>
      <c r="AS1079" s="101" t="str">
        <f>INDEX(Преподаватели!G$3:G$72,MATCH($AK1079,Преподаватели!$E$3:$E$72,0),1)</f>
        <v>шт.</v>
      </c>
      <c r="AT1079" s="101" t="str">
        <f>INDEX(Преподаватели!H$3:H$72,MATCH($AK1079,Преподаватели!$E$3:$E$72,0),1)</f>
        <v>к.н.</v>
      </c>
      <c r="AU1079" s="186" t="str">
        <f>INDEX(Преподаватели!I$3:I$72,MATCH($AK1079,Преподаватели!$E$3:$E$72,0),1)</f>
        <v>доц.</v>
      </c>
      <c r="AV1079" s="157"/>
      <c r="AW1079" s="163"/>
      <c r="AX1079" s="163"/>
      <c r="AY1079" s="164"/>
      <c r="AZ1079" s="165"/>
      <c r="BA1079" s="165"/>
    </row>
    <row r="1080" spans="1:58" s="1" customFormat="1">
      <c r="A1080" s="328" t="s">
        <v>881</v>
      </c>
      <c r="B1080" s="318" t="s">
        <v>884</v>
      </c>
      <c r="C1080" s="68" t="s">
        <v>227</v>
      </c>
      <c r="D1080" s="21" t="s">
        <v>103</v>
      </c>
      <c r="E1080" s="21" t="s">
        <v>852</v>
      </c>
      <c r="F1080" s="21">
        <v>1</v>
      </c>
      <c r="G1080" s="20" t="s">
        <v>901</v>
      </c>
      <c r="H1080" s="21">
        <v>2</v>
      </c>
      <c r="I1080" s="49">
        <v>1</v>
      </c>
      <c r="J1080" s="37"/>
      <c r="K1080" s="31"/>
      <c r="L1080" s="31"/>
      <c r="M1080" s="38"/>
      <c r="N1080" s="193"/>
      <c r="O1080" s="21"/>
      <c r="P1080" s="21"/>
      <c r="Q1080" s="21"/>
      <c r="R1080" s="21"/>
      <c r="S1080" s="21"/>
      <c r="T1080" s="121"/>
      <c r="U1080" s="50">
        <f t="shared" si="258"/>
        <v>0</v>
      </c>
      <c r="V1080" s="29">
        <f t="shared" si="259"/>
        <v>0</v>
      </c>
      <c r="W1080" s="29">
        <f t="shared" si="260"/>
        <v>0</v>
      </c>
      <c r="X1080" s="57">
        <f t="shared" si="261"/>
        <v>0</v>
      </c>
      <c r="Y1080" s="29">
        <f t="shared" si="262"/>
        <v>0</v>
      </c>
      <c r="Z1080" s="20">
        <f t="shared" si="263"/>
        <v>0</v>
      </c>
      <c r="AA1080" s="20">
        <f t="shared" si="274"/>
        <v>0</v>
      </c>
      <c r="AB1080" s="20">
        <f t="shared" si="264"/>
        <v>0</v>
      </c>
      <c r="AC1080" s="20">
        <f t="shared" si="265"/>
        <v>0</v>
      </c>
      <c r="AD1080" s="20">
        <f t="shared" si="266"/>
        <v>0.66</v>
      </c>
      <c r="AE1080" s="23">
        <f t="shared" si="267"/>
        <v>0</v>
      </c>
      <c r="AF1080" s="25">
        <f t="shared" si="268"/>
        <v>0</v>
      </c>
      <c r="AG1080" s="230">
        <f>IF(OR(L1080="+",A1080="Пр",A1080="ПедПр",A1080="НПрКПУ"),0,IF(OR(D1080="Ден.(д)",D1080="Заоч.(д)"),N1080*0.5*H1080,IF((V1080+W1080)&gt;0,N1080*H1080*0.08,0)))</f>
        <v>0</v>
      </c>
      <c r="AH1080" s="25">
        <f>IF(AF1080&gt;0,0,IF(D1080="Заоч.",0,IF(OR(D1080="Ден.(д)",D1080="Заоч.(д)"),0,IF(Q1080&gt;0,N1080*H1080*0.02,0))))</f>
        <v>0</v>
      </c>
      <c r="AI1080" s="23"/>
      <c r="AJ1080" s="49">
        <f t="shared" si="269"/>
        <v>0.66</v>
      </c>
      <c r="AK1080" s="181" t="s">
        <v>880</v>
      </c>
      <c r="AL1080" s="182">
        <f t="shared" si="270"/>
        <v>1.1000000000000001E-3</v>
      </c>
      <c r="AM1080" s="158" t="s">
        <v>173</v>
      </c>
      <c r="AN1080" s="20" t="s">
        <v>149</v>
      </c>
      <c r="AO1080" s="20" t="s">
        <v>149</v>
      </c>
      <c r="AP1080" s="21"/>
      <c r="AQ1080" s="122" t="s">
        <v>876</v>
      </c>
      <c r="AR1080" s="185" t="str">
        <f>INDEX(Преподаватели!F$3:F$72,MATCH($AK1080,Преподаватели!$E$3:$E$72,0),1)</f>
        <v>доц.</v>
      </c>
      <c r="AS1080" s="101" t="str">
        <f>INDEX(Преподаватели!G$3:G$72,MATCH($AK1080,Преподаватели!$E$3:$E$72,0),1)</f>
        <v>шт.</v>
      </c>
      <c r="AT1080" s="101" t="str">
        <f>INDEX(Преподаватели!H$3:H$72,MATCH($AK1080,Преподаватели!$E$3:$E$72,0),1)</f>
        <v>к.н.</v>
      </c>
      <c r="AU1080" s="186" t="str">
        <f>INDEX(Преподаватели!I$3:I$72,MATCH($AK1080,Преподаватели!$E$3:$E$72,0),1)</f>
        <v>доц.</v>
      </c>
      <c r="AV1080" s="157"/>
      <c r="AW1080" s="163"/>
      <c r="AX1080" s="163"/>
      <c r="AY1080" s="164"/>
      <c r="AZ1080" s="165"/>
      <c r="BA1080" s="165"/>
      <c r="BB1080" s="4"/>
      <c r="BC1080" s="4"/>
      <c r="BD1080" s="4"/>
      <c r="BE1080" s="4"/>
      <c r="BF1080" s="4"/>
    </row>
    <row r="1081" spans="1:58">
      <c r="A1081" s="324" t="s">
        <v>877</v>
      </c>
      <c r="B1081" s="318" t="s">
        <v>902</v>
      </c>
      <c r="C1081" s="68" t="s">
        <v>349</v>
      </c>
      <c r="D1081" s="21" t="s">
        <v>103</v>
      </c>
      <c r="E1081" s="21" t="s">
        <v>192</v>
      </c>
      <c r="F1081" s="21">
        <v>2</v>
      </c>
      <c r="G1081" s="20" t="s">
        <v>350</v>
      </c>
      <c r="H1081" s="21">
        <v>1</v>
      </c>
      <c r="I1081" s="49">
        <v>1</v>
      </c>
      <c r="J1081" s="37"/>
      <c r="K1081" s="31" t="s">
        <v>879</v>
      </c>
      <c r="L1081" s="31"/>
      <c r="M1081" s="38"/>
      <c r="N1081" s="193">
        <v>4.5</v>
      </c>
      <c r="O1081" s="21">
        <v>135</v>
      </c>
      <c r="P1081" s="21">
        <v>0</v>
      </c>
      <c r="Q1081" s="21">
        <v>0</v>
      </c>
      <c r="R1081" s="21">
        <v>0</v>
      </c>
      <c r="S1081" s="21">
        <v>0</v>
      </c>
      <c r="T1081" s="121"/>
      <c r="U1081" s="50">
        <f t="shared" si="258"/>
        <v>0</v>
      </c>
      <c r="V1081" s="29">
        <f t="shared" si="259"/>
        <v>0</v>
      </c>
      <c r="W1081" s="29">
        <f t="shared" si="260"/>
        <v>0</v>
      </c>
      <c r="X1081" s="57">
        <f t="shared" si="261"/>
        <v>0</v>
      </c>
      <c r="Y1081" s="29">
        <f t="shared" si="262"/>
        <v>0</v>
      </c>
      <c r="Z1081" s="20">
        <f t="shared" si="263"/>
        <v>0</v>
      </c>
      <c r="AA1081" s="20">
        <f t="shared" si="274"/>
        <v>0</v>
      </c>
      <c r="AB1081" s="20">
        <f t="shared" si="264"/>
        <v>0</v>
      </c>
      <c r="AC1081" s="20">
        <f t="shared" si="265"/>
        <v>0</v>
      </c>
      <c r="AD1081" s="20">
        <f t="shared" si="266"/>
        <v>0</v>
      </c>
      <c r="AE1081" s="23">
        <f t="shared" si="267"/>
        <v>0</v>
      </c>
      <c r="AF1081" s="25">
        <f t="shared" si="268"/>
        <v>0.5</v>
      </c>
      <c r="AG1081" s="230">
        <f>IF(OR(L1081="+",A1081="Пр",A1081="ПедПр",A1081="НПрКПУ"),0,IF(OR(D1081="Ден.(д)",D1081="Заоч.(д)"),N1081*0.5*H1081,IF((V1081+W1081)&gt;0,N1081*H1081*0.08,0)))</f>
        <v>0</v>
      </c>
      <c r="AH1081" s="25">
        <f>IF(AF1081&gt;0,0,IF(D1081="Заоч.",0,IF(OR(D1081="Ден.(д)",D1081="Заоч.(д)"),0,IF(Q1081&gt;0,N1081*H1081*0.02,0))))</f>
        <v>0</v>
      </c>
      <c r="AI1081" s="23"/>
      <c r="AJ1081" s="49">
        <f t="shared" si="269"/>
        <v>0.5</v>
      </c>
      <c r="AK1081" s="181" t="s">
        <v>880</v>
      </c>
      <c r="AL1081" s="182">
        <f t="shared" si="270"/>
        <v>8.3333333333333339E-4</v>
      </c>
      <c r="AM1081" s="69" t="s">
        <v>358</v>
      </c>
      <c r="AN1081" s="20" t="s">
        <v>109</v>
      </c>
      <c r="AO1081" s="20" t="s">
        <v>109</v>
      </c>
      <c r="AP1081" s="21"/>
      <c r="AQ1081" s="122" t="s">
        <v>876</v>
      </c>
      <c r="AR1081" s="185" t="str">
        <f>INDEX(Преподаватели!F$3:F$72,MATCH($AK1081,Преподаватели!$E$3:$E$72,0),1)</f>
        <v>доц.</v>
      </c>
      <c r="AS1081" s="101" t="str">
        <f>INDEX(Преподаватели!G$3:G$72,MATCH($AK1081,Преподаватели!$E$3:$E$72,0),1)</f>
        <v>шт.</v>
      </c>
      <c r="AT1081" s="101" t="str">
        <f>INDEX(Преподаватели!H$3:H$72,MATCH($AK1081,Преподаватели!$E$3:$E$72,0),1)</f>
        <v>к.н.</v>
      </c>
      <c r="AU1081" s="186" t="str">
        <f>INDEX(Преподаватели!I$3:I$72,MATCH($AK1081,Преподаватели!$E$3:$E$72,0),1)</f>
        <v>доц.</v>
      </c>
      <c r="AV1081" s="157"/>
      <c r="AW1081" s="163"/>
      <c r="AX1081" s="163"/>
      <c r="AY1081" s="164"/>
      <c r="AZ1081" s="165"/>
      <c r="BA1081" s="165"/>
    </row>
    <row r="1082" spans="1:58" s="1" customFormat="1" ht="25.5">
      <c r="A1082" s="317" t="s">
        <v>873</v>
      </c>
      <c r="B1082" s="318" t="s">
        <v>903</v>
      </c>
      <c r="C1082" s="68" t="s">
        <v>364</v>
      </c>
      <c r="D1082" s="21" t="s">
        <v>103</v>
      </c>
      <c r="E1082" s="21" t="s">
        <v>252</v>
      </c>
      <c r="F1082" s="21">
        <v>2</v>
      </c>
      <c r="G1082" s="20" t="s">
        <v>365</v>
      </c>
      <c r="H1082" s="21">
        <v>4</v>
      </c>
      <c r="I1082" s="49">
        <v>1</v>
      </c>
      <c r="J1082" s="37"/>
      <c r="K1082" s="31"/>
      <c r="L1082" s="31" t="s">
        <v>106</v>
      </c>
      <c r="M1082" s="38"/>
      <c r="N1082" s="193">
        <v>1</v>
      </c>
      <c r="O1082" s="21">
        <v>30</v>
      </c>
      <c r="P1082" s="21">
        <v>0</v>
      </c>
      <c r="Q1082" s="21">
        <v>0</v>
      </c>
      <c r="R1082" s="21">
        <v>0</v>
      </c>
      <c r="S1082" s="21">
        <v>0</v>
      </c>
      <c r="T1082" s="121"/>
      <c r="U1082" s="50">
        <f t="shared" si="258"/>
        <v>0</v>
      </c>
      <c r="V1082" s="29">
        <f t="shared" si="259"/>
        <v>0</v>
      </c>
      <c r="W1082" s="29">
        <f t="shared" si="260"/>
        <v>0</v>
      </c>
      <c r="X1082" s="57">
        <f t="shared" si="261"/>
        <v>0</v>
      </c>
      <c r="Y1082" s="29">
        <f t="shared" si="262"/>
        <v>12</v>
      </c>
      <c r="Z1082" s="20">
        <f t="shared" si="263"/>
        <v>0</v>
      </c>
      <c r="AA1082" s="20">
        <f t="shared" si="274"/>
        <v>0</v>
      </c>
      <c r="AB1082" s="20">
        <f t="shared" si="264"/>
        <v>0</v>
      </c>
      <c r="AC1082" s="20">
        <f t="shared" si="265"/>
        <v>0</v>
      </c>
      <c r="AD1082" s="20">
        <f t="shared" si="266"/>
        <v>0</v>
      </c>
      <c r="AE1082" s="23">
        <f t="shared" si="267"/>
        <v>0</v>
      </c>
      <c r="AF1082" s="25">
        <f t="shared" si="268"/>
        <v>0</v>
      </c>
      <c r="AG1082" s="230"/>
      <c r="AH1082" s="25"/>
      <c r="AI1082" s="23"/>
      <c r="AJ1082" s="49">
        <f t="shared" si="269"/>
        <v>12</v>
      </c>
      <c r="AK1082" s="181" t="s">
        <v>880</v>
      </c>
      <c r="AL1082" s="182">
        <f t="shared" si="270"/>
        <v>0.02</v>
      </c>
      <c r="AM1082" s="158" t="s">
        <v>366</v>
      </c>
      <c r="AN1082" s="20" t="s">
        <v>148</v>
      </c>
      <c r="AO1082" s="20" t="s">
        <v>148</v>
      </c>
      <c r="AP1082" s="21"/>
      <c r="AQ1082" s="122" t="s">
        <v>876</v>
      </c>
      <c r="AR1082" s="185" t="str">
        <f>INDEX(Преподаватели!F$3:F$72,MATCH($AK1082,Преподаватели!$E$3:$E$72,0),1)</f>
        <v>доц.</v>
      </c>
      <c r="AS1082" s="101" t="str">
        <f>INDEX(Преподаватели!G$3:G$72,MATCH($AK1082,Преподаватели!$E$3:$E$72,0),1)</f>
        <v>шт.</v>
      </c>
      <c r="AT1082" s="101" t="str">
        <f>INDEX(Преподаватели!H$3:H$72,MATCH($AK1082,Преподаватели!$E$3:$E$72,0),1)</f>
        <v>к.н.</v>
      </c>
      <c r="AU1082" s="186" t="str">
        <f>INDEX(Преподаватели!I$3:I$72,MATCH($AK1082,Преподаватели!$E$3:$E$72,0),1)</f>
        <v>доц.</v>
      </c>
      <c r="AV1082" s="157"/>
      <c r="AW1082" s="163"/>
      <c r="AX1082" s="163"/>
      <c r="AY1082" s="164"/>
      <c r="AZ1082" s="165"/>
      <c r="BA1082" s="165"/>
      <c r="BB1082" s="4"/>
      <c r="BC1082" s="4"/>
      <c r="BD1082" s="4"/>
      <c r="BE1082" s="4"/>
      <c r="BF1082" s="4"/>
    </row>
    <row r="1083" spans="1:58">
      <c r="A1083" s="324" t="s">
        <v>877</v>
      </c>
      <c r="B1083" s="318" t="s">
        <v>902</v>
      </c>
      <c r="C1083" s="68" t="s">
        <v>364</v>
      </c>
      <c r="D1083" s="21" t="s">
        <v>103</v>
      </c>
      <c r="E1083" s="21" t="s">
        <v>252</v>
      </c>
      <c r="F1083" s="21">
        <v>2</v>
      </c>
      <c r="G1083" s="20" t="s">
        <v>365</v>
      </c>
      <c r="H1083" s="21">
        <v>4</v>
      </c>
      <c r="I1083" s="49">
        <v>1</v>
      </c>
      <c r="J1083" s="37"/>
      <c r="K1083" s="31" t="s">
        <v>879</v>
      </c>
      <c r="L1083" s="31"/>
      <c r="M1083" s="38"/>
      <c r="N1083" s="193">
        <v>4.5</v>
      </c>
      <c r="O1083" s="21">
        <v>135</v>
      </c>
      <c r="P1083" s="21">
        <v>0</v>
      </c>
      <c r="Q1083" s="21">
        <v>0</v>
      </c>
      <c r="R1083" s="21">
        <v>0</v>
      </c>
      <c r="S1083" s="21">
        <v>0</v>
      </c>
      <c r="T1083" s="121"/>
      <c r="U1083" s="50">
        <f t="shared" si="258"/>
        <v>0</v>
      </c>
      <c r="V1083" s="29">
        <f t="shared" si="259"/>
        <v>0</v>
      </c>
      <c r="W1083" s="29">
        <f t="shared" si="260"/>
        <v>0</v>
      </c>
      <c r="X1083" s="57">
        <f t="shared" si="261"/>
        <v>0</v>
      </c>
      <c r="Y1083" s="29">
        <f t="shared" si="262"/>
        <v>0</v>
      </c>
      <c r="Z1083" s="20">
        <f t="shared" si="263"/>
        <v>0</v>
      </c>
      <c r="AA1083" s="20">
        <f t="shared" si="274"/>
        <v>0</v>
      </c>
      <c r="AB1083" s="20">
        <f t="shared" si="264"/>
        <v>0</v>
      </c>
      <c r="AC1083" s="20">
        <f t="shared" si="265"/>
        <v>0</v>
      </c>
      <c r="AD1083" s="20">
        <f t="shared" si="266"/>
        <v>0</v>
      </c>
      <c r="AE1083" s="23">
        <f t="shared" si="267"/>
        <v>0</v>
      </c>
      <c r="AF1083" s="25">
        <f t="shared" si="268"/>
        <v>2</v>
      </c>
      <c r="AG1083" s="230">
        <f>IF(OR(L1083="+",A1083="Пр",A1083="ПедПр",A1083="НПрКПУ"),0,IF(OR(D1083="Ден.(д)",D1083="Заоч.(д)"),N1083*0.5*H1083,IF((V1083+W1083)&gt;0,N1083*H1083*0.08,0)))</f>
        <v>0</v>
      </c>
      <c r="AH1083" s="25">
        <f>IF(AF1083&gt;0,0,IF(D1083="Заоч.",0,IF(OR(D1083="Ден.(д)",D1083="Заоч.(д)"),0,IF(Q1083&gt;0,N1083*H1083*0.02,0))))</f>
        <v>0</v>
      </c>
      <c r="AI1083" s="23"/>
      <c r="AJ1083" s="49">
        <f t="shared" si="269"/>
        <v>2</v>
      </c>
      <c r="AK1083" s="181" t="s">
        <v>880</v>
      </c>
      <c r="AL1083" s="182">
        <f t="shared" si="270"/>
        <v>3.3333333333333335E-3</v>
      </c>
      <c r="AM1083" s="69" t="s">
        <v>366</v>
      </c>
      <c r="AN1083" s="20" t="s">
        <v>148</v>
      </c>
      <c r="AO1083" s="20" t="s">
        <v>148</v>
      </c>
      <c r="AP1083" s="21"/>
      <c r="AQ1083" s="122" t="s">
        <v>876</v>
      </c>
      <c r="AR1083" s="185" t="str">
        <f>INDEX(Преподаватели!F$3:F$72,MATCH($AK1083,Преподаватели!$E$3:$E$72,0),1)</f>
        <v>доц.</v>
      </c>
      <c r="AS1083" s="101" t="str">
        <f>INDEX(Преподаватели!G$3:G$72,MATCH($AK1083,Преподаватели!$E$3:$E$72,0),1)</f>
        <v>шт.</v>
      </c>
      <c r="AT1083" s="101" t="str">
        <f>INDEX(Преподаватели!H$3:H$72,MATCH($AK1083,Преподаватели!$E$3:$E$72,0),1)</f>
        <v>к.н.</v>
      </c>
      <c r="AU1083" s="186" t="str">
        <f>INDEX(Преподаватели!I$3:I$72,MATCH($AK1083,Преподаватели!$E$3:$E$72,0),1)</f>
        <v>доц.</v>
      </c>
      <c r="AV1083" s="157"/>
      <c r="AW1083" s="163"/>
      <c r="AX1083" s="163"/>
      <c r="AY1083" s="164"/>
      <c r="AZ1083" s="165"/>
      <c r="BA1083" s="165"/>
      <c r="BB1083" s="1"/>
      <c r="BC1083" s="1"/>
      <c r="BD1083" s="1"/>
      <c r="BE1083" s="1"/>
      <c r="BF1083" s="1"/>
    </row>
    <row r="1084" spans="1:58" s="1" customFormat="1" ht="25.5">
      <c r="A1084" s="317" t="s">
        <v>873</v>
      </c>
      <c r="B1084" s="318" t="s">
        <v>903</v>
      </c>
      <c r="C1084" s="68" t="s">
        <v>364</v>
      </c>
      <c r="D1084" s="21" t="s">
        <v>103</v>
      </c>
      <c r="E1084" s="21" t="s">
        <v>104</v>
      </c>
      <c r="F1084" s="21">
        <v>2</v>
      </c>
      <c r="G1084" s="20" t="s">
        <v>390</v>
      </c>
      <c r="H1084" s="21">
        <v>2</v>
      </c>
      <c r="I1084" s="49">
        <v>1</v>
      </c>
      <c r="J1084" s="37"/>
      <c r="K1084" s="31"/>
      <c r="L1084" s="31" t="s">
        <v>106</v>
      </c>
      <c r="M1084" s="38"/>
      <c r="N1084" s="193">
        <v>1</v>
      </c>
      <c r="O1084" s="21">
        <v>30</v>
      </c>
      <c r="P1084" s="21">
        <v>0</v>
      </c>
      <c r="Q1084" s="21">
        <v>0</v>
      </c>
      <c r="R1084" s="21">
        <v>0</v>
      </c>
      <c r="S1084" s="21">
        <v>0</v>
      </c>
      <c r="T1084" s="121"/>
      <c r="U1084" s="50">
        <f t="shared" si="258"/>
        <v>0</v>
      </c>
      <c r="V1084" s="29">
        <f t="shared" si="259"/>
        <v>0</v>
      </c>
      <c r="W1084" s="29">
        <f t="shared" si="260"/>
        <v>0</v>
      </c>
      <c r="X1084" s="57">
        <f t="shared" si="261"/>
        <v>0</v>
      </c>
      <c r="Y1084" s="29">
        <f t="shared" si="262"/>
        <v>6</v>
      </c>
      <c r="Z1084" s="20">
        <f t="shared" si="263"/>
        <v>0</v>
      </c>
      <c r="AA1084" s="20">
        <f t="shared" si="274"/>
        <v>0</v>
      </c>
      <c r="AB1084" s="20">
        <f t="shared" si="264"/>
        <v>0</v>
      </c>
      <c r="AC1084" s="20">
        <f t="shared" si="265"/>
        <v>0</v>
      </c>
      <c r="AD1084" s="20">
        <f t="shared" si="266"/>
        <v>0</v>
      </c>
      <c r="AE1084" s="23">
        <f t="shared" si="267"/>
        <v>0</v>
      </c>
      <c r="AF1084" s="25">
        <f t="shared" si="268"/>
        <v>0</v>
      </c>
      <c r="AG1084" s="230"/>
      <c r="AH1084" s="25"/>
      <c r="AI1084" s="23"/>
      <c r="AJ1084" s="49">
        <f t="shared" si="269"/>
        <v>6</v>
      </c>
      <c r="AK1084" s="181" t="s">
        <v>880</v>
      </c>
      <c r="AL1084" s="182">
        <f t="shared" si="270"/>
        <v>0.01</v>
      </c>
      <c r="AM1084" s="158" t="s">
        <v>366</v>
      </c>
      <c r="AN1084" s="20" t="s">
        <v>148</v>
      </c>
      <c r="AO1084" s="20" t="s">
        <v>148</v>
      </c>
      <c r="AP1084" s="21"/>
      <c r="AQ1084" s="122" t="s">
        <v>876</v>
      </c>
      <c r="AR1084" s="185" t="str">
        <f>INDEX(Преподаватели!F$3:F$72,MATCH($AK1084,Преподаватели!$E$3:$E$72,0),1)</f>
        <v>доц.</v>
      </c>
      <c r="AS1084" s="101" t="str">
        <f>INDEX(Преподаватели!G$3:G$72,MATCH($AK1084,Преподаватели!$E$3:$E$72,0),1)</f>
        <v>шт.</v>
      </c>
      <c r="AT1084" s="101" t="str">
        <f>INDEX(Преподаватели!H$3:H$72,MATCH($AK1084,Преподаватели!$E$3:$E$72,0),1)</f>
        <v>к.н.</v>
      </c>
      <c r="AU1084" s="186" t="str">
        <f>INDEX(Преподаватели!I$3:I$72,MATCH($AK1084,Преподаватели!$E$3:$E$72,0),1)</f>
        <v>доц.</v>
      </c>
      <c r="AV1084" s="157"/>
      <c r="AW1084" s="163"/>
      <c r="AX1084" s="163"/>
      <c r="AY1084" s="164"/>
      <c r="AZ1084" s="165"/>
      <c r="BA1084" s="165"/>
    </row>
    <row r="1085" spans="1:58" s="1" customFormat="1">
      <c r="A1085" s="316" t="s">
        <v>877</v>
      </c>
      <c r="B1085" s="318" t="s">
        <v>878</v>
      </c>
      <c r="C1085" s="68" t="s">
        <v>364</v>
      </c>
      <c r="D1085" s="21" t="s">
        <v>103</v>
      </c>
      <c r="E1085" s="21" t="s">
        <v>104</v>
      </c>
      <c r="F1085" s="21">
        <v>2</v>
      </c>
      <c r="G1085" s="20" t="s">
        <v>390</v>
      </c>
      <c r="H1085" s="21">
        <v>2</v>
      </c>
      <c r="I1085" s="49">
        <v>1</v>
      </c>
      <c r="J1085" s="37"/>
      <c r="K1085" s="31" t="s">
        <v>879</v>
      </c>
      <c r="L1085" s="31"/>
      <c r="M1085" s="38"/>
      <c r="N1085" s="193">
        <v>7.5</v>
      </c>
      <c r="O1085" s="21">
        <v>225</v>
      </c>
      <c r="P1085" s="21">
        <v>0</v>
      </c>
      <c r="Q1085" s="21">
        <v>0</v>
      </c>
      <c r="R1085" s="21">
        <v>0</v>
      </c>
      <c r="S1085" s="21">
        <v>0</v>
      </c>
      <c r="T1085" s="121"/>
      <c r="U1085" s="50">
        <f t="shared" si="258"/>
        <v>0</v>
      </c>
      <c r="V1085" s="29">
        <f t="shared" si="259"/>
        <v>0</v>
      </c>
      <c r="W1085" s="29">
        <f t="shared" si="260"/>
        <v>0</v>
      </c>
      <c r="X1085" s="57">
        <f t="shared" si="261"/>
        <v>0</v>
      </c>
      <c r="Y1085" s="29">
        <f t="shared" si="262"/>
        <v>0</v>
      </c>
      <c r="Z1085" s="20">
        <f t="shared" si="263"/>
        <v>0</v>
      </c>
      <c r="AA1085" s="20">
        <f t="shared" si="274"/>
        <v>0</v>
      </c>
      <c r="AB1085" s="20">
        <f t="shared" si="264"/>
        <v>0</v>
      </c>
      <c r="AC1085" s="20">
        <f t="shared" si="265"/>
        <v>0</v>
      </c>
      <c r="AD1085" s="20">
        <f t="shared" si="266"/>
        <v>0</v>
      </c>
      <c r="AE1085" s="23">
        <f t="shared" si="267"/>
        <v>0</v>
      </c>
      <c r="AF1085" s="25">
        <f t="shared" si="268"/>
        <v>1</v>
      </c>
      <c r="AG1085" s="230">
        <f>IF(OR(L1085="+",A1085="Пр",A1085="ПедПр",A1085="НПрКПУ"),0,IF(OR(D1085="Ден.(д)",D1085="Заоч.(д)"),N1085*0.5*H1085,IF((V1085+W1085)&gt;0,N1085*H1085*0.08,0)))</f>
        <v>0</v>
      </c>
      <c r="AH1085" s="25">
        <f>IF(AF1085&gt;0,0,IF(D1085="Заоч.",0,IF(OR(D1085="Ден.(д)",D1085="Заоч.(д)"),0,IF(Q1085&gt;0,N1085*H1085*0.02,0))))</f>
        <v>0</v>
      </c>
      <c r="AI1085" s="23"/>
      <c r="AJ1085" s="49">
        <f t="shared" si="269"/>
        <v>1</v>
      </c>
      <c r="AK1085" s="181" t="s">
        <v>880</v>
      </c>
      <c r="AL1085" s="182">
        <f t="shared" si="270"/>
        <v>1.6666666666666668E-3</v>
      </c>
      <c r="AM1085" s="158" t="s">
        <v>366</v>
      </c>
      <c r="AN1085" s="20" t="s">
        <v>148</v>
      </c>
      <c r="AO1085" s="20" t="s">
        <v>148</v>
      </c>
      <c r="AP1085" s="21"/>
      <c r="AQ1085" s="122" t="s">
        <v>876</v>
      </c>
      <c r="AR1085" s="185" t="str">
        <f>INDEX(Преподаватели!F$3:F$72,MATCH($AK1085,Преподаватели!$E$3:$E$72,0),1)</f>
        <v>доц.</v>
      </c>
      <c r="AS1085" s="101" t="str">
        <f>INDEX(Преподаватели!G$3:G$72,MATCH($AK1085,Преподаватели!$E$3:$E$72,0),1)</f>
        <v>шт.</v>
      </c>
      <c r="AT1085" s="101" t="str">
        <f>INDEX(Преподаватели!H$3:H$72,MATCH($AK1085,Преподаватели!$E$3:$E$72,0),1)</f>
        <v>к.н.</v>
      </c>
      <c r="AU1085" s="186" t="str">
        <f>INDEX(Преподаватели!I$3:I$72,MATCH($AK1085,Преподаватели!$E$3:$E$72,0),1)</f>
        <v>доц.</v>
      </c>
      <c r="AV1085" s="157"/>
      <c r="AW1085" s="163"/>
      <c r="AX1085" s="163"/>
      <c r="AY1085" s="164"/>
      <c r="AZ1085" s="165"/>
      <c r="BA1085" s="165"/>
    </row>
    <row r="1086" spans="1:58" s="1" customFormat="1">
      <c r="A1086" s="21"/>
      <c r="B1086" s="318" t="s">
        <v>904</v>
      </c>
      <c r="C1086" s="68" t="s">
        <v>364</v>
      </c>
      <c r="D1086" s="21" t="s">
        <v>103</v>
      </c>
      <c r="E1086" s="21" t="s">
        <v>104</v>
      </c>
      <c r="F1086" s="21">
        <v>2</v>
      </c>
      <c r="G1086" s="20" t="s">
        <v>390</v>
      </c>
      <c r="H1086" s="21">
        <v>2</v>
      </c>
      <c r="I1086" s="49">
        <v>1</v>
      </c>
      <c r="J1086" s="37"/>
      <c r="K1086" s="31"/>
      <c r="L1086" s="31"/>
      <c r="M1086" s="38"/>
      <c r="N1086" s="193"/>
      <c r="O1086" s="21"/>
      <c r="P1086" s="21"/>
      <c r="Q1086" s="21"/>
      <c r="R1086" s="21"/>
      <c r="S1086" s="21"/>
      <c r="T1086" s="121"/>
      <c r="U1086" s="50">
        <f t="shared" ref="U1086:U1147" si="277">Q1086</f>
        <v>0</v>
      </c>
      <c r="V1086" s="29">
        <f t="shared" ref="V1086:V1147" si="278">R1086*I1086</f>
        <v>0</v>
      </c>
      <c r="W1086" s="29">
        <f t="shared" ref="W1086:W1147" si="279">S1086*I1086</f>
        <v>0</v>
      </c>
      <c r="X1086" s="57">
        <f t="shared" ref="X1086:X1147" si="280">IF(AF1086&gt;0,0,IF(AND(D1086="Заоч.(д)",M1086="+"),N1086*2*0.25*H1086,IF(OR(M1086="+",M1086="+у"),H1086*0.25,IF(OR(M1086="к",M1086="к/кмс"),H1086*0.25,IF(OR(M1086="кк",M1086="кк/кмс"),H1086*0.25*2,IF(OR(M1086="рр",M1086="рр/кмс"),H1086*0.5,IF(OR(M1086="кр",M1086="кр/кмс"),H1086*1,0)))))))</f>
        <v>0</v>
      </c>
      <c r="Y1086" s="29">
        <f t="shared" ref="Y1086:Y1147" si="281">IF(L1086="+",H1086*3,IF(L1086="+в",H1086*3,0))</f>
        <v>0</v>
      </c>
      <c r="Z1086" s="20">
        <f t="shared" ref="Z1086:Z1147" si="282">IF(AND(D1086="Заоч.(д)",K1086="+"),H1086*0.1,IF(AF1086&gt;0,0,IF(AND(K1086="+",R1086="",S1086="",O1086=Q1086+T1086),H1086*0.1,0)))</f>
        <v>0</v>
      </c>
      <c r="AA1086" s="20">
        <f t="shared" si="274"/>
        <v>0</v>
      </c>
      <c r="AB1086" s="20">
        <f t="shared" ref="AB1086:AB1147" si="283">IF(AND(J1086="+",D1086="Заоч.(д)"),H1086*0.1,IF(J1086="+",H1086*0.25,0))</f>
        <v>0</v>
      </c>
      <c r="AC1086" s="20">
        <f t="shared" ref="AC1086:AC1147" si="284">IF(B1086="Керівництво бакалаврськими роботами",H1086*10,IF(B1086="Керівництво магістерськими роботами",H1086*20,IF(B1086="Рецензування бакалаврських робіт",H1086*1,IF(B1086="Рецензування магістерських робіт",H1086*2,IF(B1086="Нормоконтроль",H1086*0.33,0)))))</f>
        <v>20</v>
      </c>
      <c r="AD1086" s="20">
        <f t="shared" ref="AD1086:AD1147" si="285">IF(B1086="Голова ЕК (екзамен)",H1086*0.5,IF(B1086="Голова ЕК (захист)",H1086*0.5,IF(B1086="Участь у ЕК (екзамен)",H1086*0.33,IF(B1086="Участь у ЕК (захист)",H1086*0.33,0))))</f>
        <v>0</v>
      </c>
      <c r="AE1086" s="23">
        <f t="shared" ref="AE1086:AE1147" si="286">IF(B1086="Керівництво аспірантами (очна)",H1086*25,IF(B1086="Керівництво аспірантами (заочна)",H1086*25,IF(B1086="Рецензування рефератів (асп.)",H1086*2,IF(B1086="Кандидатські іспити",H1086*0.5,IF(B1086="Вступні іспити (асп.)",H1086*0.5,IF(B1086="Наукове консультування докторантів",H1086*50,0))))))</f>
        <v>0</v>
      </c>
      <c r="AF1086" s="25">
        <f t="shared" ref="AF1086:AF1147" si="287">IF(AND(A1086="ПедПр",D1086="Ден."),H1086*N1086/1.5,IF(AND(A1086="ПедПр",D1086="Заоч."),H1086*0.5*N1086/1.5,IF(AND(A1086="ПедПр",D1086="Заоч.(д)"),H1086*0.5*N1086/1.5,IF(AND(A1086="Пр",D1086="Ден."),H1086*0.5,IF(AND(A1086="Пр",D1086="Заоч."),H1086*0.1,IF(AND(A1086="Пр",D1086="Заоч.(д)"),H1086*0.1,IF(AND(A1086="НПрКПУ",D1086="Ден.",H1086&gt;=5),ROUND(H1086/6,1)*N1086/3*2*2,0)))))))</f>
        <v>0</v>
      </c>
      <c r="AG1086" s="230">
        <f>IF(OR(L1086="+",A1086="Пр",A1086="ПедПр",A1086="НПрКПУ"),0,IF(OR(D1086="Ден.(д)",D1086="Заоч.(д)"),N1086*0.5*H1086,IF((V1086+W1086)&gt;0,N1086*H1086*0.08,0)))</f>
        <v>0</v>
      </c>
      <c r="AH1086" s="25">
        <f>IF(AF1086&gt;0,0,IF(D1086="Заоч.",0,IF(OR(D1086="Ден.(д)",D1086="Заоч.(д)"),0,IF(Q1086&gt;0,N1086*H1086*0.02,0))))</f>
        <v>0</v>
      </c>
      <c r="AI1086" s="23"/>
      <c r="AJ1086" s="49">
        <f t="shared" ref="AJ1086:AJ1147" si="288">SUM(U1086:AI1086)</f>
        <v>20</v>
      </c>
      <c r="AK1086" s="181" t="s">
        <v>880</v>
      </c>
      <c r="AL1086" s="182">
        <f t="shared" ref="AL1086:AL1147" si="289">IF(OR(AU1086="проф.",AT1086="д.н."),AJ1086/600,AJ1086/600)</f>
        <v>3.3333333333333333E-2</v>
      </c>
      <c r="AM1086" s="158" t="s">
        <v>366</v>
      </c>
      <c r="AN1086" s="20" t="s">
        <v>148</v>
      </c>
      <c r="AO1086" s="20" t="s">
        <v>148</v>
      </c>
      <c r="AP1086" s="21"/>
      <c r="AQ1086" s="122" t="s">
        <v>876</v>
      </c>
      <c r="AR1086" s="185" t="str">
        <f>INDEX(Преподаватели!F$3:F$72,MATCH($AK1086,Преподаватели!$E$3:$E$72,0),1)</f>
        <v>доц.</v>
      </c>
      <c r="AS1086" s="101" t="str">
        <f>INDEX(Преподаватели!G$3:G$72,MATCH($AK1086,Преподаватели!$E$3:$E$72,0),1)</f>
        <v>шт.</v>
      </c>
      <c r="AT1086" s="101" t="str">
        <f>INDEX(Преподаватели!H$3:H$72,MATCH($AK1086,Преподаватели!$E$3:$E$72,0),1)</f>
        <v>к.н.</v>
      </c>
      <c r="AU1086" s="186" t="str">
        <f>INDEX(Преподаватели!I$3:I$72,MATCH($AK1086,Преподаватели!$E$3:$E$72,0),1)</f>
        <v>доц.</v>
      </c>
      <c r="AV1086" s="157"/>
      <c r="AW1086" s="163"/>
      <c r="AX1086" s="163"/>
      <c r="AY1086" s="164"/>
      <c r="AZ1086" s="165"/>
      <c r="BA1086" s="165"/>
      <c r="BB1086" s="4"/>
      <c r="BC1086" s="4"/>
      <c r="BD1086" s="4"/>
      <c r="BE1086" s="4"/>
      <c r="BF1086" s="4"/>
    </row>
    <row r="1087" spans="1:58">
      <c r="A1087" s="22"/>
      <c r="B1087" s="318" t="s">
        <v>890</v>
      </c>
      <c r="C1087" s="68" t="s">
        <v>364</v>
      </c>
      <c r="D1087" s="21" t="s">
        <v>103</v>
      </c>
      <c r="E1087" s="21" t="s">
        <v>104</v>
      </c>
      <c r="F1087" s="21">
        <v>2</v>
      </c>
      <c r="G1087" s="20" t="s">
        <v>390</v>
      </c>
      <c r="H1087" s="21">
        <v>2</v>
      </c>
      <c r="I1087" s="49">
        <v>1</v>
      </c>
      <c r="J1087" s="37"/>
      <c r="K1087" s="31"/>
      <c r="L1087" s="31"/>
      <c r="M1087" s="38"/>
      <c r="N1087" s="193"/>
      <c r="O1087" s="21"/>
      <c r="P1087" s="21"/>
      <c r="Q1087" s="21"/>
      <c r="R1087" s="21"/>
      <c r="S1087" s="21"/>
      <c r="T1087" s="121"/>
      <c r="U1087" s="50">
        <f t="shared" si="277"/>
        <v>0</v>
      </c>
      <c r="V1087" s="29">
        <f t="shared" si="278"/>
        <v>0</v>
      </c>
      <c r="W1087" s="29">
        <f t="shared" si="279"/>
        <v>0</v>
      </c>
      <c r="X1087" s="57">
        <f t="shared" si="280"/>
        <v>0</v>
      </c>
      <c r="Y1087" s="29">
        <f t="shared" si="281"/>
        <v>0</v>
      </c>
      <c r="Z1087" s="20">
        <f t="shared" si="282"/>
        <v>0</v>
      </c>
      <c r="AA1087" s="20">
        <f t="shared" si="274"/>
        <v>0</v>
      </c>
      <c r="AB1087" s="20">
        <f t="shared" si="283"/>
        <v>0</v>
      </c>
      <c r="AC1087" s="20">
        <f t="shared" si="284"/>
        <v>0.66</v>
      </c>
      <c r="AD1087" s="20">
        <f t="shared" si="285"/>
        <v>0</v>
      </c>
      <c r="AE1087" s="23">
        <f t="shared" si="286"/>
        <v>0</v>
      </c>
      <c r="AF1087" s="25">
        <f t="shared" si="287"/>
        <v>0</v>
      </c>
      <c r="AG1087" s="230">
        <f>IF(OR(L1087="+",A1087="Пр",A1087="ПедПр",A1087="НПрКПУ"),0,IF(OR(D1087="Ден.(д)",D1087="Заоч.(д)"),N1087*0.5*H1087,IF((V1087+W1087)&gt;0,N1087*H1087*0.08,0)))</f>
        <v>0</v>
      </c>
      <c r="AH1087" s="25">
        <f>IF(AF1087&gt;0,0,IF(D1087="Заоч.",0,IF(OR(D1087="Ден.(д)",D1087="Заоч.(д)"),0,IF(Q1087&gt;0,N1087*H1087*0.02,0))))</f>
        <v>0</v>
      </c>
      <c r="AI1087" s="23"/>
      <c r="AJ1087" s="49">
        <f t="shared" si="288"/>
        <v>0.66</v>
      </c>
      <c r="AK1087" s="181" t="s">
        <v>880</v>
      </c>
      <c r="AL1087" s="182">
        <f t="shared" si="289"/>
        <v>1.1000000000000001E-3</v>
      </c>
      <c r="AM1087" s="69" t="s">
        <v>366</v>
      </c>
      <c r="AN1087" s="20" t="s">
        <v>148</v>
      </c>
      <c r="AO1087" s="20" t="s">
        <v>148</v>
      </c>
      <c r="AP1087" s="21"/>
      <c r="AQ1087" s="122" t="s">
        <v>876</v>
      </c>
      <c r="AR1087" s="185" t="str">
        <f>INDEX(Преподаватели!F$3:F$72,MATCH($AK1087,Преподаватели!$E$3:$E$72,0),1)</f>
        <v>доц.</v>
      </c>
      <c r="AS1087" s="101" t="str">
        <f>INDEX(Преподаватели!G$3:G$72,MATCH($AK1087,Преподаватели!$E$3:$E$72,0),1)</f>
        <v>шт.</v>
      </c>
      <c r="AT1087" s="101" t="str">
        <f>INDEX(Преподаватели!H$3:H$72,MATCH($AK1087,Преподаватели!$E$3:$E$72,0),1)</f>
        <v>к.н.</v>
      </c>
      <c r="AU1087" s="186" t="str">
        <f>INDEX(Преподаватели!I$3:I$72,MATCH($AK1087,Преподаватели!$E$3:$E$72,0),1)</f>
        <v>доц.</v>
      </c>
      <c r="AV1087" s="157"/>
      <c r="AW1087" s="163"/>
      <c r="AX1087" s="163"/>
      <c r="AY1087" s="164"/>
      <c r="AZ1087" s="165"/>
      <c r="BA1087" s="165"/>
      <c r="BB1087" s="1"/>
      <c r="BC1087" s="1"/>
      <c r="BD1087" s="1"/>
      <c r="BE1087" s="1"/>
      <c r="BF1087" s="1"/>
    </row>
    <row r="1088" spans="1:58" s="1" customFormat="1">
      <c r="A1088" s="328" t="s">
        <v>881</v>
      </c>
      <c r="B1088" s="318" t="s">
        <v>891</v>
      </c>
      <c r="C1088" s="68" t="s">
        <v>364</v>
      </c>
      <c r="D1088" s="21" t="s">
        <v>103</v>
      </c>
      <c r="E1088" s="21" t="s">
        <v>104</v>
      </c>
      <c r="F1088" s="21">
        <v>2</v>
      </c>
      <c r="G1088" s="20" t="s">
        <v>390</v>
      </c>
      <c r="H1088" s="21">
        <v>2</v>
      </c>
      <c r="I1088" s="49">
        <v>1</v>
      </c>
      <c r="J1088" s="37"/>
      <c r="K1088" s="31"/>
      <c r="L1088" s="31"/>
      <c r="M1088" s="38"/>
      <c r="N1088" s="193"/>
      <c r="O1088" s="21"/>
      <c r="P1088" s="21"/>
      <c r="Q1088" s="21"/>
      <c r="R1088" s="21"/>
      <c r="S1088" s="21"/>
      <c r="T1088" s="121"/>
      <c r="U1088" s="50">
        <f t="shared" si="277"/>
        <v>0</v>
      </c>
      <c r="V1088" s="29">
        <f t="shared" si="278"/>
        <v>0</v>
      </c>
      <c r="W1088" s="29">
        <f t="shared" si="279"/>
        <v>0</v>
      </c>
      <c r="X1088" s="57">
        <f t="shared" si="280"/>
        <v>0</v>
      </c>
      <c r="Y1088" s="29">
        <f t="shared" si="281"/>
        <v>0</v>
      </c>
      <c r="Z1088" s="20">
        <f t="shared" si="282"/>
        <v>0</v>
      </c>
      <c r="AA1088" s="20">
        <f t="shared" si="274"/>
        <v>0</v>
      </c>
      <c r="AB1088" s="20">
        <f t="shared" si="283"/>
        <v>0</v>
      </c>
      <c r="AC1088" s="20">
        <f t="shared" si="284"/>
        <v>0</v>
      </c>
      <c r="AD1088" s="20">
        <f t="shared" si="285"/>
        <v>1</v>
      </c>
      <c r="AE1088" s="23">
        <f t="shared" si="286"/>
        <v>0</v>
      </c>
      <c r="AF1088" s="25">
        <f t="shared" si="287"/>
        <v>0</v>
      </c>
      <c r="AG1088" s="230"/>
      <c r="AH1088" s="25"/>
      <c r="AI1088" s="23"/>
      <c r="AJ1088" s="49">
        <f t="shared" si="288"/>
        <v>1</v>
      </c>
      <c r="AK1088" s="181" t="s">
        <v>883</v>
      </c>
      <c r="AL1088" s="182">
        <f t="shared" si="289"/>
        <v>1.6666666666666668E-3</v>
      </c>
      <c r="AM1088" s="158" t="s">
        <v>366</v>
      </c>
      <c r="AN1088" s="20" t="s">
        <v>148</v>
      </c>
      <c r="AO1088" s="20" t="s">
        <v>148</v>
      </c>
      <c r="AP1088" s="21"/>
      <c r="AQ1088" s="122" t="s">
        <v>876</v>
      </c>
      <c r="AR1088" s="185" t="str">
        <f>INDEX(Преподаватели!F$3:F$72,MATCH($AK1088,Преподаватели!$E$3:$E$72,0),1)</f>
        <v>доц.</v>
      </c>
      <c r="AS1088" s="101" t="str">
        <f>INDEX(Преподаватели!G$3:G$72,MATCH($AK1088,Преподаватели!$E$3:$E$72,0),1)</f>
        <v>сум.</v>
      </c>
      <c r="AT1088" s="101" t="str">
        <f>INDEX(Преподаватели!H$3:H$72,MATCH($AK1088,Преподаватели!$E$3:$E$72,0),1)</f>
        <v>б.с.</v>
      </c>
      <c r="AU1088" s="186" t="str">
        <f>INDEX(Преподаватели!I$3:I$72,MATCH($AK1088,Преподаватели!$E$3:$E$72,0),1)</f>
        <v>б.з.</v>
      </c>
      <c r="AV1088" s="157"/>
      <c r="AW1088" s="163"/>
      <c r="AX1088" s="163"/>
      <c r="AY1088" s="164"/>
      <c r="AZ1088" s="165"/>
      <c r="BA1088" s="165"/>
      <c r="BB1088" s="4"/>
      <c r="BC1088" s="4"/>
      <c r="BD1088" s="4"/>
      <c r="BE1088" s="4"/>
      <c r="BF1088" s="4"/>
    </row>
    <row r="1089" spans="1:58" s="1" customFormat="1">
      <c r="A1089" s="328" t="s">
        <v>881</v>
      </c>
      <c r="B1089" s="318" t="s">
        <v>892</v>
      </c>
      <c r="C1089" s="68" t="s">
        <v>364</v>
      </c>
      <c r="D1089" s="21" t="s">
        <v>103</v>
      </c>
      <c r="E1089" s="21" t="s">
        <v>104</v>
      </c>
      <c r="F1089" s="21">
        <v>2</v>
      </c>
      <c r="G1089" s="20" t="s">
        <v>390</v>
      </c>
      <c r="H1089" s="21">
        <v>2</v>
      </c>
      <c r="I1089" s="49">
        <v>1</v>
      </c>
      <c r="J1089" s="37"/>
      <c r="K1089" s="31"/>
      <c r="L1089" s="31"/>
      <c r="M1089" s="38"/>
      <c r="N1089" s="193"/>
      <c r="O1089" s="21"/>
      <c r="P1089" s="21"/>
      <c r="Q1089" s="21"/>
      <c r="R1089" s="21"/>
      <c r="S1089" s="21"/>
      <c r="T1089" s="121"/>
      <c r="U1089" s="50">
        <f t="shared" si="277"/>
        <v>0</v>
      </c>
      <c r="V1089" s="29">
        <f t="shared" si="278"/>
        <v>0</v>
      </c>
      <c r="W1089" s="29">
        <f t="shared" si="279"/>
        <v>0</v>
      </c>
      <c r="X1089" s="57">
        <f t="shared" si="280"/>
        <v>0</v>
      </c>
      <c r="Y1089" s="29">
        <f t="shared" si="281"/>
        <v>0</v>
      </c>
      <c r="Z1089" s="20">
        <f t="shared" si="282"/>
        <v>0</v>
      </c>
      <c r="AA1089" s="20">
        <f t="shared" si="274"/>
        <v>0</v>
      </c>
      <c r="AB1089" s="20">
        <f t="shared" si="283"/>
        <v>0</v>
      </c>
      <c r="AC1089" s="20">
        <f t="shared" si="284"/>
        <v>0</v>
      </c>
      <c r="AD1089" s="20">
        <f t="shared" si="285"/>
        <v>0.66</v>
      </c>
      <c r="AE1089" s="23">
        <f t="shared" si="286"/>
        <v>0</v>
      </c>
      <c r="AF1089" s="25">
        <f t="shared" si="287"/>
        <v>0</v>
      </c>
      <c r="AG1089" s="230"/>
      <c r="AH1089" s="25"/>
      <c r="AI1089" s="23"/>
      <c r="AJ1089" s="49">
        <f t="shared" si="288"/>
        <v>0.66</v>
      </c>
      <c r="AK1089" s="181" t="s">
        <v>880</v>
      </c>
      <c r="AL1089" s="182">
        <f t="shared" si="289"/>
        <v>1.1000000000000001E-3</v>
      </c>
      <c r="AM1089" s="158" t="s">
        <v>366</v>
      </c>
      <c r="AN1089" s="20" t="s">
        <v>148</v>
      </c>
      <c r="AO1089" s="20" t="s">
        <v>148</v>
      </c>
      <c r="AP1089" s="21"/>
      <c r="AQ1089" s="122" t="s">
        <v>876</v>
      </c>
      <c r="AR1089" s="185" t="str">
        <f>INDEX(Преподаватели!F$3:F$72,MATCH($AK1089,Преподаватели!$E$3:$E$72,0),1)</f>
        <v>доц.</v>
      </c>
      <c r="AS1089" s="101" t="str">
        <f>INDEX(Преподаватели!G$3:G$72,MATCH($AK1089,Преподаватели!$E$3:$E$72,0),1)</f>
        <v>шт.</v>
      </c>
      <c r="AT1089" s="101" t="str">
        <f>INDEX(Преподаватели!H$3:H$72,MATCH($AK1089,Преподаватели!$E$3:$E$72,0),1)</f>
        <v>к.н.</v>
      </c>
      <c r="AU1089" s="186" t="str">
        <f>INDEX(Преподаватели!I$3:I$72,MATCH($AK1089,Преподаватели!$E$3:$E$72,0),1)</f>
        <v>доц.</v>
      </c>
      <c r="AV1089" s="157"/>
      <c r="AW1089" s="163"/>
      <c r="AX1089" s="163"/>
      <c r="AY1089" s="164"/>
      <c r="AZ1089" s="165"/>
      <c r="BA1089" s="165"/>
    </row>
    <row r="1090" spans="1:58" s="1" customFormat="1">
      <c r="A1090" s="328" t="s">
        <v>881</v>
      </c>
      <c r="B1090" s="318" t="s">
        <v>892</v>
      </c>
      <c r="C1090" s="68" t="s">
        <v>364</v>
      </c>
      <c r="D1090" s="21" t="s">
        <v>103</v>
      </c>
      <c r="E1090" s="21" t="s">
        <v>104</v>
      </c>
      <c r="F1090" s="21">
        <v>2</v>
      </c>
      <c r="G1090" s="20" t="s">
        <v>390</v>
      </c>
      <c r="H1090" s="21">
        <v>2</v>
      </c>
      <c r="I1090" s="49">
        <v>1</v>
      </c>
      <c r="J1090" s="37"/>
      <c r="K1090" s="31"/>
      <c r="L1090" s="31"/>
      <c r="M1090" s="38"/>
      <c r="N1090" s="193"/>
      <c r="O1090" s="21"/>
      <c r="P1090" s="21"/>
      <c r="Q1090" s="21"/>
      <c r="R1090" s="21"/>
      <c r="S1090" s="21"/>
      <c r="T1090" s="121"/>
      <c r="U1090" s="50">
        <f t="shared" si="277"/>
        <v>0</v>
      </c>
      <c r="V1090" s="29">
        <f t="shared" si="278"/>
        <v>0</v>
      </c>
      <c r="W1090" s="29">
        <f t="shared" si="279"/>
        <v>0</v>
      </c>
      <c r="X1090" s="57">
        <f t="shared" si="280"/>
        <v>0</v>
      </c>
      <c r="Y1090" s="29">
        <f t="shared" si="281"/>
        <v>0</v>
      </c>
      <c r="Z1090" s="20">
        <f t="shared" si="282"/>
        <v>0</v>
      </c>
      <c r="AA1090" s="20">
        <f t="shared" si="274"/>
        <v>0</v>
      </c>
      <c r="AB1090" s="20">
        <f t="shared" si="283"/>
        <v>0</v>
      </c>
      <c r="AC1090" s="20">
        <f t="shared" si="284"/>
        <v>0</v>
      </c>
      <c r="AD1090" s="20">
        <f t="shared" si="285"/>
        <v>0.66</v>
      </c>
      <c r="AE1090" s="23">
        <f t="shared" si="286"/>
        <v>0</v>
      </c>
      <c r="AF1090" s="25">
        <f t="shared" si="287"/>
        <v>0</v>
      </c>
      <c r="AG1090" s="230">
        <f t="shared" ref="AG1090:AG1097" si="290">IF(OR(L1090="+",A1090="Пр",A1090="ПедПр",A1090="НПрКПУ"),0,IF(OR(D1090="Ден.(д)",D1090="Заоч.(д)"),N1090*0.5*H1090,IF((V1090+W1090)&gt;0,N1090*H1090*0.08,0)))</f>
        <v>0</v>
      </c>
      <c r="AH1090" s="25">
        <f t="shared" ref="AH1090:AH1097" si="291">IF(AF1090&gt;0,0,IF(D1090="Заоч.",0,IF(OR(D1090="Ден.(д)",D1090="Заоч.(д)"),0,IF(Q1090&gt;0,N1090*H1090*0.02,0))))</f>
        <v>0</v>
      </c>
      <c r="AI1090" s="23"/>
      <c r="AJ1090" s="49">
        <f t="shared" si="288"/>
        <v>0.66</v>
      </c>
      <c r="AK1090" s="181" t="s">
        <v>880</v>
      </c>
      <c r="AL1090" s="182">
        <f t="shared" si="289"/>
        <v>1.1000000000000001E-3</v>
      </c>
      <c r="AM1090" s="158" t="s">
        <v>366</v>
      </c>
      <c r="AN1090" s="20" t="s">
        <v>148</v>
      </c>
      <c r="AO1090" s="20" t="s">
        <v>148</v>
      </c>
      <c r="AP1090" s="21"/>
      <c r="AQ1090" s="122" t="s">
        <v>876</v>
      </c>
      <c r="AR1090" s="185" t="str">
        <f>INDEX(Преподаватели!F$3:F$72,MATCH($AK1090,Преподаватели!$E$3:$E$72,0),1)</f>
        <v>доц.</v>
      </c>
      <c r="AS1090" s="101" t="str">
        <f>INDEX(Преподаватели!G$3:G$72,MATCH($AK1090,Преподаватели!$E$3:$E$72,0),1)</f>
        <v>шт.</v>
      </c>
      <c r="AT1090" s="101" t="str">
        <f>INDEX(Преподаватели!H$3:H$72,MATCH($AK1090,Преподаватели!$E$3:$E$72,0),1)</f>
        <v>к.н.</v>
      </c>
      <c r="AU1090" s="186" t="str">
        <f>INDEX(Преподаватели!I$3:I$72,MATCH($AK1090,Преподаватели!$E$3:$E$72,0),1)</f>
        <v>доц.</v>
      </c>
      <c r="AV1090" s="157"/>
      <c r="AW1090" s="163"/>
      <c r="AX1090" s="163"/>
      <c r="AY1090" s="164"/>
      <c r="AZ1090" s="165"/>
      <c r="BA1090" s="165"/>
    </row>
    <row r="1091" spans="1:58">
      <c r="A1091" s="319" t="s">
        <v>881</v>
      </c>
      <c r="B1091" s="318" t="s">
        <v>892</v>
      </c>
      <c r="C1091" s="68" t="s">
        <v>364</v>
      </c>
      <c r="D1091" s="21" t="s">
        <v>103</v>
      </c>
      <c r="E1091" s="21" t="s">
        <v>104</v>
      </c>
      <c r="F1091" s="21">
        <v>2</v>
      </c>
      <c r="G1091" s="20" t="s">
        <v>390</v>
      </c>
      <c r="H1091" s="21">
        <v>2</v>
      </c>
      <c r="I1091" s="49">
        <v>1</v>
      </c>
      <c r="J1091" s="37"/>
      <c r="K1091" s="31"/>
      <c r="L1091" s="31"/>
      <c r="M1091" s="38"/>
      <c r="N1091" s="193"/>
      <c r="O1091" s="21"/>
      <c r="P1091" s="21"/>
      <c r="Q1091" s="21"/>
      <c r="R1091" s="21"/>
      <c r="S1091" s="21"/>
      <c r="T1091" s="121"/>
      <c r="U1091" s="50">
        <f t="shared" si="277"/>
        <v>0</v>
      </c>
      <c r="V1091" s="29">
        <f t="shared" si="278"/>
        <v>0</v>
      </c>
      <c r="W1091" s="29">
        <f t="shared" si="279"/>
        <v>0</v>
      </c>
      <c r="X1091" s="57">
        <f t="shared" si="280"/>
        <v>0</v>
      </c>
      <c r="Y1091" s="29">
        <f t="shared" si="281"/>
        <v>0</v>
      </c>
      <c r="Z1091" s="20">
        <f t="shared" si="282"/>
        <v>0</v>
      </c>
      <c r="AA1091" s="20">
        <f t="shared" si="274"/>
        <v>0</v>
      </c>
      <c r="AB1091" s="20">
        <f t="shared" si="283"/>
        <v>0</v>
      </c>
      <c r="AC1091" s="20">
        <f t="shared" si="284"/>
        <v>0</v>
      </c>
      <c r="AD1091" s="20">
        <f t="shared" si="285"/>
        <v>0.66</v>
      </c>
      <c r="AE1091" s="23">
        <f t="shared" si="286"/>
        <v>0</v>
      </c>
      <c r="AF1091" s="25">
        <f t="shared" si="287"/>
        <v>0</v>
      </c>
      <c r="AG1091" s="230">
        <f t="shared" si="290"/>
        <v>0</v>
      </c>
      <c r="AH1091" s="25">
        <f t="shared" si="291"/>
        <v>0</v>
      </c>
      <c r="AI1091" s="23"/>
      <c r="AJ1091" s="49">
        <f t="shared" si="288"/>
        <v>0.66</v>
      </c>
      <c r="AK1091" s="181" t="s">
        <v>880</v>
      </c>
      <c r="AL1091" s="182">
        <f t="shared" si="289"/>
        <v>1.1000000000000001E-3</v>
      </c>
      <c r="AM1091" s="69" t="s">
        <v>366</v>
      </c>
      <c r="AN1091" s="20" t="s">
        <v>148</v>
      </c>
      <c r="AO1091" s="20" t="s">
        <v>148</v>
      </c>
      <c r="AP1091" s="21"/>
      <c r="AQ1091" s="122" t="s">
        <v>876</v>
      </c>
      <c r="AR1091" s="185" t="str">
        <f>INDEX(Преподаватели!F$3:F$72,MATCH($AK1091,Преподаватели!$E$3:$E$72,0),1)</f>
        <v>доц.</v>
      </c>
      <c r="AS1091" s="101" t="str">
        <f>INDEX(Преподаватели!G$3:G$72,MATCH($AK1091,Преподаватели!$E$3:$E$72,0),1)</f>
        <v>шт.</v>
      </c>
      <c r="AT1091" s="101" t="str">
        <f>INDEX(Преподаватели!H$3:H$72,MATCH($AK1091,Преподаватели!$E$3:$E$72,0),1)</f>
        <v>к.н.</v>
      </c>
      <c r="AU1091" s="186" t="str">
        <f>INDEX(Преподаватели!I$3:I$72,MATCH($AK1091,Преподаватели!$E$3:$E$72,0),1)</f>
        <v>доц.</v>
      </c>
      <c r="AV1091" s="157"/>
      <c r="AW1091" s="163"/>
      <c r="AX1091" s="163"/>
      <c r="AY1091" s="164"/>
      <c r="AZ1091" s="165"/>
      <c r="BA1091" s="165"/>
      <c r="BB1091" s="1"/>
      <c r="BC1091" s="1"/>
      <c r="BD1091" s="1"/>
      <c r="BE1091" s="1"/>
      <c r="BF1091" s="1"/>
    </row>
    <row r="1092" spans="1:58" s="1" customFormat="1">
      <c r="A1092" s="316" t="s">
        <v>877</v>
      </c>
      <c r="B1092" s="318" t="s">
        <v>888</v>
      </c>
      <c r="C1092" s="68" t="s">
        <v>364</v>
      </c>
      <c r="D1092" s="21" t="s">
        <v>103</v>
      </c>
      <c r="E1092" s="21" t="s">
        <v>852</v>
      </c>
      <c r="F1092" s="21">
        <v>1</v>
      </c>
      <c r="G1092" s="20" t="s">
        <v>905</v>
      </c>
      <c r="H1092" s="21">
        <v>5</v>
      </c>
      <c r="I1092" s="49">
        <v>1</v>
      </c>
      <c r="J1092" s="37"/>
      <c r="K1092" s="31" t="s">
        <v>879</v>
      </c>
      <c r="L1092" s="31"/>
      <c r="M1092" s="38"/>
      <c r="N1092" s="193">
        <v>12</v>
      </c>
      <c r="O1092" s="21">
        <v>360</v>
      </c>
      <c r="P1092" s="21"/>
      <c r="Q1092" s="21"/>
      <c r="R1092" s="21"/>
      <c r="S1092" s="21"/>
      <c r="T1092" s="121"/>
      <c r="U1092" s="50">
        <f t="shared" si="277"/>
        <v>0</v>
      </c>
      <c r="V1092" s="29">
        <f t="shared" si="278"/>
        <v>0</v>
      </c>
      <c r="W1092" s="29">
        <f t="shared" si="279"/>
        <v>0</v>
      </c>
      <c r="X1092" s="57">
        <f t="shared" si="280"/>
        <v>0</v>
      </c>
      <c r="Y1092" s="29">
        <f t="shared" si="281"/>
        <v>0</v>
      </c>
      <c r="Z1092" s="20">
        <f t="shared" si="282"/>
        <v>0</v>
      </c>
      <c r="AA1092" s="20">
        <f t="shared" si="274"/>
        <v>0</v>
      </c>
      <c r="AB1092" s="20">
        <f t="shared" si="283"/>
        <v>0</v>
      </c>
      <c r="AC1092" s="20">
        <f t="shared" si="284"/>
        <v>0</v>
      </c>
      <c r="AD1092" s="20">
        <f t="shared" si="285"/>
        <v>0</v>
      </c>
      <c r="AE1092" s="23">
        <f t="shared" si="286"/>
        <v>0</v>
      </c>
      <c r="AF1092" s="25">
        <f t="shared" si="287"/>
        <v>2.5</v>
      </c>
      <c r="AG1092" s="230">
        <f t="shared" si="290"/>
        <v>0</v>
      </c>
      <c r="AH1092" s="25">
        <f t="shared" si="291"/>
        <v>0</v>
      </c>
      <c r="AI1092" s="23"/>
      <c r="AJ1092" s="49">
        <f t="shared" si="288"/>
        <v>2.5</v>
      </c>
      <c r="AK1092" s="181" t="s">
        <v>880</v>
      </c>
      <c r="AL1092" s="182">
        <f t="shared" si="289"/>
        <v>4.1666666666666666E-3</v>
      </c>
      <c r="AM1092" s="158" t="s">
        <v>366</v>
      </c>
      <c r="AN1092" s="20" t="s">
        <v>148</v>
      </c>
      <c r="AO1092" s="20" t="s">
        <v>148</v>
      </c>
      <c r="AP1092" s="21"/>
      <c r="AQ1092" s="122" t="s">
        <v>876</v>
      </c>
      <c r="AR1092" s="185" t="str">
        <f>INDEX(Преподаватели!F$3:F$72,MATCH($AK1092,Преподаватели!$E$3:$E$72,0),1)</f>
        <v>доц.</v>
      </c>
      <c r="AS1092" s="101" t="str">
        <f>INDEX(Преподаватели!G$3:G$72,MATCH($AK1092,Преподаватели!$E$3:$E$72,0),1)</f>
        <v>шт.</v>
      </c>
      <c r="AT1092" s="101" t="str">
        <f>INDEX(Преподаватели!H$3:H$72,MATCH($AK1092,Преподаватели!$E$3:$E$72,0),1)</f>
        <v>к.н.</v>
      </c>
      <c r="AU1092" s="186" t="str">
        <f>INDEX(Преподаватели!I$3:I$72,MATCH($AK1092,Преподаватели!$E$3:$E$72,0),1)</f>
        <v>доц.</v>
      </c>
      <c r="AV1092" s="157"/>
      <c r="AW1092" s="163"/>
      <c r="AX1092" s="163"/>
      <c r="AY1092" s="164"/>
      <c r="AZ1092" s="165"/>
      <c r="BA1092" s="165"/>
      <c r="BB1092" s="4"/>
      <c r="BC1092" s="4"/>
      <c r="BD1092" s="4"/>
      <c r="BE1092" s="4"/>
      <c r="BF1092" s="4"/>
    </row>
    <row r="1093" spans="1:58">
      <c r="A1093" s="22"/>
      <c r="B1093" s="318" t="s">
        <v>889</v>
      </c>
      <c r="C1093" s="68" t="s">
        <v>364</v>
      </c>
      <c r="D1093" s="21" t="s">
        <v>103</v>
      </c>
      <c r="E1093" s="21" t="s">
        <v>852</v>
      </c>
      <c r="F1093" s="21">
        <v>1</v>
      </c>
      <c r="G1093" s="20" t="s">
        <v>905</v>
      </c>
      <c r="H1093" s="21">
        <v>5</v>
      </c>
      <c r="I1093" s="49">
        <v>1</v>
      </c>
      <c r="J1093" s="37"/>
      <c r="K1093" s="31"/>
      <c r="L1093" s="31"/>
      <c r="M1093" s="38"/>
      <c r="N1093" s="193"/>
      <c r="O1093" s="21"/>
      <c r="P1093" s="21"/>
      <c r="Q1093" s="21"/>
      <c r="R1093" s="21"/>
      <c r="S1093" s="21"/>
      <c r="T1093" s="121"/>
      <c r="U1093" s="50">
        <f t="shared" si="277"/>
        <v>0</v>
      </c>
      <c r="V1093" s="29">
        <f t="shared" si="278"/>
        <v>0</v>
      </c>
      <c r="W1093" s="29">
        <f t="shared" si="279"/>
        <v>0</v>
      </c>
      <c r="X1093" s="57">
        <f t="shared" si="280"/>
        <v>0</v>
      </c>
      <c r="Y1093" s="29">
        <f t="shared" si="281"/>
        <v>0</v>
      </c>
      <c r="Z1093" s="20">
        <f t="shared" si="282"/>
        <v>0</v>
      </c>
      <c r="AA1093" s="20">
        <f t="shared" si="274"/>
        <v>0</v>
      </c>
      <c r="AB1093" s="20">
        <f t="shared" si="283"/>
        <v>0</v>
      </c>
      <c r="AC1093" s="20">
        <f t="shared" si="284"/>
        <v>100</v>
      </c>
      <c r="AD1093" s="20">
        <f t="shared" si="285"/>
        <v>0</v>
      </c>
      <c r="AE1093" s="23">
        <f t="shared" si="286"/>
        <v>0</v>
      </c>
      <c r="AF1093" s="25">
        <f t="shared" si="287"/>
        <v>0</v>
      </c>
      <c r="AG1093" s="230">
        <f t="shared" si="290"/>
        <v>0</v>
      </c>
      <c r="AH1093" s="25">
        <f t="shared" si="291"/>
        <v>0</v>
      </c>
      <c r="AI1093" s="23"/>
      <c r="AJ1093" s="49">
        <f t="shared" si="288"/>
        <v>100</v>
      </c>
      <c r="AK1093" s="181" t="s">
        <v>880</v>
      </c>
      <c r="AL1093" s="182">
        <f t="shared" si="289"/>
        <v>0.16666666666666666</v>
      </c>
      <c r="AM1093" s="69" t="s">
        <v>366</v>
      </c>
      <c r="AN1093" s="20" t="s">
        <v>148</v>
      </c>
      <c r="AO1093" s="20" t="s">
        <v>148</v>
      </c>
      <c r="AP1093" s="21"/>
      <c r="AQ1093" s="122" t="s">
        <v>876</v>
      </c>
      <c r="AR1093" s="185" t="str">
        <f>INDEX(Преподаватели!F$3:F$72,MATCH($AK1093,Преподаватели!$E$3:$E$72,0),1)</f>
        <v>доц.</v>
      </c>
      <c r="AS1093" s="101" t="str">
        <f>INDEX(Преподаватели!G$3:G$72,MATCH($AK1093,Преподаватели!$E$3:$E$72,0),1)</f>
        <v>шт.</v>
      </c>
      <c r="AT1093" s="101" t="str">
        <f>INDEX(Преподаватели!H$3:H$72,MATCH($AK1093,Преподаватели!$E$3:$E$72,0),1)</f>
        <v>к.н.</v>
      </c>
      <c r="AU1093" s="186" t="str">
        <f>INDEX(Преподаватели!I$3:I$72,MATCH($AK1093,Преподаватели!$E$3:$E$72,0),1)</f>
        <v>доц.</v>
      </c>
      <c r="AV1093" s="157"/>
      <c r="AW1093" s="163"/>
      <c r="AX1093" s="163"/>
      <c r="AY1093" s="164"/>
      <c r="AZ1093" s="165"/>
      <c r="BA1093" s="165"/>
      <c r="BB1093" s="1"/>
      <c r="BC1093" s="1"/>
      <c r="BD1093" s="1"/>
      <c r="BE1093" s="1"/>
      <c r="BF1093" s="1"/>
    </row>
    <row r="1094" spans="1:58" s="1" customFormat="1">
      <c r="A1094" s="21"/>
      <c r="B1094" s="318" t="s">
        <v>890</v>
      </c>
      <c r="C1094" s="68" t="s">
        <v>364</v>
      </c>
      <c r="D1094" s="21" t="s">
        <v>103</v>
      </c>
      <c r="E1094" s="21" t="s">
        <v>852</v>
      </c>
      <c r="F1094" s="21">
        <v>1</v>
      </c>
      <c r="G1094" s="20" t="s">
        <v>905</v>
      </c>
      <c r="H1094" s="21">
        <v>5</v>
      </c>
      <c r="I1094" s="49">
        <v>1</v>
      </c>
      <c r="J1094" s="37"/>
      <c r="K1094" s="31"/>
      <c r="L1094" s="31"/>
      <c r="M1094" s="38"/>
      <c r="N1094" s="193"/>
      <c r="O1094" s="21"/>
      <c r="P1094" s="21"/>
      <c r="Q1094" s="21"/>
      <c r="R1094" s="21"/>
      <c r="S1094" s="21"/>
      <c r="T1094" s="121"/>
      <c r="U1094" s="50">
        <f t="shared" si="277"/>
        <v>0</v>
      </c>
      <c r="V1094" s="29">
        <f t="shared" si="278"/>
        <v>0</v>
      </c>
      <c r="W1094" s="29">
        <f t="shared" si="279"/>
        <v>0</v>
      </c>
      <c r="X1094" s="57">
        <f t="shared" si="280"/>
        <v>0</v>
      </c>
      <c r="Y1094" s="29">
        <f t="shared" si="281"/>
        <v>0</v>
      </c>
      <c r="Z1094" s="20">
        <f t="shared" si="282"/>
        <v>0</v>
      </c>
      <c r="AA1094" s="20">
        <f t="shared" si="274"/>
        <v>0</v>
      </c>
      <c r="AB1094" s="20">
        <f t="shared" si="283"/>
        <v>0</v>
      </c>
      <c r="AC1094" s="20">
        <f t="shared" si="284"/>
        <v>1.6500000000000001</v>
      </c>
      <c r="AD1094" s="20">
        <f t="shared" si="285"/>
        <v>0</v>
      </c>
      <c r="AE1094" s="23">
        <f t="shared" si="286"/>
        <v>0</v>
      </c>
      <c r="AF1094" s="25">
        <f t="shared" si="287"/>
        <v>0</v>
      </c>
      <c r="AG1094" s="230">
        <f t="shared" si="290"/>
        <v>0</v>
      </c>
      <c r="AH1094" s="25">
        <f t="shared" si="291"/>
        <v>0</v>
      </c>
      <c r="AI1094" s="23"/>
      <c r="AJ1094" s="49">
        <f t="shared" si="288"/>
        <v>1.6500000000000001</v>
      </c>
      <c r="AK1094" s="181" t="s">
        <v>880</v>
      </c>
      <c r="AL1094" s="182">
        <f t="shared" si="289"/>
        <v>2.7500000000000003E-3</v>
      </c>
      <c r="AM1094" s="158" t="s">
        <v>366</v>
      </c>
      <c r="AN1094" s="20" t="s">
        <v>148</v>
      </c>
      <c r="AO1094" s="20" t="s">
        <v>148</v>
      </c>
      <c r="AP1094" s="21"/>
      <c r="AQ1094" s="122" t="s">
        <v>876</v>
      </c>
      <c r="AR1094" s="185" t="str">
        <f>INDEX(Преподаватели!F$3:F$72,MATCH($AK1094,Преподаватели!$E$3:$E$72,0),1)</f>
        <v>доц.</v>
      </c>
      <c r="AS1094" s="101" t="str">
        <f>INDEX(Преподаватели!G$3:G$72,MATCH($AK1094,Преподаватели!$E$3:$E$72,0),1)</f>
        <v>шт.</v>
      </c>
      <c r="AT1094" s="101" t="str">
        <f>INDEX(Преподаватели!H$3:H$72,MATCH($AK1094,Преподаватели!$E$3:$E$72,0),1)</f>
        <v>к.н.</v>
      </c>
      <c r="AU1094" s="186" t="str">
        <f>INDEX(Преподаватели!I$3:I$72,MATCH($AK1094,Преподаватели!$E$3:$E$72,0),1)</f>
        <v>доц.</v>
      </c>
      <c r="AV1094" s="157"/>
      <c r="AW1094" s="163"/>
      <c r="AX1094" s="163"/>
      <c r="AY1094" s="164"/>
      <c r="AZ1094" s="165"/>
      <c r="BA1094" s="165"/>
    </row>
    <row r="1095" spans="1:58" s="1" customFormat="1">
      <c r="A1095" s="328" t="s">
        <v>881</v>
      </c>
      <c r="B1095" s="318" t="s">
        <v>891</v>
      </c>
      <c r="C1095" s="68" t="s">
        <v>364</v>
      </c>
      <c r="D1095" s="21" t="s">
        <v>103</v>
      </c>
      <c r="E1095" s="21" t="s">
        <v>852</v>
      </c>
      <c r="F1095" s="21">
        <v>1</v>
      </c>
      <c r="G1095" s="20" t="s">
        <v>905</v>
      </c>
      <c r="H1095" s="21">
        <v>5</v>
      </c>
      <c r="I1095" s="49">
        <v>1</v>
      </c>
      <c r="J1095" s="37"/>
      <c r="K1095" s="31"/>
      <c r="L1095" s="31"/>
      <c r="M1095" s="38"/>
      <c r="N1095" s="193"/>
      <c r="O1095" s="21"/>
      <c r="P1095" s="21"/>
      <c r="Q1095" s="21"/>
      <c r="R1095" s="21"/>
      <c r="S1095" s="21"/>
      <c r="T1095" s="121"/>
      <c r="U1095" s="50">
        <f t="shared" si="277"/>
        <v>0</v>
      </c>
      <c r="V1095" s="29">
        <f t="shared" si="278"/>
        <v>0</v>
      </c>
      <c r="W1095" s="29">
        <f t="shared" si="279"/>
        <v>0</v>
      </c>
      <c r="X1095" s="57">
        <f t="shared" si="280"/>
        <v>0</v>
      </c>
      <c r="Y1095" s="29">
        <f t="shared" si="281"/>
        <v>0</v>
      </c>
      <c r="Z1095" s="20">
        <f t="shared" si="282"/>
        <v>0</v>
      </c>
      <c r="AA1095" s="20">
        <f t="shared" si="274"/>
        <v>0</v>
      </c>
      <c r="AB1095" s="20">
        <f t="shared" si="283"/>
        <v>0</v>
      </c>
      <c r="AC1095" s="20">
        <f t="shared" si="284"/>
        <v>0</v>
      </c>
      <c r="AD1095" s="20">
        <f t="shared" si="285"/>
        <v>2.5</v>
      </c>
      <c r="AE1095" s="23">
        <f t="shared" si="286"/>
        <v>0</v>
      </c>
      <c r="AF1095" s="25">
        <f t="shared" si="287"/>
        <v>0</v>
      </c>
      <c r="AG1095" s="230">
        <f t="shared" si="290"/>
        <v>0</v>
      </c>
      <c r="AH1095" s="25">
        <f t="shared" si="291"/>
        <v>0</v>
      </c>
      <c r="AI1095" s="23"/>
      <c r="AJ1095" s="49">
        <f t="shared" si="288"/>
        <v>2.5</v>
      </c>
      <c r="AK1095" s="181" t="s">
        <v>883</v>
      </c>
      <c r="AL1095" s="182">
        <f t="shared" si="289"/>
        <v>4.1666666666666666E-3</v>
      </c>
      <c r="AM1095" s="158" t="s">
        <v>366</v>
      </c>
      <c r="AN1095" s="20" t="s">
        <v>148</v>
      </c>
      <c r="AO1095" s="20" t="s">
        <v>148</v>
      </c>
      <c r="AP1095" s="21"/>
      <c r="AQ1095" s="122" t="s">
        <v>876</v>
      </c>
      <c r="AR1095" s="185" t="str">
        <f>INDEX(Преподаватели!F$3:F$72,MATCH($AK1095,Преподаватели!$E$3:$E$72,0),1)</f>
        <v>доц.</v>
      </c>
      <c r="AS1095" s="101" t="str">
        <f>INDEX(Преподаватели!G$3:G$72,MATCH($AK1095,Преподаватели!$E$3:$E$72,0),1)</f>
        <v>сум.</v>
      </c>
      <c r="AT1095" s="101" t="str">
        <f>INDEX(Преподаватели!H$3:H$72,MATCH($AK1095,Преподаватели!$E$3:$E$72,0),1)</f>
        <v>б.с.</v>
      </c>
      <c r="AU1095" s="186" t="str">
        <f>INDEX(Преподаватели!I$3:I$72,MATCH($AK1095,Преподаватели!$E$3:$E$72,0),1)</f>
        <v>б.з.</v>
      </c>
      <c r="AV1095" s="157"/>
      <c r="AW1095" s="163"/>
      <c r="AX1095" s="163"/>
      <c r="AY1095" s="164"/>
      <c r="AZ1095" s="165"/>
      <c r="BA1095" s="165"/>
    </row>
    <row r="1096" spans="1:58" s="1" customFormat="1">
      <c r="A1096" s="328" t="s">
        <v>881</v>
      </c>
      <c r="B1096" s="318" t="s">
        <v>892</v>
      </c>
      <c r="C1096" s="68" t="s">
        <v>364</v>
      </c>
      <c r="D1096" s="21" t="s">
        <v>103</v>
      </c>
      <c r="E1096" s="21" t="s">
        <v>852</v>
      </c>
      <c r="F1096" s="21">
        <v>1</v>
      </c>
      <c r="G1096" s="20" t="s">
        <v>905</v>
      </c>
      <c r="H1096" s="21">
        <v>5</v>
      </c>
      <c r="I1096" s="49">
        <v>1</v>
      </c>
      <c r="J1096" s="37"/>
      <c r="K1096" s="31"/>
      <c r="L1096" s="31"/>
      <c r="M1096" s="38"/>
      <c r="N1096" s="193"/>
      <c r="O1096" s="21"/>
      <c r="P1096" s="21"/>
      <c r="Q1096" s="21"/>
      <c r="R1096" s="21"/>
      <c r="S1096" s="21"/>
      <c r="T1096" s="121"/>
      <c r="U1096" s="50">
        <f t="shared" si="277"/>
        <v>0</v>
      </c>
      <c r="V1096" s="29">
        <f t="shared" si="278"/>
        <v>0</v>
      </c>
      <c r="W1096" s="29">
        <f t="shared" si="279"/>
        <v>0</v>
      </c>
      <c r="X1096" s="57">
        <f t="shared" si="280"/>
        <v>0</v>
      </c>
      <c r="Y1096" s="29">
        <f t="shared" si="281"/>
        <v>0</v>
      </c>
      <c r="Z1096" s="20">
        <f t="shared" si="282"/>
        <v>0</v>
      </c>
      <c r="AA1096" s="20">
        <f t="shared" si="274"/>
        <v>0</v>
      </c>
      <c r="AB1096" s="20">
        <f t="shared" si="283"/>
        <v>0</v>
      </c>
      <c r="AC1096" s="20">
        <f t="shared" si="284"/>
        <v>0</v>
      </c>
      <c r="AD1096" s="20">
        <f t="shared" si="285"/>
        <v>1.6500000000000001</v>
      </c>
      <c r="AE1096" s="23">
        <f t="shared" si="286"/>
        <v>0</v>
      </c>
      <c r="AF1096" s="25">
        <f t="shared" si="287"/>
        <v>0</v>
      </c>
      <c r="AG1096" s="230">
        <f t="shared" si="290"/>
        <v>0</v>
      </c>
      <c r="AH1096" s="25">
        <f t="shared" si="291"/>
        <v>0</v>
      </c>
      <c r="AI1096" s="23"/>
      <c r="AJ1096" s="49">
        <f t="shared" si="288"/>
        <v>1.6500000000000001</v>
      </c>
      <c r="AK1096" s="181" t="s">
        <v>880</v>
      </c>
      <c r="AL1096" s="182">
        <f t="shared" si="289"/>
        <v>2.7500000000000003E-3</v>
      </c>
      <c r="AM1096" s="158" t="s">
        <v>366</v>
      </c>
      <c r="AN1096" s="20" t="s">
        <v>148</v>
      </c>
      <c r="AO1096" s="20" t="s">
        <v>148</v>
      </c>
      <c r="AP1096" s="21"/>
      <c r="AQ1096" s="122" t="s">
        <v>876</v>
      </c>
      <c r="AR1096" s="185" t="str">
        <f>INDEX(Преподаватели!F$3:F$72,MATCH($AK1096,Преподаватели!$E$3:$E$72,0),1)</f>
        <v>доц.</v>
      </c>
      <c r="AS1096" s="101" t="str">
        <f>INDEX(Преподаватели!G$3:G$72,MATCH($AK1096,Преподаватели!$E$3:$E$72,0),1)</f>
        <v>шт.</v>
      </c>
      <c r="AT1096" s="101" t="str">
        <f>INDEX(Преподаватели!H$3:H$72,MATCH($AK1096,Преподаватели!$E$3:$E$72,0),1)</f>
        <v>к.н.</v>
      </c>
      <c r="AU1096" s="186" t="str">
        <f>INDEX(Преподаватели!I$3:I$72,MATCH($AK1096,Преподаватели!$E$3:$E$72,0),1)</f>
        <v>доц.</v>
      </c>
      <c r="AV1096" s="157"/>
      <c r="AW1096" s="163"/>
      <c r="AX1096" s="163"/>
      <c r="AY1096" s="164"/>
      <c r="AZ1096" s="165"/>
      <c r="BA1096" s="165"/>
      <c r="BB1096" s="4"/>
      <c r="BC1096" s="4"/>
      <c r="BD1096" s="4"/>
      <c r="BE1096" s="4"/>
      <c r="BF1096" s="4"/>
    </row>
    <row r="1097" spans="1:58">
      <c r="A1097" s="319" t="s">
        <v>881</v>
      </c>
      <c r="B1097" s="318" t="s">
        <v>892</v>
      </c>
      <c r="C1097" s="68" t="s">
        <v>364</v>
      </c>
      <c r="D1097" s="21" t="s">
        <v>103</v>
      </c>
      <c r="E1097" s="21" t="s">
        <v>852</v>
      </c>
      <c r="F1097" s="21">
        <v>1</v>
      </c>
      <c r="G1097" s="20" t="s">
        <v>905</v>
      </c>
      <c r="H1097" s="21">
        <v>5</v>
      </c>
      <c r="I1097" s="49">
        <v>1</v>
      </c>
      <c r="J1097" s="37"/>
      <c r="K1097" s="31"/>
      <c r="L1097" s="31"/>
      <c r="M1097" s="38"/>
      <c r="N1097" s="193"/>
      <c r="O1097" s="21"/>
      <c r="P1097" s="21"/>
      <c r="Q1097" s="21"/>
      <c r="R1097" s="21"/>
      <c r="S1097" s="21"/>
      <c r="T1097" s="121"/>
      <c r="U1097" s="50">
        <f t="shared" si="277"/>
        <v>0</v>
      </c>
      <c r="V1097" s="29">
        <f t="shared" si="278"/>
        <v>0</v>
      </c>
      <c r="W1097" s="29">
        <f t="shared" si="279"/>
        <v>0</v>
      </c>
      <c r="X1097" s="57">
        <f t="shared" si="280"/>
        <v>0</v>
      </c>
      <c r="Y1097" s="29">
        <f t="shared" si="281"/>
        <v>0</v>
      </c>
      <c r="Z1097" s="20">
        <f t="shared" si="282"/>
        <v>0</v>
      </c>
      <c r="AA1097" s="20">
        <f t="shared" si="274"/>
        <v>0</v>
      </c>
      <c r="AB1097" s="20">
        <f t="shared" si="283"/>
        <v>0</v>
      </c>
      <c r="AC1097" s="20">
        <f t="shared" si="284"/>
        <v>0</v>
      </c>
      <c r="AD1097" s="20">
        <f t="shared" si="285"/>
        <v>1.6500000000000001</v>
      </c>
      <c r="AE1097" s="23">
        <f t="shared" si="286"/>
        <v>0</v>
      </c>
      <c r="AF1097" s="25">
        <f t="shared" si="287"/>
        <v>0</v>
      </c>
      <c r="AG1097" s="230">
        <f t="shared" si="290"/>
        <v>0</v>
      </c>
      <c r="AH1097" s="25">
        <f t="shared" si="291"/>
        <v>0</v>
      </c>
      <c r="AI1097" s="23"/>
      <c r="AJ1097" s="49">
        <f t="shared" si="288"/>
        <v>1.6500000000000001</v>
      </c>
      <c r="AK1097" s="181" t="s">
        <v>880</v>
      </c>
      <c r="AL1097" s="182">
        <f t="shared" si="289"/>
        <v>2.7500000000000003E-3</v>
      </c>
      <c r="AM1097" s="69" t="s">
        <v>366</v>
      </c>
      <c r="AN1097" s="20" t="s">
        <v>148</v>
      </c>
      <c r="AO1097" s="20" t="s">
        <v>148</v>
      </c>
      <c r="AP1097" s="21"/>
      <c r="AQ1097" s="122" t="s">
        <v>876</v>
      </c>
      <c r="AR1097" s="185" t="str">
        <f>INDEX(Преподаватели!F$3:F$72,MATCH($AK1097,Преподаватели!$E$3:$E$72,0),1)</f>
        <v>доц.</v>
      </c>
      <c r="AS1097" s="101" t="str">
        <f>INDEX(Преподаватели!G$3:G$72,MATCH($AK1097,Преподаватели!$E$3:$E$72,0),1)</f>
        <v>шт.</v>
      </c>
      <c r="AT1097" s="101" t="str">
        <f>INDEX(Преподаватели!H$3:H$72,MATCH($AK1097,Преподаватели!$E$3:$E$72,0),1)</f>
        <v>к.н.</v>
      </c>
      <c r="AU1097" s="186" t="str">
        <f>INDEX(Преподаватели!I$3:I$72,MATCH($AK1097,Преподаватели!$E$3:$E$72,0),1)</f>
        <v>доц.</v>
      </c>
      <c r="AV1097" s="157"/>
      <c r="AW1097" s="163"/>
      <c r="AX1097" s="163"/>
      <c r="AY1097" s="164"/>
      <c r="AZ1097" s="165"/>
      <c r="BA1097" s="165"/>
      <c r="BB1097" s="1"/>
      <c r="BC1097" s="1"/>
      <c r="BD1097" s="1"/>
      <c r="BE1097" s="1"/>
      <c r="BF1097" s="1"/>
    </row>
    <row r="1098" spans="1:58" s="1" customFormat="1">
      <c r="A1098" s="328" t="s">
        <v>881</v>
      </c>
      <c r="B1098" s="318" t="s">
        <v>892</v>
      </c>
      <c r="C1098" s="68" t="s">
        <v>364</v>
      </c>
      <c r="D1098" s="21" t="s">
        <v>103</v>
      </c>
      <c r="E1098" s="21" t="s">
        <v>852</v>
      </c>
      <c r="F1098" s="21">
        <v>1</v>
      </c>
      <c r="G1098" s="20" t="s">
        <v>905</v>
      </c>
      <c r="H1098" s="21">
        <v>5</v>
      </c>
      <c r="I1098" s="49">
        <v>1</v>
      </c>
      <c r="J1098" s="37"/>
      <c r="K1098" s="31"/>
      <c r="L1098" s="31"/>
      <c r="M1098" s="38"/>
      <c r="N1098" s="193"/>
      <c r="O1098" s="21"/>
      <c r="P1098" s="21"/>
      <c r="Q1098" s="21"/>
      <c r="R1098" s="21"/>
      <c r="S1098" s="21"/>
      <c r="T1098" s="121"/>
      <c r="U1098" s="50">
        <f t="shared" si="277"/>
        <v>0</v>
      </c>
      <c r="V1098" s="29">
        <f t="shared" si="278"/>
        <v>0</v>
      </c>
      <c r="W1098" s="29">
        <f t="shared" si="279"/>
        <v>0</v>
      </c>
      <c r="X1098" s="57">
        <f t="shared" si="280"/>
        <v>0</v>
      </c>
      <c r="Y1098" s="29">
        <f t="shared" si="281"/>
        <v>0</v>
      </c>
      <c r="Z1098" s="20">
        <f t="shared" si="282"/>
        <v>0</v>
      </c>
      <c r="AA1098" s="20">
        <f t="shared" si="274"/>
        <v>0</v>
      </c>
      <c r="AB1098" s="20">
        <f t="shared" si="283"/>
        <v>0</v>
      </c>
      <c r="AC1098" s="20">
        <f t="shared" si="284"/>
        <v>0</v>
      </c>
      <c r="AD1098" s="20">
        <f t="shared" si="285"/>
        <v>1.6500000000000001</v>
      </c>
      <c r="AE1098" s="23">
        <f t="shared" si="286"/>
        <v>0</v>
      </c>
      <c r="AF1098" s="25">
        <f t="shared" si="287"/>
        <v>0</v>
      </c>
      <c r="AG1098" s="230"/>
      <c r="AH1098" s="25"/>
      <c r="AI1098" s="23"/>
      <c r="AJ1098" s="49">
        <f t="shared" si="288"/>
        <v>1.6500000000000001</v>
      </c>
      <c r="AK1098" s="181" t="s">
        <v>880</v>
      </c>
      <c r="AL1098" s="182">
        <f t="shared" si="289"/>
        <v>2.7500000000000003E-3</v>
      </c>
      <c r="AM1098" s="158" t="s">
        <v>366</v>
      </c>
      <c r="AN1098" s="20" t="s">
        <v>148</v>
      </c>
      <c r="AO1098" s="20" t="s">
        <v>148</v>
      </c>
      <c r="AP1098" s="21"/>
      <c r="AQ1098" s="122" t="s">
        <v>876</v>
      </c>
      <c r="AR1098" s="185" t="str">
        <f>INDEX(Преподаватели!F$3:F$72,MATCH($AK1098,Преподаватели!$E$3:$E$72,0),1)</f>
        <v>доц.</v>
      </c>
      <c r="AS1098" s="101" t="str">
        <f>INDEX(Преподаватели!G$3:G$72,MATCH($AK1098,Преподаватели!$E$3:$E$72,0),1)</f>
        <v>шт.</v>
      </c>
      <c r="AT1098" s="101" t="str">
        <f>INDEX(Преподаватели!H$3:H$72,MATCH($AK1098,Преподаватели!$E$3:$E$72,0),1)</f>
        <v>к.н.</v>
      </c>
      <c r="AU1098" s="186" t="str">
        <f>INDEX(Преподаватели!I$3:I$72,MATCH($AK1098,Преподаватели!$E$3:$E$72,0),1)</f>
        <v>доц.</v>
      </c>
      <c r="AV1098" s="157"/>
      <c r="AW1098" s="163"/>
      <c r="AX1098" s="163"/>
      <c r="AY1098" s="164"/>
      <c r="AZ1098" s="165"/>
      <c r="BA1098" s="165"/>
    </row>
    <row r="1099" spans="1:58" s="1" customFormat="1">
      <c r="A1099" s="317" t="s">
        <v>873</v>
      </c>
      <c r="B1099" s="318" t="s">
        <v>906</v>
      </c>
      <c r="C1099" s="68" t="s">
        <v>412</v>
      </c>
      <c r="D1099" s="21" t="s">
        <v>103</v>
      </c>
      <c r="E1099" s="21" t="s">
        <v>413</v>
      </c>
      <c r="F1099" s="21">
        <v>2</v>
      </c>
      <c r="G1099" s="20" t="s">
        <v>414</v>
      </c>
      <c r="H1099" s="21">
        <v>4</v>
      </c>
      <c r="I1099" s="49">
        <v>1</v>
      </c>
      <c r="J1099" s="37"/>
      <c r="K1099" s="31"/>
      <c r="L1099" s="31" t="s">
        <v>106</v>
      </c>
      <c r="M1099" s="38"/>
      <c r="N1099" s="193">
        <v>1</v>
      </c>
      <c r="O1099" s="21">
        <v>30</v>
      </c>
      <c r="P1099" s="21">
        <v>0</v>
      </c>
      <c r="Q1099" s="21">
        <v>0</v>
      </c>
      <c r="R1099" s="21">
        <v>0</v>
      </c>
      <c r="S1099" s="21">
        <v>0</v>
      </c>
      <c r="T1099" s="121"/>
      <c r="U1099" s="50">
        <f t="shared" si="277"/>
        <v>0</v>
      </c>
      <c r="V1099" s="29">
        <f t="shared" si="278"/>
        <v>0</v>
      </c>
      <c r="W1099" s="29">
        <f t="shared" si="279"/>
        <v>0</v>
      </c>
      <c r="X1099" s="57">
        <f t="shared" si="280"/>
        <v>0</v>
      </c>
      <c r="Y1099" s="29">
        <f t="shared" si="281"/>
        <v>12</v>
      </c>
      <c r="Z1099" s="20">
        <f t="shared" si="282"/>
        <v>0</v>
      </c>
      <c r="AA1099" s="20">
        <f t="shared" si="274"/>
        <v>0</v>
      </c>
      <c r="AB1099" s="20">
        <f t="shared" si="283"/>
        <v>0</v>
      </c>
      <c r="AC1099" s="20">
        <f t="shared" si="284"/>
        <v>0</v>
      </c>
      <c r="AD1099" s="20">
        <f t="shared" si="285"/>
        <v>0</v>
      </c>
      <c r="AE1099" s="23">
        <f t="shared" si="286"/>
        <v>0</v>
      </c>
      <c r="AF1099" s="25">
        <f t="shared" si="287"/>
        <v>0</v>
      </c>
      <c r="AG1099" s="230"/>
      <c r="AH1099" s="25"/>
      <c r="AI1099" s="23"/>
      <c r="AJ1099" s="49">
        <f t="shared" si="288"/>
        <v>12</v>
      </c>
      <c r="AK1099" s="181" t="s">
        <v>880</v>
      </c>
      <c r="AL1099" s="182">
        <f t="shared" si="289"/>
        <v>0.02</v>
      </c>
      <c r="AM1099" s="158" t="s">
        <v>366</v>
      </c>
      <c r="AN1099" s="20" t="s">
        <v>148</v>
      </c>
      <c r="AO1099" s="20" t="s">
        <v>148</v>
      </c>
      <c r="AP1099" s="21"/>
      <c r="AQ1099" s="122" t="s">
        <v>876</v>
      </c>
      <c r="AR1099" s="185" t="str">
        <f>INDEX(Преподаватели!F$3:F$72,MATCH($AK1099,Преподаватели!$E$3:$E$72,0),1)</f>
        <v>доц.</v>
      </c>
      <c r="AS1099" s="101" t="str">
        <f>INDEX(Преподаватели!G$3:G$72,MATCH($AK1099,Преподаватели!$E$3:$E$72,0),1)</f>
        <v>шт.</v>
      </c>
      <c r="AT1099" s="101" t="str">
        <f>INDEX(Преподаватели!H$3:H$72,MATCH($AK1099,Преподаватели!$E$3:$E$72,0),1)</f>
        <v>к.н.</v>
      </c>
      <c r="AU1099" s="186" t="str">
        <f>INDEX(Преподаватели!I$3:I$72,MATCH($AK1099,Преподаватели!$E$3:$E$72,0),1)</f>
        <v>доц.</v>
      </c>
      <c r="AV1099" s="157"/>
      <c r="AW1099" s="163"/>
      <c r="AX1099" s="163"/>
      <c r="AY1099" s="164"/>
      <c r="AZ1099" s="165"/>
      <c r="BA1099" s="165"/>
    </row>
    <row r="1100" spans="1:58" s="1" customFormat="1">
      <c r="A1100" s="316" t="s">
        <v>877</v>
      </c>
      <c r="B1100" s="318" t="s">
        <v>907</v>
      </c>
      <c r="C1100" s="68" t="s">
        <v>557</v>
      </c>
      <c r="D1100" s="21" t="s">
        <v>437</v>
      </c>
      <c r="E1100" s="21" t="s">
        <v>144</v>
      </c>
      <c r="F1100" s="21">
        <v>2</v>
      </c>
      <c r="G1100" s="20" t="s">
        <v>558</v>
      </c>
      <c r="H1100" s="21">
        <v>1</v>
      </c>
      <c r="I1100" s="49">
        <v>1</v>
      </c>
      <c r="J1100" s="37"/>
      <c r="K1100" s="31" t="s">
        <v>879</v>
      </c>
      <c r="L1100" s="31"/>
      <c r="M1100" s="38"/>
      <c r="N1100" s="193">
        <v>9</v>
      </c>
      <c r="O1100" s="21">
        <v>270</v>
      </c>
      <c r="P1100" s="21">
        <v>0</v>
      </c>
      <c r="Q1100" s="21">
        <v>0</v>
      </c>
      <c r="R1100" s="21">
        <v>0</v>
      </c>
      <c r="S1100" s="21"/>
      <c r="T1100" s="121"/>
      <c r="U1100" s="50">
        <f t="shared" si="277"/>
        <v>0</v>
      </c>
      <c r="V1100" s="29">
        <f t="shared" si="278"/>
        <v>0</v>
      </c>
      <c r="W1100" s="29">
        <f t="shared" si="279"/>
        <v>0</v>
      </c>
      <c r="X1100" s="57">
        <f t="shared" si="280"/>
        <v>0</v>
      </c>
      <c r="Y1100" s="29">
        <f t="shared" si="281"/>
        <v>0</v>
      </c>
      <c r="Z1100" s="20">
        <f t="shared" si="282"/>
        <v>0</v>
      </c>
      <c r="AA1100" s="20">
        <f t="shared" si="274"/>
        <v>0</v>
      </c>
      <c r="AB1100" s="20">
        <f t="shared" si="283"/>
        <v>0</v>
      </c>
      <c r="AC1100" s="20">
        <f t="shared" si="284"/>
        <v>0</v>
      </c>
      <c r="AD1100" s="20">
        <f t="shared" si="285"/>
        <v>0</v>
      </c>
      <c r="AE1100" s="23">
        <f t="shared" si="286"/>
        <v>0</v>
      </c>
      <c r="AF1100" s="25">
        <f t="shared" si="287"/>
        <v>0.1</v>
      </c>
      <c r="AG1100" s="230">
        <f>IF(OR(L1100="+",A1100="Пр",A1100="ПедПр",A1100="НПрКПУ"),0,IF(OR(D1100="Ден.(д)",D1100="Заоч.(д)"),N1100*0.5*H1100,IF((V1100+W1100)&gt;0,N1100*H1100*0.08,0)))</f>
        <v>0</v>
      </c>
      <c r="AH1100" s="25">
        <f t="shared" ref="AH1100:AH1106" si="292">IF(AF1100&gt;0,0,IF(D1100="Заоч.",0,IF(OR(D1100="Ден.(д)",D1100="Заоч.(д)"),0,IF(Q1100&gt;0,N1100*H1100*0.02,0))))</f>
        <v>0</v>
      </c>
      <c r="AI1100" s="23"/>
      <c r="AJ1100" s="49">
        <f t="shared" si="288"/>
        <v>0.1</v>
      </c>
      <c r="AK1100" s="181" t="s">
        <v>880</v>
      </c>
      <c r="AL1100" s="182">
        <f t="shared" si="289"/>
        <v>1.6666666666666669E-4</v>
      </c>
      <c r="AM1100" s="158" t="s">
        <v>560</v>
      </c>
      <c r="AN1100" s="20" t="s">
        <v>148</v>
      </c>
      <c r="AO1100" s="20" t="s">
        <v>148</v>
      </c>
      <c r="AP1100" s="21"/>
      <c r="AQ1100" s="122" t="s">
        <v>876</v>
      </c>
      <c r="AR1100" s="185" t="str">
        <f>INDEX(Преподаватели!F$3:F$72,MATCH($AK1100,Преподаватели!$E$3:$E$72,0),1)</f>
        <v>доц.</v>
      </c>
      <c r="AS1100" s="101" t="str">
        <f>INDEX(Преподаватели!G$3:G$72,MATCH($AK1100,Преподаватели!$E$3:$E$72,0),1)</f>
        <v>шт.</v>
      </c>
      <c r="AT1100" s="101" t="str">
        <f>INDEX(Преподаватели!H$3:H$72,MATCH($AK1100,Преподаватели!$E$3:$E$72,0),1)</f>
        <v>к.н.</v>
      </c>
      <c r="AU1100" s="186" t="str">
        <f>INDEX(Преподаватели!I$3:I$72,MATCH($AK1100,Преподаватели!$E$3:$E$72,0),1)</f>
        <v>доц.</v>
      </c>
      <c r="AV1100" s="157"/>
      <c r="AW1100" s="163"/>
      <c r="AX1100" s="163"/>
      <c r="AY1100" s="164"/>
      <c r="AZ1100" s="165"/>
      <c r="BA1100" s="165"/>
    </row>
    <row r="1101" spans="1:58">
      <c r="A1101" s="324" t="s">
        <v>877</v>
      </c>
      <c r="B1101" s="318" t="s">
        <v>893</v>
      </c>
      <c r="C1101" s="68" t="s">
        <v>483</v>
      </c>
      <c r="D1101" s="21" t="s">
        <v>437</v>
      </c>
      <c r="E1101" s="21" t="s">
        <v>192</v>
      </c>
      <c r="F1101" s="21">
        <v>2</v>
      </c>
      <c r="G1101" s="20" t="s">
        <v>581</v>
      </c>
      <c r="H1101" s="21">
        <v>9</v>
      </c>
      <c r="I1101" s="49">
        <v>1</v>
      </c>
      <c r="J1101" s="37"/>
      <c r="K1101" s="31" t="s">
        <v>879</v>
      </c>
      <c r="L1101" s="31"/>
      <c r="M1101" s="38"/>
      <c r="N1101" s="193">
        <v>3</v>
      </c>
      <c r="O1101" s="21">
        <v>90</v>
      </c>
      <c r="P1101" s="21"/>
      <c r="Q1101" s="21">
        <v>0</v>
      </c>
      <c r="R1101" s="21">
        <v>0</v>
      </c>
      <c r="S1101" s="21">
        <v>0</v>
      </c>
      <c r="T1101" s="121"/>
      <c r="U1101" s="50">
        <f t="shared" si="277"/>
        <v>0</v>
      </c>
      <c r="V1101" s="29">
        <f t="shared" si="278"/>
        <v>0</v>
      </c>
      <c r="W1101" s="29">
        <f t="shared" si="279"/>
        <v>0</v>
      </c>
      <c r="X1101" s="57">
        <f t="shared" si="280"/>
        <v>0</v>
      </c>
      <c r="Y1101" s="29">
        <f t="shared" si="281"/>
        <v>0</v>
      </c>
      <c r="Z1101" s="20">
        <f t="shared" si="282"/>
        <v>0</v>
      </c>
      <c r="AA1101" s="20">
        <f t="shared" si="274"/>
        <v>0</v>
      </c>
      <c r="AB1101" s="20">
        <f t="shared" si="283"/>
        <v>0</v>
      </c>
      <c r="AC1101" s="20">
        <f t="shared" si="284"/>
        <v>0</v>
      </c>
      <c r="AD1101" s="20">
        <f t="shared" si="285"/>
        <v>0</v>
      </c>
      <c r="AE1101" s="23">
        <f t="shared" si="286"/>
        <v>0</v>
      </c>
      <c r="AF1101" s="25">
        <f t="shared" si="287"/>
        <v>0.9</v>
      </c>
      <c r="AG1101" s="230">
        <f>IF(OR(L1101="+",A1101="Пр",A1101="ПедПр",A1101="НПрКПУ"),0,IF(OR(D1101="Ден.(д)",D1101="Заоч.(д)"),N1101*0.5*H1101,IF((V1101+W1101)&gt;0,N1101*H1101*0.08,0)))</f>
        <v>0</v>
      </c>
      <c r="AH1101" s="25">
        <f t="shared" si="292"/>
        <v>0</v>
      </c>
      <c r="AI1101" s="23"/>
      <c r="AJ1101" s="49">
        <f t="shared" si="288"/>
        <v>0.9</v>
      </c>
      <c r="AK1101" s="181" t="s">
        <v>880</v>
      </c>
      <c r="AL1101" s="182">
        <f t="shared" si="289"/>
        <v>1.5E-3</v>
      </c>
      <c r="AM1101" s="69" t="s">
        <v>468</v>
      </c>
      <c r="AN1101" s="20" t="s">
        <v>180</v>
      </c>
      <c r="AO1101" s="20" t="s">
        <v>180</v>
      </c>
      <c r="AP1101" s="21"/>
      <c r="AQ1101" s="122" t="s">
        <v>876</v>
      </c>
      <c r="AR1101" s="185" t="str">
        <f>INDEX(Преподаватели!F$3:F$72,MATCH($AK1101,Преподаватели!$E$3:$E$72,0),1)</f>
        <v>доц.</v>
      </c>
      <c r="AS1101" s="101" t="str">
        <f>INDEX(Преподаватели!G$3:G$72,MATCH($AK1101,Преподаватели!$E$3:$E$72,0),1)</f>
        <v>шт.</v>
      </c>
      <c r="AT1101" s="101" t="str">
        <f>INDEX(Преподаватели!H$3:H$72,MATCH($AK1101,Преподаватели!$E$3:$E$72,0),1)</f>
        <v>к.н.</v>
      </c>
      <c r="AU1101" s="186" t="str">
        <f>INDEX(Преподаватели!I$3:I$72,MATCH($AK1101,Преподаватели!$E$3:$E$72,0),1)</f>
        <v>доц.</v>
      </c>
      <c r="AV1101" s="157"/>
      <c r="AW1101" s="163"/>
      <c r="AX1101" s="163"/>
      <c r="AY1101" s="164"/>
      <c r="AZ1101" s="165"/>
      <c r="BA1101" s="165"/>
      <c r="BB1101" s="1"/>
      <c r="BC1101" s="1"/>
      <c r="BD1101" s="1"/>
      <c r="BE1101" s="1"/>
      <c r="BF1101" s="1"/>
    </row>
    <row r="1102" spans="1:58" s="1" customFormat="1">
      <c r="A1102" s="316" t="s">
        <v>877</v>
      </c>
      <c r="B1102" s="318" t="s">
        <v>893</v>
      </c>
      <c r="C1102" s="68" t="s">
        <v>595</v>
      </c>
      <c r="D1102" s="21" t="s">
        <v>103</v>
      </c>
      <c r="E1102" s="21" t="s">
        <v>192</v>
      </c>
      <c r="F1102" s="21">
        <v>2</v>
      </c>
      <c r="G1102" s="20" t="s">
        <v>596</v>
      </c>
      <c r="H1102" s="21">
        <v>1</v>
      </c>
      <c r="I1102" s="49">
        <v>1</v>
      </c>
      <c r="J1102" s="37"/>
      <c r="K1102" s="31" t="s">
        <v>879</v>
      </c>
      <c r="L1102" s="31"/>
      <c r="M1102" s="38"/>
      <c r="N1102" s="193">
        <v>3</v>
      </c>
      <c r="O1102" s="21">
        <v>90</v>
      </c>
      <c r="P1102" s="21"/>
      <c r="Q1102" s="21">
        <v>0</v>
      </c>
      <c r="R1102" s="21">
        <v>0</v>
      </c>
      <c r="S1102" s="21">
        <v>0</v>
      </c>
      <c r="T1102" s="121"/>
      <c r="U1102" s="50">
        <f t="shared" si="277"/>
        <v>0</v>
      </c>
      <c r="V1102" s="29">
        <f t="shared" si="278"/>
        <v>0</v>
      </c>
      <c r="W1102" s="29">
        <f t="shared" si="279"/>
        <v>0</v>
      </c>
      <c r="X1102" s="57">
        <f t="shared" si="280"/>
        <v>0</v>
      </c>
      <c r="Y1102" s="29">
        <f t="shared" si="281"/>
        <v>0</v>
      </c>
      <c r="Z1102" s="20">
        <f t="shared" si="282"/>
        <v>0</v>
      </c>
      <c r="AA1102" s="20">
        <f t="shared" si="274"/>
        <v>0</v>
      </c>
      <c r="AB1102" s="20">
        <f t="shared" si="283"/>
        <v>0</v>
      </c>
      <c r="AC1102" s="20">
        <f t="shared" si="284"/>
        <v>0</v>
      </c>
      <c r="AD1102" s="20">
        <f t="shared" si="285"/>
        <v>0</v>
      </c>
      <c r="AE1102" s="23">
        <f t="shared" si="286"/>
        <v>0</v>
      </c>
      <c r="AF1102" s="25">
        <f t="shared" si="287"/>
        <v>0.5</v>
      </c>
      <c r="AG1102" s="230"/>
      <c r="AH1102" s="25">
        <f t="shared" si="292"/>
        <v>0</v>
      </c>
      <c r="AI1102" s="23"/>
      <c r="AJ1102" s="49">
        <f t="shared" si="288"/>
        <v>0.5</v>
      </c>
      <c r="AK1102" s="181" t="s">
        <v>880</v>
      </c>
      <c r="AL1102" s="182">
        <f t="shared" si="289"/>
        <v>8.3333333333333339E-4</v>
      </c>
      <c r="AM1102" s="158" t="s">
        <v>173</v>
      </c>
      <c r="AN1102" s="20" t="s">
        <v>149</v>
      </c>
      <c r="AO1102" s="20" t="s">
        <v>149</v>
      </c>
      <c r="AP1102" s="21"/>
      <c r="AQ1102" s="122" t="s">
        <v>876</v>
      </c>
      <c r="AR1102" s="185" t="str">
        <f>INDEX(Преподаватели!F$3:F$72,MATCH($AK1102,Преподаватели!$E$3:$E$72,0),1)</f>
        <v>доц.</v>
      </c>
      <c r="AS1102" s="101" t="str">
        <f>INDEX(Преподаватели!G$3:G$72,MATCH($AK1102,Преподаватели!$E$3:$E$72,0),1)</f>
        <v>шт.</v>
      </c>
      <c r="AT1102" s="101" t="str">
        <f>INDEX(Преподаватели!H$3:H$72,MATCH($AK1102,Преподаватели!$E$3:$E$72,0),1)</f>
        <v>к.н.</v>
      </c>
      <c r="AU1102" s="186" t="str">
        <f>INDEX(Преподаватели!I$3:I$72,MATCH($AK1102,Преподаватели!$E$3:$E$72,0),1)</f>
        <v>доц.</v>
      </c>
      <c r="AV1102" s="157"/>
      <c r="AW1102" s="163"/>
      <c r="AX1102" s="163"/>
      <c r="AY1102" s="164"/>
      <c r="AZ1102" s="165"/>
      <c r="BA1102" s="165"/>
    </row>
    <row r="1103" spans="1:58">
      <c r="A1103" s="335" t="s">
        <v>873</v>
      </c>
      <c r="B1103" s="318" t="s">
        <v>908</v>
      </c>
      <c r="C1103" s="68" t="s">
        <v>113</v>
      </c>
      <c r="D1103" s="21" t="s">
        <v>437</v>
      </c>
      <c r="E1103" s="21" t="s">
        <v>252</v>
      </c>
      <c r="F1103" s="21">
        <v>1</v>
      </c>
      <c r="G1103" s="320" t="s">
        <v>609</v>
      </c>
      <c r="H1103" s="21">
        <v>6</v>
      </c>
      <c r="I1103" s="49">
        <v>1</v>
      </c>
      <c r="J1103" s="37"/>
      <c r="K1103" s="31"/>
      <c r="L1103" s="31" t="s">
        <v>106</v>
      </c>
      <c r="M1103" s="38"/>
      <c r="N1103" s="193">
        <v>1</v>
      </c>
      <c r="O1103" s="21">
        <v>30</v>
      </c>
      <c r="P1103" s="21"/>
      <c r="Q1103" s="21"/>
      <c r="R1103" s="21"/>
      <c r="S1103" s="21"/>
      <c r="T1103" s="121"/>
      <c r="U1103" s="50">
        <f t="shared" si="277"/>
        <v>0</v>
      </c>
      <c r="V1103" s="29">
        <f t="shared" si="278"/>
        <v>0</v>
      </c>
      <c r="W1103" s="29">
        <f t="shared" si="279"/>
        <v>0</v>
      </c>
      <c r="X1103" s="57">
        <f t="shared" si="280"/>
        <v>0</v>
      </c>
      <c r="Y1103" s="29">
        <f t="shared" si="281"/>
        <v>18</v>
      </c>
      <c r="Z1103" s="20">
        <f t="shared" si="282"/>
        <v>0</v>
      </c>
      <c r="AA1103" s="20">
        <f t="shared" si="274"/>
        <v>0</v>
      </c>
      <c r="AB1103" s="20">
        <f t="shared" si="283"/>
        <v>0</v>
      </c>
      <c r="AC1103" s="20">
        <f t="shared" si="284"/>
        <v>0</v>
      </c>
      <c r="AD1103" s="20">
        <f t="shared" si="285"/>
        <v>0</v>
      </c>
      <c r="AE1103" s="23">
        <f t="shared" si="286"/>
        <v>0</v>
      </c>
      <c r="AF1103" s="25">
        <f t="shared" si="287"/>
        <v>0</v>
      </c>
      <c r="AG1103" s="230"/>
      <c r="AH1103" s="25">
        <f t="shared" si="292"/>
        <v>0</v>
      </c>
      <c r="AI1103" s="23"/>
      <c r="AJ1103" s="49">
        <f t="shared" si="288"/>
        <v>18</v>
      </c>
      <c r="AK1103" s="181" t="s">
        <v>875</v>
      </c>
      <c r="AL1103" s="182">
        <f t="shared" si="289"/>
        <v>0.03</v>
      </c>
      <c r="AM1103" s="69" t="s">
        <v>116</v>
      </c>
      <c r="AN1103" s="20" t="s">
        <v>110</v>
      </c>
      <c r="AO1103" s="20" t="s">
        <v>110</v>
      </c>
      <c r="AP1103" s="21"/>
      <c r="AQ1103" s="122" t="s">
        <v>876</v>
      </c>
      <c r="AR1103" s="185" t="str">
        <f>INDEX(Преподаватели!F$3:F$72,MATCH($AK1103,Преподаватели!$E$3:$E$72,0),1)</f>
        <v>проф.</v>
      </c>
      <c r="AS1103" s="101" t="str">
        <f>INDEX(Преподаватели!G$3:G$72,MATCH($AK1103,Преподаватели!$E$3:$E$72,0),1)</f>
        <v>шт.</v>
      </c>
      <c r="AT1103" s="101" t="str">
        <f>INDEX(Преподаватели!H$3:H$72,MATCH($AK1103,Преподаватели!$E$3:$E$72,0),1)</f>
        <v>д.н.</v>
      </c>
      <c r="AU1103" s="186" t="str">
        <f>INDEX(Преподаватели!I$3:I$72,MATCH($AK1103,Преподаватели!$E$3:$E$72,0),1)</f>
        <v>проф.</v>
      </c>
      <c r="AV1103" s="157"/>
      <c r="AW1103" s="163"/>
      <c r="AX1103" s="163"/>
      <c r="AY1103" s="164"/>
      <c r="AZ1103" s="165"/>
      <c r="BA1103" s="165"/>
    </row>
    <row r="1104" spans="1:58" s="1" customFormat="1">
      <c r="A1104" s="316" t="s">
        <v>877</v>
      </c>
      <c r="B1104" s="318" t="s">
        <v>902</v>
      </c>
      <c r="C1104" s="68" t="s">
        <v>113</v>
      </c>
      <c r="D1104" s="21" t="s">
        <v>437</v>
      </c>
      <c r="E1104" s="21" t="s">
        <v>252</v>
      </c>
      <c r="F1104" s="21">
        <v>2</v>
      </c>
      <c r="G1104" s="320" t="s">
        <v>609</v>
      </c>
      <c r="H1104" s="21">
        <v>6</v>
      </c>
      <c r="I1104" s="49">
        <v>1</v>
      </c>
      <c r="J1104" s="37"/>
      <c r="K1104" s="31" t="s">
        <v>879</v>
      </c>
      <c r="L1104" s="31"/>
      <c r="M1104" s="38"/>
      <c r="N1104" s="193">
        <v>4</v>
      </c>
      <c r="O1104" s="21">
        <v>120</v>
      </c>
      <c r="P1104" s="21"/>
      <c r="Q1104" s="21"/>
      <c r="R1104" s="21"/>
      <c r="S1104" s="21"/>
      <c r="T1104" s="121"/>
      <c r="U1104" s="50">
        <f t="shared" si="277"/>
        <v>0</v>
      </c>
      <c r="V1104" s="29">
        <f t="shared" si="278"/>
        <v>0</v>
      </c>
      <c r="W1104" s="29">
        <f t="shared" si="279"/>
        <v>0</v>
      </c>
      <c r="X1104" s="57">
        <f t="shared" si="280"/>
        <v>0</v>
      </c>
      <c r="Y1104" s="29">
        <f t="shared" si="281"/>
        <v>0</v>
      </c>
      <c r="Z1104" s="20">
        <f t="shared" si="282"/>
        <v>0</v>
      </c>
      <c r="AA1104" s="20">
        <f t="shared" si="274"/>
        <v>0</v>
      </c>
      <c r="AB1104" s="20">
        <f t="shared" si="283"/>
        <v>0</v>
      </c>
      <c r="AC1104" s="20">
        <f t="shared" si="284"/>
        <v>0</v>
      </c>
      <c r="AD1104" s="20">
        <f t="shared" si="285"/>
        <v>0</v>
      </c>
      <c r="AE1104" s="23">
        <f t="shared" si="286"/>
        <v>0</v>
      </c>
      <c r="AF1104" s="25">
        <f t="shared" si="287"/>
        <v>0.60000000000000009</v>
      </c>
      <c r="AG1104" s="230"/>
      <c r="AH1104" s="25">
        <f t="shared" si="292"/>
        <v>0</v>
      </c>
      <c r="AI1104" s="23"/>
      <c r="AJ1104" s="49">
        <f t="shared" si="288"/>
        <v>0.60000000000000009</v>
      </c>
      <c r="AK1104" s="181" t="s">
        <v>880</v>
      </c>
      <c r="AL1104" s="182">
        <f t="shared" si="289"/>
        <v>1.0000000000000002E-3</v>
      </c>
      <c r="AM1104" s="158" t="s">
        <v>116</v>
      </c>
      <c r="AN1104" s="20" t="s">
        <v>110</v>
      </c>
      <c r="AO1104" s="20" t="s">
        <v>110</v>
      </c>
      <c r="AP1104" s="21"/>
      <c r="AQ1104" s="122" t="s">
        <v>876</v>
      </c>
      <c r="AR1104" s="185" t="str">
        <f>INDEX(Преподаватели!F$3:F$72,MATCH($AK1104,Преподаватели!$E$3:$E$72,0),1)</f>
        <v>доц.</v>
      </c>
      <c r="AS1104" s="101" t="str">
        <f>INDEX(Преподаватели!G$3:G$72,MATCH($AK1104,Преподаватели!$E$3:$E$72,0),1)</f>
        <v>шт.</v>
      </c>
      <c r="AT1104" s="101" t="str">
        <f>INDEX(Преподаватели!H$3:H$72,MATCH($AK1104,Преподаватели!$E$3:$E$72,0),1)</f>
        <v>к.н.</v>
      </c>
      <c r="AU1104" s="186" t="str">
        <f>INDEX(Преподаватели!I$3:I$72,MATCH($AK1104,Преподаватели!$E$3:$E$72,0),1)</f>
        <v>доц.</v>
      </c>
      <c r="AV1104" s="157"/>
      <c r="AW1104" s="163"/>
      <c r="AX1104" s="163"/>
      <c r="AY1104" s="164"/>
      <c r="AZ1104" s="165"/>
      <c r="BA1104" s="165"/>
      <c r="BB1104" s="4"/>
      <c r="BC1104" s="4"/>
      <c r="BD1104" s="4"/>
      <c r="BE1104" s="4"/>
      <c r="BF1104" s="4"/>
    </row>
    <row r="1105" spans="1:58" s="1" customFormat="1">
      <c r="A1105" s="317" t="s">
        <v>873</v>
      </c>
      <c r="B1105" s="318" t="s">
        <v>909</v>
      </c>
      <c r="C1105" s="68" t="s">
        <v>483</v>
      </c>
      <c r="D1105" s="21" t="s">
        <v>437</v>
      </c>
      <c r="E1105" s="21" t="s">
        <v>252</v>
      </c>
      <c r="F1105" s="21">
        <v>1</v>
      </c>
      <c r="G1105" s="20" t="s">
        <v>619</v>
      </c>
      <c r="H1105" s="21">
        <v>6</v>
      </c>
      <c r="I1105" s="49">
        <v>1</v>
      </c>
      <c r="J1105" s="37"/>
      <c r="K1105" s="31"/>
      <c r="L1105" s="31" t="s">
        <v>106</v>
      </c>
      <c r="M1105" s="38"/>
      <c r="N1105" s="193">
        <v>1</v>
      </c>
      <c r="O1105" s="21">
        <v>30</v>
      </c>
      <c r="P1105" s="21"/>
      <c r="Q1105" s="21">
        <v>0</v>
      </c>
      <c r="R1105" s="21">
        <v>0</v>
      </c>
      <c r="S1105" s="21">
        <v>0</v>
      </c>
      <c r="T1105" s="121"/>
      <c r="U1105" s="50">
        <f t="shared" si="277"/>
        <v>0</v>
      </c>
      <c r="V1105" s="29">
        <f t="shared" si="278"/>
        <v>0</v>
      </c>
      <c r="W1105" s="29">
        <f t="shared" si="279"/>
        <v>0</v>
      </c>
      <c r="X1105" s="57">
        <f t="shared" si="280"/>
        <v>0</v>
      </c>
      <c r="Y1105" s="29">
        <f t="shared" si="281"/>
        <v>18</v>
      </c>
      <c r="Z1105" s="20">
        <f t="shared" si="282"/>
        <v>0</v>
      </c>
      <c r="AA1105" s="20">
        <f t="shared" si="274"/>
        <v>0</v>
      </c>
      <c r="AB1105" s="20">
        <f t="shared" si="283"/>
        <v>0</v>
      </c>
      <c r="AC1105" s="20">
        <f t="shared" si="284"/>
        <v>0</v>
      </c>
      <c r="AD1105" s="20">
        <f t="shared" si="285"/>
        <v>0</v>
      </c>
      <c r="AE1105" s="23">
        <f t="shared" si="286"/>
        <v>0</v>
      </c>
      <c r="AF1105" s="25">
        <f t="shared" si="287"/>
        <v>0</v>
      </c>
      <c r="AG1105" s="230">
        <f>IF(OR(L1105="+",A1105="Пр",A1105="ПедПр",A1105="НПрКПУ"),0,IF(OR(D1105="Ден.(д)",D1105="Заоч.(д)"),N1105*0.5*H1105,IF((V1105+W1105)&gt;0,N1105*H1105*0.08,0)))/2</f>
        <v>0</v>
      </c>
      <c r="AH1105" s="25">
        <f t="shared" si="292"/>
        <v>0</v>
      </c>
      <c r="AI1105" s="23"/>
      <c r="AJ1105" s="49">
        <f t="shared" si="288"/>
        <v>18</v>
      </c>
      <c r="AK1105" s="181" t="s">
        <v>875</v>
      </c>
      <c r="AL1105" s="182">
        <f t="shared" si="289"/>
        <v>0.03</v>
      </c>
      <c r="AM1105" s="158" t="s">
        <v>468</v>
      </c>
      <c r="AN1105" s="20" t="s">
        <v>180</v>
      </c>
      <c r="AO1105" s="20" t="s">
        <v>180</v>
      </c>
      <c r="AP1105" s="21"/>
      <c r="AQ1105" s="122" t="s">
        <v>876</v>
      </c>
      <c r="AR1105" s="185" t="str">
        <f>INDEX(Преподаватели!F$3:F$72,MATCH($AK1105,Преподаватели!$E$3:$E$72,0),1)</f>
        <v>проф.</v>
      </c>
      <c r="AS1105" s="101" t="str">
        <f>INDEX(Преподаватели!G$3:G$72,MATCH($AK1105,Преподаватели!$E$3:$E$72,0),1)</f>
        <v>шт.</v>
      </c>
      <c r="AT1105" s="101" t="str">
        <f>INDEX(Преподаватели!H$3:H$72,MATCH($AK1105,Преподаватели!$E$3:$E$72,0),1)</f>
        <v>д.н.</v>
      </c>
      <c r="AU1105" s="186" t="str">
        <f>INDEX(Преподаватели!I$3:I$72,MATCH($AK1105,Преподаватели!$E$3:$E$72,0),1)</f>
        <v>проф.</v>
      </c>
      <c r="AV1105" s="157"/>
      <c r="AW1105" s="163"/>
      <c r="AX1105" s="163"/>
      <c r="AY1105" s="164"/>
      <c r="AZ1105" s="165"/>
      <c r="BA1105" s="165"/>
    </row>
    <row r="1106" spans="1:58" s="1" customFormat="1">
      <c r="A1106" s="316" t="s">
        <v>877</v>
      </c>
      <c r="B1106" s="318" t="s">
        <v>902</v>
      </c>
      <c r="C1106" s="68" t="s">
        <v>483</v>
      </c>
      <c r="D1106" s="21" t="s">
        <v>437</v>
      </c>
      <c r="E1106" s="21" t="s">
        <v>252</v>
      </c>
      <c r="F1106" s="21">
        <v>2</v>
      </c>
      <c r="G1106" s="20" t="s">
        <v>619</v>
      </c>
      <c r="H1106" s="21">
        <v>6</v>
      </c>
      <c r="I1106" s="49">
        <v>1</v>
      </c>
      <c r="J1106" s="37"/>
      <c r="K1106" s="31" t="s">
        <v>879</v>
      </c>
      <c r="L1106" s="31"/>
      <c r="M1106" s="38"/>
      <c r="N1106" s="193">
        <v>4.5</v>
      </c>
      <c r="O1106" s="21">
        <v>135</v>
      </c>
      <c r="P1106" s="21"/>
      <c r="Q1106" s="21">
        <v>0</v>
      </c>
      <c r="R1106" s="21">
        <v>0</v>
      </c>
      <c r="S1106" s="21">
        <v>0</v>
      </c>
      <c r="T1106" s="121"/>
      <c r="U1106" s="50">
        <f t="shared" si="277"/>
        <v>0</v>
      </c>
      <c r="V1106" s="29">
        <f t="shared" si="278"/>
        <v>0</v>
      </c>
      <c r="W1106" s="29">
        <f t="shared" si="279"/>
        <v>0</v>
      </c>
      <c r="X1106" s="57">
        <f t="shared" si="280"/>
        <v>0</v>
      </c>
      <c r="Y1106" s="29">
        <f t="shared" si="281"/>
        <v>0</v>
      </c>
      <c r="Z1106" s="20">
        <f t="shared" si="282"/>
        <v>0</v>
      </c>
      <c r="AA1106" s="20">
        <f t="shared" si="274"/>
        <v>0</v>
      </c>
      <c r="AB1106" s="20">
        <f t="shared" si="283"/>
        <v>0</v>
      </c>
      <c r="AC1106" s="20">
        <f t="shared" si="284"/>
        <v>0</v>
      </c>
      <c r="AD1106" s="20">
        <f t="shared" si="285"/>
        <v>0</v>
      </c>
      <c r="AE1106" s="23">
        <f t="shared" si="286"/>
        <v>0</v>
      </c>
      <c r="AF1106" s="25">
        <f t="shared" si="287"/>
        <v>0.60000000000000009</v>
      </c>
      <c r="AG1106" s="230">
        <f>IF(OR(L1106="+",A1106="Пр",A1106="ПедПр",A1106="НПрКПУ"),0,IF(OR(D1106="Ден.(д)",D1106="Заоч.(д)"),N1106*0.5*H1106,IF((V1106+W1106)&gt;0,N1106*H1106*0.08,0)))</f>
        <v>0</v>
      </c>
      <c r="AH1106" s="25">
        <f t="shared" si="292"/>
        <v>0</v>
      </c>
      <c r="AI1106" s="23"/>
      <c r="AJ1106" s="49">
        <f t="shared" si="288"/>
        <v>0.60000000000000009</v>
      </c>
      <c r="AK1106" s="181" t="s">
        <v>880</v>
      </c>
      <c r="AL1106" s="182">
        <f t="shared" si="289"/>
        <v>1.0000000000000002E-3</v>
      </c>
      <c r="AM1106" s="158" t="s">
        <v>468</v>
      </c>
      <c r="AN1106" s="20" t="s">
        <v>180</v>
      </c>
      <c r="AO1106" s="20" t="s">
        <v>180</v>
      </c>
      <c r="AP1106" s="21"/>
      <c r="AQ1106" s="122" t="s">
        <v>876</v>
      </c>
      <c r="AR1106" s="185" t="str">
        <f>INDEX(Преподаватели!F$3:F$72,MATCH($AK1106,Преподаватели!$E$3:$E$72,0),1)</f>
        <v>доц.</v>
      </c>
      <c r="AS1106" s="101" t="str">
        <f>INDEX(Преподаватели!G$3:G$72,MATCH($AK1106,Преподаватели!$E$3:$E$72,0),1)</f>
        <v>шт.</v>
      </c>
      <c r="AT1106" s="101" t="str">
        <f>INDEX(Преподаватели!H$3:H$72,MATCH($AK1106,Преподаватели!$E$3:$E$72,0),1)</f>
        <v>к.н.</v>
      </c>
      <c r="AU1106" s="186" t="str">
        <f>INDEX(Преподаватели!I$3:I$72,MATCH($AK1106,Преподаватели!$E$3:$E$72,0),1)</f>
        <v>доц.</v>
      </c>
      <c r="AV1106" s="157"/>
      <c r="AW1106" s="163"/>
      <c r="AX1106" s="163"/>
      <c r="AY1106" s="164"/>
      <c r="AZ1106" s="165"/>
      <c r="BA1106" s="165"/>
      <c r="BB1106" s="4"/>
      <c r="BC1106" s="4"/>
      <c r="BD1106" s="4"/>
      <c r="BE1106" s="4"/>
      <c r="BF1106" s="4"/>
    </row>
    <row r="1107" spans="1:58" ht="25.5">
      <c r="A1107" s="335" t="s">
        <v>873</v>
      </c>
      <c r="B1107" s="318" t="s">
        <v>910</v>
      </c>
      <c r="C1107" s="68" t="s">
        <v>349</v>
      </c>
      <c r="D1107" s="21" t="s">
        <v>437</v>
      </c>
      <c r="E1107" s="21" t="s">
        <v>252</v>
      </c>
      <c r="F1107" s="21">
        <v>2</v>
      </c>
      <c r="G1107" s="320" t="s">
        <v>636</v>
      </c>
      <c r="H1107" s="21">
        <v>3</v>
      </c>
      <c r="I1107" s="49">
        <v>3</v>
      </c>
      <c r="J1107" s="37"/>
      <c r="K1107" s="31"/>
      <c r="L1107" s="31" t="s">
        <v>106</v>
      </c>
      <c r="M1107" s="38"/>
      <c r="N1107" s="193">
        <v>1</v>
      </c>
      <c r="O1107" s="21">
        <v>30</v>
      </c>
      <c r="P1107" s="21">
        <v>0</v>
      </c>
      <c r="Q1107" s="21">
        <v>0</v>
      </c>
      <c r="R1107" s="21">
        <v>0</v>
      </c>
      <c r="S1107" s="21">
        <v>0</v>
      </c>
      <c r="T1107" s="121"/>
      <c r="U1107" s="50">
        <f t="shared" si="277"/>
        <v>0</v>
      </c>
      <c r="V1107" s="29">
        <f t="shared" si="278"/>
        <v>0</v>
      </c>
      <c r="W1107" s="29">
        <f t="shared" si="279"/>
        <v>0</v>
      </c>
      <c r="X1107" s="57">
        <f t="shared" si="280"/>
        <v>0</v>
      </c>
      <c r="Y1107" s="29">
        <f t="shared" si="281"/>
        <v>9</v>
      </c>
      <c r="Z1107" s="20">
        <f t="shared" si="282"/>
        <v>0</v>
      </c>
      <c r="AA1107" s="20">
        <f t="shared" si="274"/>
        <v>0</v>
      </c>
      <c r="AB1107" s="20">
        <f t="shared" si="283"/>
        <v>0</v>
      </c>
      <c r="AC1107" s="20">
        <f t="shared" si="284"/>
        <v>0</v>
      </c>
      <c r="AD1107" s="20">
        <f t="shared" si="285"/>
        <v>0</v>
      </c>
      <c r="AE1107" s="23">
        <f t="shared" si="286"/>
        <v>0</v>
      </c>
      <c r="AF1107" s="25">
        <f t="shared" si="287"/>
        <v>0</v>
      </c>
      <c r="AG1107" s="230"/>
      <c r="AH1107" s="25"/>
      <c r="AI1107" s="23"/>
      <c r="AJ1107" s="49">
        <f t="shared" si="288"/>
        <v>9</v>
      </c>
      <c r="AK1107" s="181" t="s">
        <v>880</v>
      </c>
      <c r="AL1107" s="182">
        <f t="shared" si="289"/>
        <v>1.4999999999999999E-2</v>
      </c>
      <c r="AM1107" s="69" t="s">
        <v>911</v>
      </c>
      <c r="AN1107" s="20" t="s">
        <v>109</v>
      </c>
      <c r="AO1107" s="20" t="s">
        <v>109</v>
      </c>
      <c r="AP1107" s="21"/>
      <c r="AQ1107" s="122" t="s">
        <v>876</v>
      </c>
      <c r="AR1107" s="185" t="str">
        <f>INDEX(Преподаватели!F$3:F$72,MATCH($AK1107,Преподаватели!$E$3:$E$72,0),1)</f>
        <v>доц.</v>
      </c>
      <c r="AS1107" s="101" t="str">
        <f>INDEX(Преподаватели!G$3:G$72,MATCH($AK1107,Преподаватели!$E$3:$E$72,0),1)</f>
        <v>шт.</v>
      </c>
      <c r="AT1107" s="101" t="str">
        <f>INDEX(Преподаватели!H$3:H$72,MATCH($AK1107,Преподаватели!$E$3:$E$72,0),1)</f>
        <v>к.н.</v>
      </c>
      <c r="AU1107" s="186" t="str">
        <f>INDEX(Преподаватели!I$3:I$72,MATCH($AK1107,Преподаватели!$E$3:$E$72,0),1)</f>
        <v>доц.</v>
      </c>
      <c r="AV1107" s="157"/>
      <c r="AW1107" s="163"/>
      <c r="AX1107" s="163"/>
      <c r="AY1107" s="164"/>
      <c r="AZ1107" s="165"/>
      <c r="BA1107" s="165"/>
      <c r="BB1107" s="1"/>
      <c r="BC1107" s="1"/>
      <c r="BD1107" s="1"/>
      <c r="BE1107" s="1"/>
      <c r="BF1107" s="1"/>
    </row>
    <row r="1108" spans="1:58" s="1" customFormat="1">
      <c r="A1108" s="316" t="s">
        <v>877</v>
      </c>
      <c r="B1108" s="318" t="s">
        <v>878</v>
      </c>
      <c r="C1108" s="68" t="s">
        <v>349</v>
      </c>
      <c r="D1108" s="21" t="s">
        <v>437</v>
      </c>
      <c r="E1108" s="21" t="s">
        <v>252</v>
      </c>
      <c r="F1108" s="21">
        <v>2</v>
      </c>
      <c r="G1108" s="320" t="s">
        <v>636</v>
      </c>
      <c r="H1108" s="21">
        <v>3</v>
      </c>
      <c r="I1108" s="49">
        <v>1</v>
      </c>
      <c r="J1108" s="37"/>
      <c r="K1108" s="31" t="s">
        <v>879</v>
      </c>
      <c r="L1108" s="31"/>
      <c r="M1108" s="38"/>
      <c r="N1108" s="193">
        <v>4.5</v>
      </c>
      <c r="O1108" s="21">
        <v>135</v>
      </c>
      <c r="P1108" s="21">
        <v>0</v>
      </c>
      <c r="Q1108" s="21">
        <v>0</v>
      </c>
      <c r="R1108" s="21">
        <v>0</v>
      </c>
      <c r="S1108" s="21">
        <v>0</v>
      </c>
      <c r="T1108" s="121"/>
      <c r="U1108" s="50">
        <f t="shared" si="277"/>
        <v>0</v>
      </c>
      <c r="V1108" s="29">
        <f t="shared" si="278"/>
        <v>0</v>
      </c>
      <c r="W1108" s="29">
        <f t="shared" si="279"/>
        <v>0</v>
      </c>
      <c r="X1108" s="57">
        <f t="shared" si="280"/>
        <v>0</v>
      </c>
      <c r="Y1108" s="29">
        <f t="shared" si="281"/>
        <v>0</v>
      </c>
      <c r="Z1108" s="20">
        <f t="shared" si="282"/>
        <v>0</v>
      </c>
      <c r="AA1108" s="20">
        <f t="shared" si="274"/>
        <v>0</v>
      </c>
      <c r="AB1108" s="20">
        <f t="shared" si="283"/>
        <v>0</v>
      </c>
      <c r="AC1108" s="20">
        <f t="shared" si="284"/>
        <v>0</v>
      </c>
      <c r="AD1108" s="20">
        <f t="shared" si="285"/>
        <v>0</v>
      </c>
      <c r="AE1108" s="23">
        <f t="shared" si="286"/>
        <v>0</v>
      </c>
      <c r="AF1108" s="25">
        <f t="shared" si="287"/>
        <v>0.30000000000000004</v>
      </c>
      <c r="AG1108" s="230">
        <f>IF(OR(L1108="+",A1108="Пр",A1108="ПедПр",A1108="НПрКПУ"),0,IF(OR(D1108="Ден.(д)",D1108="Заоч.(д)"),N1108*0.5*H1108,IF((V1108+W1108)&gt;0,N1108*H1108*0.08,0)))</f>
        <v>0</v>
      </c>
      <c r="AH1108" s="25">
        <f t="shared" ref="AH1108:AH1139" si="293">IF(AF1108&gt;0,0,IF(D1108="Заоч.",0,IF(OR(D1108="Ден.(д)",D1108="Заоч.(д)"),0,IF(Q1108&gt;0,N1108*H1108*0.02,0))))</f>
        <v>0</v>
      </c>
      <c r="AI1108" s="23"/>
      <c r="AJ1108" s="49">
        <f t="shared" si="288"/>
        <v>0.30000000000000004</v>
      </c>
      <c r="AK1108" s="181" t="s">
        <v>880</v>
      </c>
      <c r="AL1108" s="182">
        <f t="shared" si="289"/>
        <v>5.0000000000000012E-4</v>
      </c>
      <c r="AM1108" s="158" t="s">
        <v>354</v>
      </c>
      <c r="AN1108" s="20" t="s">
        <v>109</v>
      </c>
      <c r="AO1108" s="20" t="s">
        <v>109</v>
      </c>
      <c r="AP1108" s="21"/>
      <c r="AQ1108" s="122" t="s">
        <v>876</v>
      </c>
      <c r="AR1108" s="185" t="str">
        <f>INDEX(Преподаватели!F$3:F$72,MATCH($AK1108,Преподаватели!$E$3:$E$72,0),1)</f>
        <v>доц.</v>
      </c>
      <c r="AS1108" s="101" t="str">
        <f>INDEX(Преподаватели!G$3:G$72,MATCH($AK1108,Преподаватели!$E$3:$E$72,0),1)</f>
        <v>шт.</v>
      </c>
      <c r="AT1108" s="101" t="str">
        <f>INDEX(Преподаватели!H$3:H$72,MATCH($AK1108,Преподаватели!$E$3:$E$72,0),1)</f>
        <v>к.н.</v>
      </c>
      <c r="AU1108" s="186" t="str">
        <f>INDEX(Преподаватели!I$3:I$72,MATCH($AK1108,Преподаватели!$E$3:$E$72,0),1)</f>
        <v>доц.</v>
      </c>
      <c r="AV1108" s="157"/>
      <c r="AW1108" s="163"/>
      <c r="AX1108" s="163"/>
      <c r="AY1108" s="164"/>
      <c r="AZ1108" s="165"/>
      <c r="BA1108" s="165"/>
      <c r="BB1108" s="4"/>
      <c r="BC1108" s="4"/>
      <c r="BD1108" s="4"/>
      <c r="BE1108" s="4"/>
      <c r="BF1108" s="4"/>
    </row>
    <row r="1109" spans="1:58" s="1" customFormat="1" ht="25.5">
      <c r="A1109" s="317" t="s">
        <v>873</v>
      </c>
      <c r="B1109" s="318" t="s">
        <v>903</v>
      </c>
      <c r="C1109" s="68" t="s">
        <v>364</v>
      </c>
      <c r="D1109" s="21" t="s">
        <v>437</v>
      </c>
      <c r="E1109" s="21" t="s">
        <v>252</v>
      </c>
      <c r="F1109" s="21">
        <v>2</v>
      </c>
      <c r="G1109" s="20" t="s">
        <v>656</v>
      </c>
      <c r="H1109" s="21">
        <v>8</v>
      </c>
      <c r="I1109" s="49">
        <v>1</v>
      </c>
      <c r="J1109" s="37"/>
      <c r="K1109" s="31"/>
      <c r="L1109" s="31" t="s">
        <v>106</v>
      </c>
      <c r="M1109" s="38"/>
      <c r="N1109" s="193">
        <v>1</v>
      </c>
      <c r="O1109" s="21">
        <v>30</v>
      </c>
      <c r="P1109" s="21"/>
      <c r="Q1109" s="21">
        <v>0</v>
      </c>
      <c r="R1109" s="21">
        <v>0</v>
      </c>
      <c r="S1109" s="21">
        <v>0</v>
      </c>
      <c r="T1109" s="121"/>
      <c r="U1109" s="50">
        <f t="shared" si="277"/>
        <v>0</v>
      </c>
      <c r="V1109" s="29">
        <f t="shared" si="278"/>
        <v>0</v>
      </c>
      <c r="W1109" s="29">
        <f t="shared" si="279"/>
        <v>0</v>
      </c>
      <c r="X1109" s="57">
        <f t="shared" si="280"/>
        <v>0</v>
      </c>
      <c r="Y1109" s="29">
        <f t="shared" si="281"/>
        <v>24</v>
      </c>
      <c r="Z1109" s="20">
        <f t="shared" si="282"/>
        <v>0</v>
      </c>
      <c r="AA1109" s="20">
        <f t="shared" si="274"/>
        <v>0</v>
      </c>
      <c r="AB1109" s="20">
        <f t="shared" si="283"/>
        <v>0</v>
      </c>
      <c r="AC1109" s="20">
        <f t="shared" si="284"/>
        <v>0</v>
      </c>
      <c r="AD1109" s="20">
        <f t="shared" si="285"/>
        <v>0</v>
      </c>
      <c r="AE1109" s="23">
        <f t="shared" si="286"/>
        <v>0</v>
      </c>
      <c r="AF1109" s="25">
        <f t="shared" si="287"/>
        <v>0</v>
      </c>
      <c r="AG1109" s="230">
        <f>IF(OR(L1109="+",A1109="Пр",A1109="ПедПр",A1109="НПрКПУ"),0,IF(OR(D1109="Ден.(д)",D1109="Заоч.(д)"),N1109*0.5*H1109,IF((V1109+W1109)&gt;0,N1109*H1109*0.08,0)))/2</f>
        <v>0</v>
      </c>
      <c r="AH1109" s="25">
        <f t="shared" si="293"/>
        <v>0</v>
      </c>
      <c r="AI1109" s="23"/>
      <c r="AJ1109" s="49">
        <f t="shared" si="288"/>
        <v>24</v>
      </c>
      <c r="AK1109" s="181" t="s">
        <v>880</v>
      </c>
      <c r="AL1109" s="182">
        <f t="shared" si="289"/>
        <v>0.04</v>
      </c>
      <c r="AM1109" s="158" t="s">
        <v>366</v>
      </c>
      <c r="AN1109" s="20" t="s">
        <v>148</v>
      </c>
      <c r="AO1109" s="20" t="s">
        <v>148</v>
      </c>
      <c r="AP1109" s="21"/>
      <c r="AQ1109" s="122" t="s">
        <v>876</v>
      </c>
      <c r="AR1109" s="185" t="str">
        <f>INDEX(Преподаватели!F$3:F$72,MATCH($AK1109,Преподаватели!$E$3:$E$72,0),1)</f>
        <v>доц.</v>
      </c>
      <c r="AS1109" s="101" t="str">
        <f>INDEX(Преподаватели!G$3:G$72,MATCH($AK1109,Преподаватели!$E$3:$E$72,0),1)</f>
        <v>шт.</v>
      </c>
      <c r="AT1109" s="101" t="str">
        <f>INDEX(Преподаватели!H$3:H$72,MATCH($AK1109,Преподаватели!$E$3:$E$72,0),1)</f>
        <v>к.н.</v>
      </c>
      <c r="AU1109" s="186" t="str">
        <f>INDEX(Преподаватели!I$3:I$72,MATCH($AK1109,Преподаватели!$E$3:$E$72,0),1)</f>
        <v>доц.</v>
      </c>
      <c r="AV1109" s="157"/>
      <c r="AW1109" s="163"/>
      <c r="AX1109" s="163"/>
      <c r="AY1109" s="164"/>
      <c r="AZ1109" s="165"/>
      <c r="BA1109" s="165"/>
    </row>
    <row r="1110" spans="1:58" s="1" customFormat="1">
      <c r="A1110" s="316" t="s">
        <v>877</v>
      </c>
      <c r="B1110" s="318" t="s">
        <v>902</v>
      </c>
      <c r="C1110" s="68" t="s">
        <v>364</v>
      </c>
      <c r="D1110" s="21" t="s">
        <v>437</v>
      </c>
      <c r="E1110" s="21" t="s">
        <v>252</v>
      </c>
      <c r="F1110" s="21">
        <v>2</v>
      </c>
      <c r="G1110" s="20" t="s">
        <v>656</v>
      </c>
      <c r="H1110" s="21">
        <v>8</v>
      </c>
      <c r="I1110" s="49">
        <v>1</v>
      </c>
      <c r="J1110" s="37"/>
      <c r="K1110" s="31" t="s">
        <v>879</v>
      </c>
      <c r="L1110" s="31"/>
      <c r="M1110" s="38"/>
      <c r="N1110" s="193">
        <v>4.5</v>
      </c>
      <c r="O1110" s="21">
        <v>135</v>
      </c>
      <c r="P1110" s="21"/>
      <c r="Q1110" s="21">
        <v>0</v>
      </c>
      <c r="R1110" s="21">
        <v>0</v>
      </c>
      <c r="S1110" s="21">
        <v>0</v>
      </c>
      <c r="T1110" s="121"/>
      <c r="U1110" s="50">
        <f t="shared" si="277"/>
        <v>0</v>
      </c>
      <c r="V1110" s="29">
        <f t="shared" si="278"/>
        <v>0</v>
      </c>
      <c r="W1110" s="29">
        <f t="shared" si="279"/>
        <v>0</v>
      </c>
      <c r="X1110" s="57">
        <f t="shared" si="280"/>
        <v>0</v>
      </c>
      <c r="Y1110" s="29">
        <f t="shared" si="281"/>
        <v>0</v>
      </c>
      <c r="Z1110" s="20">
        <f t="shared" si="282"/>
        <v>0</v>
      </c>
      <c r="AA1110" s="20">
        <f t="shared" si="274"/>
        <v>0</v>
      </c>
      <c r="AB1110" s="20">
        <f t="shared" si="283"/>
        <v>0</v>
      </c>
      <c r="AC1110" s="20">
        <f t="shared" si="284"/>
        <v>0</v>
      </c>
      <c r="AD1110" s="20">
        <f t="shared" si="285"/>
        <v>0</v>
      </c>
      <c r="AE1110" s="23">
        <f t="shared" si="286"/>
        <v>0</v>
      </c>
      <c r="AF1110" s="25">
        <f t="shared" si="287"/>
        <v>0.8</v>
      </c>
      <c r="AG1110" s="230">
        <f t="shared" ref="AG1110:AG1116" si="294">IF(OR(L1110="+",A1110="Пр",A1110="ПедПр",A1110="НПрКПУ"),0,IF(OR(D1110="Ден.(д)",D1110="Заоч.(д)"),N1110*0.5*H1110,IF((V1110+W1110)&gt;0,N1110*H1110*0.08,0)))</f>
        <v>0</v>
      </c>
      <c r="AH1110" s="25">
        <f t="shared" si="293"/>
        <v>0</v>
      </c>
      <c r="AI1110" s="23"/>
      <c r="AJ1110" s="49">
        <f t="shared" si="288"/>
        <v>0.8</v>
      </c>
      <c r="AK1110" s="181" t="s">
        <v>880</v>
      </c>
      <c r="AL1110" s="182">
        <f t="shared" si="289"/>
        <v>1.3333333333333335E-3</v>
      </c>
      <c r="AM1110" s="158" t="s">
        <v>366</v>
      </c>
      <c r="AN1110" s="20" t="s">
        <v>148</v>
      </c>
      <c r="AO1110" s="20" t="s">
        <v>148</v>
      </c>
      <c r="AP1110" s="21"/>
      <c r="AQ1110" s="122" t="s">
        <v>876</v>
      </c>
      <c r="AR1110" s="185" t="str">
        <f>INDEX(Преподаватели!F$3:F$72,MATCH($AK1110,Преподаватели!$E$3:$E$72,0),1)</f>
        <v>доц.</v>
      </c>
      <c r="AS1110" s="101" t="str">
        <f>INDEX(Преподаватели!G$3:G$72,MATCH($AK1110,Преподаватели!$E$3:$E$72,0),1)</f>
        <v>шт.</v>
      </c>
      <c r="AT1110" s="101" t="str">
        <f>INDEX(Преподаватели!H$3:H$72,MATCH($AK1110,Преподаватели!$E$3:$E$72,0),1)</f>
        <v>к.н.</v>
      </c>
      <c r="AU1110" s="186" t="str">
        <f>INDEX(Преподаватели!I$3:I$72,MATCH($AK1110,Преподаватели!$E$3:$E$72,0),1)</f>
        <v>доц.</v>
      </c>
      <c r="AV1110" s="157"/>
      <c r="AW1110" s="163"/>
      <c r="AX1110" s="163"/>
      <c r="AY1110" s="164"/>
      <c r="AZ1110" s="165"/>
      <c r="BA1110" s="165"/>
    </row>
    <row r="1111" spans="1:58" ht="25.5">
      <c r="A1111" s="335" t="s">
        <v>873</v>
      </c>
      <c r="B1111" s="318" t="s">
        <v>874</v>
      </c>
      <c r="C1111" s="68" t="s">
        <v>113</v>
      </c>
      <c r="D1111" s="21" t="s">
        <v>437</v>
      </c>
      <c r="E1111" s="21" t="s">
        <v>657</v>
      </c>
      <c r="F1111" s="21">
        <v>1</v>
      </c>
      <c r="G1111" s="320" t="s">
        <v>658</v>
      </c>
      <c r="H1111" s="21">
        <v>16</v>
      </c>
      <c r="I1111" s="49">
        <v>1</v>
      </c>
      <c r="J1111" s="37"/>
      <c r="K1111" s="31"/>
      <c r="L1111" s="31" t="s">
        <v>106</v>
      </c>
      <c r="M1111" s="38"/>
      <c r="N1111" s="193">
        <v>1</v>
      </c>
      <c r="O1111" s="21">
        <v>30</v>
      </c>
      <c r="P1111" s="21"/>
      <c r="Q1111" s="21">
        <v>0</v>
      </c>
      <c r="R1111" s="21">
        <v>0</v>
      </c>
      <c r="S1111" s="21"/>
      <c r="T1111" s="121"/>
      <c r="U1111" s="50">
        <f t="shared" si="277"/>
        <v>0</v>
      </c>
      <c r="V1111" s="29">
        <f t="shared" si="278"/>
        <v>0</v>
      </c>
      <c r="W1111" s="29">
        <f t="shared" si="279"/>
        <v>0</v>
      </c>
      <c r="X1111" s="57">
        <f t="shared" si="280"/>
        <v>0</v>
      </c>
      <c r="Y1111" s="29">
        <f t="shared" si="281"/>
        <v>48</v>
      </c>
      <c r="Z1111" s="20">
        <f t="shared" si="282"/>
        <v>0</v>
      </c>
      <c r="AA1111" s="20">
        <f t="shared" si="274"/>
        <v>0</v>
      </c>
      <c r="AB1111" s="20">
        <f t="shared" si="283"/>
        <v>0</v>
      </c>
      <c r="AC1111" s="20">
        <f t="shared" si="284"/>
        <v>0</v>
      </c>
      <c r="AD1111" s="20">
        <f t="shared" si="285"/>
        <v>0</v>
      </c>
      <c r="AE1111" s="23">
        <f t="shared" si="286"/>
        <v>0</v>
      </c>
      <c r="AF1111" s="25">
        <f t="shared" si="287"/>
        <v>0</v>
      </c>
      <c r="AG1111" s="230">
        <f t="shared" si="294"/>
        <v>0</v>
      </c>
      <c r="AH1111" s="25">
        <f t="shared" si="293"/>
        <v>0</v>
      </c>
      <c r="AI1111" s="23"/>
      <c r="AJ1111" s="49">
        <f t="shared" si="288"/>
        <v>48</v>
      </c>
      <c r="AK1111" s="181" t="s">
        <v>875</v>
      </c>
      <c r="AL1111" s="182">
        <f t="shared" si="289"/>
        <v>0.08</v>
      </c>
      <c r="AM1111" s="69" t="s">
        <v>116</v>
      </c>
      <c r="AN1111" s="20" t="s">
        <v>110</v>
      </c>
      <c r="AO1111" s="20" t="s">
        <v>110</v>
      </c>
      <c r="AP1111" s="21"/>
      <c r="AQ1111" s="122" t="s">
        <v>876</v>
      </c>
      <c r="AR1111" s="185" t="str">
        <f>INDEX(Преподаватели!F$3:F$72,MATCH($AK1111,Преподаватели!$E$3:$E$72,0),1)</f>
        <v>проф.</v>
      </c>
      <c r="AS1111" s="101" t="str">
        <f>INDEX(Преподаватели!G$3:G$72,MATCH($AK1111,Преподаватели!$E$3:$E$72,0),1)</f>
        <v>шт.</v>
      </c>
      <c r="AT1111" s="101" t="str">
        <f>INDEX(Преподаватели!H$3:H$72,MATCH($AK1111,Преподаватели!$E$3:$E$72,0),1)</f>
        <v>д.н.</v>
      </c>
      <c r="AU1111" s="186" t="str">
        <f>INDEX(Преподаватели!I$3:I$72,MATCH($AK1111,Преподаватели!$E$3:$E$72,0),1)</f>
        <v>проф.</v>
      </c>
      <c r="AV1111" s="157"/>
      <c r="AW1111" s="163"/>
      <c r="AX1111" s="163"/>
      <c r="AY1111" s="164"/>
      <c r="AZ1111" s="165"/>
      <c r="BA1111" s="165"/>
      <c r="BB1111" s="1"/>
      <c r="BC1111" s="1"/>
      <c r="BD1111" s="1"/>
      <c r="BE1111" s="1"/>
      <c r="BF1111" s="1"/>
    </row>
    <row r="1112" spans="1:58" s="1" customFormat="1">
      <c r="A1112" s="316" t="s">
        <v>877</v>
      </c>
      <c r="B1112" s="318" t="s">
        <v>878</v>
      </c>
      <c r="C1112" s="68" t="s">
        <v>113</v>
      </c>
      <c r="D1112" s="21" t="s">
        <v>437</v>
      </c>
      <c r="E1112" s="21" t="s">
        <v>657</v>
      </c>
      <c r="F1112" s="21">
        <v>2</v>
      </c>
      <c r="G1112" s="320" t="s">
        <v>658</v>
      </c>
      <c r="H1112" s="21">
        <v>16</v>
      </c>
      <c r="I1112" s="49">
        <v>1</v>
      </c>
      <c r="J1112" s="37"/>
      <c r="K1112" s="31" t="s">
        <v>879</v>
      </c>
      <c r="L1112" s="31"/>
      <c r="M1112" s="38"/>
      <c r="N1112" s="193">
        <v>6</v>
      </c>
      <c r="O1112" s="21">
        <v>180</v>
      </c>
      <c r="P1112" s="21"/>
      <c r="Q1112" s="21"/>
      <c r="R1112" s="21"/>
      <c r="S1112" s="21"/>
      <c r="T1112" s="121"/>
      <c r="U1112" s="50">
        <f t="shared" si="277"/>
        <v>0</v>
      </c>
      <c r="V1112" s="29">
        <f t="shared" si="278"/>
        <v>0</v>
      </c>
      <c r="W1112" s="29">
        <f t="shared" si="279"/>
        <v>0</v>
      </c>
      <c r="X1112" s="57">
        <f t="shared" si="280"/>
        <v>0</v>
      </c>
      <c r="Y1112" s="29">
        <f t="shared" si="281"/>
        <v>0</v>
      </c>
      <c r="Z1112" s="20">
        <f t="shared" si="282"/>
        <v>0</v>
      </c>
      <c r="AA1112" s="20">
        <f t="shared" si="274"/>
        <v>0</v>
      </c>
      <c r="AB1112" s="20">
        <f t="shared" si="283"/>
        <v>0</v>
      </c>
      <c r="AC1112" s="20">
        <f t="shared" si="284"/>
        <v>0</v>
      </c>
      <c r="AD1112" s="20">
        <f t="shared" si="285"/>
        <v>0</v>
      </c>
      <c r="AE1112" s="23">
        <f t="shared" si="286"/>
        <v>0</v>
      </c>
      <c r="AF1112" s="25">
        <f t="shared" si="287"/>
        <v>1.6</v>
      </c>
      <c r="AG1112" s="230">
        <f t="shared" si="294"/>
        <v>0</v>
      </c>
      <c r="AH1112" s="25">
        <f t="shared" si="293"/>
        <v>0</v>
      </c>
      <c r="AI1112" s="23"/>
      <c r="AJ1112" s="49">
        <f t="shared" si="288"/>
        <v>1.6</v>
      </c>
      <c r="AK1112" s="181" t="s">
        <v>880</v>
      </c>
      <c r="AL1112" s="182">
        <f t="shared" si="289"/>
        <v>2.666666666666667E-3</v>
      </c>
      <c r="AM1112" s="158" t="s">
        <v>116</v>
      </c>
      <c r="AN1112" s="20" t="s">
        <v>110</v>
      </c>
      <c r="AO1112" s="20" t="s">
        <v>110</v>
      </c>
      <c r="AP1112" s="21"/>
      <c r="AQ1112" s="122" t="s">
        <v>876</v>
      </c>
      <c r="AR1112" s="185" t="str">
        <f>INDEX(Преподаватели!F$3:F$72,MATCH($AK1112,Преподаватели!$E$3:$E$72,0),1)</f>
        <v>доц.</v>
      </c>
      <c r="AS1112" s="101" t="str">
        <f>INDEX(Преподаватели!G$3:G$72,MATCH($AK1112,Преподаватели!$E$3:$E$72,0),1)</f>
        <v>шт.</v>
      </c>
      <c r="AT1112" s="101" t="str">
        <f>INDEX(Преподаватели!H$3:H$72,MATCH($AK1112,Преподаватели!$E$3:$E$72,0),1)</f>
        <v>к.н.</v>
      </c>
      <c r="AU1112" s="186" t="str">
        <f>INDEX(Преподаватели!I$3:I$72,MATCH($AK1112,Преподаватели!$E$3:$E$72,0),1)</f>
        <v>доц.</v>
      </c>
      <c r="AV1112" s="157"/>
      <c r="AW1112" s="163"/>
      <c r="AX1112" s="163"/>
      <c r="AY1112" s="164"/>
      <c r="AZ1112" s="165"/>
      <c r="BA1112" s="165"/>
      <c r="BB1112" s="4"/>
      <c r="BC1112" s="4"/>
      <c r="BD1112" s="4"/>
      <c r="BE1112" s="4"/>
      <c r="BF1112" s="4"/>
    </row>
    <row r="1113" spans="1:58">
      <c r="A1113" s="319" t="s">
        <v>881</v>
      </c>
      <c r="B1113" s="318" t="s">
        <v>882</v>
      </c>
      <c r="C1113" s="68" t="s">
        <v>113</v>
      </c>
      <c r="D1113" s="21" t="s">
        <v>437</v>
      </c>
      <c r="E1113" s="21" t="s">
        <v>657</v>
      </c>
      <c r="F1113" s="21">
        <v>2</v>
      </c>
      <c r="G1113" s="320" t="s">
        <v>658</v>
      </c>
      <c r="H1113" s="21">
        <v>16</v>
      </c>
      <c r="I1113" s="49">
        <v>1</v>
      </c>
      <c r="J1113" s="37"/>
      <c r="K1113" s="31"/>
      <c r="L1113" s="31"/>
      <c r="M1113" s="38"/>
      <c r="N1113" s="193"/>
      <c r="O1113" s="21"/>
      <c r="P1113" s="21"/>
      <c r="Q1113" s="21"/>
      <c r="R1113" s="21"/>
      <c r="S1113" s="21"/>
      <c r="T1113" s="121"/>
      <c r="U1113" s="50">
        <f t="shared" si="277"/>
        <v>0</v>
      </c>
      <c r="V1113" s="29">
        <f t="shared" si="278"/>
        <v>0</v>
      </c>
      <c r="W1113" s="29">
        <f t="shared" si="279"/>
        <v>0</v>
      </c>
      <c r="X1113" s="57">
        <f t="shared" si="280"/>
        <v>0</v>
      </c>
      <c r="Y1113" s="29">
        <f t="shared" si="281"/>
        <v>0</v>
      </c>
      <c r="Z1113" s="20">
        <f t="shared" si="282"/>
        <v>0</v>
      </c>
      <c r="AA1113" s="20">
        <f t="shared" ref="AA1113:AA1174" si="295">IF(H1113&lt;6,0,IF(AND(D1113="Ден.",J1113="+"),I1113*2,IF(AND(D1113="Ден.",J1113="+п"),I1113*2,0)))</f>
        <v>0</v>
      </c>
      <c r="AB1113" s="20">
        <f t="shared" si="283"/>
        <v>0</v>
      </c>
      <c r="AC1113" s="20">
        <f t="shared" si="284"/>
        <v>0</v>
      </c>
      <c r="AD1113" s="20">
        <f t="shared" si="285"/>
        <v>8</v>
      </c>
      <c r="AE1113" s="23">
        <f t="shared" si="286"/>
        <v>0</v>
      </c>
      <c r="AF1113" s="25">
        <f t="shared" si="287"/>
        <v>0</v>
      </c>
      <c r="AG1113" s="230">
        <f t="shared" si="294"/>
        <v>0</v>
      </c>
      <c r="AH1113" s="25">
        <f t="shared" si="293"/>
        <v>0</v>
      </c>
      <c r="AI1113" s="23"/>
      <c r="AJ1113" s="49">
        <f t="shared" si="288"/>
        <v>8</v>
      </c>
      <c r="AK1113" s="181" t="s">
        <v>883</v>
      </c>
      <c r="AL1113" s="182">
        <f t="shared" si="289"/>
        <v>1.3333333333333334E-2</v>
      </c>
      <c r="AM1113" s="69" t="s">
        <v>116</v>
      </c>
      <c r="AN1113" s="20" t="s">
        <v>110</v>
      </c>
      <c r="AO1113" s="20" t="s">
        <v>110</v>
      </c>
      <c r="AP1113" s="21"/>
      <c r="AQ1113" s="122" t="s">
        <v>876</v>
      </c>
      <c r="AR1113" s="185" t="str">
        <f>INDEX(Преподаватели!F$3:F$72,MATCH($AK1113,Преподаватели!$E$3:$E$72,0),1)</f>
        <v>доц.</v>
      </c>
      <c r="AS1113" s="101" t="str">
        <f>INDEX(Преподаватели!G$3:G$72,MATCH($AK1113,Преподаватели!$E$3:$E$72,0),1)</f>
        <v>сум.</v>
      </c>
      <c r="AT1113" s="101" t="str">
        <f>INDEX(Преподаватели!H$3:H$72,MATCH($AK1113,Преподаватели!$E$3:$E$72,0),1)</f>
        <v>б.с.</v>
      </c>
      <c r="AU1113" s="186" t="str">
        <f>INDEX(Преподаватели!I$3:I$72,MATCH($AK1113,Преподаватели!$E$3:$E$72,0),1)</f>
        <v>б.з.</v>
      </c>
      <c r="AV1113" s="157"/>
      <c r="AW1113" s="163"/>
      <c r="AX1113" s="163"/>
      <c r="AY1113" s="164"/>
      <c r="AZ1113" s="165"/>
      <c r="BA1113" s="165"/>
      <c r="BB1113" s="1"/>
      <c r="BC1113" s="1"/>
      <c r="BD1113" s="1"/>
      <c r="BE1113" s="1"/>
      <c r="BF1113" s="1"/>
    </row>
    <row r="1114" spans="1:58" s="1" customFormat="1">
      <c r="A1114" s="328" t="s">
        <v>881</v>
      </c>
      <c r="B1114" s="318" t="s">
        <v>884</v>
      </c>
      <c r="C1114" s="68" t="s">
        <v>113</v>
      </c>
      <c r="D1114" s="21" t="s">
        <v>437</v>
      </c>
      <c r="E1114" s="21" t="s">
        <v>657</v>
      </c>
      <c r="F1114" s="21">
        <v>2</v>
      </c>
      <c r="G1114" s="320" t="s">
        <v>658</v>
      </c>
      <c r="H1114" s="21">
        <v>16</v>
      </c>
      <c r="I1114" s="49">
        <v>1</v>
      </c>
      <c r="J1114" s="37"/>
      <c r="K1114" s="31"/>
      <c r="L1114" s="31"/>
      <c r="M1114" s="38"/>
      <c r="N1114" s="193"/>
      <c r="O1114" s="21"/>
      <c r="P1114" s="21"/>
      <c r="Q1114" s="21"/>
      <c r="R1114" s="21"/>
      <c r="S1114" s="21"/>
      <c r="T1114" s="121"/>
      <c r="U1114" s="50">
        <f t="shared" si="277"/>
        <v>0</v>
      </c>
      <c r="V1114" s="29">
        <f t="shared" si="278"/>
        <v>0</v>
      </c>
      <c r="W1114" s="29">
        <f t="shared" si="279"/>
        <v>0</v>
      </c>
      <c r="X1114" s="57">
        <f t="shared" si="280"/>
        <v>0</v>
      </c>
      <c r="Y1114" s="29">
        <f t="shared" si="281"/>
        <v>0</v>
      </c>
      <c r="Z1114" s="20">
        <f t="shared" si="282"/>
        <v>0</v>
      </c>
      <c r="AA1114" s="20">
        <f t="shared" si="295"/>
        <v>0</v>
      </c>
      <c r="AB1114" s="20">
        <f t="shared" si="283"/>
        <v>0</v>
      </c>
      <c r="AC1114" s="20">
        <f t="shared" si="284"/>
        <v>0</v>
      </c>
      <c r="AD1114" s="20">
        <f t="shared" si="285"/>
        <v>5.28</v>
      </c>
      <c r="AE1114" s="23">
        <f t="shared" si="286"/>
        <v>0</v>
      </c>
      <c r="AF1114" s="25">
        <f t="shared" si="287"/>
        <v>0</v>
      </c>
      <c r="AG1114" s="230">
        <f t="shared" si="294"/>
        <v>0</v>
      </c>
      <c r="AH1114" s="25">
        <f t="shared" si="293"/>
        <v>0</v>
      </c>
      <c r="AI1114" s="23"/>
      <c r="AJ1114" s="49">
        <f t="shared" si="288"/>
        <v>5.28</v>
      </c>
      <c r="AK1114" s="181" t="s">
        <v>875</v>
      </c>
      <c r="AL1114" s="182">
        <f t="shared" si="289"/>
        <v>8.8000000000000005E-3</v>
      </c>
      <c r="AM1114" s="158" t="s">
        <v>116</v>
      </c>
      <c r="AN1114" s="20" t="s">
        <v>110</v>
      </c>
      <c r="AO1114" s="20" t="s">
        <v>110</v>
      </c>
      <c r="AP1114" s="21"/>
      <c r="AQ1114" s="122" t="s">
        <v>876</v>
      </c>
      <c r="AR1114" s="185" t="str">
        <f>INDEX(Преподаватели!F$3:F$72,MATCH($AK1114,Преподаватели!$E$3:$E$72,0),1)</f>
        <v>проф.</v>
      </c>
      <c r="AS1114" s="101" t="str">
        <f>INDEX(Преподаватели!G$3:G$72,MATCH($AK1114,Преподаватели!$E$3:$E$72,0),1)</f>
        <v>шт.</v>
      </c>
      <c r="AT1114" s="101" t="str">
        <f>INDEX(Преподаватели!H$3:H$72,MATCH($AK1114,Преподаватели!$E$3:$E$72,0),1)</f>
        <v>д.н.</v>
      </c>
      <c r="AU1114" s="186" t="str">
        <f>INDEX(Преподаватели!I$3:I$72,MATCH($AK1114,Преподаватели!$E$3:$E$72,0),1)</f>
        <v>проф.</v>
      </c>
      <c r="AV1114" s="157"/>
      <c r="AW1114" s="163"/>
      <c r="AX1114" s="163"/>
      <c r="AY1114" s="164"/>
      <c r="AZ1114" s="165"/>
      <c r="BA1114" s="165"/>
    </row>
    <row r="1115" spans="1:58" s="1" customFormat="1">
      <c r="A1115" s="328" t="s">
        <v>881</v>
      </c>
      <c r="B1115" s="318" t="s">
        <v>884</v>
      </c>
      <c r="C1115" s="68" t="s">
        <v>113</v>
      </c>
      <c r="D1115" s="21" t="s">
        <v>437</v>
      </c>
      <c r="E1115" s="21" t="s">
        <v>657</v>
      </c>
      <c r="F1115" s="21">
        <v>2</v>
      </c>
      <c r="G1115" s="320" t="s">
        <v>658</v>
      </c>
      <c r="H1115" s="21">
        <v>16</v>
      </c>
      <c r="I1115" s="49">
        <v>1</v>
      </c>
      <c r="J1115" s="37"/>
      <c r="K1115" s="31"/>
      <c r="L1115" s="31"/>
      <c r="M1115" s="38"/>
      <c r="N1115" s="193"/>
      <c r="O1115" s="21"/>
      <c r="P1115" s="21"/>
      <c r="Q1115" s="21"/>
      <c r="R1115" s="21"/>
      <c r="S1115" s="21"/>
      <c r="T1115" s="121"/>
      <c r="U1115" s="50">
        <f t="shared" si="277"/>
        <v>0</v>
      </c>
      <c r="V1115" s="29">
        <f t="shared" si="278"/>
        <v>0</v>
      </c>
      <c r="W1115" s="29">
        <f t="shared" si="279"/>
        <v>0</v>
      </c>
      <c r="X1115" s="57">
        <f t="shared" si="280"/>
        <v>0</v>
      </c>
      <c r="Y1115" s="29">
        <f t="shared" si="281"/>
        <v>0</v>
      </c>
      <c r="Z1115" s="20">
        <f t="shared" si="282"/>
        <v>0</v>
      </c>
      <c r="AA1115" s="20">
        <f t="shared" si="295"/>
        <v>0</v>
      </c>
      <c r="AB1115" s="20">
        <f t="shared" si="283"/>
        <v>0</v>
      </c>
      <c r="AC1115" s="20">
        <f t="shared" si="284"/>
        <v>0</v>
      </c>
      <c r="AD1115" s="20">
        <f t="shared" si="285"/>
        <v>5.28</v>
      </c>
      <c r="AE1115" s="23">
        <f t="shared" si="286"/>
        <v>0</v>
      </c>
      <c r="AF1115" s="25">
        <f t="shared" si="287"/>
        <v>0</v>
      </c>
      <c r="AG1115" s="230">
        <f t="shared" si="294"/>
        <v>0</v>
      </c>
      <c r="AH1115" s="25">
        <f t="shared" si="293"/>
        <v>0</v>
      </c>
      <c r="AI1115" s="23"/>
      <c r="AJ1115" s="49">
        <f t="shared" si="288"/>
        <v>5.28</v>
      </c>
      <c r="AK1115" s="181" t="s">
        <v>880</v>
      </c>
      <c r="AL1115" s="182">
        <f t="shared" si="289"/>
        <v>8.8000000000000005E-3</v>
      </c>
      <c r="AM1115" s="158" t="s">
        <v>116</v>
      </c>
      <c r="AN1115" s="20" t="s">
        <v>110</v>
      </c>
      <c r="AO1115" s="20" t="s">
        <v>110</v>
      </c>
      <c r="AP1115" s="21"/>
      <c r="AQ1115" s="122" t="s">
        <v>876</v>
      </c>
      <c r="AR1115" s="185" t="str">
        <f>INDEX(Преподаватели!F$3:F$72,MATCH($AK1115,Преподаватели!$E$3:$E$72,0),1)</f>
        <v>доц.</v>
      </c>
      <c r="AS1115" s="101" t="str">
        <f>INDEX(Преподаватели!G$3:G$72,MATCH($AK1115,Преподаватели!$E$3:$E$72,0),1)</f>
        <v>шт.</v>
      </c>
      <c r="AT1115" s="101" t="str">
        <f>INDEX(Преподаватели!H$3:H$72,MATCH($AK1115,Преподаватели!$E$3:$E$72,0),1)</f>
        <v>к.н.</v>
      </c>
      <c r="AU1115" s="186" t="str">
        <f>INDEX(Преподаватели!I$3:I$72,MATCH($AK1115,Преподаватели!$E$3:$E$72,0),1)</f>
        <v>доц.</v>
      </c>
      <c r="AV1115" s="157"/>
      <c r="AW1115" s="163"/>
      <c r="AX1115" s="163"/>
      <c r="AY1115" s="164"/>
      <c r="AZ1115" s="165"/>
      <c r="BA1115" s="165"/>
      <c r="BB1115" s="4"/>
      <c r="BC1115" s="4"/>
      <c r="BD1115" s="4"/>
      <c r="BE1115" s="4"/>
      <c r="BF1115" s="4"/>
    </row>
    <row r="1116" spans="1:58" s="1" customFormat="1">
      <c r="A1116" s="328" t="s">
        <v>881</v>
      </c>
      <c r="B1116" s="318" t="s">
        <v>884</v>
      </c>
      <c r="C1116" s="68" t="s">
        <v>113</v>
      </c>
      <c r="D1116" s="21" t="s">
        <v>437</v>
      </c>
      <c r="E1116" s="21" t="s">
        <v>657</v>
      </c>
      <c r="F1116" s="21">
        <v>2</v>
      </c>
      <c r="G1116" s="320" t="s">
        <v>658</v>
      </c>
      <c r="H1116" s="21">
        <v>16</v>
      </c>
      <c r="I1116" s="49">
        <v>1</v>
      </c>
      <c r="J1116" s="37"/>
      <c r="K1116" s="31"/>
      <c r="L1116" s="31"/>
      <c r="M1116" s="38"/>
      <c r="N1116" s="193"/>
      <c r="O1116" s="21"/>
      <c r="P1116" s="21"/>
      <c r="Q1116" s="21"/>
      <c r="R1116" s="21"/>
      <c r="S1116" s="21"/>
      <c r="T1116" s="121"/>
      <c r="U1116" s="50">
        <f t="shared" si="277"/>
        <v>0</v>
      </c>
      <c r="V1116" s="29">
        <f t="shared" si="278"/>
        <v>0</v>
      </c>
      <c r="W1116" s="29">
        <f t="shared" si="279"/>
        <v>0</v>
      </c>
      <c r="X1116" s="57">
        <f t="shared" si="280"/>
        <v>0</v>
      </c>
      <c r="Y1116" s="29">
        <f t="shared" si="281"/>
        <v>0</v>
      </c>
      <c r="Z1116" s="20">
        <f t="shared" si="282"/>
        <v>0</v>
      </c>
      <c r="AA1116" s="20">
        <f t="shared" si="295"/>
        <v>0</v>
      </c>
      <c r="AB1116" s="20">
        <f t="shared" si="283"/>
        <v>0</v>
      </c>
      <c r="AC1116" s="20">
        <f t="shared" si="284"/>
        <v>0</v>
      </c>
      <c r="AD1116" s="20">
        <f t="shared" si="285"/>
        <v>5.28</v>
      </c>
      <c r="AE1116" s="23">
        <f t="shared" si="286"/>
        <v>0</v>
      </c>
      <c r="AF1116" s="25">
        <f t="shared" si="287"/>
        <v>0</v>
      </c>
      <c r="AG1116" s="230">
        <f t="shared" si="294"/>
        <v>0</v>
      </c>
      <c r="AH1116" s="25">
        <f t="shared" si="293"/>
        <v>0</v>
      </c>
      <c r="AI1116" s="23"/>
      <c r="AJ1116" s="49">
        <f t="shared" si="288"/>
        <v>5.28</v>
      </c>
      <c r="AK1116" s="181" t="s">
        <v>880</v>
      </c>
      <c r="AL1116" s="182">
        <f t="shared" si="289"/>
        <v>8.8000000000000005E-3</v>
      </c>
      <c r="AM1116" s="158" t="s">
        <v>116</v>
      </c>
      <c r="AN1116" s="20" t="s">
        <v>110</v>
      </c>
      <c r="AO1116" s="20" t="s">
        <v>110</v>
      </c>
      <c r="AP1116" s="21"/>
      <c r="AQ1116" s="122" t="s">
        <v>876</v>
      </c>
      <c r="AR1116" s="185" t="str">
        <f>INDEX(Преподаватели!F$3:F$72,MATCH($AK1116,Преподаватели!$E$3:$E$72,0),1)</f>
        <v>доц.</v>
      </c>
      <c r="AS1116" s="101" t="str">
        <f>INDEX(Преподаватели!G$3:G$72,MATCH($AK1116,Преподаватели!$E$3:$E$72,0),1)</f>
        <v>шт.</v>
      </c>
      <c r="AT1116" s="101" t="str">
        <f>INDEX(Преподаватели!H$3:H$72,MATCH($AK1116,Преподаватели!$E$3:$E$72,0),1)</f>
        <v>к.н.</v>
      </c>
      <c r="AU1116" s="186" t="str">
        <f>INDEX(Преподаватели!I$3:I$72,MATCH($AK1116,Преподаватели!$E$3:$E$72,0),1)</f>
        <v>доц.</v>
      </c>
      <c r="AV1116" s="157"/>
      <c r="AW1116" s="163"/>
      <c r="AX1116" s="163"/>
      <c r="AY1116" s="164"/>
      <c r="AZ1116" s="165"/>
      <c r="BA1116" s="165"/>
    </row>
    <row r="1117" spans="1:58">
      <c r="A1117" s="335" t="s">
        <v>873</v>
      </c>
      <c r="B1117" s="318" t="s">
        <v>912</v>
      </c>
      <c r="C1117" s="68" t="s">
        <v>483</v>
      </c>
      <c r="D1117" s="21" t="s">
        <v>437</v>
      </c>
      <c r="E1117" s="21" t="s">
        <v>104</v>
      </c>
      <c r="F1117" s="21">
        <v>1</v>
      </c>
      <c r="G1117" s="20" t="s">
        <v>669</v>
      </c>
      <c r="H1117" s="21">
        <v>3</v>
      </c>
      <c r="I1117" s="49">
        <v>1</v>
      </c>
      <c r="J1117" s="37"/>
      <c r="K1117" s="31"/>
      <c r="L1117" s="31" t="s">
        <v>106</v>
      </c>
      <c r="M1117" s="38"/>
      <c r="N1117" s="193">
        <v>1</v>
      </c>
      <c r="O1117" s="21">
        <v>30</v>
      </c>
      <c r="P1117" s="21"/>
      <c r="Q1117" s="21">
        <v>0</v>
      </c>
      <c r="R1117" s="21">
        <v>0</v>
      </c>
      <c r="S1117" s="21"/>
      <c r="T1117" s="121"/>
      <c r="U1117" s="50">
        <f t="shared" si="277"/>
        <v>0</v>
      </c>
      <c r="V1117" s="29">
        <f t="shared" si="278"/>
        <v>0</v>
      </c>
      <c r="W1117" s="29">
        <f t="shared" si="279"/>
        <v>0</v>
      </c>
      <c r="X1117" s="57">
        <f t="shared" si="280"/>
        <v>0</v>
      </c>
      <c r="Y1117" s="29">
        <f t="shared" si="281"/>
        <v>9</v>
      </c>
      <c r="Z1117" s="20">
        <f t="shared" si="282"/>
        <v>0</v>
      </c>
      <c r="AA1117" s="20">
        <f t="shared" si="295"/>
        <v>0</v>
      </c>
      <c r="AB1117" s="20">
        <f t="shared" si="283"/>
        <v>0</v>
      </c>
      <c r="AC1117" s="20">
        <f t="shared" si="284"/>
        <v>0</v>
      </c>
      <c r="AD1117" s="20">
        <f t="shared" si="285"/>
        <v>0</v>
      </c>
      <c r="AE1117" s="23">
        <f t="shared" si="286"/>
        <v>0</v>
      </c>
      <c r="AF1117" s="25">
        <f t="shared" si="287"/>
        <v>0</v>
      </c>
      <c r="AG1117" s="230"/>
      <c r="AH1117" s="25">
        <f t="shared" si="293"/>
        <v>0</v>
      </c>
      <c r="AI1117" s="23"/>
      <c r="AJ1117" s="49">
        <f t="shared" si="288"/>
        <v>9</v>
      </c>
      <c r="AK1117" s="181" t="s">
        <v>875</v>
      </c>
      <c r="AL1117" s="182">
        <f t="shared" si="289"/>
        <v>1.4999999999999999E-2</v>
      </c>
      <c r="AM1117" s="69" t="s">
        <v>468</v>
      </c>
      <c r="AN1117" s="20" t="s">
        <v>180</v>
      </c>
      <c r="AO1117" s="20" t="s">
        <v>180</v>
      </c>
      <c r="AP1117" s="21"/>
      <c r="AQ1117" s="122" t="s">
        <v>876</v>
      </c>
      <c r="AR1117" s="185" t="str">
        <f>INDEX(Преподаватели!F$3:F$72,MATCH($AK1117,Преподаватели!$E$3:$E$72,0),1)</f>
        <v>проф.</v>
      </c>
      <c r="AS1117" s="101" t="str">
        <f>INDEX(Преподаватели!G$3:G$72,MATCH($AK1117,Преподаватели!$E$3:$E$72,0),1)</f>
        <v>шт.</v>
      </c>
      <c r="AT1117" s="101" t="str">
        <f>INDEX(Преподаватели!H$3:H$72,MATCH($AK1117,Преподаватели!$E$3:$E$72,0),1)</f>
        <v>д.н.</v>
      </c>
      <c r="AU1117" s="186" t="str">
        <f>INDEX(Преподаватели!I$3:I$72,MATCH($AK1117,Преподаватели!$E$3:$E$72,0),1)</f>
        <v>проф.</v>
      </c>
      <c r="AV1117" s="157"/>
      <c r="AW1117" s="163"/>
      <c r="AX1117" s="163"/>
      <c r="AY1117" s="164"/>
      <c r="AZ1117" s="165"/>
      <c r="BA1117" s="165"/>
      <c r="BB1117" s="1"/>
      <c r="BC1117" s="1"/>
      <c r="BD1117" s="1"/>
      <c r="BE1117" s="1"/>
      <c r="BF1117" s="1"/>
    </row>
    <row r="1118" spans="1:58" s="1" customFormat="1">
      <c r="A1118" s="316" t="s">
        <v>877</v>
      </c>
      <c r="B1118" s="318" t="s">
        <v>878</v>
      </c>
      <c r="C1118" s="68" t="s">
        <v>483</v>
      </c>
      <c r="D1118" s="21" t="s">
        <v>437</v>
      </c>
      <c r="E1118" s="21" t="s">
        <v>104</v>
      </c>
      <c r="F1118" s="21">
        <v>2</v>
      </c>
      <c r="G1118" s="20" t="s">
        <v>669</v>
      </c>
      <c r="H1118" s="21">
        <v>3</v>
      </c>
      <c r="I1118" s="49">
        <v>1</v>
      </c>
      <c r="J1118" s="37"/>
      <c r="K1118" s="31" t="s">
        <v>879</v>
      </c>
      <c r="L1118" s="31"/>
      <c r="M1118" s="38"/>
      <c r="N1118" s="193">
        <v>4.5</v>
      </c>
      <c r="O1118" s="21">
        <v>135</v>
      </c>
      <c r="P1118" s="21"/>
      <c r="Q1118" s="21">
        <v>0</v>
      </c>
      <c r="R1118" s="21">
        <v>0</v>
      </c>
      <c r="S1118" s="21">
        <v>0</v>
      </c>
      <c r="T1118" s="121"/>
      <c r="U1118" s="50">
        <f t="shared" si="277"/>
        <v>0</v>
      </c>
      <c r="V1118" s="29">
        <f t="shared" si="278"/>
        <v>0</v>
      </c>
      <c r="W1118" s="29">
        <f t="shared" si="279"/>
        <v>0</v>
      </c>
      <c r="X1118" s="57">
        <f t="shared" si="280"/>
        <v>0</v>
      </c>
      <c r="Y1118" s="29">
        <f t="shared" si="281"/>
        <v>0</v>
      </c>
      <c r="Z1118" s="20">
        <f t="shared" si="282"/>
        <v>0</v>
      </c>
      <c r="AA1118" s="20">
        <f t="shared" si="295"/>
        <v>0</v>
      </c>
      <c r="AB1118" s="20">
        <f t="shared" si="283"/>
        <v>0</v>
      </c>
      <c r="AC1118" s="20">
        <f t="shared" si="284"/>
        <v>0</v>
      </c>
      <c r="AD1118" s="20">
        <f t="shared" si="285"/>
        <v>0</v>
      </c>
      <c r="AE1118" s="23">
        <f t="shared" si="286"/>
        <v>0</v>
      </c>
      <c r="AF1118" s="25">
        <f t="shared" si="287"/>
        <v>0.30000000000000004</v>
      </c>
      <c r="AG1118" s="230">
        <f t="shared" ref="AG1118:AG1134" si="296">IF(OR(L1118="+",A1118="Пр",A1118="ПедПр",A1118="НПрКПУ"),0,IF(OR(D1118="Ден.(д)",D1118="Заоч.(д)"),N1118*0.5*H1118,IF((V1118+W1118)&gt;0,N1118*H1118*0.08,0)))</f>
        <v>0</v>
      </c>
      <c r="AH1118" s="25">
        <f t="shared" si="293"/>
        <v>0</v>
      </c>
      <c r="AI1118" s="23"/>
      <c r="AJ1118" s="49">
        <f t="shared" si="288"/>
        <v>0.30000000000000004</v>
      </c>
      <c r="AK1118" s="181" t="s">
        <v>880</v>
      </c>
      <c r="AL1118" s="182">
        <f t="shared" si="289"/>
        <v>5.0000000000000012E-4</v>
      </c>
      <c r="AM1118" s="158" t="s">
        <v>468</v>
      </c>
      <c r="AN1118" s="20" t="s">
        <v>180</v>
      </c>
      <c r="AO1118" s="20" t="s">
        <v>180</v>
      </c>
      <c r="AP1118" s="21"/>
      <c r="AQ1118" s="122" t="s">
        <v>876</v>
      </c>
      <c r="AR1118" s="185" t="str">
        <f>INDEX(Преподаватели!F$3:F$72,MATCH($AK1118,Преподаватели!$E$3:$E$72,0),1)</f>
        <v>доц.</v>
      </c>
      <c r="AS1118" s="101" t="str">
        <f>INDEX(Преподаватели!G$3:G$72,MATCH($AK1118,Преподаватели!$E$3:$E$72,0),1)</f>
        <v>шт.</v>
      </c>
      <c r="AT1118" s="101" t="str">
        <f>INDEX(Преподаватели!H$3:H$72,MATCH($AK1118,Преподаватели!$E$3:$E$72,0),1)</f>
        <v>к.н.</v>
      </c>
      <c r="AU1118" s="186" t="str">
        <f>INDEX(Преподаватели!I$3:I$72,MATCH($AK1118,Преподаватели!$E$3:$E$72,0),1)</f>
        <v>доц.</v>
      </c>
      <c r="AV1118" s="157"/>
      <c r="AW1118" s="163"/>
      <c r="AX1118" s="163"/>
      <c r="AY1118" s="164"/>
      <c r="AZ1118" s="165"/>
      <c r="BA1118" s="165"/>
    </row>
    <row r="1119" spans="1:58" s="1" customFormat="1">
      <c r="A1119" s="21"/>
      <c r="B1119" s="318" t="s">
        <v>904</v>
      </c>
      <c r="C1119" s="68" t="s">
        <v>483</v>
      </c>
      <c r="D1119" s="21" t="s">
        <v>437</v>
      </c>
      <c r="E1119" s="21" t="s">
        <v>104</v>
      </c>
      <c r="F1119" s="21">
        <v>2</v>
      </c>
      <c r="G1119" s="20" t="s">
        <v>669</v>
      </c>
      <c r="H1119" s="21">
        <v>3</v>
      </c>
      <c r="I1119" s="49">
        <v>1</v>
      </c>
      <c r="J1119" s="37"/>
      <c r="K1119" s="31"/>
      <c r="L1119" s="31"/>
      <c r="M1119" s="38"/>
      <c r="N1119" s="193"/>
      <c r="O1119" s="21"/>
      <c r="P1119" s="21"/>
      <c r="Q1119" s="21"/>
      <c r="R1119" s="21"/>
      <c r="S1119" s="21"/>
      <c r="T1119" s="121"/>
      <c r="U1119" s="50">
        <f t="shared" si="277"/>
        <v>0</v>
      </c>
      <c r="V1119" s="29">
        <f t="shared" si="278"/>
        <v>0</v>
      </c>
      <c r="W1119" s="29">
        <f t="shared" si="279"/>
        <v>0</v>
      </c>
      <c r="X1119" s="57">
        <f t="shared" si="280"/>
        <v>0</v>
      </c>
      <c r="Y1119" s="29">
        <f t="shared" si="281"/>
        <v>0</v>
      </c>
      <c r="Z1119" s="20">
        <f t="shared" si="282"/>
        <v>0</v>
      </c>
      <c r="AA1119" s="20">
        <f t="shared" si="295"/>
        <v>0</v>
      </c>
      <c r="AB1119" s="20">
        <f t="shared" si="283"/>
        <v>0</v>
      </c>
      <c r="AC1119" s="20">
        <f t="shared" si="284"/>
        <v>30</v>
      </c>
      <c r="AD1119" s="20">
        <f t="shared" si="285"/>
        <v>0</v>
      </c>
      <c r="AE1119" s="23">
        <f t="shared" si="286"/>
        <v>0</v>
      </c>
      <c r="AF1119" s="25">
        <f t="shared" si="287"/>
        <v>0</v>
      </c>
      <c r="AG1119" s="230">
        <f t="shared" si="296"/>
        <v>0</v>
      </c>
      <c r="AH1119" s="25">
        <f t="shared" si="293"/>
        <v>0</v>
      </c>
      <c r="AI1119" s="23"/>
      <c r="AJ1119" s="49">
        <f t="shared" si="288"/>
        <v>30</v>
      </c>
      <c r="AK1119" s="181" t="s">
        <v>875</v>
      </c>
      <c r="AL1119" s="182">
        <f t="shared" si="289"/>
        <v>0.05</v>
      </c>
      <c r="AM1119" s="158" t="s">
        <v>468</v>
      </c>
      <c r="AN1119" s="20" t="s">
        <v>180</v>
      </c>
      <c r="AO1119" s="20" t="s">
        <v>180</v>
      </c>
      <c r="AP1119" s="21"/>
      <c r="AQ1119" s="122" t="s">
        <v>876</v>
      </c>
      <c r="AR1119" s="185" t="str">
        <f>INDEX(Преподаватели!F$3:F$72,MATCH($AK1119,Преподаватели!$E$3:$E$72,0),1)</f>
        <v>проф.</v>
      </c>
      <c r="AS1119" s="101" t="str">
        <f>INDEX(Преподаватели!G$3:G$72,MATCH($AK1119,Преподаватели!$E$3:$E$72,0),1)</f>
        <v>шт.</v>
      </c>
      <c r="AT1119" s="101" t="str">
        <f>INDEX(Преподаватели!H$3:H$72,MATCH($AK1119,Преподаватели!$E$3:$E$72,0),1)</f>
        <v>д.н.</v>
      </c>
      <c r="AU1119" s="186" t="str">
        <f>INDEX(Преподаватели!I$3:I$72,MATCH($AK1119,Преподаватели!$E$3:$E$72,0),1)</f>
        <v>проф.</v>
      </c>
      <c r="AV1119" s="157"/>
      <c r="AW1119" s="163"/>
      <c r="AX1119" s="163"/>
      <c r="AY1119" s="164"/>
      <c r="AZ1119" s="165"/>
      <c r="BA1119" s="165"/>
      <c r="BB1119" s="4"/>
      <c r="BC1119" s="4"/>
      <c r="BD1119" s="4"/>
      <c r="BE1119" s="4"/>
      <c r="BF1119" s="4"/>
    </row>
    <row r="1120" spans="1:58" s="1" customFormat="1">
      <c r="A1120" s="21"/>
      <c r="B1120" s="318" t="s">
        <v>890</v>
      </c>
      <c r="C1120" s="68" t="s">
        <v>483</v>
      </c>
      <c r="D1120" s="21" t="s">
        <v>437</v>
      </c>
      <c r="E1120" s="21" t="s">
        <v>104</v>
      </c>
      <c r="F1120" s="21">
        <v>2</v>
      </c>
      <c r="G1120" s="20" t="s">
        <v>669</v>
      </c>
      <c r="H1120" s="21">
        <v>3</v>
      </c>
      <c r="I1120" s="49">
        <v>1</v>
      </c>
      <c r="J1120" s="37"/>
      <c r="K1120" s="31"/>
      <c r="L1120" s="31"/>
      <c r="M1120" s="38"/>
      <c r="N1120" s="193"/>
      <c r="O1120" s="21"/>
      <c r="P1120" s="21"/>
      <c r="Q1120" s="21"/>
      <c r="R1120" s="21"/>
      <c r="S1120" s="21"/>
      <c r="T1120" s="121"/>
      <c r="U1120" s="50">
        <f t="shared" si="277"/>
        <v>0</v>
      </c>
      <c r="V1120" s="29">
        <f t="shared" si="278"/>
        <v>0</v>
      </c>
      <c r="W1120" s="29">
        <f t="shared" si="279"/>
        <v>0</v>
      </c>
      <c r="X1120" s="57">
        <f t="shared" si="280"/>
        <v>0</v>
      </c>
      <c r="Y1120" s="29">
        <f t="shared" si="281"/>
        <v>0</v>
      </c>
      <c r="Z1120" s="20">
        <f t="shared" si="282"/>
        <v>0</v>
      </c>
      <c r="AA1120" s="20">
        <f t="shared" si="295"/>
        <v>0</v>
      </c>
      <c r="AB1120" s="20">
        <f t="shared" si="283"/>
        <v>0</v>
      </c>
      <c r="AC1120" s="20">
        <f t="shared" si="284"/>
        <v>0.99</v>
      </c>
      <c r="AD1120" s="20">
        <f t="shared" si="285"/>
        <v>0</v>
      </c>
      <c r="AE1120" s="23">
        <f t="shared" si="286"/>
        <v>0</v>
      </c>
      <c r="AF1120" s="25">
        <f t="shared" si="287"/>
        <v>0</v>
      </c>
      <c r="AG1120" s="230">
        <f t="shared" si="296"/>
        <v>0</v>
      </c>
      <c r="AH1120" s="25">
        <f t="shared" si="293"/>
        <v>0</v>
      </c>
      <c r="AI1120" s="23"/>
      <c r="AJ1120" s="49">
        <f t="shared" si="288"/>
        <v>0.99</v>
      </c>
      <c r="AK1120" s="181" t="s">
        <v>880</v>
      </c>
      <c r="AL1120" s="182">
        <f t="shared" si="289"/>
        <v>1.65E-3</v>
      </c>
      <c r="AM1120" s="158" t="s">
        <v>468</v>
      </c>
      <c r="AN1120" s="20" t="s">
        <v>180</v>
      </c>
      <c r="AO1120" s="20" t="s">
        <v>180</v>
      </c>
      <c r="AP1120" s="21"/>
      <c r="AQ1120" s="122" t="s">
        <v>876</v>
      </c>
      <c r="AR1120" s="185" t="str">
        <f>INDEX(Преподаватели!F$3:F$72,MATCH($AK1120,Преподаватели!$E$3:$E$72,0),1)</f>
        <v>доц.</v>
      </c>
      <c r="AS1120" s="101" t="str">
        <f>INDEX(Преподаватели!G$3:G$72,MATCH($AK1120,Преподаватели!$E$3:$E$72,0),1)</f>
        <v>шт.</v>
      </c>
      <c r="AT1120" s="101" t="str">
        <f>INDEX(Преподаватели!H$3:H$72,MATCH($AK1120,Преподаватели!$E$3:$E$72,0),1)</f>
        <v>к.н.</v>
      </c>
      <c r="AU1120" s="186" t="str">
        <f>INDEX(Преподаватели!I$3:I$72,MATCH($AK1120,Преподаватели!$E$3:$E$72,0),1)</f>
        <v>доц.</v>
      </c>
      <c r="AV1120" s="157"/>
      <c r="AW1120" s="163"/>
      <c r="AX1120" s="163"/>
      <c r="AY1120" s="164"/>
      <c r="AZ1120" s="165"/>
      <c r="BA1120" s="165"/>
    </row>
    <row r="1121" spans="1:58">
      <c r="A1121" s="328" t="s">
        <v>881</v>
      </c>
      <c r="B1121" s="318" t="s">
        <v>882</v>
      </c>
      <c r="C1121" s="68" t="s">
        <v>483</v>
      </c>
      <c r="D1121" s="21" t="s">
        <v>437</v>
      </c>
      <c r="E1121" s="21" t="s">
        <v>104</v>
      </c>
      <c r="F1121" s="21">
        <v>2</v>
      </c>
      <c r="G1121" s="20" t="s">
        <v>669</v>
      </c>
      <c r="H1121" s="21">
        <v>3</v>
      </c>
      <c r="I1121" s="49">
        <v>1</v>
      </c>
      <c r="J1121" s="37"/>
      <c r="K1121" s="31"/>
      <c r="L1121" s="31"/>
      <c r="M1121" s="38"/>
      <c r="N1121" s="193"/>
      <c r="O1121" s="21"/>
      <c r="P1121" s="21"/>
      <c r="Q1121" s="21"/>
      <c r="R1121" s="21"/>
      <c r="S1121" s="21"/>
      <c r="T1121" s="121"/>
      <c r="U1121" s="50">
        <f t="shared" si="277"/>
        <v>0</v>
      </c>
      <c r="V1121" s="29">
        <f t="shared" si="278"/>
        <v>0</v>
      </c>
      <c r="W1121" s="29">
        <f t="shared" si="279"/>
        <v>0</v>
      </c>
      <c r="X1121" s="57">
        <f t="shared" si="280"/>
        <v>0</v>
      </c>
      <c r="Y1121" s="29">
        <f t="shared" si="281"/>
        <v>0</v>
      </c>
      <c r="Z1121" s="20">
        <f t="shared" si="282"/>
        <v>0</v>
      </c>
      <c r="AA1121" s="20">
        <f t="shared" si="295"/>
        <v>0</v>
      </c>
      <c r="AB1121" s="20">
        <f t="shared" si="283"/>
        <v>0</v>
      </c>
      <c r="AC1121" s="20">
        <f t="shared" si="284"/>
        <v>0</v>
      </c>
      <c r="AD1121" s="20">
        <f t="shared" si="285"/>
        <v>1.5</v>
      </c>
      <c r="AE1121" s="23">
        <f t="shared" si="286"/>
        <v>0</v>
      </c>
      <c r="AF1121" s="25">
        <f t="shared" si="287"/>
        <v>0</v>
      </c>
      <c r="AG1121" s="230">
        <f t="shared" si="296"/>
        <v>0</v>
      </c>
      <c r="AH1121" s="25">
        <f t="shared" si="293"/>
        <v>0</v>
      </c>
      <c r="AI1121" s="23"/>
      <c r="AJ1121" s="49">
        <f t="shared" si="288"/>
        <v>1.5</v>
      </c>
      <c r="AK1121" s="181" t="s">
        <v>883</v>
      </c>
      <c r="AL1121" s="182">
        <f t="shared" si="289"/>
        <v>2.5000000000000001E-3</v>
      </c>
      <c r="AM1121" s="69" t="s">
        <v>468</v>
      </c>
      <c r="AN1121" s="20" t="s">
        <v>180</v>
      </c>
      <c r="AO1121" s="20" t="s">
        <v>180</v>
      </c>
      <c r="AP1121" s="21"/>
      <c r="AQ1121" s="122" t="s">
        <v>876</v>
      </c>
      <c r="AR1121" s="185" t="str">
        <f>INDEX(Преподаватели!F$3:F$72,MATCH($AK1121,Преподаватели!$E$3:$E$72,0),1)</f>
        <v>доц.</v>
      </c>
      <c r="AS1121" s="101" t="str">
        <f>INDEX(Преподаватели!G$3:G$72,MATCH($AK1121,Преподаватели!$E$3:$E$72,0),1)</f>
        <v>сум.</v>
      </c>
      <c r="AT1121" s="101" t="str">
        <f>INDEX(Преподаватели!H$3:H$72,MATCH($AK1121,Преподаватели!$E$3:$E$72,0),1)</f>
        <v>б.с.</v>
      </c>
      <c r="AU1121" s="186" t="str">
        <f>INDEX(Преподаватели!I$3:I$72,MATCH($AK1121,Преподаватели!$E$3:$E$72,0),1)</f>
        <v>б.з.</v>
      </c>
      <c r="AV1121" s="157"/>
      <c r="AW1121" s="163"/>
      <c r="AX1121" s="163"/>
      <c r="AY1121" s="164"/>
      <c r="AZ1121" s="165"/>
      <c r="BA1121" s="165"/>
    </row>
    <row r="1122" spans="1:58" s="1" customFormat="1">
      <c r="A1122" s="328" t="s">
        <v>881</v>
      </c>
      <c r="B1122" s="318" t="s">
        <v>884</v>
      </c>
      <c r="C1122" s="68" t="s">
        <v>483</v>
      </c>
      <c r="D1122" s="21" t="s">
        <v>437</v>
      </c>
      <c r="E1122" s="21" t="s">
        <v>104</v>
      </c>
      <c r="F1122" s="21">
        <v>2</v>
      </c>
      <c r="G1122" s="20" t="s">
        <v>669</v>
      </c>
      <c r="H1122" s="21">
        <v>3</v>
      </c>
      <c r="I1122" s="49">
        <v>1</v>
      </c>
      <c r="J1122" s="37"/>
      <c r="K1122" s="31"/>
      <c r="L1122" s="31"/>
      <c r="M1122" s="38"/>
      <c r="N1122" s="193"/>
      <c r="O1122" s="21"/>
      <c r="P1122" s="21"/>
      <c r="Q1122" s="21"/>
      <c r="R1122" s="21"/>
      <c r="S1122" s="21"/>
      <c r="T1122" s="121"/>
      <c r="U1122" s="50">
        <f t="shared" si="277"/>
        <v>0</v>
      </c>
      <c r="V1122" s="29">
        <f t="shared" si="278"/>
        <v>0</v>
      </c>
      <c r="W1122" s="29">
        <f t="shared" si="279"/>
        <v>0</v>
      </c>
      <c r="X1122" s="57">
        <f t="shared" si="280"/>
        <v>0</v>
      </c>
      <c r="Y1122" s="29">
        <f t="shared" si="281"/>
        <v>0</v>
      </c>
      <c r="Z1122" s="20">
        <f t="shared" si="282"/>
        <v>0</v>
      </c>
      <c r="AA1122" s="20">
        <f t="shared" si="295"/>
        <v>0</v>
      </c>
      <c r="AB1122" s="20">
        <f t="shared" si="283"/>
        <v>0</v>
      </c>
      <c r="AC1122" s="20">
        <f t="shared" si="284"/>
        <v>0</v>
      </c>
      <c r="AD1122" s="20">
        <f t="shared" si="285"/>
        <v>0.99</v>
      </c>
      <c r="AE1122" s="23">
        <f t="shared" si="286"/>
        <v>0</v>
      </c>
      <c r="AF1122" s="25">
        <f t="shared" si="287"/>
        <v>0</v>
      </c>
      <c r="AG1122" s="230">
        <f t="shared" si="296"/>
        <v>0</v>
      </c>
      <c r="AH1122" s="25">
        <f t="shared" si="293"/>
        <v>0</v>
      </c>
      <c r="AI1122" s="23"/>
      <c r="AJ1122" s="49">
        <f t="shared" si="288"/>
        <v>0.99</v>
      </c>
      <c r="AK1122" s="181" t="s">
        <v>875</v>
      </c>
      <c r="AL1122" s="182">
        <f t="shared" si="289"/>
        <v>1.65E-3</v>
      </c>
      <c r="AM1122" s="158" t="s">
        <v>468</v>
      </c>
      <c r="AN1122" s="20" t="s">
        <v>180</v>
      </c>
      <c r="AO1122" s="20" t="s">
        <v>180</v>
      </c>
      <c r="AP1122" s="21"/>
      <c r="AQ1122" s="122" t="s">
        <v>876</v>
      </c>
      <c r="AR1122" s="185" t="str">
        <f>INDEX(Преподаватели!F$3:F$72,MATCH($AK1122,Преподаватели!$E$3:$E$72,0),1)</f>
        <v>проф.</v>
      </c>
      <c r="AS1122" s="101" t="str">
        <f>INDEX(Преподаватели!G$3:G$72,MATCH($AK1122,Преподаватели!$E$3:$E$72,0),1)</f>
        <v>шт.</v>
      </c>
      <c r="AT1122" s="101" t="str">
        <f>INDEX(Преподаватели!H$3:H$72,MATCH($AK1122,Преподаватели!$E$3:$E$72,0),1)</f>
        <v>д.н.</v>
      </c>
      <c r="AU1122" s="186" t="str">
        <f>INDEX(Преподаватели!I$3:I$72,MATCH($AK1122,Преподаватели!$E$3:$E$72,0),1)</f>
        <v>проф.</v>
      </c>
      <c r="AV1122" s="157"/>
      <c r="AW1122" s="163"/>
      <c r="AX1122" s="163"/>
      <c r="AY1122" s="164"/>
      <c r="AZ1122" s="165"/>
      <c r="BA1122" s="165"/>
    </row>
    <row r="1123" spans="1:58">
      <c r="A1123" s="319" t="s">
        <v>881</v>
      </c>
      <c r="B1123" s="318" t="s">
        <v>884</v>
      </c>
      <c r="C1123" s="68" t="s">
        <v>483</v>
      </c>
      <c r="D1123" s="21" t="s">
        <v>437</v>
      </c>
      <c r="E1123" s="21" t="s">
        <v>104</v>
      </c>
      <c r="F1123" s="21">
        <v>2</v>
      </c>
      <c r="G1123" s="20" t="s">
        <v>669</v>
      </c>
      <c r="H1123" s="21">
        <v>3</v>
      </c>
      <c r="I1123" s="49">
        <v>1</v>
      </c>
      <c r="J1123" s="37"/>
      <c r="K1123" s="31"/>
      <c r="L1123" s="31"/>
      <c r="M1123" s="38"/>
      <c r="N1123" s="193"/>
      <c r="O1123" s="21"/>
      <c r="P1123" s="21"/>
      <c r="Q1123" s="21"/>
      <c r="R1123" s="21"/>
      <c r="S1123" s="21"/>
      <c r="T1123" s="121"/>
      <c r="U1123" s="50">
        <f t="shared" si="277"/>
        <v>0</v>
      </c>
      <c r="V1123" s="29">
        <f t="shared" si="278"/>
        <v>0</v>
      </c>
      <c r="W1123" s="29">
        <f t="shared" si="279"/>
        <v>0</v>
      </c>
      <c r="X1123" s="57">
        <f t="shared" si="280"/>
        <v>0</v>
      </c>
      <c r="Y1123" s="29">
        <f t="shared" si="281"/>
        <v>0</v>
      </c>
      <c r="Z1123" s="20">
        <f t="shared" si="282"/>
        <v>0</v>
      </c>
      <c r="AA1123" s="20">
        <f t="shared" si="295"/>
        <v>0</v>
      </c>
      <c r="AB1123" s="20">
        <f t="shared" si="283"/>
        <v>0</v>
      </c>
      <c r="AC1123" s="20">
        <f t="shared" si="284"/>
        <v>0</v>
      </c>
      <c r="AD1123" s="20">
        <f t="shared" si="285"/>
        <v>0.99</v>
      </c>
      <c r="AE1123" s="23">
        <f t="shared" si="286"/>
        <v>0</v>
      </c>
      <c r="AF1123" s="25">
        <f t="shared" si="287"/>
        <v>0</v>
      </c>
      <c r="AG1123" s="230">
        <f t="shared" si="296"/>
        <v>0</v>
      </c>
      <c r="AH1123" s="25">
        <f t="shared" si="293"/>
        <v>0</v>
      </c>
      <c r="AI1123" s="23"/>
      <c r="AJ1123" s="49">
        <f t="shared" si="288"/>
        <v>0.99</v>
      </c>
      <c r="AK1123" s="181" t="s">
        <v>880</v>
      </c>
      <c r="AL1123" s="182">
        <f t="shared" si="289"/>
        <v>1.65E-3</v>
      </c>
      <c r="AM1123" s="69" t="s">
        <v>468</v>
      </c>
      <c r="AN1123" s="20" t="s">
        <v>180</v>
      </c>
      <c r="AO1123" s="20" t="s">
        <v>180</v>
      </c>
      <c r="AP1123" s="21"/>
      <c r="AQ1123" s="122" t="s">
        <v>876</v>
      </c>
      <c r="AR1123" s="185" t="str">
        <f>INDEX(Преподаватели!F$3:F$72,MATCH($AK1123,Преподаватели!$E$3:$E$72,0),1)</f>
        <v>доц.</v>
      </c>
      <c r="AS1123" s="101" t="str">
        <f>INDEX(Преподаватели!G$3:G$72,MATCH($AK1123,Преподаватели!$E$3:$E$72,0),1)</f>
        <v>шт.</v>
      </c>
      <c r="AT1123" s="101" t="str">
        <f>INDEX(Преподаватели!H$3:H$72,MATCH($AK1123,Преподаватели!$E$3:$E$72,0),1)</f>
        <v>к.н.</v>
      </c>
      <c r="AU1123" s="186" t="str">
        <f>INDEX(Преподаватели!I$3:I$72,MATCH($AK1123,Преподаватели!$E$3:$E$72,0),1)</f>
        <v>доц.</v>
      </c>
      <c r="AV1123" s="157"/>
      <c r="AW1123" s="163"/>
      <c r="AX1123" s="163"/>
      <c r="AY1123" s="164"/>
      <c r="AZ1123" s="165"/>
      <c r="BA1123" s="165"/>
      <c r="BB1123" s="1"/>
      <c r="BC1123" s="1"/>
      <c r="BD1123" s="1"/>
      <c r="BE1123" s="1"/>
      <c r="BF1123" s="1"/>
    </row>
    <row r="1124" spans="1:58" s="1" customFormat="1">
      <c r="A1124" s="328" t="s">
        <v>881</v>
      </c>
      <c r="B1124" s="318" t="s">
        <v>884</v>
      </c>
      <c r="C1124" s="68" t="s">
        <v>483</v>
      </c>
      <c r="D1124" s="21" t="s">
        <v>437</v>
      </c>
      <c r="E1124" s="21" t="s">
        <v>104</v>
      </c>
      <c r="F1124" s="21">
        <v>2</v>
      </c>
      <c r="G1124" s="20" t="s">
        <v>669</v>
      </c>
      <c r="H1124" s="21">
        <v>3</v>
      </c>
      <c r="I1124" s="49">
        <v>1</v>
      </c>
      <c r="J1124" s="37"/>
      <c r="K1124" s="31"/>
      <c r="L1124" s="31"/>
      <c r="M1124" s="38"/>
      <c r="N1124" s="193"/>
      <c r="O1124" s="21"/>
      <c r="P1124" s="21"/>
      <c r="Q1124" s="21"/>
      <c r="R1124" s="21"/>
      <c r="S1124" s="21"/>
      <c r="T1124" s="121"/>
      <c r="U1124" s="50">
        <f t="shared" si="277"/>
        <v>0</v>
      </c>
      <c r="V1124" s="29">
        <f t="shared" si="278"/>
        <v>0</v>
      </c>
      <c r="W1124" s="29">
        <f t="shared" si="279"/>
        <v>0</v>
      </c>
      <c r="X1124" s="57">
        <f t="shared" si="280"/>
        <v>0</v>
      </c>
      <c r="Y1124" s="29">
        <f t="shared" si="281"/>
        <v>0</v>
      </c>
      <c r="Z1124" s="20">
        <f t="shared" si="282"/>
        <v>0</v>
      </c>
      <c r="AA1124" s="20">
        <f t="shared" si="295"/>
        <v>0</v>
      </c>
      <c r="AB1124" s="20">
        <f t="shared" si="283"/>
        <v>0</v>
      </c>
      <c r="AC1124" s="20">
        <f t="shared" si="284"/>
        <v>0</v>
      </c>
      <c r="AD1124" s="20">
        <f t="shared" si="285"/>
        <v>0.99</v>
      </c>
      <c r="AE1124" s="23">
        <f t="shared" si="286"/>
        <v>0</v>
      </c>
      <c r="AF1124" s="25">
        <f t="shared" si="287"/>
        <v>0</v>
      </c>
      <c r="AG1124" s="230">
        <f t="shared" si="296"/>
        <v>0</v>
      </c>
      <c r="AH1124" s="25">
        <f t="shared" si="293"/>
        <v>0</v>
      </c>
      <c r="AI1124" s="23"/>
      <c r="AJ1124" s="49">
        <f t="shared" si="288"/>
        <v>0.99</v>
      </c>
      <c r="AK1124" s="181" t="s">
        <v>880</v>
      </c>
      <c r="AL1124" s="182">
        <f t="shared" si="289"/>
        <v>1.65E-3</v>
      </c>
      <c r="AM1124" s="158" t="s">
        <v>468</v>
      </c>
      <c r="AN1124" s="20" t="s">
        <v>180</v>
      </c>
      <c r="AO1124" s="20" t="s">
        <v>180</v>
      </c>
      <c r="AP1124" s="21"/>
      <c r="AQ1124" s="122" t="s">
        <v>876</v>
      </c>
      <c r="AR1124" s="185" t="str">
        <f>INDEX(Преподаватели!F$3:F$72,MATCH($AK1124,Преподаватели!$E$3:$E$72,0),1)</f>
        <v>доц.</v>
      </c>
      <c r="AS1124" s="101" t="str">
        <f>INDEX(Преподаватели!G$3:G$72,MATCH($AK1124,Преподаватели!$E$3:$E$72,0),1)</f>
        <v>шт.</v>
      </c>
      <c r="AT1124" s="101" t="str">
        <f>INDEX(Преподаватели!H$3:H$72,MATCH($AK1124,Преподаватели!$E$3:$E$72,0),1)</f>
        <v>к.н.</v>
      </c>
      <c r="AU1124" s="186" t="str">
        <f>INDEX(Преподаватели!I$3:I$72,MATCH($AK1124,Преподаватели!$E$3:$E$72,0),1)</f>
        <v>доц.</v>
      </c>
      <c r="AV1124" s="157"/>
      <c r="AW1124" s="163"/>
      <c r="AX1124" s="163"/>
      <c r="AY1124" s="164"/>
      <c r="AZ1124" s="165"/>
      <c r="BA1124" s="165"/>
      <c r="BB1124" s="4"/>
      <c r="BC1124" s="4"/>
      <c r="BD1124" s="4"/>
      <c r="BE1124" s="4"/>
      <c r="BF1124" s="4"/>
    </row>
    <row r="1125" spans="1:58" s="1" customFormat="1">
      <c r="A1125" s="328" t="s">
        <v>881</v>
      </c>
      <c r="B1125" s="318" t="s">
        <v>891</v>
      </c>
      <c r="C1125" s="68" t="s">
        <v>483</v>
      </c>
      <c r="D1125" s="21" t="s">
        <v>437</v>
      </c>
      <c r="E1125" s="21" t="s">
        <v>104</v>
      </c>
      <c r="F1125" s="21">
        <v>2</v>
      </c>
      <c r="G1125" s="20" t="s">
        <v>669</v>
      </c>
      <c r="H1125" s="21">
        <v>3</v>
      </c>
      <c r="I1125" s="49">
        <v>1</v>
      </c>
      <c r="J1125" s="37"/>
      <c r="K1125" s="31"/>
      <c r="L1125" s="31"/>
      <c r="M1125" s="38"/>
      <c r="N1125" s="193"/>
      <c r="O1125" s="21"/>
      <c r="P1125" s="21"/>
      <c r="Q1125" s="21"/>
      <c r="R1125" s="21"/>
      <c r="S1125" s="21"/>
      <c r="T1125" s="121"/>
      <c r="U1125" s="50">
        <f t="shared" si="277"/>
        <v>0</v>
      </c>
      <c r="V1125" s="29">
        <f t="shared" si="278"/>
        <v>0</v>
      </c>
      <c r="W1125" s="29">
        <f t="shared" si="279"/>
        <v>0</v>
      </c>
      <c r="X1125" s="57">
        <f t="shared" si="280"/>
        <v>0</v>
      </c>
      <c r="Y1125" s="29">
        <f t="shared" si="281"/>
        <v>0</v>
      </c>
      <c r="Z1125" s="20">
        <f t="shared" si="282"/>
        <v>0</v>
      </c>
      <c r="AA1125" s="20">
        <f t="shared" si="295"/>
        <v>0</v>
      </c>
      <c r="AB1125" s="20">
        <f t="shared" si="283"/>
        <v>0</v>
      </c>
      <c r="AC1125" s="20">
        <f t="shared" si="284"/>
        <v>0</v>
      </c>
      <c r="AD1125" s="20">
        <f t="shared" si="285"/>
        <v>1.5</v>
      </c>
      <c r="AE1125" s="23">
        <f t="shared" si="286"/>
        <v>0</v>
      </c>
      <c r="AF1125" s="25">
        <f t="shared" si="287"/>
        <v>0</v>
      </c>
      <c r="AG1125" s="230">
        <f t="shared" si="296"/>
        <v>0</v>
      </c>
      <c r="AH1125" s="25">
        <f t="shared" si="293"/>
        <v>0</v>
      </c>
      <c r="AI1125" s="23"/>
      <c r="AJ1125" s="49">
        <f t="shared" si="288"/>
        <v>1.5</v>
      </c>
      <c r="AK1125" s="181" t="s">
        <v>883</v>
      </c>
      <c r="AL1125" s="182">
        <f t="shared" si="289"/>
        <v>2.5000000000000001E-3</v>
      </c>
      <c r="AM1125" s="158" t="s">
        <v>468</v>
      </c>
      <c r="AN1125" s="20" t="s">
        <v>180</v>
      </c>
      <c r="AO1125" s="20" t="s">
        <v>180</v>
      </c>
      <c r="AP1125" s="21"/>
      <c r="AQ1125" s="122" t="s">
        <v>876</v>
      </c>
      <c r="AR1125" s="185" t="str">
        <f>INDEX(Преподаватели!F$3:F$72,MATCH($AK1125,Преподаватели!$E$3:$E$72,0),1)</f>
        <v>доц.</v>
      </c>
      <c r="AS1125" s="101" t="str">
        <f>INDEX(Преподаватели!G$3:G$72,MATCH($AK1125,Преподаватели!$E$3:$E$72,0),1)</f>
        <v>сум.</v>
      </c>
      <c r="AT1125" s="101" t="str">
        <f>INDEX(Преподаватели!H$3:H$72,MATCH($AK1125,Преподаватели!$E$3:$E$72,0),1)</f>
        <v>б.с.</v>
      </c>
      <c r="AU1125" s="186" t="str">
        <f>INDEX(Преподаватели!I$3:I$72,MATCH($AK1125,Преподаватели!$E$3:$E$72,0),1)</f>
        <v>б.з.</v>
      </c>
      <c r="AV1125" s="157"/>
      <c r="AW1125" s="163"/>
      <c r="AX1125" s="163"/>
      <c r="AY1125" s="164"/>
      <c r="AZ1125" s="165"/>
      <c r="BA1125" s="165"/>
    </row>
    <row r="1126" spans="1:58" s="1" customFormat="1">
      <c r="A1126" s="328" t="s">
        <v>881</v>
      </c>
      <c r="B1126" s="318" t="s">
        <v>892</v>
      </c>
      <c r="C1126" s="68" t="s">
        <v>483</v>
      </c>
      <c r="D1126" s="21" t="s">
        <v>437</v>
      </c>
      <c r="E1126" s="21" t="s">
        <v>104</v>
      </c>
      <c r="F1126" s="21">
        <v>2</v>
      </c>
      <c r="G1126" s="20" t="s">
        <v>669</v>
      </c>
      <c r="H1126" s="21">
        <v>3</v>
      </c>
      <c r="I1126" s="49">
        <v>1</v>
      </c>
      <c r="J1126" s="37"/>
      <c r="K1126" s="31"/>
      <c r="L1126" s="31"/>
      <c r="M1126" s="38"/>
      <c r="N1126" s="193"/>
      <c r="O1126" s="21"/>
      <c r="P1126" s="21"/>
      <c r="Q1126" s="21"/>
      <c r="R1126" s="21"/>
      <c r="S1126" s="21"/>
      <c r="T1126" s="121"/>
      <c r="U1126" s="50">
        <f t="shared" si="277"/>
        <v>0</v>
      </c>
      <c r="V1126" s="29">
        <f t="shared" si="278"/>
        <v>0</v>
      </c>
      <c r="W1126" s="29">
        <f t="shared" si="279"/>
        <v>0</v>
      </c>
      <c r="X1126" s="57">
        <f t="shared" si="280"/>
        <v>0</v>
      </c>
      <c r="Y1126" s="29">
        <f t="shared" si="281"/>
        <v>0</v>
      </c>
      <c r="Z1126" s="20">
        <f t="shared" si="282"/>
        <v>0</v>
      </c>
      <c r="AA1126" s="20">
        <f t="shared" si="295"/>
        <v>0</v>
      </c>
      <c r="AB1126" s="20">
        <f t="shared" si="283"/>
        <v>0</v>
      </c>
      <c r="AC1126" s="20">
        <f t="shared" si="284"/>
        <v>0</v>
      </c>
      <c r="AD1126" s="20">
        <f t="shared" si="285"/>
        <v>0.99</v>
      </c>
      <c r="AE1126" s="23">
        <f t="shared" si="286"/>
        <v>0</v>
      </c>
      <c r="AF1126" s="25">
        <f t="shared" si="287"/>
        <v>0</v>
      </c>
      <c r="AG1126" s="230">
        <f t="shared" si="296"/>
        <v>0</v>
      </c>
      <c r="AH1126" s="25">
        <f t="shared" si="293"/>
        <v>0</v>
      </c>
      <c r="AI1126" s="23"/>
      <c r="AJ1126" s="49">
        <f t="shared" si="288"/>
        <v>0.99</v>
      </c>
      <c r="AK1126" s="181" t="s">
        <v>875</v>
      </c>
      <c r="AL1126" s="182">
        <f t="shared" si="289"/>
        <v>1.65E-3</v>
      </c>
      <c r="AM1126" s="158" t="s">
        <v>468</v>
      </c>
      <c r="AN1126" s="20" t="s">
        <v>180</v>
      </c>
      <c r="AO1126" s="20" t="s">
        <v>180</v>
      </c>
      <c r="AP1126" s="21"/>
      <c r="AQ1126" s="122" t="s">
        <v>876</v>
      </c>
      <c r="AR1126" s="185" t="str">
        <f>INDEX(Преподаватели!F$3:F$72,MATCH($AK1126,Преподаватели!$E$3:$E$72,0),1)</f>
        <v>проф.</v>
      </c>
      <c r="AS1126" s="101" t="str">
        <f>INDEX(Преподаватели!G$3:G$72,MATCH($AK1126,Преподаватели!$E$3:$E$72,0),1)</f>
        <v>шт.</v>
      </c>
      <c r="AT1126" s="101" t="str">
        <f>INDEX(Преподаватели!H$3:H$72,MATCH($AK1126,Преподаватели!$E$3:$E$72,0),1)</f>
        <v>д.н.</v>
      </c>
      <c r="AU1126" s="186" t="str">
        <f>INDEX(Преподаватели!I$3:I$72,MATCH($AK1126,Преподаватели!$E$3:$E$72,0),1)</f>
        <v>проф.</v>
      </c>
      <c r="AV1126" s="157"/>
      <c r="AW1126" s="163"/>
      <c r="AX1126" s="163"/>
      <c r="AY1126" s="164"/>
      <c r="AZ1126" s="165"/>
      <c r="BA1126" s="165"/>
    </row>
    <row r="1127" spans="1:58">
      <c r="A1127" s="319" t="s">
        <v>881</v>
      </c>
      <c r="B1127" s="318" t="s">
        <v>892</v>
      </c>
      <c r="C1127" s="68" t="s">
        <v>483</v>
      </c>
      <c r="D1127" s="21" t="s">
        <v>437</v>
      </c>
      <c r="E1127" s="21" t="s">
        <v>104</v>
      </c>
      <c r="F1127" s="21">
        <v>2</v>
      </c>
      <c r="G1127" s="20" t="s">
        <v>669</v>
      </c>
      <c r="H1127" s="21">
        <v>3</v>
      </c>
      <c r="I1127" s="49">
        <v>1</v>
      </c>
      <c r="J1127" s="37"/>
      <c r="K1127" s="31"/>
      <c r="L1127" s="31"/>
      <c r="M1127" s="38"/>
      <c r="N1127" s="193"/>
      <c r="O1127" s="21"/>
      <c r="P1127" s="21"/>
      <c r="Q1127" s="21"/>
      <c r="R1127" s="21"/>
      <c r="S1127" s="21"/>
      <c r="T1127" s="121"/>
      <c r="U1127" s="50">
        <f t="shared" si="277"/>
        <v>0</v>
      </c>
      <c r="V1127" s="29">
        <f t="shared" si="278"/>
        <v>0</v>
      </c>
      <c r="W1127" s="29">
        <f t="shared" si="279"/>
        <v>0</v>
      </c>
      <c r="X1127" s="57">
        <f t="shared" si="280"/>
        <v>0</v>
      </c>
      <c r="Y1127" s="29">
        <f t="shared" si="281"/>
        <v>0</v>
      </c>
      <c r="Z1127" s="20">
        <f t="shared" si="282"/>
        <v>0</v>
      </c>
      <c r="AA1127" s="20">
        <f t="shared" si="295"/>
        <v>0</v>
      </c>
      <c r="AB1127" s="20">
        <f t="shared" si="283"/>
        <v>0</v>
      </c>
      <c r="AC1127" s="20">
        <f t="shared" si="284"/>
        <v>0</v>
      </c>
      <c r="AD1127" s="20">
        <f t="shared" si="285"/>
        <v>0.99</v>
      </c>
      <c r="AE1127" s="23">
        <f t="shared" si="286"/>
        <v>0</v>
      </c>
      <c r="AF1127" s="25">
        <f t="shared" si="287"/>
        <v>0</v>
      </c>
      <c r="AG1127" s="230">
        <f t="shared" si="296"/>
        <v>0</v>
      </c>
      <c r="AH1127" s="25">
        <f t="shared" si="293"/>
        <v>0</v>
      </c>
      <c r="AI1127" s="23"/>
      <c r="AJ1127" s="49">
        <f t="shared" si="288"/>
        <v>0.99</v>
      </c>
      <c r="AK1127" s="181" t="s">
        <v>880</v>
      </c>
      <c r="AL1127" s="182">
        <f t="shared" si="289"/>
        <v>1.65E-3</v>
      </c>
      <c r="AM1127" s="69" t="s">
        <v>468</v>
      </c>
      <c r="AN1127" s="20" t="s">
        <v>180</v>
      </c>
      <c r="AO1127" s="20" t="s">
        <v>180</v>
      </c>
      <c r="AP1127" s="21"/>
      <c r="AQ1127" s="122" t="s">
        <v>876</v>
      </c>
      <c r="AR1127" s="185" t="str">
        <f>INDEX(Преподаватели!F$3:F$72,MATCH($AK1127,Преподаватели!$E$3:$E$72,0),1)</f>
        <v>доц.</v>
      </c>
      <c r="AS1127" s="101" t="str">
        <f>INDEX(Преподаватели!G$3:G$72,MATCH($AK1127,Преподаватели!$E$3:$E$72,0),1)</f>
        <v>шт.</v>
      </c>
      <c r="AT1127" s="101" t="str">
        <f>INDEX(Преподаватели!H$3:H$72,MATCH($AK1127,Преподаватели!$E$3:$E$72,0),1)</f>
        <v>к.н.</v>
      </c>
      <c r="AU1127" s="186" t="str">
        <f>INDEX(Преподаватели!I$3:I$72,MATCH($AK1127,Преподаватели!$E$3:$E$72,0),1)</f>
        <v>доц.</v>
      </c>
      <c r="AV1127" s="157"/>
      <c r="AW1127" s="163"/>
      <c r="AX1127" s="163"/>
      <c r="AY1127" s="164"/>
      <c r="AZ1127" s="165"/>
      <c r="BA1127" s="165"/>
    </row>
    <row r="1128" spans="1:58" s="1" customFormat="1">
      <c r="A1128" s="328" t="s">
        <v>881</v>
      </c>
      <c r="B1128" s="318" t="s">
        <v>892</v>
      </c>
      <c r="C1128" s="68" t="s">
        <v>483</v>
      </c>
      <c r="D1128" s="21" t="s">
        <v>437</v>
      </c>
      <c r="E1128" s="21" t="s">
        <v>104</v>
      </c>
      <c r="F1128" s="21">
        <v>2</v>
      </c>
      <c r="G1128" s="20" t="s">
        <v>669</v>
      </c>
      <c r="H1128" s="21">
        <v>3</v>
      </c>
      <c r="I1128" s="49">
        <v>1</v>
      </c>
      <c r="J1128" s="37"/>
      <c r="K1128" s="31"/>
      <c r="L1128" s="31"/>
      <c r="M1128" s="38"/>
      <c r="N1128" s="193"/>
      <c r="O1128" s="21"/>
      <c r="P1128" s="21"/>
      <c r="Q1128" s="21"/>
      <c r="R1128" s="21"/>
      <c r="S1128" s="21"/>
      <c r="T1128" s="121"/>
      <c r="U1128" s="50">
        <f t="shared" si="277"/>
        <v>0</v>
      </c>
      <c r="V1128" s="29">
        <f t="shared" si="278"/>
        <v>0</v>
      </c>
      <c r="W1128" s="29">
        <f t="shared" si="279"/>
        <v>0</v>
      </c>
      <c r="X1128" s="57">
        <f t="shared" si="280"/>
        <v>0</v>
      </c>
      <c r="Y1128" s="29">
        <f t="shared" si="281"/>
        <v>0</v>
      </c>
      <c r="Z1128" s="20">
        <f t="shared" si="282"/>
        <v>0</v>
      </c>
      <c r="AA1128" s="20">
        <f t="shared" si="295"/>
        <v>0</v>
      </c>
      <c r="AB1128" s="20">
        <f t="shared" si="283"/>
        <v>0</v>
      </c>
      <c r="AC1128" s="20">
        <f t="shared" si="284"/>
        <v>0</v>
      </c>
      <c r="AD1128" s="20">
        <f t="shared" si="285"/>
        <v>0.99</v>
      </c>
      <c r="AE1128" s="23">
        <f t="shared" si="286"/>
        <v>0</v>
      </c>
      <c r="AF1128" s="25">
        <f t="shared" si="287"/>
        <v>0</v>
      </c>
      <c r="AG1128" s="230">
        <f t="shared" si="296"/>
        <v>0</v>
      </c>
      <c r="AH1128" s="25">
        <f t="shared" si="293"/>
        <v>0</v>
      </c>
      <c r="AI1128" s="23"/>
      <c r="AJ1128" s="49">
        <f t="shared" si="288"/>
        <v>0.99</v>
      </c>
      <c r="AK1128" s="181" t="s">
        <v>880</v>
      </c>
      <c r="AL1128" s="182">
        <f t="shared" si="289"/>
        <v>1.65E-3</v>
      </c>
      <c r="AM1128" s="158" t="s">
        <v>468</v>
      </c>
      <c r="AN1128" s="20" t="s">
        <v>180</v>
      </c>
      <c r="AO1128" s="20" t="s">
        <v>180</v>
      </c>
      <c r="AP1128" s="21"/>
      <c r="AQ1128" s="122" t="s">
        <v>876</v>
      </c>
      <c r="AR1128" s="185" t="str">
        <f>INDEX(Преподаватели!F$3:F$72,MATCH($AK1128,Преподаватели!$E$3:$E$72,0),1)</f>
        <v>доц.</v>
      </c>
      <c r="AS1128" s="101" t="str">
        <f>INDEX(Преподаватели!G$3:G$72,MATCH($AK1128,Преподаватели!$E$3:$E$72,0),1)</f>
        <v>шт.</v>
      </c>
      <c r="AT1128" s="101" t="str">
        <f>INDEX(Преподаватели!H$3:H$72,MATCH($AK1128,Преподаватели!$E$3:$E$72,0),1)</f>
        <v>к.н.</v>
      </c>
      <c r="AU1128" s="186" t="str">
        <f>INDEX(Преподаватели!I$3:I$72,MATCH($AK1128,Преподаватели!$E$3:$E$72,0),1)</f>
        <v>доц.</v>
      </c>
      <c r="AV1128" s="157"/>
      <c r="AW1128" s="163"/>
      <c r="AX1128" s="163"/>
      <c r="AY1128" s="164"/>
      <c r="AZ1128" s="165"/>
      <c r="BA1128" s="165"/>
    </row>
    <row r="1129" spans="1:58" s="1" customFormat="1" ht="25.5">
      <c r="A1129" s="317" t="s">
        <v>873</v>
      </c>
      <c r="B1129" s="318" t="s">
        <v>913</v>
      </c>
      <c r="C1129" s="68" t="s">
        <v>679</v>
      </c>
      <c r="D1129" s="21" t="s">
        <v>437</v>
      </c>
      <c r="E1129" s="21" t="s">
        <v>663</v>
      </c>
      <c r="F1129" s="21">
        <v>2</v>
      </c>
      <c r="G1129" s="20" t="s">
        <v>680</v>
      </c>
      <c r="H1129" s="21">
        <v>2</v>
      </c>
      <c r="I1129" s="49">
        <v>1</v>
      </c>
      <c r="J1129" s="37"/>
      <c r="K1129" s="31"/>
      <c r="L1129" s="31" t="s">
        <v>106</v>
      </c>
      <c r="M1129" s="38"/>
      <c r="N1129" s="193">
        <v>1</v>
      </c>
      <c r="O1129" s="21">
        <v>30</v>
      </c>
      <c r="P1129" s="21"/>
      <c r="Q1129" s="21"/>
      <c r="R1129" s="21"/>
      <c r="S1129" s="21"/>
      <c r="T1129" s="121"/>
      <c r="U1129" s="50">
        <f t="shared" si="277"/>
        <v>0</v>
      </c>
      <c r="V1129" s="29">
        <f t="shared" si="278"/>
        <v>0</v>
      </c>
      <c r="W1129" s="29">
        <f t="shared" si="279"/>
        <v>0</v>
      </c>
      <c r="X1129" s="57">
        <f t="shared" si="280"/>
        <v>0</v>
      </c>
      <c r="Y1129" s="29">
        <f t="shared" si="281"/>
        <v>6</v>
      </c>
      <c r="Z1129" s="20">
        <f t="shared" si="282"/>
        <v>0</v>
      </c>
      <c r="AA1129" s="20">
        <f t="shared" si="295"/>
        <v>0</v>
      </c>
      <c r="AB1129" s="20">
        <f t="shared" si="283"/>
        <v>0</v>
      </c>
      <c r="AC1129" s="20">
        <f t="shared" si="284"/>
        <v>0</v>
      </c>
      <c r="AD1129" s="20">
        <f t="shared" si="285"/>
        <v>0</v>
      </c>
      <c r="AE1129" s="23">
        <f t="shared" si="286"/>
        <v>0</v>
      </c>
      <c r="AF1129" s="25">
        <f t="shared" si="287"/>
        <v>0</v>
      </c>
      <c r="AG1129" s="230">
        <f t="shared" si="296"/>
        <v>0</v>
      </c>
      <c r="AH1129" s="25">
        <f t="shared" si="293"/>
        <v>0</v>
      </c>
      <c r="AI1129" s="23"/>
      <c r="AJ1129" s="49">
        <f t="shared" si="288"/>
        <v>6</v>
      </c>
      <c r="AK1129" s="181" t="s">
        <v>875</v>
      </c>
      <c r="AL1129" s="182">
        <f t="shared" si="289"/>
        <v>0.01</v>
      </c>
      <c r="AM1129" s="158" t="s">
        <v>179</v>
      </c>
      <c r="AN1129" s="20" t="s">
        <v>180</v>
      </c>
      <c r="AO1129" s="20" t="s">
        <v>180</v>
      </c>
      <c r="AP1129" s="21"/>
      <c r="AQ1129" s="122" t="s">
        <v>876</v>
      </c>
      <c r="AR1129" s="185" t="str">
        <f>INDEX(Преподаватели!F$3:F$72,MATCH($AK1129,Преподаватели!$E$3:$E$72,0),1)</f>
        <v>проф.</v>
      </c>
      <c r="AS1129" s="101" t="str">
        <f>INDEX(Преподаватели!G$3:G$72,MATCH($AK1129,Преподаватели!$E$3:$E$72,0),1)</f>
        <v>шт.</v>
      </c>
      <c r="AT1129" s="101" t="str">
        <f>INDEX(Преподаватели!H$3:H$72,MATCH($AK1129,Преподаватели!$E$3:$E$72,0),1)</f>
        <v>д.н.</v>
      </c>
      <c r="AU1129" s="186" t="str">
        <f>INDEX(Преподаватели!I$3:I$72,MATCH($AK1129,Преподаватели!$E$3:$E$72,0),1)</f>
        <v>проф.</v>
      </c>
      <c r="AV1129" s="157"/>
      <c r="AW1129" s="163"/>
      <c r="AX1129" s="163"/>
      <c r="AY1129" s="164"/>
      <c r="AZ1129" s="165"/>
      <c r="BA1129" s="165"/>
    </row>
    <row r="1130" spans="1:58" s="1" customFormat="1">
      <c r="A1130" s="316" t="s">
        <v>877</v>
      </c>
      <c r="B1130" s="318" t="s">
        <v>878</v>
      </c>
      <c r="C1130" s="68" t="s">
        <v>679</v>
      </c>
      <c r="D1130" s="21" t="s">
        <v>437</v>
      </c>
      <c r="E1130" s="21" t="s">
        <v>663</v>
      </c>
      <c r="F1130" s="21">
        <v>2</v>
      </c>
      <c r="G1130" s="20" t="s">
        <v>680</v>
      </c>
      <c r="H1130" s="21">
        <v>2</v>
      </c>
      <c r="I1130" s="49">
        <v>1</v>
      </c>
      <c r="J1130" s="37"/>
      <c r="K1130" s="31" t="s">
        <v>879</v>
      </c>
      <c r="L1130" s="31"/>
      <c r="M1130" s="38"/>
      <c r="N1130" s="193">
        <v>6</v>
      </c>
      <c r="O1130" s="21">
        <v>180</v>
      </c>
      <c r="P1130" s="21">
        <v>0</v>
      </c>
      <c r="Q1130" s="21">
        <v>0</v>
      </c>
      <c r="R1130" s="21">
        <v>0</v>
      </c>
      <c r="S1130" s="21">
        <v>0</v>
      </c>
      <c r="T1130" s="121"/>
      <c r="U1130" s="50">
        <f t="shared" si="277"/>
        <v>0</v>
      </c>
      <c r="V1130" s="29">
        <f t="shared" si="278"/>
        <v>0</v>
      </c>
      <c r="W1130" s="29">
        <f t="shared" si="279"/>
        <v>0</v>
      </c>
      <c r="X1130" s="57">
        <f t="shared" si="280"/>
        <v>0</v>
      </c>
      <c r="Y1130" s="29">
        <f t="shared" si="281"/>
        <v>0</v>
      </c>
      <c r="Z1130" s="20">
        <f t="shared" si="282"/>
        <v>0</v>
      </c>
      <c r="AA1130" s="20">
        <f t="shared" si="295"/>
        <v>0</v>
      </c>
      <c r="AB1130" s="20">
        <f t="shared" si="283"/>
        <v>0</v>
      </c>
      <c r="AC1130" s="20">
        <f t="shared" si="284"/>
        <v>0</v>
      </c>
      <c r="AD1130" s="20">
        <f t="shared" si="285"/>
        <v>0</v>
      </c>
      <c r="AE1130" s="23">
        <f t="shared" si="286"/>
        <v>0</v>
      </c>
      <c r="AF1130" s="25">
        <f t="shared" si="287"/>
        <v>0.2</v>
      </c>
      <c r="AG1130" s="230">
        <f t="shared" si="296"/>
        <v>0</v>
      </c>
      <c r="AH1130" s="25">
        <f t="shared" si="293"/>
        <v>0</v>
      </c>
      <c r="AI1130" s="23"/>
      <c r="AJ1130" s="49">
        <f t="shared" si="288"/>
        <v>0.2</v>
      </c>
      <c r="AK1130" s="181" t="s">
        <v>880</v>
      </c>
      <c r="AL1130" s="182">
        <f t="shared" si="289"/>
        <v>3.3333333333333338E-4</v>
      </c>
      <c r="AM1130" s="158" t="s">
        <v>179</v>
      </c>
      <c r="AN1130" s="20" t="s">
        <v>180</v>
      </c>
      <c r="AO1130" s="20" t="s">
        <v>180</v>
      </c>
      <c r="AP1130" s="21"/>
      <c r="AQ1130" s="122" t="s">
        <v>876</v>
      </c>
      <c r="AR1130" s="185" t="str">
        <f>INDEX(Преподаватели!F$3:F$72,MATCH($AK1130,Преподаватели!$E$3:$E$72,0),1)</f>
        <v>доц.</v>
      </c>
      <c r="AS1130" s="101" t="str">
        <f>INDEX(Преподаватели!G$3:G$72,MATCH($AK1130,Преподаватели!$E$3:$E$72,0),1)</f>
        <v>шт.</v>
      </c>
      <c r="AT1130" s="101" t="str">
        <f>INDEX(Преподаватели!H$3:H$72,MATCH($AK1130,Преподаватели!$E$3:$E$72,0),1)</f>
        <v>к.н.</v>
      </c>
      <c r="AU1130" s="186" t="str">
        <f>INDEX(Преподаватели!I$3:I$72,MATCH($AK1130,Преподаватели!$E$3:$E$72,0),1)</f>
        <v>доц.</v>
      </c>
      <c r="AV1130" s="157"/>
      <c r="AW1130" s="163"/>
      <c r="AX1130" s="163"/>
      <c r="AY1130" s="164"/>
      <c r="AZ1130" s="165"/>
      <c r="BA1130" s="165"/>
    </row>
    <row r="1131" spans="1:58">
      <c r="A1131" s="319" t="s">
        <v>881</v>
      </c>
      <c r="B1131" s="318" t="s">
        <v>882</v>
      </c>
      <c r="C1131" s="68" t="s">
        <v>679</v>
      </c>
      <c r="D1131" s="21" t="s">
        <v>437</v>
      </c>
      <c r="E1131" s="21" t="s">
        <v>663</v>
      </c>
      <c r="F1131" s="21">
        <v>2</v>
      </c>
      <c r="G1131" s="20" t="s">
        <v>680</v>
      </c>
      <c r="H1131" s="21">
        <v>2</v>
      </c>
      <c r="I1131" s="49">
        <v>1</v>
      </c>
      <c r="J1131" s="37"/>
      <c r="K1131" s="31"/>
      <c r="L1131" s="31"/>
      <c r="M1131" s="38"/>
      <c r="N1131" s="193"/>
      <c r="O1131" s="21"/>
      <c r="P1131" s="21"/>
      <c r="Q1131" s="21"/>
      <c r="R1131" s="21"/>
      <c r="S1131" s="21"/>
      <c r="T1131" s="121"/>
      <c r="U1131" s="50">
        <f t="shared" si="277"/>
        <v>0</v>
      </c>
      <c r="V1131" s="29">
        <f t="shared" si="278"/>
        <v>0</v>
      </c>
      <c r="W1131" s="29">
        <f t="shared" si="279"/>
        <v>0</v>
      </c>
      <c r="X1131" s="57">
        <f t="shared" si="280"/>
        <v>0</v>
      </c>
      <c r="Y1131" s="29">
        <f t="shared" si="281"/>
        <v>0</v>
      </c>
      <c r="Z1131" s="20">
        <f t="shared" si="282"/>
        <v>0</v>
      </c>
      <c r="AA1131" s="20">
        <f t="shared" si="295"/>
        <v>0</v>
      </c>
      <c r="AB1131" s="20">
        <f t="shared" si="283"/>
        <v>0</v>
      </c>
      <c r="AC1131" s="20">
        <f t="shared" si="284"/>
        <v>0</v>
      </c>
      <c r="AD1131" s="20">
        <f t="shared" si="285"/>
        <v>1</v>
      </c>
      <c r="AE1131" s="23">
        <f t="shared" si="286"/>
        <v>0</v>
      </c>
      <c r="AF1131" s="25">
        <f t="shared" si="287"/>
        <v>0</v>
      </c>
      <c r="AG1131" s="230">
        <f t="shared" si="296"/>
        <v>0</v>
      </c>
      <c r="AH1131" s="25">
        <f t="shared" si="293"/>
        <v>0</v>
      </c>
      <c r="AI1131" s="23"/>
      <c r="AJ1131" s="49">
        <f t="shared" si="288"/>
        <v>1</v>
      </c>
      <c r="AK1131" s="181" t="s">
        <v>883</v>
      </c>
      <c r="AL1131" s="182">
        <f t="shared" si="289"/>
        <v>1.6666666666666668E-3</v>
      </c>
      <c r="AM1131" s="69" t="s">
        <v>179</v>
      </c>
      <c r="AN1131" s="20" t="s">
        <v>180</v>
      </c>
      <c r="AO1131" s="20" t="s">
        <v>180</v>
      </c>
      <c r="AP1131" s="21"/>
      <c r="AQ1131" s="122" t="s">
        <v>876</v>
      </c>
      <c r="AR1131" s="185" t="str">
        <f>INDEX(Преподаватели!F$3:F$72,MATCH($AK1131,Преподаватели!$E$3:$E$72,0),1)</f>
        <v>доц.</v>
      </c>
      <c r="AS1131" s="101" t="str">
        <f>INDEX(Преподаватели!G$3:G$72,MATCH($AK1131,Преподаватели!$E$3:$E$72,0),1)</f>
        <v>сум.</v>
      </c>
      <c r="AT1131" s="101" t="str">
        <f>INDEX(Преподаватели!H$3:H$72,MATCH($AK1131,Преподаватели!$E$3:$E$72,0),1)</f>
        <v>б.с.</v>
      </c>
      <c r="AU1131" s="186" t="str">
        <f>INDEX(Преподаватели!I$3:I$72,MATCH($AK1131,Преподаватели!$E$3:$E$72,0),1)</f>
        <v>б.з.</v>
      </c>
      <c r="AV1131" s="157"/>
      <c r="AW1131" s="163"/>
      <c r="AX1131" s="163"/>
      <c r="AY1131" s="164"/>
      <c r="AZ1131" s="165"/>
      <c r="BA1131" s="165"/>
    </row>
    <row r="1132" spans="1:58" s="1" customFormat="1">
      <c r="A1132" s="328" t="s">
        <v>881</v>
      </c>
      <c r="B1132" s="318" t="s">
        <v>884</v>
      </c>
      <c r="C1132" s="68" t="s">
        <v>679</v>
      </c>
      <c r="D1132" s="21" t="s">
        <v>437</v>
      </c>
      <c r="E1132" s="21" t="s">
        <v>663</v>
      </c>
      <c r="F1132" s="21">
        <v>2</v>
      </c>
      <c r="G1132" s="20" t="s">
        <v>680</v>
      </c>
      <c r="H1132" s="21">
        <v>2</v>
      </c>
      <c r="I1132" s="49">
        <v>1</v>
      </c>
      <c r="J1132" s="37"/>
      <c r="K1132" s="31"/>
      <c r="L1132" s="31"/>
      <c r="M1132" s="38"/>
      <c r="N1132" s="193"/>
      <c r="O1132" s="21"/>
      <c r="P1132" s="21"/>
      <c r="Q1132" s="21"/>
      <c r="R1132" s="21"/>
      <c r="S1132" s="21"/>
      <c r="T1132" s="121"/>
      <c r="U1132" s="50">
        <f t="shared" si="277"/>
        <v>0</v>
      </c>
      <c r="V1132" s="29">
        <f t="shared" si="278"/>
        <v>0</v>
      </c>
      <c r="W1132" s="29">
        <f t="shared" si="279"/>
        <v>0</v>
      </c>
      <c r="X1132" s="57">
        <f t="shared" si="280"/>
        <v>0</v>
      </c>
      <c r="Y1132" s="29">
        <f t="shared" si="281"/>
        <v>0</v>
      </c>
      <c r="Z1132" s="20">
        <f t="shared" si="282"/>
        <v>0</v>
      </c>
      <c r="AA1132" s="20">
        <f t="shared" si="295"/>
        <v>0</v>
      </c>
      <c r="AB1132" s="20">
        <f t="shared" si="283"/>
        <v>0</v>
      </c>
      <c r="AC1132" s="20">
        <f t="shared" si="284"/>
        <v>0</v>
      </c>
      <c r="AD1132" s="20">
        <f t="shared" si="285"/>
        <v>0.66</v>
      </c>
      <c r="AE1132" s="23">
        <f t="shared" si="286"/>
        <v>0</v>
      </c>
      <c r="AF1132" s="25">
        <f t="shared" si="287"/>
        <v>0</v>
      </c>
      <c r="AG1132" s="230">
        <f t="shared" si="296"/>
        <v>0</v>
      </c>
      <c r="AH1132" s="25">
        <f t="shared" si="293"/>
        <v>0</v>
      </c>
      <c r="AI1132" s="23"/>
      <c r="AJ1132" s="49">
        <f t="shared" si="288"/>
        <v>0.66</v>
      </c>
      <c r="AK1132" s="181" t="s">
        <v>875</v>
      </c>
      <c r="AL1132" s="182">
        <f t="shared" si="289"/>
        <v>1.1000000000000001E-3</v>
      </c>
      <c r="AM1132" s="158" t="s">
        <v>179</v>
      </c>
      <c r="AN1132" s="20" t="s">
        <v>180</v>
      </c>
      <c r="AO1132" s="20" t="s">
        <v>180</v>
      </c>
      <c r="AP1132" s="21"/>
      <c r="AQ1132" s="122" t="s">
        <v>876</v>
      </c>
      <c r="AR1132" s="185" t="str">
        <f>INDEX(Преподаватели!F$3:F$72,MATCH($AK1132,Преподаватели!$E$3:$E$72,0),1)</f>
        <v>проф.</v>
      </c>
      <c r="AS1132" s="101" t="str">
        <f>INDEX(Преподаватели!G$3:G$72,MATCH($AK1132,Преподаватели!$E$3:$E$72,0),1)</f>
        <v>шт.</v>
      </c>
      <c r="AT1132" s="101" t="str">
        <f>INDEX(Преподаватели!H$3:H$72,MATCH($AK1132,Преподаватели!$E$3:$E$72,0),1)</f>
        <v>д.н.</v>
      </c>
      <c r="AU1132" s="186" t="str">
        <f>INDEX(Преподаватели!I$3:I$72,MATCH($AK1132,Преподаватели!$E$3:$E$72,0),1)</f>
        <v>проф.</v>
      </c>
      <c r="AV1132" s="157"/>
      <c r="AW1132" s="163"/>
      <c r="AX1132" s="163"/>
      <c r="AY1132" s="164"/>
      <c r="AZ1132" s="165"/>
      <c r="BA1132" s="165"/>
    </row>
    <row r="1133" spans="1:58">
      <c r="A1133" s="319" t="s">
        <v>881</v>
      </c>
      <c r="B1133" s="318" t="s">
        <v>884</v>
      </c>
      <c r="C1133" s="68" t="s">
        <v>679</v>
      </c>
      <c r="D1133" s="21" t="s">
        <v>437</v>
      </c>
      <c r="E1133" s="21" t="s">
        <v>663</v>
      </c>
      <c r="F1133" s="21">
        <v>2</v>
      </c>
      <c r="G1133" s="20" t="s">
        <v>680</v>
      </c>
      <c r="H1133" s="21">
        <v>2</v>
      </c>
      <c r="I1133" s="49">
        <v>1</v>
      </c>
      <c r="J1133" s="37"/>
      <c r="K1133" s="31"/>
      <c r="L1133" s="31"/>
      <c r="M1133" s="38"/>
      <c r="N1133" s="193"/>
      <c r="O1133" s="21"/>
      <c r="P1133" s="21"/>
      <c r="Q1133" s="21"/>
      <c r="R1133" s="21"/>
      <c r="S1133" s="21"/>
      <c r="T1133" s="121"/>
      <c r="U1133" s="50">
        <f t="shared" si="277"/>
        <v>0</v>
      </c>
      <c r="V1133" s="29">
        <f t="shared" si="278"/>
        <v>0</v>
      </c>
      <c r="W1133" s="29">
        <f t="shared" si="279"/>
        <v>0</v>
      </c>
      <c r="X1133" s="57">
        <f t="shared" si="280"/>
        <v>0</v>
      </c>
      <c r="Y1133" s="29">
        <f t="shared" si="281"/>
        <v>0</v>
      </c>
      <c r="Z1133" s="20">
        <f t="shared" si="282"/>
        <v>0</v>
      </c>
      <c r="AA1133" s="20">
        <f t="shared" si="295"/>
        <v>0</v>
      </c>
      <c r="AB1133" s="20">
        <f t="shared" si="283"/>
        <v>0</v>
      </c>
      <c r="AC1133" s="20">
        <f t="shared" si="284"/>
        <v>0</v>
      </c>
      <c r="AD1133" s="20">
        <f t="shared" si="285"/>
        <v>0.66</v>
      </c>
      <c r="AE1133" s="23">
        <f t="shared" si="286"/>
        <v>0</v>
      </c>
      <c r="AF1133" s="25">
        <f t="shared" si="287"/>
        <v>0</v>
      </c>
      <c r="AG1133" s="230">
        <f t="shared" si="296"/>
        <v>0</v>
      </c>
      <c r="AH1133" s="25">
        <f t="shared" si="293"/>
        <v>0</v>
      </c>
      <c r="AI1133" s="23"/>
      <c r="AJ1133" s="49">
        <f t="shared" si="288"/>
        <v>0.66</v>
      </c>
      <c r="AK1133" s="181" t="s">
        <v>880</v>
      </c>
      <c r="AL1133" s="182">
        <f t="shared" si="289"/>
        <v>1.1000000000000001E-3</v>
      </c>
      <c r="AM1133" s="69" t="s">
        <v>179</v>
      </c>
      <c r="AN1133" s="20" t="s">
        <v>180</v>
      </c>
      <c r="AO1133" s="20" t="s">
        <v>180</v>
      </c>
      <c r="AP1133" s="21"/>
      <c r="AQ1133" s="122" t="s">
        <v>876</v>
      </c>
      <c r="AR1133" s="185" t="str">
        <f>INDEX(Преподаватели!F$3:F$72,MATCH($AK1133,Преподаватели!$E$3:$E$72,0),1)</f>
        <v>доц.</v>
      </c>
      <c r="AS1133" s="101" t="str">
        <f>INDEX(Преподаватели!G$3:G$72,MATCH($AK1133,Преподаватели!$E$3:$E$72,0),1)</f>
        <v>шт.</v>
      </c>
      <c r="AT1133" s="101" t="str">
        <f>INDEX(Преподаватели!H$3:H$72,MATCH($AK1133,Преподаватели!$E$3:$E$72,0),1)</f>
        <v>к.н.</v>
      </c>
      <c r="AU1133" s="186" t="str">
        <f>INDEX(Преподаватели!I$3:I$72,MATCH($AK1133,Преподаватели!$E$3:$E$72,0),1)</f>
        <v>доц.</v>
      </c>
      <c r="AV1133" s="157"/>
      <c r="AW1133" s="163"/>
      <c r="AX1133" s="163"/>
      <c r="AY1133" s="164"/>
      <c r="AZ1133" s="165"/>
      <c r="BA1133" s="165"/>
      <c r="BB1133" s="1"/>
      <c r="BC1133" s="1"/>
      <c r="BD1133" s="1"/>
      <c r="BE1133" s="1"/>
      <c r="BF1133" s="1"/>
    </row>
    <row r="1134" spans="1:58" s="1" customFormat="1">
      <c r="A1134" s="328" t="s">
        <v>881</v>
      </c>
      <c r="B1134" s="318" t="s">
        <v>884</v>
      </c>
      <c r="C1134" s="68" t="s">
        <v>679</v>
      </c>
      <c r="D1134" s="21" t="s">
        <v>437</v>
      </c>
      <c r="E1134" s="21" t="s">
        <v>663</v>
      </c>
      <c r="F1134" s="21">
        <v>2</v>
      </c>
      <c r="G1134" s="20" t="s">
        <v>680</v>
      </c>
      <c r="H1134" s="21">
        <v>2</v>
      </c>
      <c r="I1134" s="49">
        <v>1</v>
      </c>
      <c r="J1134" s="37"/>
      <c r="K1134" s="31"/>
      <c r="L1134" s="31"/>
      <c r="M1134" s="38"/>
      <c r="N1134" s="193"/>
      <c r="O1134" s="21"/>
      <c r="P1134" s="21"/>
      <c r="Q1134" s="21"/>
      <c r="R1134" s="21"/>
      <c r="S1134" s="21"/>
      <c r="T1134" s="121"/>
      <c r="U1134" s="50">
        <f t="shared" si="277"/>
        <v>0</v>
      </c>
      <c r="V1134" s="29">
        <f t="shared" si="278"/>
        <v>0</v>
      </c>
      <c r="W1134" s="29">
        <f t="shared" si="279"/>
        <v>0</v>
      </c>
      <c r="X1134" s="57">
        <f t="shared" si="280"/>
        <v>0</v>
      </c>
      <c r="Y1134" s="29">
        <f t="shared" si="281"/>
        <v>0</v>
      </c>
      <c r="Z1134" s="20">
        <f t="shared" si="282"/>
        <v>0</v>
      </c>
      <c r="AA1134" s="20">
        <f t="shared" si="295"/>
        <v>0</v>
      </c>
      <c r="AB1134" s="20">
        <f t="shared" si="283"/>
        <v>0</v>
      </c>
      <c r="AC1134" s="20">
        <f t="shared" si="284"/>
        <v>0</v>
      </c>
      <c r="AD1134" s="20">
        <f t="shared" si="285"/>
        <v>0.66</v>
      </c>
      <c r="AE1134" s="23">
        <f t="shared" si="286"/>
        <v>0</v>
      </c>
      <c r="AF1134" s="25">
        <f t="shared" si="287"/>
        <v>0</v>
      </c>
      <c r="AG1134" s="230">
        <f t="shared" si="296"/>
        <v>0</v>
      </c>
      <c r="AH1134" s="25">
        <f t="shared" si="293"/>
        <v>0</v>
      </c>
      <c r="AI1134" s="23"/>
      <c r="AJ1134" s="49">
        <f t="shared" si="288"/>
        <v>0.66</v>
      </c>
      <c r="AK1134" s="181" t="s">
        <v>880</v>
      </c>
      <c r="AL1134" s="182">
        <f t="shared" si="289"/>
        <v>1.1000000000000001E-3</v>
      </c>
      <c r="AM1134" s="158" t="s">
        <v>179</v>
      </c>
      <c r="AN1134" s="20" t="s">
        <v>180</v>
      </c>
      <c r="AO1134" s="20" t="s">
        <v>180</v>
      </c>
      <c r="AP1134" s="21"/>
      <c r="AQ1134" s="122" t="s">
        <v>876</v>
      </c>
      <c r="AR1134" s="185" t="str">
        <f>INDEX(Преподаватели!F$3:F$72,MATCH($AK1134,Преподаватели!$E$3:$E$72,0),1)</f>
        <v>доц.</v>
      </c>
      <c r="AS1134" s="101" t="str">
        <f>INDEX(Преподаватели!G$3:G$72,MATCH($AK1134,Преподаватели!$E$3:$E$72,0),1)</f>
        <v>шт.</v>
      </c>
      <c r="AT1134" s="101" t="str">
        <f>INDEX(Преподаватели!H$3:H$72,MATCH($AK1134,Преподаватели!$E$3:$E$72,0),1)</f>
        <v>к.н.</v>
      </c>
      <c r="AU1134" s="186" t="str">
        <f>INDEX(Преподаватели!I$3:I$72,MATCH($AK1134,Преподаватели!$E$3:$E$72,0),1)</f>
        <v>доц.</v>
      </c>
      <c r="AV1134" s="157"/>
      <c r="AW1134" s="163"/>
      <c r="AX1134" s="163"/>
      <c r="AY1134" s="164"/>
      <c r="AZ1134" s="165"/>
      <c r="BA1134" s="165"/>
      <c r="BB1134" s="4"/>
      <c r="BC1134" s="4"/>
      <c r="BD1134" s="4"/>
      <c r="BE1134" s="4"/>
      <c r="BF1134" s="4"/>
    </row>
    <row r="1135" spans="1:58" s="1" customFormat="1" ht="25.5">
      <c r="A1135" s="316" t="s">
        <v>877</v>
      </c>
      <c r="B1135" s="318" t="s">
        <v>914</v>
      </c>
      <c r="C1135" s="68" t="s">
        <v>143</v>
      </c>
      <c r="D1135" s="21" t="s">
        <v>437</v>
      </c>
      <c r="E1135" s="21" t="s">
        <v>663</v>
      </c>
      <c r="F1135" s="21">
        <v>1</v>
      </c>
      <c r="G1135" s="20" t="s">
        <v>693</v>
      </c>
      <c r="H1135" s="21">
        <v>7</v>
      </c>
      <c r="I1135" s="49">
        <v>1</v>
      </c>
      <c r="J1135" s="37"/>
      <c r="K1135" s="31" t="s">
        <v>879</v>
      </c>
      <c r="L1135" s="31"/>
      <c r="M1135" s="38"/>
      <c r="N1135" s="193">
        <v>4.5</v>
      </c>
      <c r="O1135" s="21">
        <v>135</v>
      </c>
      <c r="P1135" s="21">
        <v>0</v>
      </c>
      <c r="Q1135" s="21">
        <v>0</v>
      </c>
      <c r="R1135" s="21">
        <v>0</v>
      </c>
      <c r="S1135" s="21">
        <v>0</v>
      </c>
      <c r="T1135" s="121"/>
      <c r="U1135" s="50">
        <f t="shared" si="277"/>
        <v>0</v>
      </c>
      <c r="V1135" s="29">
        <f t="shared" si="278"/>
        <v>0</v>
      </c>
      <c r="W1135" s="29">
        <f t="shared" si="279"/>
        <v>0</v>
      </c>
      <c r="X1135" s="57">
        <f t="shared" si="280"/>
        <v>0</v>
      </c>
      <c r="Y1135" s="29">
        <f t="shared" si="281"/>
        <v>0</v>
      </c>
      <c r="Z1135" s="20">
        <f t="shared" si="282"/>
        <v>0</v>
      </c>
      <c r="AA1135" s="20">
        <f t="shared" si="295"/>
        <v>0</v>
      </c>
      <c r="AB1135" s="20">
        <f t="shared" si="283"/>
        <v>0</v>
      </c>
      <c r="AC1135" s="20">
        <f t="shared" si="284"/>
        <v>0</v>
      </c>
      <c r="AD1135" s="20">
        <f t="shared" si="285"/>
        <v>0</v>
      </c>
      <c r="AE1135" s="23">
        <f t="shared" si="286"/>
        <v>0</v>
      </c>
      <c r="AF1135" s="25">
        <f t="shared" si="287"/>
        <v>0.70000000000000007</v>
      </c>
      <c r="AG1135" s="230"/>
      <c r="AH1135" s="25">
        <f t="shared" si="293"/>
        <v>0</v>
      </c>
      <c r="AI1135" s="23"/>
      <c r="AJ1135" s="49">
        <f t="shared" si="288"/>
        <v>0.70000000000000007</v>
      </c>
      <c r="AK1135" s="181" t="s">
        <v>880</v>
      </c>
      <c r="AL1135" s="182">
        <f t="shared" si="289"/>
        <v>1.1666666666666668E-3</v>
      </c>
      <c r="AM1135" s="158" t="s">
        <v>161</v>
      </c>
      <c r="AN1135" s="20" t="s">
        <v>149</v>
      </c>
      <c r="AO1135" s="20" t="s">
        <v>149</v>
      </c>
      <c r="AP1135" s="21"/>
      <c r="AQ1135" s="122" t="s">
        <v>876</v>
      </c>
      <c r="AR1135" s="185" t="str">
        <f>INDEX(Преподаватели!F$3:F$72,MATCH($AK1135,Преподаватели!$E$3:$E$72,0),1)</f>
        <v>доц.</v>
      </c>
      <c r="AS1135" s="101" t="str">
        <f>INDEX(Преподаватели!G$3:G$72,MATCH($AK1135,Преподаватели!$E$3:$E$72,0),1)</f>
        <v>шт.</v>
      </c>
      <c r="AT1135" s="101" t="str">
        <f>INDEX(Преподаватели!H$3:H$72,MATCH($AK1135,Преподаватели!$E$3:$E$72,0),1)</f>
        <v>к.н.</v>
      </c>
      <c r="AU1135" s="186" t="str">
        <f>INDEX(Преподаватели!I$3:I$72,MATCH($AK1135,Преподаватели!$E$3:$E$72,0),1)</f>
        <v>доц.</v>
      </c>
      <c r="AV1135" s="157"/>
      <c r="AW1135" s="163"/>
      <c r="AX1135" s="163"/>
      <c r="AY1135" s="164"/>
      <c r="AZ1135" s="165"/>
      <c r="BA1135" s="165"/>
    </row>
    <row r="1136" spans="1:58" s="1" customFormat="1" ht="25.5">
      <c r="A1136" s="316" t="s">
        <v>877</v>
      </c>
      <c r="B1136" s="318" t="s">
        <v>914</v>
      </c>
      <c r="C1136" s="68" t="s">
        <v>143</v>
      </c>
      <c r="D1136" s="21" t="s">
        <v>437</v>
      </c>
      <c r="E1136" s="21" t="s">
        <v>663</v>
      </c>
      <c r="F1136" s="21">
        <v>2</v>
      </c>
      <c r="G1136" s="20" t="s">
        <v>693</v>
      </c>
      <c r="H1136" s="21">
        <v>7</v>
      </c>
      <c r="I1136" s="49">
        <v>1</v>
      </c>
      <c r="J1136" s="37"/>
      <c r="K1136" s="31" t="s">
        <v>879</v>
      </c>
      <c r="L1136" s="31"/>
      <c r="M1136" s="38"/>
      <c r="N1136" s="193">
        <v>4.5</v>
      </c>
      <c r="O1136" s="21">
        <v>135</v>
      </c>
      <c r="P1136" s="21">
        <v>0</v>
      </c>
      <c r="Q1136" s="21">
        <v>0</v>
      </c>
      <c r="R1136" s="21">
        <v>0</v>
      </c>
      <c r="S1136" s="21">
        <v>0</v>
      </c>
      <c r="T1136" s="121"/>
      <c r="U1136" s="50">
        <f t="shared" si="277"/>
        <v>0</v>
      </c>
      <c r="V1136" s="29">
        <f t="shared" si="278"/>
        <v>0</v>
      </c>
      <c r="W1136" s="29">
        <f t="shared" si="279"/>
        <v>0</v>
      </c>
      <c r="X1136" s="57">
        <f t="shared" si="280"/>
        <v>0</v>
      </c>
      <c r="Y1136" s="29">
        <f t="shared" si="281"/>
        <v>0</v>
      </c>
      <c r="Z1136" s="20">
        <f t="shared" si="282"/>
        <v>0</v>
      </c>
      <c r="AA1136" s="20">
        <f t="shared" si="295"/>
        <v>0</v>
      </c>
      <c r="AB1136" s="20">
        <f t="shared" si="283"/>
        <v>0</v>
      </c>
      <c r="AC1136" s="20">
        <f t="shared" si="284"/>
        <v>0</v>
      </c>
      <c r="AD1136" s="20">
        <f t="shared" si="285"/>
        <v>0</v>
      </c>
      <c r="AE1136" s="23">
        <f t="shared" si="286"/>
        <v>0</v>
      </c>
      <c r="AF1136" s="25">
        <f t="shared" si="287"/>
        <v>0.70000000000000007</v>
      </c>
      <c r="AG1136" s="230"/>
      <c r="AH1136" s="25">
        <f t="shared" si="293"/>
        <v>0</v>
      </c>
      <c r="AI1136" s="23"/>
      <c r="AJ1136" s="49">
        <f t="shared" si="288"/>
        <v>0.70000000000000007</v>
      </c>
      <c r="AK1136" s="181" t="s">
        <v>880</v>
      </c>
      <c r="AL1136" s="182">
        <f t="shared" si="289"/>
        <v>1.1666666666666668E-3</v>
      </c>
      <c r="AM1136" s="158" t="s">
        <v>161</v>
      </c>
      <c r="AN1136" s="20" t="s">
        <v>149</v>
      </c>
      <c r="AO1136" s="20" t="s">
        <v>149</v>
      </c>
      <c r="AP1136" s="21"/>
      <c r="AQ1136" s="122" t="s">
        <v>876</v>
      </c>
      <c r="AR1136" s="185" t="str">
        <f>INDEX(Преподаватели!F$3:F$72,MATCH($AK1136,Преподаватели!$E$3:$E$72,0),1)</f>
        <v>доц.</v>
      </c>
      <c r="AS1136" s="101" t="str">
        <f>INDEX(Преподаватели!G$3:G$72,MATCH($AK1136,Преподаватели!$E$3:$E$72,0),1)</f>
        <v>шт.</v>
      </c>
      <c r="AT1136" s="101" t="str">
        <f>INDEX(Преподаватели!H$3:H$72,MATCH($AK1136,Преподаватели!$E$3:$E$72,0),1)</f>
        <v>к.н.</v>
      </c>
      <c r="AU1136" s="186" t="str">
        <f>INDEX(Преподаватели!I$3:I$72,MATCH($AK1136,Преподаватели!$E$3:$E$72,0),1)</f>
        <v>доц.</v>
      </c>
      <c r="AV1136" s="157"/>
      <c r="AW1136" s="163"/>
      <c r="AX1136" s="163"/>
      <c r="AY1136" s="164"/>
      <c r="AZ1136" s="165"/>
      <c r="BA1136" s="165"/>
    </row>
    <row r="1137" spans="1:58" ht="30" customHeight="1">
      <c r="A1137" s="335" t="s">
        <v>873</v>
      </c>
      <c r="B1137" s="318" t="s">
        <v>915</v>
      </c>
      <c r="C1137" s="68" t="s">
        <v>143</v>
      </c>
      <c r="D1137" s="21" t="s">
        <v>437</v>
      </c>
      <c r="E1137" s="21" t="s">
        <v>663</v>
      </c>
      <c r="F1137" s="21">
        <v>1</v>
      </c>
      <c r="G1137" s="20" t="s">
        <v>693</v>
      </c>
      <c r="H1137" s="21">
        <v>7</v>
      </c>
      <c r="I1137" s="49">
        <v>1</v>
      </c>
      <c r="J1137" s="37"/>
      <c r="K1137" s="31"/>
      <c r="L1137" s="31" t="s">
        <v>106</v>
      </c>
      <c r="M1137" s="38"/>
      <c r="N1137" s="193">
        <v>1</v>
      </c>
      <c r="O1137" s="21">
        <v>30</v>
      </c>
      <c r="P1137" s="21">
        <v>0</v>
      </c>
      <c r="Q1137" s="21">
        <v>0</v>
      </c>
      <c r="R1137" s="21">
        <v>0</v>
      </c>
      <c r="S1137" s="21">
        <v>0</v>
      </c>
      <c r="T1137" s="121"/>
      <c r="U1137" s="50">
        <f t="shared" si="277"/>
        <v>0</v>
      </c>
      <c r="V1137" s="29">
        <f t="shared" si="278"/>
        <v>0</v>
      </c>
      <c r="W1137" s="29">
        <f t="shared" si="279"/>
        <v>0</v>
      </c>
      <c r="X1137" s="57">
        <f t="shared" si="280"/>
        <v>0</v>
      </c>
      <c r="Y1137" s="29">
        <f t="shared" si="281"/>
        <v>21</v>
      </c>
      <c r="Z1137" s="20">
        <f t="shared" si="282"/>
        <v>0</v>
      </c>
      <c r="AA1137" s="20">
        <f t="shared" si="295"/>
        <v>0</v>
      </c>
      <c r="AB1137" s="20">
        <f t="shared" si="283"/>
        <v>0</v>
      </c>
      <c r="AC1137" s="20">
        <f t="shared" si="284"/>
        <v>0</v>
      </c>
      <c r="AD1137" s="20">
        <f t="shared" si="285"/>
        <v>0</v>
      </c>
      <c r="AE1137" s="23">
        <f t="shared" si="286"/>
        <v>0</v>
      </c>
      <c r="AF1137" s="25">
        <f t="shared" si="287"/>
        <v>0</v>
      </c>
      <c r="AG1137" s="230"/>
      <c r="AH1137" s="25">
        <f t="shared" si="293"/>
        <v>0</v>
      </c>
      <c r="AI1137" s="23"/>
      <c r="AJ1137" s="49">
        <f t="shared" si="288"/>
        <v>21</v>
      </c>
      <c r="AK1137" s="181" t="s">
        <v>880</v>
      </c>
      <c r="AL1137" s="182">
        <f t="shared" si="289"/>
        <v>3.5000000000000003E-2</v>
      </c>
      <c r="AM1137" s="69" t="s">
        <v>161</v>
      </c>
      <c r="AN1137" s="20" t="s">
        <v>149</v>
      </c>
      <c r="AO1137" s="20" t="s">
        <v>149</v>
      </c>
      <c r="AP1137" s="21"/>
      <c r="AQ1137" s="122" t="s">
        <v>876</v>
      </c>
      <c r="AR1137" s="185" t="str">
        <f>INDEX(Преподаватели!F$3:F$72,MATCH($AK1137,Преподаватели!$E$3:$E$72,0),1)</f>
        <v>доц.</v>
      </c>
      <c r="AS1137" s="101" t="str">
        <f>INDEX(Преподаватели!G$3:G$72,MATCH($AK1137,Преподаватели!$E$3:$E$72,0),1)</f>
        <v>шт.</v>
      </c>
      <c r="AT1137" s="101" t="str">
        <f>INDEX(Преподаватели!H$3:H$72,MATCH($AK1137,Преподаватели!$E$3:$E$72,0),1)</f>
        <v>к.н.</v>
      </c>
      <c r="AU1137" s="186" t="str">
        <f>INDEX(Преподаватели!I$3:I$72,MATCH($AK1137,Преподаватели!$E$3:$E$72,0),1)</f>
        <v>доц.</v>
      </c>
      <c r="AV1137" s="157"/>
      <c r="AW1137" s="163"/>
      <c r="AX1137" s="163"/>
      <c r="AY1137" s="164"/>
      <c r="AZ1137" s="165"/>
      <c r="BA1137" s="165"/>
      <c r="BB1137" s="1"/>
      <c r="BC1137" s="1"/>
      <c r="BD1137" s="1"/>
      <c r="BE1137" s="1"/>
      <c r="BF1137" s="1"/>
    </row>
    <row r="1138" spans="1:58" s="1" customFormat="1">
      <c r="A1138" s="328" t="s">
        <v>881</v>
      </c>
      <c r="B1138" s="318" t="s">
        <v>882</v>
      </c>
      <c r="C1138" s="68" t="s">
        <v>143</v>
      </c>
      <c r="D1138" s="21" t="s">
        <v>437</v>
      </c>
      <c r="E1138" s="21" t="s">
        <v>663</v>
      </c>
      <c r="F1138" s="21">
        <v>1</v>
      </c>
      <c r="G1138" s="20" t="s">
        <v>693</v>
      </c>
      <c r="H1138" s="21">
        <v>7</v>
      </c>
      <c r="I1138" s="49">
        <v>1</v>
      </c>
      <c r="J1138" s="37"/>
      <c r="K1138" s="31"/>
      <c r="L1138" s="31"/>
      <c r="M1138" s="38"/>
      <c r="N1138" s="193"/>
      <c r="O1138" s="21"/>
      <c r="P1138" s="21"/>
      <c r="Q1138" s="21"/>
      <c r="R1138" s="21"/>
      <c r="S1138" s="21"/>
      <c r="T1138" s="121"/>
      <c r="U1138" s="50">
        <f t="shared" si="277"/>
        <v>0</v>
      </c>
      <c r="V1138" s="29">
        <f t="shared" si="278"/>
        <v>0</v>
      </c>
      <c r="W1138" s="29">
        <f t="shared" si="279"/>
        <v>0</v>
      </c>
      <c r="X1138" s="57">
        <f t="shared" si="280"/>
        <v>0</v>
      </c>
      <c r="Y1138" s="29">
        <f t="shared" si="281"/>
        <v>0</v>
      </c>
      <c r="Z1138" s="20">
        <f t="shared" si="282"/>
        <v>0</v>
      </c>
      <c r="AA1138" s="20">
        <f t="shared" si="295"/>
        <v>0</v>
      </c>
      <c r="AB1138" s="20">
        <f t="shared" si="283"/>
        <v>0</v>
      </c>
      <c r="AC1138" s="20">
        <f t="shared" si="284"/>
        <v>0</v>
      </c>
      <c r="AD1138" s="20">
        <f t="shared" si="285"/>
        <v>3.5</v>
      </c>
      <c r="AE1138" s="23">
        <f t="shared" si="286"/>
        <v>0</v>
      </c>
      <c r="AF1138" s="25">
        <f t="shared" si="287"/>
        <v>0</v>
      </c>
      <c r="AG1138" s="230">
        <f t="shared" ref="AG1138:AG1145" si="297">IF(OR(L1138="+",A1138="Пр",A1138="ПедПр",A1138="НПрКПУ"),0,IF(OR(D1138="Ден.(д)",D1138="Заоч.(д)"),N1138*0.5*H1138,IF((V1138+W1138)&gt;0,N1138*H1138*0.08,0)))</f>
        <v>0</v>
      </c>
      <c r="AH1138" s="25">
        <f t="shared" si="293"/>
        <v>0</v>
      </c>
      <c r="AI1138" s="23"/>
      <c r="AJ1138" s="49">
        <f t="shared" si="288"/>
        <v>3.5</v>
      </c>
      <c r="AK1138" s="181" t="s">
        <v>883</v>
      </c>
      <c r="AL1138" s="182">
        <f t="shared" si="289"/>
        <v>5.8333333333333336E-3</v>
      </c>
      <c r="AM1138" s="158" t="s">
        <v>161</v>
      </c>
      <c r="AN1138" s="20" t="s">
        <v>149</v>
      </c>
      <c r="AO1138" s="20" t="s">
        <v>149</v>
      </c>
      <c r="AP1138" s="21"/>
      <c r="AQ1138" s="122" t="s">
        <v>876</v>
      </c>
      <c r="AR1138" s="185" t="str">
        <f>INDEX(Преподаватели!F$3:F$72,MATCH($AK1138,Преподаватели!$E$3:$E$72,0),1)</f>
        <v>доц.</v>
      </c>
      <c r="AS1138" s="101" t="str">
        <f>INDEX(Преподаватели!G$3:G$72,MATCH($AK1138,Преподаватели!$E$3:$E$72,0),1)</f>
        <v>сум.</v>
      </c>
      <c r="AT1138" s="101" t="str">
        <f>INDEX(Преподаватели!H$3:H$72,MATCH($AK1138,Преподаватели!$E$3:$E$72,0),1)</f>
        <v>б.с.</v>
      </c>
      <c r="AU1138" s="186" t="str">
        <f>INDEX(Преподаватели!I$3:I$72,MATCH($AK1138,Преподаватели!$E$3:$E$72,0),1)</f>
        <v>б.з.</v>
      </c>
      <c r="AV1138" s="157"/>
      <c r="AW1138" s="163"/>
      <c r="AX1138" s="163"/>
      <c r="AY1138" s="164"/>
      <c r="AZ1138" s="165"/>
      <c r="BA1138" s="165"/>
    </row>
    <row r="1139" spans="1:58" s="1" customFormat="1">
      <c r="A1139" s="328" t="s">
        <v>881</v>
      </c>
      <c r="B1139" s="318" t="s">
        <v>884</v>
      </c>
      <c r="C1139" s="68" t="s">
        <v>143</v>
      </c>
      <c r="D1139" s="21" t="s">
        <v>437</v>
      </c>
      <c r="E1139" s="21" t="s">
        <v>663</v>
      </c>
      <c r="F1139" s="21">
        <v>1</v>
      </c>
      <c r="G1139" s="20" t="s">
        <v>693</v>
      </c>
      <c r="H1139" s="21">
        <v>7</v>
      </c>
      <c r="I1139" s="49">
        <v>1</v>
      </c>
      <c r="J1139" s="37"/>
      <c r="K1139" s="31"/>
      <c r="L1139" s="31"/>
      <c r="M1139" s="38"/>
      <c r="N1139" s="193"/>
      <c r="O1139" s="21"/>
      <c r="P1139" s="21"/>
      <c r="Q1139" s="21"/>
      <c r="R1139" s="21"/>
      <c r="S1139" s="21"/>
      <c r="T1139" s="121"/>
      <c r="U1139" s="50">
        <f t="shared" si="277"/>
        <v>0</v>
      </c>
      <c r="V1139" s="29">
        <f t="shared" si="278"/>
        <v>0</v>
      </c>
      <c r="W1139" s="29">
        <f t="shared" si="279"/>
        <v>0</v>
      </c>
      <c r="X1139" s="57">
        <f t="shared" si="280"/>
        <v>0</v>
      </c>
      <c r="Y1139" s="29">
        <f t="shared" si="281"/>
        <v>0</v>
      </c>
      <c r="Z1139" s="20">
        <f t="shared" si="282"/>
        <v>0</v>
      </c>
      <c r="AA1139" s="20">
        <f t="shared" si="295"/>
        <v>0</v>
      </c>
      <c r="AB1139" s="20">
        <f t="shared" si="283"/>
        <v>0</v>
      </c>
      <c r="AC1139" s="20">
        <f t="shared" si="284"/>
        <v>0</v>
      </c>
      <c r="AD1139" s="20">
        <f t="shared" si="285"/>
        <v>2.31</v>
      </c>
      <c r="AE1139" s="23">
        <f t="shared" si="286"/>
        <v>0</v>
      </c>
      <c r="AF1139" s="25">
        <f t="shared" si="287"/>
        <v>0</v>
      </c>
      <c r="AG1139" s="230">
        <f t="shared" si="297"/>
        <v>0</v>
      </c>
      <c r="AH1139" s="25">
        <f t="shared" si="293"/>
        <v>0</v>
      </c>
      <c r="AI1139" s="23"/>
      <c r="AJ1139" s="49">
        <f t="shared" si="288"/>
        <v>2.31</v>
      </c>
      <c r="AK1139" s="181" t="s">
        <v>880</v>
      </c>
      <c r="AL1139" s="182">
        <f t="shared" si="289"/>
        <v>3.8500000000000001E-3</v>
      </c>
      <c r="AM1139" s="158" t="s">
        <v>161</v>
      </c>
      <c r="AN1139" s="20" t="s">
        <v>149</v>
      </c>
      <c r="AO1139" s="20" t="s">
        <v>149</v>
      </c>
      <c r="AP1139" s="21"/>
      <c r="AQ1139" s="122" t="s">
        <v>876</v>
      </c>
      <c r="AR1139" s="185" t="str">
        <f>INDEX(Преподаватели!F$3:F$72,MATCH($AK1139,Преподаватели!$E$3:$E$72,0),1)</f>
        <v>доц.</v>
      </c>
      <c r="AS1139" s="101" t="str">
        <f>INDEX(Преподаватели!G$3:G$72,MATCH($AK1139,Преподаватели!$E$3:$E$72,0),1)</f>
        <v>шт.</v>
      </c>
      <c r="AT1139" s="101" t="str">
        <f>INDEX(Преподаватели!H$3:H$72,MATCH($AK1139,Преподаватели!$E$3:$E$72,0),1)</f>
        <v>к.н.</v>
      </c>
      <c r="AU1139" s="186" t="str">
        <f>INDEX(Преподаватели!I$3:I$72,MATCH($AK1139,Преподаватели!$E$3:$E$72,0),1)</f>
        <v>доц.</v>
      </c>
      <c r="AV1139" s="157"/>
      <c r="AW1139" s="163"/>
      <c r="AX1139" s="163"/>
      <c r="AY1139" s="164"/>
      <c r="AZ1139" s="165"/>
      <c r="BA1139" s="165"/>
      <c r="BB1139" s="4"/>
      <c r="BC1139" s="4"/>
      <c r="BD1139" s="4"/>
      <c r="BE1139" s="4"/>
      <c r="BF1139" s="4"/>
    </row>
    <row r="1140" spans="1:58" s="1" customFormat="1">
      <c r="A1140" s="328" t="s">
        <v>881</v>
      </c>
      <c r="B1140" s="318" t="s">
        <v>884</v>
      </c>
      <c r="C1140" s="68" t="s">
        <v>143</v>
      </c>
      <c r="D1140" s="21" t="s">
        <v>437</v>
      </c>
      <c r="E1140" s="21" t="s">
        <v>663</v>
      </c>
      <c r="F1140" s="21">
        <v>1</v>
      </c>
      <c r="G1140" s="20" t="s">
        <v>693</v>
      </c>
      <c r="H1140" s="21">
        <v>7</v>
      </c>
      <c r="I1140" s="49">
        <v>1</v>
      </c>
      <c r="J1140" s="37"/>
      <c r="K1140" s="31"/>
      <c r="L1140" s="31"/>
      <c r="M1140" s="38"/>
      <c r="N1140" s="193"/>
      <c r="O1140" s="21"/>
      <c r="P1140" s="21"/>
      <c r="Q1140" s="21"/>
      <c r="R1140" s="21"/>
      <c r="S1140" s="21"/>
      <c r="T1140" s="121"/>
      <c r="U1140" s="50">
        <f t="shared" si="277"/>
        <v>0</v>
      </c>
      <c r="V1140" s="29">
        <f t="shared" si="278"/>
        <v>0</v>
      </c>
      <c r="W1140" s="29">
        <f t="shared" si="279"/>
        <v>0</v>
      </c>
      <c r="X1140" s="57">
        <f t="shared" si="280"/>
        <v>0</v>
      </c>
      <c r="Y1140" s="29">
        <f t="shared" si="281"/>
        <v>0</v>
      </c>
      <c r="Z1140" s="20">
        <f t="shared" si="282"/>
        <v>0</v>
      </c>
      <c r="AA1140" s="20">
        <f t="shared" si="295"/>
        <v>0</v>
      </c>
      <c r="AB1140" s="20">
        <f t="shared" si="283"/>
        <v>0</v>
      </c>
      <c r="AC1140" s="20">
        <f t="shared" si="284"/>
        <v>0</v>
      </c>
      <c r="AD1140" s="20">
        <f t="shared" si="285"/>
        <v>2.31</v>
      </c>
      <c r="AE1140" s="23">
        <f t="shared" si="286"/>
        <v>0</v>
      </c>
      <c r="AF1140" s="25">
        <f t="shared" si="287"/>
        <v>0</v>
      </c>
      <c r="AG1140" s="230">
        <f t="shared" si="297"/>
        <v>0</v>
      </c>
      <c r="AH1140" s="25">
        <f t="shared" ref="AH1140:AH1169" si="298">IF(AF1140&gt;0,0,IF(D1140="Заоч.",0,IF(OR(D1140="Ден.(д)",D1140="Заоч.(д)"),0,IF(Q1140&gt;0,N1140*H1140*0.02,0))))</f>
        <v>0</v>
      </c>
      <c r="AI1140" s="23"/>
      <c r="AJ1140" s="49">
        <f t="shared" si="288"/>
        <v>2.31</v>
      </c>
      <c r="AK1140" s="181" t="s">
        <v>880</v>
      </c>
      <c r="AL1140" s="182">
        <f t="shared" si="289"/>
        <v>3.8500000000000001E-3</v>
      </c>
      <c r="AM1140" s="158" t="s">
        <v>161</v>
      </c>
      <c r="AN1140" s="20" t="s">
        <v>149</v>
      </c>
      <c r="AO1140" s="20" t="s">
        <v>149</v>
      </c>
      <c r="AP1140" s="21"/>
      <c r="AQ1140" s="122" t="s">
        <v>876</v>
      </c>
      <c r="AR1140" s="185" t="str">
        <f>INDEX(Преподаватели!F$3:F$72,MATCH($AK1140,Преподаватели!$E$3:$E$72,0),1)</f>
        <v>доц.</v>
      </c>
      <c r="AS1140" s="101" t="str">
        <f>INDEX(Преподаватели!G$3:G$72,MATCH($AK1140,Преподаватели!$E$3:$E$72,0),1)</f>
        <v>шт.</v>
      </c>
      <c r="AT1140" s="101" t="str">
        <f>INDEX(Преподаватели!H$3:H$72,MATCH($AK1140,Преподаватели!$E$3:$E$72,0),1)</f>
        <v>к.н.</v>
      </c>
      <c r="AU1140" s="186" t="str">
        <f>INDEX(Преподаватели!I$3:I$72,MATCH($AK1140,Преподаватели!$E$3:$E$72,0),1)</f>
        <v>доц.</v>
      </c>
      <c r="AV1140" s="157"/>
      <c r="AW1140" s="163"/>
      <c r="AX1140" s="163"/>
      <c r="AY1140" s="164"/>
      <c r="AZ1140" s="165"/>
      <c r="BA1140" s="165"/>
    </row>
    <row r="1141" spans="1:58">
      <c r="A1141" s="319" t="s">
        <v>881</v>
      </c>
      <c r="B1141" s="318" t="s">
        <v>884</v>
      </c>
      <c r="C1141" s="68" t="s">
        <v>143</v>
      </c>
      <c r="D1141" s="21" t="s">
        <v>437</v>
      </c>
      <c r="E1141" s="21" t="s">
        <v>663</v>
      </c>
      <c r="F1141" s="21">
        <v>1</v>
      </c>
      <c r="G1141" s="20" t="s">
        <v>693</v>
      </c>
      <c r="H1141" s="21">
        <v>7</v>
      </c>
      <c r="I1141" s="49">
        <v>1</v>
      </c>
      <c r="J1141" s="37"/>
      <c r="K1141" s="31"/>
      <c r="L1141" s="31"/>
      <c r="M1141" s="38"/>
      <c r="N1141" s="193"/>
      <c r="O1141" s="21"/>
      <c r="P1141" s="21"/>
      <c r="Q1141" s="21"/>
      <c r="R1141" s="21"/>
      <c r="S1141" s="21"/>
      <c r="T1141" s="121"/>
      <c r="U1141" s="50">
        <f t="shared" si="277"/>
        <v>0</v>
      </c>
      <c r="V1141" s="29">
        <f t="shared" si="278"/>
        <v>0</v>
      </c>
      <c r="W1141" s="29">
        <f t="shared" si="279"/>
        <v>0</v>
      </c>
      <c r="X1141" s="57">
        <f t="shared" si="280"/>
        <v>0</v>
      </c>
      <c r="Y1141" s="29">
        <f t="shared" si="281"/>
        <v>0</v>
      </c>
      <c r="Z1141" s="20">
        <f t="shared" si="282"/>
        <v>0</v>
      </c>
      <c r="AA1141" s="20">
        <f t="shared" si="295"/>
        <v>0</v>
      </c>
      <c r="AB1141" s="20">
        <f t="shared" si="283"/>
        <v>0</v>
      </c>
      <c r="AC1141" s="20">
        <f t="shared" si="284"/>
        <v>0</v>
      </c>
      <c r="AD1141" s="20">
        <f t="shared" si="285"/>
        <v>2.31</v>
      </c>
      <c r="AE1141" s="23">
        <f t="shared" si="286"/>
        <v>0</v>
      </c>
      <c r="AF1141" s="25">
        <f t="shared" si="287"/>
        <v>0</v>
      </c>
      <c r="AG1141" s="230">
        <f t="shared" si="297"/>
        <v>0</v>
      </c>
      <c r="AH1141" s="25">
        <f t="shared" si="298"/>
        <v>0</v>
      </c>
      <c r="AI1141" s="23"/>
      <c r="AJ1141" s="49">
        <f t="shared" si="288"/>
        <v>2.31</v>
      </c>
      <c r="AK1141" s="181" t="s">
        <v>880</v>
      </c>
      <c r="AL1141" s="182">
        <f t="shared" si="289"/>
        <v>3.8500000000000001E-3</v>
      </c>
      <c r="AM1141" s="69" t="s">
        <v>161</v>
      </c>
      <c r="AN1141" s="20" t="s">
        <v>149</v>
      </c>
      <c r="AO1141" s="20" t="s">
        <v>149</v>
      </c>
      <c r="AP1141" s="21"/>
      <c r="AQ1141" s="122" t="s">
        <v>876</v>
      </c>
      <c r="AR1141" s="185" t="str">
        <f>INDEX(Преподаватели!F$3:F$72,MATCH($AK1141,Преподаватели!$E$3:$E$72,0),1)</f>
        <v>доц.</v>
      </c>
      <c r="AS1141" s="101" t="str">
        <f>INDEX(Преподаватели!G$3:G$72,MATCH($AK1141,Преподаватели!$E$3:$E$72,0),1)</f>
        <v>шт.</v>
      </c>
      <c r="AT1141" s="101" t="str">
        <f>INDEX(Преподаватели!H$3:H$72,MATCH($AK1141,Преподаватели!$E$3:$E$72,0),1)</f>
        <v>к.н.</v>
      </c>
      <c r="AU1141" s="186" t="str">
        <f>INDEX(Преподаватели!I$3:I$72,MATCH($AK1141,Преподаватели!$E$3:$E$72,0),1)</f>
        <v>доц.</v>
      </c>
      <c r="AV1141" s="157"/>
      <c r="AW1141" s="163"/>
      <c r="AX1141" s="163"/>
      <c r="AY1141" s="164"/>
      <c r="AZ1141" s="165"/>
      <c r="BA1141" s="165"/>
    </row>
    <row r="1142" spans="1:58" s="1" customFormat="1">
      <c r="A1142" s="328" t="s">
        <v>881</v>
      </c>
      <c r="B1142" s="318" t="s">
        <v>882</v>
      </c>
      <c r="C1142" s="68" t="s">
        <v>143</v>
      </c>
      <c r="D1142" s="21" t="s">
        <v>437</v>
      </c>
      <c r="E1142" s="21" t="s">
        <v>663</v>
      </c>
      <c r="F1142" s="21">
        <v>2</v>
      </c>
      <c r="G1142" s="20" t="s">
        <v>693</v>
      </c>
      <c r="H1142" s="21">
        <v>7</v>
      </c>
      <c r="I1142" s="49">
        <v>1</v>
      </c>
      <c r="J1142" s="37"/>
      <c r="K1142" s="31"/>
      <c r="L1142" s="31"/>
      <c r="M1142" s="38"/>
      <c r="N1142" s="193"/>
      <c r="O1142" s="21"/>
      <c r="P1142" s="21"/>
      <c r="Q1142" s="21"/>
      <c r="R1142" s="21"/>
      <c r="S1142" s="21"/>
      <c r="T1142" s="121"/>
      <c r="U1142" s="50">
        <f t="shared" si="277"/>
        <v>0</v>
      </c>
      <c r="V1142" s="29">
        <f t="shared" si="278"/>
        <v>0</v>
      </c>
      <c r="W1142" s="29">
        <f t="shared" si="279"/>
        <v>0</v>
      </c>
      <c r="X1142" s="57">
        <f t="shared" si="280"/>
        <v>0</v>
      </c>
      <c r="Y1142" s="29">
        <f t="shared" si="281"/>
        <v>0</v>
      </c>
      <c r="Z1142" s="20">
        <f t="shared" si="282"/>
        <v>0</v>
      </c>
      <c r="AA1142" s="20">
        <f t="shared" si="295"/>
        <v>0</v>
      </c>
      <c r="AB1142" s="20">
        <f t="shared" si="283"/>
        <v>0</v>
      </c>
      <c r="AC1142" s="20">
        <f t="shared" si="284"/>
        <v>0</v>
      </c>
      <c r="AD1142" s="20">
        <f t="shared" si="285"/>
        <v>3.5</v>
      </c>
      <c r="AE1142" s="23">
        <f t="shared" si="286"/>
        <v>0</v>
      </c>
      <c r="AF1142" s="25">
        <f t="shared" si="287"/>
        <v>0</v>
      </c>
      <c r="AG1142" s="230">
        <f t="shared" si="297"/>
        <v>0</v>
      </c>
      <c r="AH1142" s="25">
        <f t="shared" si="298"/>
        <v>0</v>
      </c>
      <c r="AI1142" s="23"/>
      <c r="AJ1142" s="49">
        <f t="shared" si="288"/>
        <v>3.5</v>
      </c>
      <c r="AK1142" s="181" t="s">
        <v>883</v>
      </c>
      <c r="AL1142" s="182">
        <f t="shared" si="289"/>
        <v>5.8333333333333336E-3</v>
      </c>
      <c r="AM1142" s="158" t="s">
        <v>161</v>
      </c>
      <c r="AN1142" s="20" t="s">
        <v>149</v>
      </c>
      <c r="AO1142" s="20" t="s">
        <v>149</v>
      </c>
      <c r="AP1142" s="21"/>
      <c r="AQ1142" s="122" t="s">
        <v>876</v>
      </c>
      <c r="AR1142" s="185" t="str">
        <f>INDEX(Преподаватели!F$3:F$72,MATCH($AK1142,Преподаватели!$E$3:$E$72,0),1)</f>
        <v>доц.</v>
      </c>
      <c r="AS1142" s="101" t="str">
        <f>INDEX(Преподаватели!G$3:G$72,MATCH($AK1142,Преподаватели!$E$3:$E$72,0),1)</f>
        <v>сум.</v>
      </c>
      <c r="AT1142" s="101" t="str">
        <f>INDEX(Преподаватели!H$3:H$72,MATCH($AK1142,Преподаватели!$E$3:$E$72,0),1)</f>
        <v>б.с.</v>
      </c>
      <c r="AU1142" s="186" t="str">
        <f>INDEX(Преподаватели!I$3:I$72,MATCH($AK1142,Преподаватели!$E$3:$E$72,0),1)</f>
        <v>б.з.</v>
      </c>
      <c r="AV1142" s="157"/>
      <c r="AW1142" s="163"/>
      <c r="AX1142" s="163"/>
      <c r="AY1142" s="164"/>
      <c r="AZ1142" s="165"/>
      <c r="BA1142" s="165"/>
    </row>
    <row r="1143" spans="1:58">
      <c r="A1143" s="319" t="s">
        <v>881</v>
      </c>
      <c r="B1143" s="318" t="s">
        <v>884</v>
      </c>
      <c r="C1143" s="68" t="s">
        <v>143</v>
      </c>
      <c r="D1143" s="21" t="s">
        <v>437</v>
      </c>
      <c r="E1143" s="21" t="s">
        <v>663</v>
      </c>
      <c r="F1143" s="21">
        <v>2</v>
      </c>
      <c r="G1143" s="20" t="s">
        <v>693</v>
      </c>
      <c r="H1143" s="21">
        <v>7</v>
      </c>
      <c r="I1143" s="49">
        <v>1</v>
      </c>
      <c r="J1143" s="37"/>
      <c r="K1143" s="31"/>
      <c r="L1143" s="31"/>
      <c r="M1143" s="38"/>
      <c r="N1143" s="193"/>
      <c r="O1143" s="21"/>
      <c r="P1143" s="21"/>
      <c r="Q1143" s="21"/>
      <c r="R1143" s="21"/>
      <c r="S1143" s="21"/>
      <c r="T1143" s="121"/>
      <c r="U1143" s="50">
        <f t="shared" si="277"/>
        <v>0</v>
      </c>
      <c r="V1143" s="29">
        <f t="shared" si="278"/>
        <v>0</v>
      </c>
      <c r="W1143" s="29">
        <f t="shared" si="279"/>
        <v>0</v>
      </c>
      <c r="X1143" s="57">
        <f t="shared" si="280"/>
        <v>0</v>
      </c>
      <c r="Y1143" s="29">
        <f t="shared" si="281"/>
        <v>0</v>
      </c>
      <c r="Z1143" s="20">
        <f t="shared" si="282"/>
        <v>0</v>
      </c>
      <c r="AA1143" s="20">
        <f t="shared" si="295"/>
        <v>0</v>
      </c>
      <c r="AB1143" s="20">
        <f t="shared" si="283"/>
        <v>0</v>
      </c>
      <c r="AC1143" s="20">
        <f t="shared" si="284"/>
        <v>0</v>
      </c>
      <c r="AD1143" s="20">
        <f t="shared" si="285"/>
        <v>2.31</v>
      </c>
      <c r="AE1143" s="23">
        <f t="shared" si="286"/>
        <v>0</v>
      </c>
      <c r="AF1143" s="25">
        <f t="shared" si="287"/>
        <v>0</v>
      </c>
      <c r="AG1143" s="230">
        <f t="shared" si="297"/>
        <v>0</v>
      </c>
      <c r="AH1143" s="25">
        <f t="shared" si="298"/>
        <v>0</v>
      </c>
      <c r="AI1143" s="23"/>
      <c r="AJ1143" s="49">
        <f t="shared" si="288"/>
        <v>2.31</v>
      </c>
      <c r="AK1143" s="181" t="s">
        <v>880</v>
      </c>
      <c r="AL1143" s="182">
        <f t="shared" si="289"/>
        <v>3.8500000000000001E-3</v>
      </c>
      <c r="AM1143" s="69" t="s">
        <v>161</v>
      </c>
      <c r="AN1143" s="20" t="s">
        <v>149</v>
      </c>
      <c r="AO1143" s="20" t="s">
        <v>149</v>
      </c>
      <c r="AP1143" s="21"/>
      <c r="AQ1143" s="122" t="s">
        <v>876</v>
      </c>
      <c r="AR1143" s="185" t="str">
        <f>INDEX(Преподаватели!F$3:F$72,MATCH($AK1143,Преподаватели!$E$3:$E$72,0),1)</f>
        <v>доц.</v>
      </c>
      <c r="AS1143" s="101" t="str">
        <f>INDEX(Преподаватели!G$3:G$72,MATCH($AK1143,Преподаватели!$E$3:$E$72,0),1)</f>
        <v>шт.</v>
      </c>
      <c r="AT1143" s="101" t="str">
        <f>INDEX(Преподаватели!H$3:H$72,MATCH($AK1143,Преподаватели!$E$3:$E$72,0),1)</f>
        <v>к.н.</v>
      </c>
      <c r="AU1143" s="186" t="str">
        <f>INDEX(Преподаватели!I$3:I$72,MATCH($AK1143,Преподаватели!$E$3:$E$72,0),1)</f>
        <v>доц.</v>
      </c>
      <c r="AV1143" s="157"/>
      <c r="AW1143" s="163"/>
      <c r="AX1143" s="163"/>
      <c r="AY1143" s="164"/>
      <c r="AZ1143" s="165"/>
      <c r="BA1143" s="165"/>
      <c r="BB1143" s="1"/>
      <c r="BC1143" s="1"/>
      <c r="BD1143" s="1"/>
      <c r="BE1143" s="1"/>
      <c r="BF1143" s="1"/>
    </row>
    <row r="1144" spans="1:58" s="1" customFormat="1">
      <c r="A1144" s="328" t="s">
        <v>881</v>
      </c>
      <c r="B1144" s="318" t="s">
        <v>884</v>
      </c>
      <c r="C1144" s="68" t="s">
        <v>143</v>
      </c>
      <c r="D1144" s="21" t="s">
        <v>437</v>
      </c>
      <c r="E1144" s="21" t="s">
        <v>663</v>
      </c>
      <c r="F1144" s="21">
        <v>2</v>
      </c>
      <c r="G1144" s="20" t="s">
        <v>693</v>
      </c>
      <c r="H1144" s="21">
        <v>7</v>
      </c>
      <c r="I1144" s="49">
        <v>1</v>
      </c>
      <c r="J1144" s="37"/>
      <c r="K1144" s="31"/>
      <c r="L1144" s="31"/>
      <c r="M1144" s="38"/>
      <c r="N1144" s="193"/>
      <c r="O1144" s="21"/>
      <c r="P1144" s="21"/>
      <c r="Q1144" s="21"/>
      <c r="R1144" s="21"/>
      <c r="S1144" s="21"/>
      <c r="T1144" s="121"/>
      <c r="U1144" s="50">
        <f t="shared" si="277"/>
        <v>0</v>
      </c>
      <c r="V1144" s="29">
        <f t="shared" si="278"/>
        <v>0</v>
      </c>
      <c r="W1144" s="29">
        <f t="shared" si="279"/>
        <v>0</v>
      </c>
      <c r="X1144" s="57">
        <f t="shared" si="280"/>
        <v>0</v>
      </c>
      <c r="Y1144" s="29">
        <f t="shared" si="281"/>
        <v>0</v>
      </c>
      <c r="Z1144" s="20">
        <f t="shared" si="282"/>
        <v>0</v>
      </c>
      <c r="AA1144" s="20">
        <f t="shared" si="295"/>
        <v>0</v>
      </c>
      <c r="AB1144" s="20">
        <f t="shared" si="283"/>
        <v>0</v>
      </c>
      <c r="AC1144" s="20">
        <f t="shared" si="284"/>
        <v>0</v>
      </c>
      <c r="AD1144" s="20">
        <f t="shared" si="285"/>
        <v>2.31</v>
      </c>
      <c r="AE1144" s="23">
        <f t="shared" si="286"/>
        <v>0</v>
      </c>
      <c r="AF1144" s="25">
        <f t="shared" si="287"/>
        <v>0</v>
      </c>
      <c r="AG1144" s="230">
        <f t="shared" si="297"/>
        <v>0</v>
      </c>
      <c r="AH1144" s="25">
        <f t="shared" si="298"/>
        <v>0</v>
      </c>
      <c r="AI1144" s="23"/>
      <c r="AJ1144" s="49">
        <f t="shared" si="288"/>
        <v>2.31</v>
      </c>
      <c r="AK1144" s="181" t="s">
        <v>880</v>
      </c>
      <c r="AL1144" s="182">
        <f t="shared" si="289"/>
        <v>3.8500000000000001E-3</v>
      </c>
      <c r="AM1144" s="158" t="s">
        <v>161</v>
      </c>
      <c r="AN1144" s="20" t="s">
        <v>149</v>
      </c>
      <c r="AO1144" s="20" t="s">
        <v>149</v>
      </c>
      <c r="AP1144" s="21"/>
      <c r="AQ1144" s="122" t="s">
        <v>876</v>
      </c>
      <c r="AR1144" s="185" t="str">
        <f>INDEX(Преподаватели!F$3:F$72,MATCH($AK1144,Преподаватели!$E$3:$E$72,0),1)</f>
        <v>доц.</v>
      </c>
      <c r="AS1144" s="101" t="str">
        <f>INDEX(Преподаватели!G$3:G$72,MATCH($AK1144,Преподаватели!$E$3:$E$72,0),1)</f>
        <v>шт.</v>
      </c>
      <c r="AT1144" s="101" t="str">
        <f>INDEX(Преподаватели!H$3:H$72,MATCH($AK1144,Преподаватели!$E$3:$E$72,0),1)</f>
        <v>к.н.</v>
      </c>
      <c r="AU1144" s="186" t="str">
        <f>INDEX(Преподаватели!I$3:I$72,MATCH($AK1144,Преподаватели!$E$3:$E$72,0),1)</f>
        <v>доц.</v>
      </c>
      <c r="AV1144" s="157"/>
      <c r="AW1144" s="163"/>
      <c r="AX1144" s="163"/>
      <c r="AY1144" s="164"/>
      <c r="AZ1144" s="165"/>
      <c r="BA1144" s="165"/>
      <c r="BB1144" s="4"/>
      <c r="BC1144" s="4"/>
      <c r="BD1144" s="4"/>
      <c r="BE1144" s="4"/>
      <c r="BF1144" s="4"/>
    </row>
    <row r="1145" spans="1:58" s="1" customFormat="1">
      <c r="A1145" s="328" t="s">
        <v>881</v>
      </c>
      <c r="B1145" s="318" t="s">
        <v>884</v>
      </c>
      <c r="C1145" s="68" t="s">
        <v>143</v>
      </c>
      <c r="D1145" s="21" t="s">
        <v>437</v>
      </c>
      <c r="E1145" s="21" t="s">
        <v>663</v>
      </c>
      <c r="F1145" s="21">
        <v>2</v>
      </c>
      <c r="G1145" s="20" t="s">
        <v>693</v>
      </c>
      <c r="H1145" s="21">
        <v>7</v>
      </c>
      <c r="I1145" s="49">
        <v>1</v>
      </c>
      <c r="J1145" s="37"/>
      <c r="K1145" s="31"/>
      <c r="L1145" s="31"/>
      <c r="M1145" s="38"/>
      <c r="N1145" s="193"/>
      <c r="O1145" s="21"/>
      <c r="P1145" s="21"/>
      <c r="Q1145" s="21"/>
      <c r="R1145" s="21"/>
      <c r="S1145" s="21"/>
      <c r="T1145" s="121"/>
      <c r="U1145" s="50">
        <f t="shared" si="277"/>
        <v>0</v>
      </c>
      <c r="V1145" s="29">
        <f t="shared" si="278"/>
        <v>0</v>
      </c>
      <c r="W1145" s="29">
        <f t="shared" si="279"/>
        <v>0</v>
      </c>
      <c r="X1145" s="57">
        <f t="shared" si="280"/>
        <v>0</v>
      </c>
      <c r="Y1145" s="29">
        <f t="shared" si="281"/>
        <v>0</v>
      </c>
      <c r="Z1145" s="20">
        <f t="shared" si="282"/>
        <v>0</v>
      </c>
      <c r="AA1145" s="20">
        <f t="shared" si="295"/>
        <v>0</v>
      </c>
      <c r="AB1145" s="20">
        <f t="shared" si="283"/>
        <v>0</v>
      </c>
      <c r="AC1145" s="20">
        <f t="shared" si="284"/>
        <v>0</v>
      </c>
      <c r="AD1145" s="20">
        <f t="shared" si="285"/>
        <v>2.31</v>
      </c>
      <c r="AE1145" s="23">
        <f t="shared" si="286"/>
        <v>0</v>
      </c>
      <c r="AF1145" s="25">
        <f t="shared" si="287"/>
        <v>0</v>
      </c>
      <c r="AG1145" s="230">
        <f t="shared" si="297"/>
        <v>0</v>
      </c>
      <c r="AH1145" s="25">
        <f t="shared" si="298"/>
        <v>0</v>
      </c>
      <c r="AI1145" s="23"/>
      <c r="AJ1145" s="49">
        <f t="shared" si="288"/>
        <v>2.31</v>
      </c>
      <c r="AK1145" s="181" t="s">
        <v>880</v>
      </c>
      <c r="AL1145" s="182">
        <f t="shared" si="289"/>
        <v>3.8500000000000001E-3</v>
      </c>
      <c r="AM1145" s="158" t="s">
        <v>161</v>
      </c>
      <c r="AN1145" s="20" t="s">
        <v>149</v>
      </c>
      <c r="AO1145" s="20" t="s">
        <v>149</v>
      </c>
      <c r="AP1145" s="21"/>
      <c r="AQ1145" s="122" t="s">
        <v>876</v>
      </c>
      <c r="AR1145" s="185" t="str">
        <f>INDEX(Преподаватели!F$3:F$72,MATCH($AK1145,Преподаватели!$E$3:$E$72,0),1)</f>
        <v>доц.</v>
      </c>
      <c r="AS1145" s="101" t="str">
        <f>INDEX(Преподаватели!G$3:G$72,MATCH($AK1145,Преподаватели!$E$3:$E$72,0),1)</f>
        <v>шт.</v>
      </c>
      <c r="AT1145" s="101" t="str">
        <f>INDEX(Преподаватели!H$3:H$72,MATCH($AK1145,Преподаватели!$E$3:$E$72,0),1)</f>
        <v>к.н.</v>
      </c>
      <c r="AU1145" s="186" t="str">
        <f>INDEX(Преподаватели!I$3:I$72,MATCH($AK1145,Преподаватели!$E$3:$E$72,0),1)</f>
        <v>доц.</v>
      </c>
      <c r="AV1145" s="157"/>
      <c r="AW1145" s="163"/>
      <c r="AX1145" s="163"/>
      <c r="AY1145" s="164"/>
      <c r="AZ1145" s="165"/>
      <c r="BA1145" s="165"/>
    </row>
    <row r="1146" spans="1:58" s="1" customFormat="1" ht="25.5">
      <c r="A1146" s="317" t="s">
        <v>873</v>
      </c>
      <c r="B1146" s="318" t="s">
        <v>916</v>
      </c>
      <c r="C1146" s="68" t="s">
        <v>349</v>
      </c>
      <c r="D1146" s="21" t="s">
        <v>437</v>
      </c>
      <c r="E1146" s="21" t="s">
        <v>104</v>
      </c>
      <c r="F1146" s="21">
        <v>1</v>
      </c>
      <c r="G1146" s="320" t="s">
        <v>704</v>
      </c>
      <c r="H1146" s="21">
        <v>5</v>
      </c>
      <c r="I1146" s="49">
        <v>4</v>
      </c>
      <c r="J1146" s="37"/>
      <c r="K1146" s="31"/>
      <c r="L1146" s="31" t="s">
        <v>106</v>
      </c>
      <c r="M1146" s="38"/>
      <c r="N1146" s="193">
        <v>1</v>
      </c>
      <c r="O1146" s="21">
        <v>30</v>
      </c>
      <c r="P1146" s="21">
        <v>0</v>
      </c>
      <c r="Q1146" s="21">
        <v>0</v>
      </c>
      <c r="R1146" s="21">
        <v>0</v>
      </c>
      <c r="S1146" s="21">
        <v>0</v>
      </c>
      <c r="T1146" s="121"/>
      <c r="U1146" s="50">
        <f t="shared" si="277"/>
        <v>0</v>
      </c>
      <c r="V1146" s="29">
        <f t="shared" si="278"/>
        <v>0</v>
      </c>
      <c r="W1146" s="29">
        <f t="shared" si="279"/>
        <v>0</v>
      </c>
      <c r="X1146" s="57">
        <f t="shared" si="280"/>
        <v>0</v>
      </c>
      <c r="Y1146" s="29">
        <f t="shared" si="281"/>
        <v>15</v>
      </c>
      <c r="Z1146" s="20">
        <f t="shared" si="282"/>
        <v>0</v>
      </c>
      <c r="AA1146" s="20">
        <f t="shared" si="295"/>
        <v>0</v>
      </c>
      <c r="AB1146" s="20">
        <f t="shared" si="283"/>
        <v>0</v>
      </c>
      <c r="AC1146" s="20">
        <f t="shared" si="284"/>
        <v>0</v>
      </c>
      <c r="AD1146" s="20">
        <f t="shared" si="285"/>
        <v>0</v>
      </c>
      <c r="AE1146" s="23">
        <f t="shared" si="286"/>
        <v>0</v>
      </c>
      <c r="AF1146" s="25">
        <f t="shared" si="287"/>
        <v>0</v>
      </c>
      <c r="AG1146" s="230"/>
      <c r="AH1146" s="25">
        <f t="shared" si="298"/>
        <v>0</v>
      </c>
      <c r="AI1146" s="23"/>
      <c r="AJ1146" s="49">
        <f t="shared" si="288"/>
        <v>15</v>
      </c>
      <c r="AK1146" s="181" t="s">
        <v>880</v>
      </c>
      <c r="AL1146" s="182">
        <f t="shared" si="289"/>
        <v>2.5000000000000001E-2</v>
      </c>
      <c r="AM1146" s="158" t="s">
        <v>911</v>
      </c>
      <c r="AN1146" s="20" t="s">
        <v>109</v>
      </c>
      <c r="AO1146" s="20" t="s">
        <v>109</v>
      </c>
      <c r="AP1146" s="21"/>
      <c r="AQ1146" s="122" t="s">
        <v>876</v>
      </c>
      <c r="AR1146" s="185" t="str">
        <f>INDEX(Преподаватели!F$3:F$72,MATCH($AK1146,Преподаватели!$E$3:$E$72,0),1)</f>
        <v>доц.</v>
      </c>
      <c r="AS1146" s="101" t="str">
        <f>INDEX(Преподаватели!G$3:G$72,MATCH($AK1146,Преподаватели!$E$3:$E$72,0),1)</f>
        <v>шт.</v>
      </c>
      <c r="AT1146" s="101" t="str">
        <f>INDEX(Преподаватели!H$3:H$72,MATCH($AK1146,Преподаватели!$E$3:$E$72,0),1)</f>
        <v>к.н.</v>
      </c>
      <c r="AU1146" s="186" t="str">
        <f>INDEX(Преподаватели!I$3:I$72,MATCH($AK1146,Преподаватели!$E$3:$E$72,0),1)</f>
        <v>доц.</v>
      </c>
      <c r="AV1146" s="157"/>
      <c r="AW1146" s="163"/>
      <c r="AX1146" s="163"/>
      <c r="AY1146" s="164"/>
      <c r="AZ1146" s="165"/>
      <c r="BA1146" s="165"/>
    </row>
    <row r="1147" spans="1:58" s="1" customFormat="1">
      <c r="A1147" s="316" t="s">
        <v>877</v>
      </c>
      <c r="B1147" s="318" t="s">
        <v>878</v>
      </c>
      <c r="C1147" s="68" t="s">
        <v>349</v>
      </c>
      <c r="D1147" s="21" t="s">
        <v>437</v>
      </c>
      <c r="E1147" s="21" t="s">
        <v>104</v>
      </c>
      <c r="F1147" s="21">
        <v>2</v>
      </c>
      <c r="G1147" s="320" t="s">
        <v>704</v>
      </c>
      <c r="H1147" s="21">
        <v>5</v>
      </c>
      <c r="I1147" s="49">
        <v>1</v>
      </c>
      <c r="J1147" s="37"/>
      <c r="K1147" s="31" t="s">
        <v>879</v>
      </c>
      <c r="L1147" s="31"/>
      <c r="M1147" s="38"/>
      <c r="N1147" s="193">
        <v>6</v>
      </c>
      <c r="O1147" s="21">
        <v>180</v>
      </c>
      <c r="P1147" s="21">
        <v>0</v>
      </c>
      <c r="Q1147" s="21">
        <v>0</v>
      </c>
      <c r="R1147" s="21">
        <v>0</v>
      </c>
      <c r="S1147" s="21">
        <v>0</v>
      </c>
      <c r="T1147" s="121"/>
      <c r="U1147" s="50">
        <f t="shared" si="277"/>
        <v>0</v>
      </c>
      <c r="V1147" s="29">
        <f t="shared" si="278"/>
        <v>0</v>
      </c>
      <c r="W1147" s="29">
        <f t="shared" si="279"/>
        <v>0</v>
      </c>
      <c r="X1147" s="57">
        <f t="shared" si="280"/>
        <v>0</v>
      </c>
      <c r="Y1147" s="29">
        <f t="shared" si="281"/>
        <v>0</v>
      </c>
      <c r="Z1147" s="20">
        <f t="shared" si="282"/>
        <v>0</v>
      </c>
      <c r="AA1147" s="20">
        <f t="shared" si="295"/>
        <v>0</v>
      </c>
      <c r="AB1147" s="20">
        <f t="shared" si="283"/>
        <v>0</v>
      </c>
      <c r="AC1147" s="20">
        <f t="shared" si="284"/>
        <v>0</v>
      </c>
      <c r="AD1147" s="20">
        <f t="shared" si="285"/>
        <v>0</v>
      </c>
      <c r="AE1147" s="23">
        <f t="shared" si="286"/>
        <v>0</v>
      </c>
      <c r="AF1147" s="25">
        <f t="shared" si="287"/>
        <v>0.5</v>
      </c>
      <c r="AG1147" s="230">
        <f t="shared" ref="AG1147:AG1164" si="299">IF(OR(L1147="+",A1147="Пр",A1147="ПедПр",A1147="НПрКПУ"),0,IF(OR(D1147="Ден.(д)",D1147="Заоч.(д)"),N1147*0.5*H1147,IF((V1147+W1147)&gt;0,N1147*H1147*0.08,0)))</f>
        <v>0</v>
      </c>
      <c r="AH1147" s="25">
        <f t="shared" si="298"/>
        <v>0</v>
      </c>
      <c r="AI1147" s="23"/>
      <c r="AJ1147" s="49">
        <f t="shared" si="288"/>
        <v>0.5</v>
      </c>
      <c r="AK1147" s="181" t="s">
        <v>880</v>
      </c>
      <c r="AL1147" s="182">
        <f t="shared" si="289"/>
        <v>8.3333333333333339E-4</v>
      </c>
      <c r="AM1147" s="158" t="s">
        <v>109</v>
      </c>
      <c r="AN1147" s="20" t="s">
        <v>109</v>
      </c>
      <c r="AO1147" s="20" t="s">
        <v>109</v>
      </c>
      <c r="AP1147" s="21"/>
      <c r="AQ1147" s="122" t="s">
        <v>876</v>
      </c>
      <c r="AR1147" s="185" t="str">
        <f>INDEX(Преподаватели!F$3:F$72,MATCH($AK1147,Преподаватели!$E$3:$E$72,0),1)</f>
        <v>доц.</v>
      </c>
      <c r="AS1147" s="101" t="str">
        <f>INDEX(Преподаватели!G$3:G$72,MATCH($AK1147,Преподаватели!$E$3:$E$72,0),1)</f>
        <v>шт.</v>
      </c>
      <c r="AT1147" s="101" t="str">
        <f>INDEX(Преподаватели!H$3:H$72,MATCH($AK1147,Преподаватели!$E$3:$E$72,0),1)</f>
        <v>к.н.</v>
      </c>
      <c r="AU1147" s="186" t="str">
        <f>INDEX(Преподаватели!I$3:I$72,MATCH($AK1147,Преподаватели!$E$3:$E$72,0),1)</f>
        <v>доц.</v>
      </c>
      <c r="AV1147" s="157"/>
      <c r="AW1147" s="163"/>
      <c r="AX1147" s="163"/>
      <c r="AY1147" s="164"/>
      <c r="AZ1147" s="165"/>
      <c r="BA1147" s="165"/>
      <c r="BB1147" s="4"/>
      <c r="BC1147" s="4"/>
      <c r="BD1147" s="4"/>
      <c r="BE1147" s="4"/>
      <c r="BF1147" s="4"/>
    </row>
    <row r="1148" spans="1:58" s="1" customFormat="1">
      <c r="A1148" s="328" t="s">
        <v>881</v>
      </c>
      <c r="B1148" s="318" t="s">
        <v>882</v>
      </c>
      <c r="C1148" s="68" t="s">
        <v>349</v>
      </c>
      <c r="D1148" s="21" t="s">
        <v>437</v>
      </c>
      <c r="E1148" s="21" t="s">
        <v>104</v>
      </c>
      <c r="F1148" s="21">
        <v>2</v>
      </c>
      <c r="G1148" s="320" t="s">
        <v>704</v>
      </c>
      <c r="H1148" s="21">
        <v>5</v>
      </c>
      <c r="I1148" s="49">
        <v>1</v>
      </c>
      <c r="J1148" s="37"/>
      <c r="K1148" s="31"/>
      <c r="L1148" s="31"/>
      <c r="M1148" s="38"/>
      <c r="N1148" s="193"/>
      <c r="O1148" s="21"/>
      <c r="P1148" s="21"/>
      <c r="Q1148" s="21"/>
      <c r="R1148" s="21"/>
      <c r="S1148" s="21"/>
      <c r="T1148" s="121"/>
      <c r="U1148" s="50">
        <f t="shared" ref="U1148:U1212" si="300">Q1148</f>
        <v>0</v>
      </c>
      <c r="V1148" s="29">
        <f t="shared" ref="V1148:V1212" si="301">R1148*I1148</f>
        <v>0</v>
      </c>
      <c r="W1148" s="29">
        <f t="shared" ref="W1148:W1212" si="302">S1148*I1148</f>
        <v>0</v>
      </c>
      <c r="X1148" s="57">
        <f t="shared" ref="X1148:X1212" si="303">IF(AF1148&gt;0,0,IF(AND(D1148="Заоч.(д)",M1148="+"),N1148*2*0.25*H1148,IF(OR(M1148="+",M1148="+у"),H1148*0.25,IF(OR(M1148="к",M1148="к/кмс"),H1148*0.25,IF(OR(M1148="кк",M1148="кк/кмс"),H1148*0.25*2,IF(OR(M1148="рр",M1148="рр/кмс"),H1148*0.5,IF(OR(M1148="кр",M1148="кр/кмс"),H1148*1,0)))))))</f>
        <v>0</v>
      </c>
      <c r="Y1148" s="29">
        <f t="shared" ref="Y1148:Y1212" si="304">IF(L1148="+",H1148*3,IF(L1148="+в",H1148*3,0))</f>
        <v>0</v>
      </c>
      <c r="Z1148" s="20">
        <f t="shared" ref="Z1148:Z1212" si="305">IF(AND(D1148="Заоч.(д)",K1148="+"),H1148*0.1,IF(AF1148&gt;0,0,IF(AND(K1148="+",R1148="",S1148="",O1148=Q1148+T1148),H1148*0.1,0)))</f>
        <v>0</v>
      </c>
      <c r="AA1148" s="20">
        <f t="shared" si="295"/>
        <v>0</v>
      </c>
      <c r="AB1148" s="20">
        <f t="shared" ref="AB1148:AB1212" si="306">IF(AND(J1148="+",D1148="Заоч.(д)"),H1148*0.1,IF(J1148="+",H1148*0.25,0))</f>
        <v>0</v>
      </c>
      <c r="AC1148" s="20">
        <f t="shared" ref="AC1148:AC1212" si="307">IF(B1148="Керівництво бакалаврськими роботами",H1148*10,IF(B1148="Керівництво магістерськими роботами",H1148*20,IF(B1148="Рецензування бакалаврських робіт",H1148*1,IF(B1148="Рецензування магістерських робіт",H1148*2,IF(B1148="Нормоконтроль",H1148*0.33,0)))))</f>
        <v>0</v>
      </c>
      <c r="AD1148" s="20">
        <f t="shared" ref="AD1148:AD1212" si="308">IF(B1148="Голова ЕК (екзамен)",H1148*0.5,IF(B1148="Голова ЕК (захист)",H1148*0.5,IF(B1148="Участь у ЕК (екзамен)",H1148*0.33,IF(B1148="Участь у ЕК (захист)",H1148*0.33,0))))</f>
        <v>2.5</v>
      </c>
      <c r="AE1148" s="23">
        <f t="shared" ref="AE1148:AE1212" si="309">IF(B1148="Керівництво аспірантами (очна)",H1148*25,IF(B1148="Керівництво аспірантами (заочна)",H1148*25,IF(B1148="Рецензування рефератів (асп.)",H1148*2,IF(B1148="Кандидатські іспити",H1148*0.5,IF(B1148="Вступні іспити (асп.)",H1148*0.5,IF(B1148="Наукове консультування докторантів",H1148*50,0))))))</f>
        <v>0</v>
      </c>
      <c r="AF1148" s="25">
        <f t="shared" ref="AF1148:AF1212" si="310">IF(AND(A1148="ПедПр",D1148="Ден."),H1148*N1148/1.5,IF(AND(A1148="ПедПр",D1148="Заоч."),H1148*0.5*N1148/1.5,IF(AND(A1148="ПедПр",D1148="Заоч.(д)"),H1148*0.5*N1148/1.5,IF(AND(A1148="Пр",D1148="Ден."),H1148*0.5,IF(AND(A1148="Пр",D1148="Заоч."),H1148*0.1,IF(AND(A1148="Пр",D1148="Заоч.(д)"),H1148*0.1,IF(AND(A1148="НПрКПУ",D1148="Ден.",H1148&gt;=5),ROUND(H1148/6,1)*N1148/3*2*2,0)))))))</f>
        <v>0</v>
      </c>
      <c r="AG1148" s="230">
        <f t="shared" si="299"/>
        <v>0</v>
      </c>
      <c r="AH1148" s="25">
        <f t="shared" si="298"/>
        <v>0</v>
      </c>
      <c r="AI1148" s="23"/>
      <c r="AJ1148" s="49">
        <f t="shared" ref="AJ1148:AJ1212" si="311">SUM(U1148:AI1148)</f>
        <v>2.5</v>
      </c>
      <c r="AK1148" s="181" t="s">
        <v>883</v>
      </c>
      <c r="AL1148" s="182">
        <f t="shared" ref="AL1148:AL1212" si="312">IF(OR(AU1148="проф.",AT1148="д.н."),AJ1148/600,AJ1148/600)</f>
        <v>4.1666666666666666E-3</v>
      </c>
      <c r="AM1148" s="158" t="s">
        <v>109</v>
      </c>
      <c r="AN1148" s="20" t="s">
        <v>109</v>
      </c>
      <c r="AO1148" s="20" t="s">
        <v>109</v>
      </c>
      <c r="AP1148" s="21"/>
      <c r="AQ1148" s="122" t="s">
        <v>876</v>
      </c>
      <c r="AR1148" s="185" t="str">
        <f>INDEX(Преподаватели!F$3:F$72,MATCH($AK1148,Преподаватели!$E$3:$E$72,0),1)</f>
        <v>доц.</v>
      </c>
      <c r="AS1148" s="101" t="str">
        <f>INDEX(Преподаватели!G$3:G$72,MATCH($AK1148,Преподаватели!$E$3:$E$72,0),1)</f>
        <v>сум.</v>
      </c>
      <c r="AT1148" s="101" t="str">
        <f>INDEX(Преподаватели!H$3:H$72,MATCH($AK1148,Преподаватели!$E$3:$E$72,0),1)</f>
        <v>б.с.</v>
      </c>
      <c r="AU1148" s="186" t="str">
        <f>INDEX(Преподаватели!I$3:I$72,MATCH($AK1148,Преподаватели!$E$3:$E$72,0),1)</f>
        <v>б.з.</v>
      </c>
      <c r="AV1148" s="157"/>
      <c r="AW1148" s="163"/>
      <c r="AX1148" s="163"/>
      <c r="AY1148" s="164"/>
      <c r="AZ1148" s="165"/>
      <c r="BA1148" s="165"/>
    </row>
    <row r="1149" spans="1:58">
      <c r="A1149" s="319" t="s">
        <v>881</v>
      </c>
      <c r="B1149" s="318" t="s">
        <v>884</v>
      </c>
      <c r="C1149" s="68" t="s">
        <v>349</v>
      </c>
      <c r="D1149" s="21" t="s">
        <v>437</v>
      </c>
      <c r="E1149" s="21" t="s">
        <v>104</v>
      </c>
      <c r="F1149" s="21">
        <v>2</v>
      </c>
      <c r="G1149" s="320" t="s">
        <v>704</v>
      </c>
      <c r="H1149" s="21">
        <v>5</v>
      </c>
      <c r="I1149" s="49">
        <v>1</v>
      </c>
      <c r="J1149" s="37"/>
      <c r="K1149" s="31"/>
      <c r="L1149" s="31"/>
      <c r="M1149" s="38"/>
      <c r="N1149" s="193"/>
      <c r="O1149" s="21"/>
      <c r="P1149" s="21"/>
      <c r="Q1149" s="21"/>
      <c r="R1149" s="21"/>
      <c r="S1149" s="21"/>
      <c r="T1149" s="121"/>
      <c r="U1149" s="50">
        <f t="shared" si="300"/>
        <v>0</v>
      </c>
      <c r="V1149" s="29">
        <f t="shared" si="301"/>
        <v>0</v>
      </c>
      <c r="W1149" s="29">
        <f t="shared" si="302"/>
        <v>0</v>
      </c>
      <c r="X1149" s="57">
        <f t="shared" si="303"/>
        <v>0</v>
      </c>
      <c r="Y1149" s="29">
        <f t="shared" si="304"/>
        <v>0</v>
      </c>
      <c r="Z1149" s="20">
        <f t="shared" si="305"/>
        <v>0</v>
      </c>
      <c r="AA1149" s="20">
        <f t="shared" si="295"/>
        <v>0</v>
      </c>
      <c r="AB1149" s="20">
        <f t="shared" si="306"/>
        <v>0</v>
      </c>
      <c r="AC1149" s="20">
        <f t="shared" si="307"/>
        <v>0</v>
      </c>
      <c r="AD1149" s="20">
        <f t="shared" si="308"/>
        <v>1.6500000000000001</v>
      </c>
      <c r="AE1149" s="23">
        <f t="shared" si="309"/>
        <v>0</v>
      </c>
      <c r="AF1149" s="25">
        <f t="shared" si="310"/>
        <v>0</v>
      </c>
      <c r="AG1149" s="230">
        <f t="shared" si="299"/>
        <v>0</v>
      </c>
      <c r="AH1149" s="25">
        <f t="shared" si="298"/>
        <v>0</v>
      </c>
      <c r="AI1149" s="23"/>
      <c r="AJ1149" s="49">
        <f t="shared" si="311"/>
        <v>1.6500000000000001</v>
      </c>
      <c r="AK1149" s="181" t="s">
        <v>875</v>
      </c>
      <c r="AL1149" s="182">
        <f t="shared" si="312"/>
        <v>2.7500000000000003E-3</v>
      </c>
      <c r="AM1149" s="69" t="s">
        <v>354</v>
      </c>
      <c r="AN1149" s="20" t="s">
        <v>109</v>
      </c>
      <c r="AO1149" s="20" t="s">
        <v>109</v>
      </c>
      <c r="AP1149" s="21"/>
      <c r="AQ1149" s="122" t="s">
        <v>876</v>
      </c>
      <c r="AR1149" s="185" t="str">
        <f>INDEX(Преподаватели!F$3:F$72,MATCH($AK1149,Преподаватели!$E$3:$E$72,0),1)</f>
        <v>проф.</v>
      </c>
      <c r="AS1149" s="101" t="str">
        <f>INDEX(Преподаватели!G$3:G$72,MATCH($AK1149,Преподаватели!$E$3:$E$72,0),1)</f>
        <v>шт.</v>
      </c>
      <c r="AT1149" s="101" t="str">
        <f>INDEX(Преподаватели!H$3:H$72,MATCH($AK1149,Преподаватели!$E$3:$E$72,0),1)</f>
        <v>д.н.</v>
      </c>
      <c r="AU1149" s="186" t="str">
        <f>INDEX(Преподаватели!I$3:I$72,MATCH($AK1149,Преподаватели!$E$3:$E$72,0),1)</f>
        <v>проф.</v>
      </c>
      <c r="AV1149" s="157"/>
      <c r="AW1149" s="163"/>
      <c r="AX1149" s="163"/>
      <c r="AY1149" s="164"/>
      <c r="AZ1149" s="165"/>
      <c r="BA1149" s="165"/>
      <c r="BB1149" s="1"/>
      <c r="BC1149" s="1"/>
      <c r="BD1149" s="1"/>
      <c r="BE1149" s="1"/>
      <c r="BF1149" s="1"/>
    </row>
    <row r="1150" spans="1:58" s="1" customFormat="1">
      <c r="A1150" s="328" t="s">
        <v>881</v>
      </c>
      <c r="B1150" s="318" t="s">
        <v>884</v>
      </c>
      <c r="C1150" s="68" t="s">
        <v>349</v>
      </c>
      <c r="D1150" s="21" t="s">
        <v>437</v>
      </c>
      <c r="E1150" s="21" t="s">
        <v>104</v>
      </c>
      <c r="F1150" s="21">
        <v>2</v>
      </c>
      <c r="G1150" s="320" t="s">
        <v>704</v>
      </c>
      <c r="H1150" s="21">
        <v>5</v>
      </c>
      <c r="I1150" s="49">
        <v>1</v>
      </c>
      <c r="J1150" s="37"/>
      <c r="K1150" s="31"/>
      <c r="L1150" s="31"/>
      <c r="M1150" s="38"/>
      <c r="N1150" s="193"/>
      <c r="O1150" s="21"/>
      <c r="P1150" s="21"/>
      <c r="Q1150" s="21"/>
      <c r="R1150" s="21"/>
      <c r="S1150" s="21"/>
      <c r="T1150" s="121"/>
      <c r="U1150" s="50">
        <f t="shared" si="300"/>
        <v>0</v>
      </c>
      <c r="V1150" s="29">
        <f t="shared" si="301"/>
        <v>0</v>
      </c>
      <c r="W1150" s="29">
        <f t="shared" si="302"/>
        <v>0</v>
      </c>
      <c r="X1150" s="57">
        <f t="shared" si="303"/>
        <v>0</v>
      </c>
      <c r="Y1150" s="29">
        <f t="shared" si="304"/>
        <v>0</v>
      </c>
      <c r="Z1150" s="20">
        <f t="shared" si="305"/>
        <v>0</v>
      </c>
      <c r="AA1150" s="20">
        <f t="shared" si="295"/>
        <v>0</v>
      </c>
      <c r="AB1150" s="20">
        <f t="shared" si="306"/>
        <v>0</v>
      </c>
      <c r="AC1150" s="20">
        <f t="shared" si="307"/>
        <v>0</v>
      </c>
      <c r="AD1150" s="20">
        <f t="shared" si="308"/>
        <v>1.6500000000000001</v>
      </c>
      <c r="AE1150" s="23">
        <f t="shared" si="309"/>
        <v>0</v>
      </c>
      <c r="AF1150" s="25">
        <f t="shared" si="310"/>
        <v>0</v>
      </c>
      <c r="AG1150" s="230">
        <f t="shared" si="299"/>
        <v>0</v>
      </c>
      <c r="AH1150" s="25">
        <f t="shared" si="298"/>
        <v>0</v>
      </c>
      <c r="AI1150" s="23"/>
      <c r="AJ1150" s="49">
        <f t="shared" si="311"/>
        <v>1.6500000000000001</v>
      </c>
      <c r="AK1150" s="181" t="s">
        <v>875</v>
      </c>
      <c r="AL1150" s="182">
        <f t="shared" si="312"/>
        <v>2.7500000000000003E-3</v>
      </c>
      <c r="AM1150" s="158" t="s">
        <v>354</v>
      </c>
      <c r="AN1150" s="20" t="s">
        <v>109</v>
      </c>
      <c r="AO1150" s="20" t="s">
        <v>109</v>
      </c>
      <c r="AP1150" s="21"/>
      <c r="AQ1150" s="122" t="s">
        <v>876</v>
      </c>
      <c r="AR1150" s="185" t="str">
        <f>INDEX(Преподаватели!F$3:F$72,MATCH($AK1150,Преподаватели!$E$3:$E$72,0),1)</f>
        <v>проф.</v>
      </c>
      <c r="AS1150" s="101" t="str">
        <f>INDEX(Преподаватели!G$3:G$72,MATCH($AK1150,Преподаватели!$E$3:$E$72,0),1)</f>
        <v>шт.</v>
      </c>
      <c r="AT1150" s="101" t="str">
        <f>INDEX(Преподаватели!H$3:H$72,MATCH($AK1150,Преподаватели!$E$3:$E$72,0),1)</f>
        <v>д.н.</v>
      </c>
      <c r="AU1150" s="186" t="str">
        <f>INDEX(Преподаватели!I$3:I$72,MATCH($AK1150,Преподаватели!$E$3:$E$72,0),1)</f>
        <v>проф.</v>
      </c>
      <c r="AV1150" s="157"/>
      <c r="AW1150" s="163"/>
      <c r="AX1150" s="163"/>
      <c r="AY1150" s="164"/>
      <c r="AZ1150" s="165"/>
      <c r="BA1150" s="165"/>
      <c r="BB1150" s="4"/>
      <c r="BC1150" s="4"/>
      <c r="BD1150" s="4"/>
      <c r="BE1150" s="4"/>
      <c r="BF1150" s="4"/>
    </row>
    <row r="1151" spans="1:58">
      <c r="A1151" s="319" t="s">
        <v>881</v>
      </c>
      <c r="B1151" s="318" t="s">
        <v>884</v>
      </c>
      <c r="C1151" s="68" t="s">
        <v>349</v>
      </c>
      <c r="D1151" s="21" t="s">
        <v>437</v>
      </c>
      <c r="E1151" s="21" t="s">
        <v>104</v>
      </c>
      <c r="F1151" s="21">
        <v>2</v>
      </c>
      <c r="G1151" s="320" t="s">
        <v>704</v>
      </c>
      <c r="H1151" s="21">
        <v>5</v>
      </c>
      <c r="I1151" s="49">
        <v>1</v>
      </c>
      <c r="J1151" s="37"/>
      <c r="K1151" s="31"/>
      <c r="L1151" s="31"/>
      <c r="M1151" s="38"/>
      <c r="N1151" s="193"/>
      <c r="O1151" s="21"/>
      <c r="P1151" s="21"/>
      <c r="Q1151" s="21"/>
      <c r="R1151" s="21"/>
      <c r="S1151" s="21"/>
      <c r="T1151" s="121"/>
      <c r="U1151" s="50">
        <f t="shared" si="300"/>
        <v>0</v>
      </c>
      <c r="V1151" s="29">
        <f t="shared" si="301"/>
        <v>0</v>
      </c>
      <c r="W1151" s="29">
        <f t="shared" si="302"/>
        <v>0</v>
      </c>
      <c r="X1151" s="57">
        <f t="shared" si="303"/>
        <v>0</v>
      </c>
      <c r="Y1151" s="29">
        <f t="shared" si="304"/>
        <v>0</v>
      </c>
      <c r="Z1151" s="20">
        <f t="shared" si="305"/>
        <v>0</v>
      </c>
      <c r="AA1151" s="20">
        <f t="shared" si="295"/>
        <v>0</v>
      </c>
      <c r="AB1151" s="20">
        <f t="shared" si="306"/>
        <v>0</v>
      </c>
      <c r="AC1151" s="20">
        <f t="shared" si="307"/>
        <v>0</v>
      </c>
      <c r="AD1151" s="20">
        <f t="shared" si="308"/>
        <v>1.6500000000000001</v>
      </c>
      <c r="AE1151" s="23">
        <f t="shared" si="309"/>
        <v>0</v>
      </c>
      <c r="AF1151" s="25">
        <f t="shared" si="310"/>
        <v>0</v>
      </c>
      <c r="AG1151" s="230">
        <f t="shared" si="299"/>
        <v>0</v>
      </c>
      <c r="AH1151" s="25">
        <f t="shared" si="298"/>
        <v>0</v>
      </c>
      <c r="AI1151" s="23"/>
      <c r="AJ1151" s="49">
        <f t="shared" si="311"/>
        <v>1.6500000000000001</v>
      </c>
      <c r="AK1151" s="181" t="s">
        <v>880</v>
      </c>
      <c r="AL1151" s="182">
        <f t="shared" si="312"/>
        <v>2.7500000000000003E-3</v>
      </c>
      <c r="AM1151" s="69" t="s">
        <v>176</v>
      </c>
      <c r="AN1151" s="20" t="s">
        <v>109</v>
      </c>
      <c r="AO1151" s="20" t="s">
        <v>109</v>
      </c>
      <c r="AP1151" s="21"/>
      <c r="AQ1151" s="122" t="s">
        <v>876</v>
      </c>
      <c r="AR1151" s="185" t="str">
        <f>INDEX(Преподаватели!F$3:F$72,MATCH($AK1151,Преподаватели!$E$3:$E$72,0),1)</f>
        <v>доц.</v>
      </c>
      <c r="AS1151" s="101" t="str">
        <f>INDEX(Преподаватели!G$3:G$72,MATCH($AK1151,Преподаватели!$E$3:$E$72,0),1)</f>
        <v>шт.</v>
      </c>
      <c r="AT1151" s="101" t="str">
        <f>INDEX(Преподаватели!H$3:H$72,MATCH($AK1151,Преподаватели!$E$3:$E$72,0),1)</f>
        <v>к.н.</v>
      </c>
      <c r="AU1151" s="186" t="str">
        <f>INDEX(Преподаватели!I$3:I$72,MATCH($AK1151,Преподаватели!$E$3:$E$72,0),1)</f>
        <v>доц.</v>
      </c>
      <c r="AV1151" s="157"/>
      <c r="AW1151" s="163"/>
      <c r="AX1151" s="163"/>
      <c r="AY1151" s="164"/>
      <c r="AZ1151" s="165"/>
      <c r="BA1151" s="165"/>
      <c r="BB1151" s="1"/>
      <c r="BC1151" s="1"/>
      <c r="BD1151" s="1"/>
      <c r="BE1151" s="1"/>
      <c r="BF1151" s="1"/>
    </row>
    <row r="1152" spans="1:58" s="1" customFormat="1" ht="25.5">
      <c r="A1152" s="317" t="s">
        <v>873</v>
      </c>
      <c r="B1152" s="318" t="s">
        <v>903</v>
      </c>
      <c r="C1152" s="68" t="s">
        <v>364</v>
      </c>
      <c r="D1152" s="21" t="s">
        <v>437</v>
      </c>
      <c r="E1152" s="21" t="s">
        <v>657</v>
      </c>
      <c r="F1152" s="21">
        <v>1</v>
      </c>
      <c r="G1152" s="320" t="s">
        <v>711</v>
      </c>
      <c r="H1152" s="21">
        <v>9</v>
      </c>
      <c r="I1152" s="49">
        <v>1</v>
      </c>
      <c r="J1152" s="37"/>
      <c r="K1152" s="31"/>
      <c r="L1152" s="31" t="s">
        <v>106</v>
      </c>
      <c r="M1152" s="38"/>
      <c r="N1152" s="193">
        <v>1</v>
      </c>
      <c r="O1152" s="21">
        <v>30</v>
      </c>
      <c r="P1152" s="21"/>
      <c r="Q1152" s="21">
        <v>0</v>
      </c>
      <c r="R1152" s="21">
        <v>0</v>
      </c>
      <c r="S1152" s="21">
        <v>0</v>
      </c>
      <c r="T1152" s="121"/>
      <c r="U1152" s="50">
        <f t="shared" si="300"/>
        <v>0</v>
      </c>
      <c r="V1152" s="29">
        <f t="shared" si="301"/>
        <v>0</v>
      </c>
      <c r="W1152" s="29">
        <f t="shared" si="302"/>
        <v>0</v>
      </c>
      <c r="X1152" s="57">
        <f t="shared" si="303"/>
        <v>0</v>
      </c>
      <c r="Y1152" s="29">
        <f t="shared" si="304"/>
        <v>27</v>
      </c>
      <c r="Z1152" s="20">
        <f t="shared" si="305"/>
        <v>0</v>
      </c>
      <c r="AA1152" s="20">
        <f t="shared" si="295"/>
        <v>0</v>
      </c>
      <c r="AB1152" s="20">
        <f t="shared" si="306"/>
        <v>0</v>
      </c>
      <c r="AC1152" s="20">
        <f t="shared" si="307"/>
        <v>0</v>
      </c>
      <c r="AD1152" s="20">
        <f t="shared" si="308"/>
        <v>0</v>
      </c>
      <c r="AE1152" s="23">
        <f t="shared" si="309"/>
        <v>0</v>
      </c>
      <c r="AF1152" s="25">
        <f t="shared" si="310"/>
        <v>0</v>
      </c>
      <c r="AG1152" s="230">
        <f t="shared" si="299"/>
        <v>0</v>
      </c>
      <c r="AH1152" s="25">
        <f t="shared" si="298"/>
        <v>0</v>
      </c>
      <c r="AI1152" s="23"/>
      <c r="AJ1152" s="49">
        <f t="shared" si="311"/>
        <v>27</v>
      </c>
      <c r="AK1152" s="181" t="s">
        <v>880</v>
      </c>
      <c r="AL1152" s="182">
        <f t="shared" si="312"/>
        <v>4.4999999999999998E-2</v>
      </c>
      <c r="AM1152" s="336" t="s">
        <v>366</v>
      </c>
      <c r="AN1152" s="20" t="s">
        <v>148</v>
      </c>
      <c r="AO1152" s="20" t="s">
        <v>148</v>
      </c>
      <c r="AP1152" s="21"/>
      <c r="AQ1152" s="122" t="s">
        <v>876</v>
      </c>
      <c r="AR1152" s="185" t="str">
        <f>INDEX(Преподаватели!F$3:F$72,MATCH($AK1152,Преподаватели!$E$3:$E$72,0),1)</f>
        <v>доц.</v>
      </c>
      <c r="AS1152" s="101" t="str">
        <f>INDEX(Преподаватели!G$3:G$72,MATCH($AK1152,Преподаватели!$E$3:$E$72,0),1)</f>
        <v>шт.</v>
      </c>
      <c r="AT1152" s="101" t="str">
        <f>INDEX(Преподаватели!H$3:H$72,MATCH($AK1152,Преподаватели!$E$3:$E$72,0),1)</f>
        <v>к.н.</v>
      </c>
      <c r="AU1152" s="186" t="str">
        <f>INDEX(Преподаватели!I$3:I$72,MATCH($AK1152,Преподаватели!$E$3:$E$72,0),1)</f>
        <v>доц.</v>
      </c>
      <c r="AV1152" s="157"/>
      <c r="AW1152" s="163"/>
      <c r="AX1152" s="163"/>
      <c r="AY1152" s="164"/>
      <c r="AZ1152" s="165"/>
      <c r="BA1152" s="165"/>
    </row>
    <row r="1153" spans="1:58" s="1" customFormat="1">
      <c r="A1153" s="316" t="s">
        <v>877</v>
      </c>
      <c r="B1153" s="318" t="s">
        <v>878</v>
      </c>
      <c r="C1153" s="68" t="s">
        <v>364</v>
      </c>
      <c r="D1153" s="21" t="s">
        <v>437</v>
      </c>
      <c r="E1153" s="21" t="s">
        <v>663</v>
      </c>
      <c r="F1153" s="21">
        <v>2</v>
      </c>
      <c r="G1153" s="20" t="s">
        <v>917</v>
      </c>
      <c r="H1153" s="21">
        <v>4</v>
      </c>
      <c r="I1153" s="49">
        <v>1</v>
      </c>
      <c r="J1153" s="37"/>
      <c r="K1153" s="31" t="s">
        <v>879</v>
      </c>
      <c r="L1153" s="31"/>
      <c r="M1153" s="38"/>
      <c r="N1153" s="193">
        <v>7.5</v>
      </c>
      <c r="O1153" s="21">
        <v>225</v>
      </c>
      <c r="P1153" s="21"/>
      <c r="Q1153" s="21">
        <v>0</v>
      </c>
      <c r="R1153" s="21">
        <v>0</v>
      </c>
      <c r="S1153" s="21">
        <v>0</v>
      </c>
      <c r="T1153" s="121"/>
      <c r="U1153" s="50">
        <f t="shared" si="300"/>
        <v>0</v>
      </c>
      <c r="V1153" s="29">
        <f t="shared" si="301"/>
        <v>0</v>
      </c>
      <c r="W1153" s="29">
        <f t="shared" si="302"/>
        <v>0</v>
      </c>
      <c r="X1153" s="57">
        <f t="shared" si="303"/>
        <v>0</v>
      </c>
      <c r="Y1153" s="29">
        <f t="shared" si="304"/>
        <v>0</v>
      </c>
      <c r="Z1153" s="20">
        <f t="shared" si="305"/>
        <v>0</v>
      </c>
      <c r="AA1153" s="20">
        <f t="shared" si="295"/>
        <v>0</v>
      </c>
      <c r="AB1153" s="20">
        <f t="shared" si="306"/>
        <v>0</v>
      </c>
      <c r="AC1153" s="20">
        <f t="shared" si="307"/>
        <v>0</v>
      </c>
      <c r="AD1153" s="20">
        <f t="shared" si="308"/>
        <v>0</v>
      </c>
      <c r="AE1153" s="23">
        <f t="shared" si="309"/>
        <v>0</v>
      </c>
      <c r="AF1153" s="25">
        <f t="shared" si="310"/>
        <v>0.4</v>
      </c>
      <c r="AG1153" s="230">
        <f t="shared" si="299"/>
        <v>0</v>
      </c>
      <c r="AH1153" s="25">
        <f t="shared" si="298"/>
        <v>0</v>
      </c>
      <c r="AI1153" s="23"/>
      <c r="AJ1153" s="49">
        <f t="shared" si="311"/>
        <v>0.4</v>
      </c>
      <c r="AK1153" s="181" t="s">
        <v>880</v>
      </c>
      <c r="AL1153" s="182">
        <f t="shared" si="312"/>
        <v>6.6666666666666675E-4</v>
      </c>
      <c r="AM1153" s="336" t="s">
        <v>366</v>
      </c>
      <c r="AN1153" s="20" t="s">
        <v>148</v>
      </c>
      <c r="AO1153" s="20" t="s">
        <v>148</v>
      </c>
      <c r="AP1153" s="21"/>
      <c r="AQ1153" s="122" t="s">
        <v>876</v>
      </c>
      <c r="AR1153" s="185" t="str">
        <f>INDEX(Преподаватели!F$3:F$72,MATCH($AK1153,Преподаватели!$E$3:$E$72,0),1)</f>
        <v>доц.</v>
      </c>
      <c r="AS1153" s="101" t="str">
        <f>INDEX(Преподаватели!G$3:G$72,MATCH($AK1153,Преподаватели!$E$3:$E$72,0),1)</f>
        <v>шт.</v>
      </c>
      <c r="AT1153" s="101" t="str">
        <f>INDEX(Преподаватели!H$3:H$72,MATCH($AK1153,Преподаватели!$E$3:$E$72,0),1)</f>
        <v>к.н.</v>
      </c>
      <c r="AU1153" s="186" t="str">
        <f>INDEX(Преподаватели!I$3:I$72,MATCH($AK1153,Преподаватели!$E$3:$E$72,0),1)</f>
        <v>доц.</v>
      </c>
      <c r="AV1153" s="157"/>
      <c r="AW1153" s="163"/>
      <c r="AX1153" s="163"/>
      <c r="AY1153" s="164"/>
      <c r="AZ1153" s="165"/>
      <c r="BA1153" s="165"/>
    </row>
    <row r="1154" spans="1:58" s="1" customFormat="1">
      <c r="A1154" s="328" t="s">
        <v>881</v>
      </c>
      <c r="B1154" s="318" t="s">
        <v>882</v>
      </c>
      <c r="C1154" s="68" t="s">
        <v>364</v>
      </c>
      <c r="D1154" s="21" t="s">
        <v>437</v>
      </c>
      <c r="E1154" s="21" t="s">
        <v>657</v>
      </c>
      <c r="F1154" s="21">
        <v>2</v>
      </c>
      <c r="G1154" s="320" t="s">
        <v>711</v>
      </c>
      <c r="H1154" s="21">
        <v>9</v>
      </c>
      <c r="I1154" s="49">
        <v>1</v>
      </c>
      <c r="J1154" s="37"/>
      <c r="K1154" s="31"/>
      <c r="L1154" s="31"/>
      <c r="M1154" s="38"/>
      <c r="N1154" s="193"/>
      <c r="O1154" s="21"/>
      <c r="P1154" s="21"/>
      <c r="Q1154" s="21"/>
      <c r="R1154" s="21"/>
      <c r="S1154" s="21"/>
      <c r="T1154" s="121"/>
      <c r="U1154" s="50">
        <f t="shared" si="300"/>
        <v>0</v>
      </c>
      <c r="V1154" s="29">
        <f t="shared" si="301"/>
        <v>0</v>
      </c>
      <c r="W1154" s="29">
        <f t="shared" si="302"/>
        <v>0</v>
      </c>
      <c r="X1154" s="57">
        <f t="shared" si="303"/>
        <v>0</v>
      </c>
      <c r="Y1154" s="29">
        <f t="shared" si="304"/>
        <v>0</v>
      </c>
      <c r="Z1154" s="20">
        <f t="shared" si="305"/>
        <v>0</v>
      </c>
      <c r="AA1154" s="20">
        <f t="shared" si="295"/>
        <v>0</v>
      </c>
      <c r="AB1154" s="20">
        <f t="shared" si="306"/>
        <v>0</v>
      </c>
      <c r="AC1154" s="20">
        <f t="shared" si="307"/>
        <v>0</v>
      </c>
      <c r="AD1154" s="20">
        <f t="shared" si="308"/>
        <v>4.5</v>
      </c>
      <c r="AE1154" s="23">
        <f t="shared" si="309"/>
        <v>0</v>
      </c>
      <c r="AF1154" s="25">
        <f t="shared" si="310"/>
        <v>0</v>
      </c>
      <c r="AG1154" s="230">
        <f t="shared" si="299"/>
        <v>0</v>
      </c>
      <c r="AH1154" s="25">
        <f t="shared" si="298"/>
        <v>0</v>
      </c>
      <c r="AI1154" s="23"/>
      <c r="AJ1154" s="49">
        <f t="shared" si="311"/>
        <v>4.5</v>
      </c>
      <c r="AK1154" s="181" t="s">
        <v>883</v>
      </c>
      <c r="AL1154" s="182">
        <f t="shared" si="312"/>
        <v>7.4999999999999997E-3</v>
      </c>
      <c r="AM1154" s="336" t="s">
        <v>366</v>
      </c>
      <c r="AN1154" s="20" t="s">
        <v>148</v>
      </c>
      <c r="AO1154" s="20" t="s">
        <v>148</v>
      </c>
      <c r="AP1154" s="21"/>
      <c r="AQ1154" s="122" t="s">
        <v>876</v>
      </c>
      <c r="AR1154" s="185" t="str">
        <f>INDEX(Преподаватели!F$3:F$72,MATCH($AK1154,Преподаватели!$E$3:$E$72,0),1)</f>
        <v>доц.</v>
      </c>
      <c r="AS1154" s="101" t="str">
        <f>INDEX(Преподаватели!G$3:G$72,MATCH($AK1154,Преподаватели!$E$3:$E$72,0),1)</f>
        <v>сум.</v>
      </c>
      <c r="AT1154" s="101" t="str">
        <f>INDEX(Преподаватели!H$3:H$72,MATCH($AK1154,Преподаватели!$E$3:$E$72,0),1)</f>
        <v>б.с.</v>
      </c>
      <c r="AU1154" s="186" t="str">
        <f>INDEX(Преподаватели!I$3:I$72,MATCH($AK1154,Преподаватели!$E$3:$E$72,0),1)</f>
        <v>б.з.</v>
      </c>
      <c r="AV1154" s="157"/>
      <c r="AW1154" s="163"/>
      <c r="AX1154" s="163"/>
      <c r="AY1154" s="164"/>
      <c r="AZ1154" s="165"/>
      <c r="BA1154" s="165"/>
      <c r="BB1154" s="4"/>
      <c r="BC1154" s="4"/>
      <c r="BD1154" s="4"/>
      <c r="BE1154" s="4"/>
      <c r="BF1154" s="4"/>
    </row>
    <row r="1155" spans="1:58">
      <c r="A1155" s="319" t="s">
        <v>881</v>
      </c>
      <c r="B1155" s="318" t="s">
        <v>884</v>
      </c>
      <c r="C1155" s="68" t="s">
        <v>364</v>
      </c>
      <c r="D1155" s="21" t="s">
        <v>437</v>
      </c>
      <c r="E1155" s="21" t="s">
        <v>657</v>
      </c>
      <c r="F1155" s="21">
        <v>2</v>
      </c>
      <c r="G1155" s="320" t="s">
        <v>711</v>
      </c>
      <c r="H1155" s="21">
        <v>9</v>
      </c>
      <c r="I1155" s="49">
        <v>1</v>
      </c>
      <c r="J1155" s="37"/>
      <c r="K1155" s="31"/>
      <c r="L1155" s="31"/>
      <c r="M1155" s="38"/>
      <c r="N1155" s="193"/>
      <c r="O1155" s="21"/>
      <c r="P1155" s="21"/>
      <c r="Q1155" s="21"/>
      <c r="R1155" s="21"/>
      <c r="S1155" s="21"/>
      <c r="T1155" s="121"/>
      <c r="U1155" s="50">
        <f t="shared" si="300"/>
        <v>0</v>
      </c>
      <c r="V1155" s="29">
        <f t="shared" si="301"/>
        <v>0</v>
      </c>
      <c r="W1155" s="29">
        <f t="shared" si="302"/>
        <v>0</v>
      </c>
      <c r="X1155" s="57">
        <f t="shared" si="303"/>
        <v>0</v>
      </c>
      <c r="Y1155" s="29">
        <f t="shared" si="304"/>
        <v>0</v>
      </c>
      <c r="Z1155" s="20">
        <f t="shared" si="305"/>
        <v>0</v>
      </c>
      <c r="AA1155" s="20">
        <f t="shared" si="295"/>
        <v>0</v>
      </c>
      <c r="AB1155" s="20">
        <f t="shared" si="306"/>
        <v>0</v>
      </c>
      <c r="AC1155" s="20">
        <f t="shared" si="307"/>
        <v>0</v>
      </c>
      <c r="AD1155" s="20">
        <f t="shared" si="308"/>
        <v>2.97</v>
      </c>
      <c r="AE1155" s="23">
        <f t="shared" si="309"/>
        <v>0</v>
      </c>
      <c r="AF1155" s="25">
        <f t="shared" si="310"/>
        <v>0</v>
      </c>
      <c r="AG1155" s="230">
        <f t="shared" si="299"/>
        <v>0</v>
      </c>
      <c r="AH1155" s="25">
        <f t="shared" si="298"/>
        <v>0</v>
      </c>
      <c r="AI1155" s="23"/>
      <c r="AJ1155" s="49">
        <f t="shared" si="311"/>
        <v>2.97</v>
      </c>
      <c r="AK1155" s="181" t="s">
        <v>880</v>
      </c>
      <c r="AL1155" s="182">
        <f t="shared" si="312"/>
        <v>4.9500000000000004E-3</v>
      </c>
      <c r="AM1155" s="337" t="s">
        <v>366</v>
      </c>
      <c r="AN1155" s="20" t="s">
        <v>148</v>
      </c>
      <c r="AO1155" s="20" t="s">
        <v>148</v>
      </c>
      <c r="AP1155" s="21"/>
      <c r="AQ1155" s="122" t="s">
        <v>876</v>
      </c>
      <c r="AR1155" s="185" t="str">
        <f>INDEX(Преподаватели!F$3:F$72,MATCH($AK1155,Преподаватели!$E$3:$E$72,0),1)</f>
        <v>доц.</v>
      </c>
      <c r="AS1155" s="101" t="str">
        <f>INDEX(Преподаватели!G$3:G$72,MATCH($AK1155,Преподаватели!$E$3:$E$72,0),1)</f>
        <v>шт.</v>
      </c>
      <c r="AT1155" s="101" t="str">
        <f>INDEX(Преподаватели!H$3:H$72,MATCH($AK1155,Преподаватели!$E$3:$E$72,0),1)</f>
        <v>к.н.</v>
      </c>
      <c r="AU1155" s="186" t="str">
        <f>INDEX(Преподаватели!I$3:I$72,MATCH($AK1155,Преподаватели!$E$3:$E$72,0),1)</f>
        <v>доц.</v>
      </c>
      <c r="AV1155" s="157"/>
      <c r="AW1155" s="163"/>
      <c r="AX1155" s="163"/>
      <c r="AY1155" s="164"/>
      <c r="AZ1155" s="165"/>
      <c r="BA1155" s="165"/>
      <c r="BB1155" s="1"/>
      <c r="BC1155" s="1"/>
      <c r="BD1155" s="1"/>
      <c r="BE1155" s="1"/>
      <c r="BF1155" s="1"/>
    </row>
    <row r="1156" spans="1:58" s="1" customFormat="1">
      <c r="A1156" s="328" t="s">
        <v>881</v>
      </c>
      <c r="B1156" s="318" t="s">
        <v>884</v>
      </c>
      <c r="C1156" s="68" t="s">
        <v>364</v>
      </c>
      <c r="D1156" s="21" t="s">
        <v>437</v>
      </c>
      <c r="E1156" s="21" t="s">
        <v>657</v>
      </c>
      <c r="F1156" s="21">
        <v>2</v>
      </c>
      <c r="G1156" s="320" t="s">
        <v>711</v>
      </c>
      <c r="H1156" s="21">
        <v>9</v>
      </c>
      <c r="I1156" s="49">
        <v>1</v>
      </c>
      <c r="J1156" s="37"/>
      <c r="K1156" s="31"/>
      <c r="L1156" s="31"/>
      <c r="M1156" s="38"/>
      <c r="N1156" s="193"/>
      <c r="O1156" s="21"/>
      <c r="P1156" s="21"/>
      <c r="Q1156" s="21"/>
      <c r="R1156" s="21"/>
      <c r="S1156" s="21"/>
      <c r="T1156" s="121"/>
      <c r="U1156" s="50">
        <f t="shared" si="300"/>
        <v>0</v>
      </c>
      <c r="V1156" s="29">
        <f t="shared" si="301"/>
        <v>0</v>
      </c>
      <c r="W1156" s="29">
        <f t="shared" si="302"/>
        <v>0</v>
      </c>
      <c r="X1156" s="57">
        <f t="shared" si="303"/>
        <v>0</v>
      </c>
      <c r="Y1156" s="29">
        <f t="shared" si="304"/>
        <v>0</v>
      </c>
      <c r="Z1156" s="20">
        <f t="shared" si="305"/>
        <v>0</v>
      </c>
      <c r="AA1156" s="20">
        <f t="shared" si="295"/>
        <v>0</v>
      </c>
      <c r="AB1156" s="20">
        <f t="shared" si="306"/>
        <v>0</v>
      </c>
      <c r="AC1156" s="20">
        <f t="shared" si="307"/>
        <v>0</v>
      </c>
      <c r="AD1156" s="20">
        <f t="shared" si="308"/>
        <v>2.97</v>
      </c>
      <c r="AE1156" s="23">
        <f t="shared" si="309"/>
        <v>0</v>
      </c>
      <c r="AF1156" s="25">
        <f t="shared" si="310"/>
        <v>0</v>
      </c>
      <c r="AG1156" s="230">
        <f t="shared" si="299"/>
        <v>0</v>
      </c>
      <c r="AH1156" s="25">
        <f t="shared" si="298"/>
        <v>0</v>
      </c>
      <c r="AI1156" s="23"/>
      <c r="AJ1156" s="49">
        <f t="shared" si="311"/>
        <v>2.97</v>
      </c>
      <c r="AK1156" s="181" t="s">
        <v>880</v>
      </c>
      <c r="AL1156" s="182">
        <f t="shared" si="312"/>
        <v>4.9500000000000004E-3</v>
      </c>
      <c r="AM1156" s="336" t="s">
        <v>366</v>
      </c>
      <c r="AN1156" s="20" t="s">
        <v>148</v>
      </c>
      <c r="AO1156" s="20" t="s">
        <v>148</v>
      </c>
      <c r="AP1156" s="21"/>
      <c r="AQ1156" s="122" t="s">
        <v>876</v>
      </c>
      <c r="AR1156" s="185" t="str">
        <f>INDEX(Преподаватели!F$3:F$72,MATCH($AK1156,Преподаватели!$E$3:$E$72,0),1)</f>
        <v>доц.</v>
      </c>
      <c r="AS1156" s="101" t="str">
        <f>INDEX(Преподаватели!G$3:G$72,MATCH($AK1156,Преподаватели!$E$3:$E$72,0),1)</f>
        <v>шт.</v>
      </c>
      <c r="AT1156" s="101" t="str">
        <f>INDEX(Преподаватели!H$3:H$72,MATCH($AK1156,Преподаватели!$E$3:$E$72,0),1)</f>
        <v>к.н.</v>
      </c>
      <c r="AU1156" s="186" t="str">
        <f>INDEX(Преподаватели!I$3:I$72,MATCH($AK1156,Преподаватели!$E$3:$E$72,0),1)</f>
        <v>доц.</v>
      </c>
      <c r="AV1156" s="157"/>
      <c r="AW1156" s="163"/>
      <c r="AX1156" s="163"/>
      <c r="AY1156" s="164"/>
      <c r="AZ1156" s="165"/>
      <c r="BA1156" s="165"/>
    </row>
    <row r="1157" spans="1:58" s="1" customFormat="1">
      <c r="A1157" s="328" t="s">
        <v>881</v>
      </c>
      <c r="B1157" s="318" t="s">
        <v>884</v>
      </c>
      <c r="C1157" s="68" t="s">
        <v>364</v>
      </c>
      <c r="D1157" s="21" t="s">
        <v>437</v>
      </c>
      <c r="E1157" s="21" t="s">
        <v>657</v>
      </c>
      <c r="F1157" s="21">
        <v>2</v>
      </c>
      <c r="G1157" s="320" t="s">
        <v>711</v>
      </c>
      <c r="H1157" s="21">
        <v>9</v>
      </c>
      <c r="I1157" s="49">
        <v>1</v>
      </c>
      <c r="J1157" s="37"/>
      <c r="K1157" s="31"/>
      <c r="L1157" s="31"/>
      <c r="M1157" s="38"/>
      <c r="N1157" s="193"/>
      <c r="O1157" s="21"/>
      <c r="P1157" s="21"/>
      <c r="Q1157" s="21"/>
      <c r="R1157" s="21"/>
      <c r="S1157" s="21"/>
      <c r="T1157" s="121"/>
      <c r="U1157" s="50">
        <f t="shared" si="300"/>
        <v>0</v>
      </c>
      <c r="V1157" s="29">
        <f t="shared" si="301"/>
        <v>0</v>
      </c>
      <c r="W1157" s="29">
        <f t="shared" si="302"/>
        <v>0</v>
      </c>
      <c r="X1157" s="57">
        <f t="shared" si="303"/>
        <v>0</v>
      </c>
      <c r="Y1157" s="29">
        <f t="shared" si="304"/>
        <v>0</v>
      </c>
      <c r="Z1157" s="20">
        <f t="shared" si="305"/>
        <v>0</v>
      </c>
      <c r="AA1157" s="20">
        <f t="shared" si="295"/>
        <v>0</v>
      </c>
      <c r="AB1157" s="20">
        <f t="shared" si="306"/>
        <v>0</v>
      </c>
      <c r="AC1157" s="20">
        <f t="shared" si="307"/>
        <v>0</v>
      </c>
      <c r="AD1157" s="20">
        <f t="shared" si="308"/>
        <v>2.97</v>
      </c>
      <c r="AE1157" s="23">
        <f t="shared" si="309"/>
        <v>0</v>
      </c>
      <c r="AF1157" s="25">
        <f t="shared" si="310"/>
        <v>0</v>
      </c>
      <c r="AG1157" s="230">
        <f t="shared" si="299"/>
        <v>0</v>
      </c>
      <c r="AH1157" s="25">
        <f t="shared" si="298"/>
        <v>0</v>
      </c>
      <c r="AI1157" s="23"/>
      <c r="AJ1157" s="49">
        <f t="shared" si="311"/>
        <v>2.97</v>
      </c>
      <c r="AK1157" s="181" t="s">
        <v>880</v>
      </c>
      <c r="AL1157" s="182">
        <f t="shared" si="312"/>
        <v>4.9500000000000004E-3</v>
      </c>
      <c r="AM1157" s="336" t="s">
        <v>366</v>
      </c>
      <c r="AN1157" s="20" t="s">
        <v>148</v>
      </c>
      <c r="AO1157" s="20" t="s">
        <v>148</v>
      </c>
      <c r="AP1157" s="21"/>
      <c r="AQ1157" s="122" t="s">
        <v>876</v>
      </c>
      <c r="AR1157" s="185" t="str">
        <f>INDEX(Преподаватели!F$3:F$72,MATCH($AK1157,Преподаватели!$E$3:$E$72,0),1)</f>
        <v>доц.</v>
      </c>
      <c r="AS1157" s="101" t="str">
        <f>INDEX(Преподаватели!G$3:G$72,MATCH($AK1157,Преподаватели!$E$3:$E$72,0),1)</f>
        <v>шт.</v>
      </c>
      <c r="AT1157" s="101" t="str">
        <f>INDEX(Преподаватели!H$3:H$72,MATCH($AK1157,Преподаватели!$E$3:$E$72,0),1)</f>
        <v>к.н.</v>
      </c>
      <c r="AU1157" s="186" t="str">
        <f>INDEX(Преподаватели!I$3:I$72,MATCH($AK1157,Преподаватели!$E$3:$E$72,0),1)</f>
        <v>доц.</v>
      </c>
      <c r="AV1157" s="157"/>
      <c r="AW1157" s="163"/>
      <c r="AX1157" s="163"/>
      <c r="AY1157" s="164"/>
      <c r="AZ1157" s="165"/>
      <c r="BA1157" s="165"/>
      <c r="BB1157" s="4"/>
      <c r="BC1157" s="4"/>
      <c r="BD1157" s="4"/>
      <c r="BE1157" s="4"/>
      <c r="BF1157" s="4"/>
    </row>
    <row r="1158" spans="1:58" s="1" customFormat="1">
      <c r="A1158" s="21"/>
      <c r="B1158" s="318" t="s">
        <v>904</v>
      </c>
      <c r="C1158" s="68" t="s">
        <v>364</v>
      </c>
      <c r="D1158" s="21" t="s">
        <v>437</v>
      </c>
      <c r="E1158" s="21" t="s">
        <v>104</v>
      </c>
      <c r="F1158" s="21">
        <v>2</v>
      </c>
      <c r="G1158" s="20" t="s">
        <v>712</v>
      </c>
      <c r="H1158" s="21">
        <v>5</v>
      </c>
      <c r="I1158" s="49">
        <v>1</v>
      </c>
      <c r="J1158" s="37"/>
      <c r="K1158" s="31"/>
      <c r="L1158" s="31"/>
      <c r="M1158" s="38"/>
      <c r="N1158" s="193"/>
      <c r="O1158" s="21"/>
      <c r="P1158" s="21"/>
      <c r="Q1158" s="21"/>
      <c r="R1158" s="21"/>
      <c r="S1158" s="21"/>
      <c r="T1158" s="121"/>
      <c r="U1158" s="50">
        <f t="shared" si="300"/>
        <v>0</v>
      </c>
      <c r="V1158" s="29">
        <f t="shared" si="301"/>
        <v>0</v>
      </c>
      <c r="W1158" s="29">
        <f t="shared" si="302"/>
        <v>0</v>
      </c>
      <c r="X1158" s="57">
        <f t="shared" si="303"/>
        <v>0</v>
      </c>
      <c r="Y1158" s="29">
        <f t="shared" si="304"/>
        <v>0</v>
      </c>
      <c r="Z1158" s="20">
        <f t="shared" si="305"/>
        <v>0</v>
      </c>
      <c r="AA1158" s="20">
        <f t="shared" si="295"/>
        <v>0</v>
      </c>
      <c r="AB1158" s="20">
        <f t="shared" si="306"/>
        <v>0</v>
      </c>
      <c r="AC1158" s="20">
        <f t="shared" si="307"/>
        <v>50</v>
      </c>
      <c r="AD1158" s="20">
        <f t="shared" si="308"/>
        <v>0</v>
      </c>
      <c r="AE1158" s="23">
        <f t="shared" si="309"/>
        <v>0</v>
      </c>
      <c r="AF1158" s="25">
        <f t="shared" si="310"/>
        <v>0</v>
      </c>
      <c r="AG1158" s="230">
        <f t="shared" si="299"/>
        <v>0</v>
      </c>
      <c r="AH1158" s="25">
        <f t="shared" si="298"/>
        <v>0</v>
      </c>
      <c r="AI1158" s="23"/>
      <c r="AJ1158" s="49">
        <f t="shared" si="311"/>
        <v>50</v>
      </c>
      <c r="AK1158" s="181" t="s">
        <v>880</v>
      </c>
      <c r="AL1158" s="182">
        <f t="shared" si="312"/>
        <v>8.3333333333333329E-2</v>
      </c>
      <c r="AM1158" s="336" t="s">
        <v>366</v>
      </c>
      <c r="AN1158" s="20" t="s">
        <v>148</v>
      </c>
      <c r="AO1158" s="20" t="s">
        <v>148</v>
      </c>
      <c r="AP1158" s="21"/>
      <c r="AQ1158" s="122" t="s">
        <v>876</v>
      </c>
      <c r="AR1158" s="185" t="str">
        <f>INDEX(Преподаватели!F$3:F$72,MATCH($AK1158,Преподаватели!$E$3:$E$72,0),1)</f>
        <v>доц.</v>
      </c>
      <c r="AS1158" s="101" t="str">
        <f>INDEX(Преподаватели!G$3:G$72,MATCH($AK1158,Преподаватели!$E$3:$E$72,0),1)</f>
        <v>шт.</v>
      </c>
      <c r="AT1158" s="101" t="str">
        <f>INDEX(Преподаватели!H$3:H$72,MATCH($AK1158,Преподаватели!$E$3:$E$72,0),1)</f>
        <v>к.н.</v>
      </c>
      <c r="AU1158" s="186" t="str">
        <f>INDEX(Преподаватели!I$3:I$72,MATCH($AK1158,Преподаватели!$E$3:$E$72,0),1)</f>
        <v>доц.</v>
      </c>
      <c r="AV1158" s="157"/>
      <c r="AW1158" s="163"/>
      <c r="AX1158" s="163"/>
      <c r="AY1158" s="164"/>
      <c r="AZ1158" s="165"/>
      <c r="BA1158" s="165"/>
    </row>
    <row r="1159" spans="1:58">
      <c r="A1159" s="22"/>
      <c r="B1159" s="318" t="s">
        <v>890</v>
      </c>
      <c r="C1159" s="68" t="s">
        <v>364</v>
      </c>
      <c r="D1159" s="21" t="s">
        <v>437</v>
      </c>
      <c r="E1159" s="21" t="s">
        <v>104</v>
      </c>
      <c r="F1159" s="21">
        <v>2</v>
      </c>
      <c r="G1159" s="20" t="s">
        <v>712</v>
      </c>
      <c r="H1159" s="21">
        <v>5</v>
      </c>
      <c r="I1159" s="49">
        <v>1</v>
      </c>
      <c r="J1159" s="37"/>
      <c r="K1159" s="31"/>
      <c r="L1159" s="31"/>
      <c r="M1159" s="38"/>
      <c r="N1159" s="193"/>
      <c r="O1159" s="21"/>
      <c r="P1159" s="21"/>
      <c r="Q1159" s="21"/>
      <c r="R1159" s="21"/>
      <c r="S1159" s="21"/>
      <c r="T1159" s="121"/>
      <c r="U1159" s="50">
        <f t="shared" si="300"/>
        <v>0</v>
      </c>
      <c r="V1159" s="29">
        <f t="shared" si="301"/>
        <v>0</v>
      </c>
      <c r="W1159" s="29">
        <f t="shared" si="302"/>
        <v>0</v>
      </c>
      <c r="X1159" s="57">
        <f t="shared" si="303"/>
        <v>0</v>
      </c>
      <c r="Y1159" s="29">
        <f t="shared" si="304"/>
        <v>0</v>
      </c>
      <c r="Z1159" s="20">
        <f t="shared" si="305"/>
        <v>0</v>
      </c>
      <c r="AA1159" s="20">
        <f t="shared" si="295"/>
        <v>0</v>
      </c>
      <c r="AB1159" s="20">
        <f t="shared" si="306"/>
        <v>0</v>
      </c>
      <c r="AC1159" s="20">
        <f t="shared" si="307"/>
        <v>1.6500000000000001</v>
      </c>
      <c r="AD1159" s="20">
        <f t="shared" si="308"/>
        <v>0</v>
      </c>
      <c r="AE1159" s="23">
        <f t="shared" si="309"/>
        <v>0</v>
      </c>
      <c r="AF1159" s="25">
        <f t="shared" si="310"/>
        <v>0</v>
      </c>
      <c r="AG1159" s="230">
        <f t="shared" si="299"/>
        <v>0</v>
      </c>
      <c r="AH1159" s="25">
        <f t="shared" si="298"/>
        <v>0</v>
      </c>
      <c r="AI1159" s="23"/>
      <c r="AJ1159" s="49">
        <f t="shared" si="311"/>
        <v>1.6500000000000001</v>
      </c>
      <c r="AK1159" s="181" t="s">
        <v>880</v>
      </c>
      <c r="AL1159" s="182">
        <f t="shared" si="312"/>
        <v>2.7500000000000003E-3</v>
      </c>
      <c r="AM1159" s="337" t="s">
        <v>366</v>
      </c>
      <c r="AN1159" s="20" t="s">
        <v>148</v>
      </c>
      <c r="AO1159" s="20" t="s">
        <v>148</v>
      </c>
      <c r="AP1159" s="21"/>
      <c r="AQ1159" s="122" t="s">
        <v>876</v>
      </c>
      <c r="AR1159" s="185" t="str">
        <f>INDEX(Преподаватели!F$3:F$72,MATCH($AK1159,Преподаватели!$E$3:$E$72,0),1)</f>
        <v>доц.</v>
      </c>
      <c r="AS1159" s="101" t="str">
        <f>INDEX(Преподаватели!G$3:G$72,MATCH($AK1159,Преподаватели!$E$3:$E$72,0),1)</f>
        <v>шт.</v>
      </c>
      <c r="AT1159" s="101" t="str">
        <f>INDEX(Преподаватели!H$3:H$72,MATCH($AK1159,Преподаватели!$E$3:$E$72,0),1)</f>
        <v>к.н.</v>
      </c>
      <c r="AU1159" s="186" t="str">
        <f>INDEX(Преподаватели!I$3:I$72,MATCH($AK1159,Преподаватели!$E$3:$E$72,0),1)</f>
        <v>доц.</v>
      </c>
      <c r="AV1159" s="157"/>
      <c r="AW1159" s="163"/>
      <c r="AX1159" s="163"/>
      <c r="AY1159" s="164"/>
      <c r="AZ1159" s="165"/>
      <c r="BA1159" s="165"/>
      <c r="BB1159" s="1"/>
      <c r="BC1159" s="1"/>
      <c r="BD1159" s="1"/>
      <c r="BE1159" s="1"/>
      <c r="BF1159" s="1"/>
    </row>
    <row r="1160" spans="1:58" s="1" customFormat="1">
      <c r="A1160" s="328" t="s">
        <v>881</v>
      </c>
      <c r="B1160" s="318" t="s">
        <v>891</v>
      </c>
      <c r="C1160" s="68" t="s">
        <v>364</v>
      </c>
      <c r="D1160" s="21" t="s">
        <v>437</v>
      </c>
      <c r="E1160" s="21" t="s">
        <v>104</v>
      </c>
      <c r="F1160" s="21">
        <v>2</v>
      </c>
      <c r="G1160" s="20" t="s">
        <v>712</v>
      </c>
      <c r="H1160" s="21">
        <v>5</v>
      </c>
      <c r="I1160" s="49">
        <v>1</v>
      </c>
      <c r="J1160" s="37"/>
      <c r="K1160" s="31"/>
      <c r="L1160" s="31"/>
      <c r="M1160" s="38"/>
      <c r="N1160" s="193"/>
      <c r="O1160" s="21"/>
      <c r="P1160" s="21"/>
      <c r="Q1160" s="21"/>
      <c r="R1160" s="21"/>
      <c r="S1160" s="21"/>
      <c r="T1160" s="121"/>
      <c r="U1160" s="50">
        <f t="shared" si="300"/>
        <v>0</v>
      </c>
      <c r="V1160" s="29">
        <f t="shared" si="301"/>
        <v>0</v>
      </c>
      <c r="W1160" s="29">
        <f t="shared" si="302"/>
        <v>0</v>
      </c>
      <c r="X1160" s="57">
        <f t="shared" si="303"/>
        <v>0</v>
      </c>
      <c r="Y1160" s="29">
        <f t="shared" si="304"/>
        <v>0</v>
      </c>
      <c r="Z1160" s="20">
        <f t="shared" si="305"/>
        <v>0</v>
      </c>
      <c r="AA1160" s="20">
        <f t="shared" si="295"/>
        <v>0</v>
      </c>
      <c r="AB1160" s="20">
        <f t="shared" si="306"/>
        <v>0</v>
      </c>
      <c r="AC1160" s="20">
        <f t="shared" si="307"/>
        <v>0</v>
      </c>
      <c r="AD1160" s="20">
        <f t="shared" si="308"/>
        <v>2.5</v>
      </c>
      <c r="AE1160" s="23">
        <f t="shared" si="309"/>
        <v>0</v>
      </c>
      <c r="AF1160" s="25">
        <f t="shared" si="310"/>
        <v>0</v>
      </c>
      <c r="AG1160" s="230">
        <f t="shared" si="299"/>
        <v>0</v>
      </c>
      <c r="AH1160" s="25">
        <f t="shared" si="298"/>
        <v>0</v>
      </c>
      <c r="AI1160" s="23"/>
      <c r="AJ1160" s="49">
        <f t="shared" si="311"/>
        <v>2.5</v>
      </c>
      <c r="AK1160" s="181" t="s">
        <v>883</v>
      </c>
      <c r="AL1160" s="182">
        <f t="shared" si="312"/>
        <v>4.1666666666666666E-3</v>
      </c>
      <c r="AM1160" s="336" t="s">
        <v>366</v>
      </c>
      <c r="AN1160" s="20" t="s">
        <v>148</v>
      </c>
      <c r="AO1160" s="20" t="s">
        <v>148</v>
      </c>
      <c r="AP1160" s="21"/>
      <c r="AQ1160" s="122" t="s">
        <v>876</v>
      </c>
      <c r="AR1160" s="185" t="str">
        <f>INDEX(Преподаватели!F$3:F$72,MATCH($AK1160,Преподаватели!$E$3:$E$72,0),1)</f>
        <v>доц.</v>
      </c>
      <c r="AS1160" s="101" t="str">
        <f>INDEX(Преподаватели!G$3:G$72,MATCH($AK1160,Преподаватели!$E$3:$E$72,0),1)</f>
        <v>сум.</v>
      </c>
      <c r="AT1160" s="101" t="str">
        <f>INDEX(Преподаватели!H$3:H$72,MATCH($AK1160,Преподаватели!$E$3:$E$72,0),1)</f>
        <v>б.с.</v>
      </c>
      <c r="AU1160" s="186" t="str">
        <f>INDEX(Преподаватели!I$3:I$72,MATCH($AK1160,Преподаватели!$E$3:$E$72,0),1)</f>
        <v>б.з.</v>
      </c>
      <c r="AV1160" s="157"/>
      <c r="AW1160" s="163"/>
      <c r="AX1160" s="163"/>
      <c r="AY1160" s="164"/>
      <c r="AZ1160" s="165"/>
      <c r="BA1160" s="165"/>
      <c r="BB1160" s="4"/>
      <c r="BC1160" s="4"/>
      <c r="BD1160" s="4"/>
      <c r="BE1160" s="4"/>
      <c r="BF1160" s="4"/>
    </row>
    <row r="1161" spans="1:58">
      <c r="A1161" s="319" t="s">
        <v>881</v>
      </c>
      <c r="B1161" s="318" t="s">
        <v>892</v>
      </c>
      <c r="C1161" s="68" t="s">
        <v>364</v>
      </c>
      <c r="D1161" s="21" t="s">
        <v>437</v>
      </c>
      <c r="E1161" s="21" t="s">
        <v>104</v>
      </c>
      <c r="F1161" s="21">
        <v>2</v>
      </c>
      <c r="G1161" s="20" t="s">
        <v>712</v>
      </c>
      <c r="H1161" s="21">
        <v>5</v>
      </c>
      <c r="I1161" s="49">
        <v>1</v>
      </c>
      <c r="J1161" s="37"/>
      <c r="K1161" s="31"/>
      <c r="L1161" s="31"/>
      <c r="M1161" s="38"/>
      <c r="N1161" s="193"/>
      <c r="O1161" s="21"/>
      <c r="P1161" s="21"/>
      <c r="Q1161" s="21"/>
      <c r="R1161" s="21"/>
      <c r="S1161" s="21"/>
      <c r="T1161" s="121"/>
      <c r="U1161" s="50">
        <f t="shared" si="300"/>
        <v>0</v>
      </c>
      <c r="V1161" s="29">
        <f t="shared" si="301"/>
        <v>0</v>
      </c>
      <c r="W1161" s="29">
        <f t="shared" si="302"/>
        <v>0</v>
      </c>
      <c r="X1161" s="57">
        <f t="shared" si="303"/>
        <v>0</v>
      </c>
      <c r="Y1161" s="29">
        <f t="shared" si="304"/>
        <v>0</v>
      </c>
      <c r="Z1161" s="20">
        <f t="shared" si="305"/>
        <v>0</v>
      </c>
      <c r="AA1161" s="20">
        <f t="shared" si="295"/>
        <v>0</v>
      </c>
      <c r="AB1161" s="20">
        <f t="shared" si="306"/>
        <v>0</v>
      </c>
      <c r="AC1161" s="20">
        <f t="shared" si="307"/>
        <v>0</v>
      </c>
      <c r="AD1161" s="20">
        <f t="shared" si="308"/>
        <v>1.6500000000000001</v>
      </c>
      <c r="AE1161" s="23">
        <f t="shared" si="309"/>
        <v>0</v>
      </c>
      <c r="AF1161" s="25">
        <f t="shared" si="310"/>
        <v>0</v>
      </c>
      <c r="AG1161" s="230">
        <f t="shared" si="299"/>
        <v>0</v>
      </c>
      <c r="AH1161" s="25">
        <f t="shared" si="298"/>
        <v>0</v>
      </c>
      <c r="AI1161" s="23"/>
      <c r="AJ1161" s="49">
        <f t="shared" si="311"/>
        <v>1.6500000000000001</v>
      </c>
      <c r="AK1161" s="181" t="s">
        <v>880</v>
      </c>
      <c r="AL1161" s="182">
        <f t="shared" si="312"/>
        <v>2.7500000000000003E-3</v>
      </c>
      <c r="AM1161" s="337" t="s">
        <v>366</v>
      </c>
      <c r="AN1161" s="20" t="s">
        <v>148</v>
      </c>
      <c r="AO1161" s="20" t="s">
        <v>148</v>
      </c>
      <c r="AP1161" s="21"/>
      <c r="AQ1161" s="122" t="s">
        <v>876</v>
      </c>
      <c r="AR1161" s="185" t="str">
        <f>INDEX(Преподаватели!F$3:F$72,MATCH($AK1161,Преподаватели!$E$3:$E$72,0),1)</f>
        <v>доц.</v>
      </c>
      <c r="AS1161" s="101" t="str">
        <f>INDEX(Преподаватели!G$3:G$72,MATCH($AK1161,Преподаватели!$E$3:$E$72,0),1)</f>
        <v>шт.</v>
      </c>
      <c r="AT1161" s="101" t="str">
        <f>INDEX(Преподаватели!H$3:H$72,MATCH($AK1161,Преподаватели!$E$3:$E$72,0),1)</f>
        <v>к.н.</v>
      </c>
      <c r="AU1161" s="186" t="str">
        <f>INDEX(Преподаватели!I$3:I$72,MATCH($AK1161,Преподаватели!$E$3:$E$72,0),1)</f>
        <v>доц.</v>
      </c>
      <c r="AV1161" s="157"/>
      <c r="AW1161" s="163"/>
      <c r="AX1161" s="163"/>
      <c r="AY1161" s="164"/>
      <c r="AZ1161" s="165"/>
      <c r="BA1161" s="165"/>
      <c r="BB1161" s="1"/>
      <c r="BC1161" s="1"/>
      <c r="BD1161" s="1"/>
      <c r="BE1161" s="1"/>
      <c r="BF1161" s="1"/>
    </row>
    <row r="1162" spans="1:58" s="1" customFormat="1">
      <c r="A1162" s="328" t="s">
        <v>881</v>
      </c>
      <c r="B1162" s="318" t="s">
        <v>892</v>
      </c>
      <c r="C1162" s="68" t="s">
        <v>364</v>
      </c>
      <c r="D1162" s="21" t="s">
        <v>437</v>
      </c>
      <c r="E1162" s="21" t="s">
        <v>104</v>
      </c>
      <c r="F1162" s="21">
        <v>2</v>
      </c>
      <c r="G1162" s="20" t="s">
        <v>712</v>
      </c>
      <c r="H1162" s="21">
        <v>5</v>
      </c>
      <c r="I1162" s="49">
        <v>1</v>
      </c>
      <c r="J1162" s="37"/>
      <c r="K1162" s="31"/>
      <c r="L1162" s="31"/>
      <c r="M1162" s="38"/>
      <c r="N1162" s="193"/>
      <c r="O1162" s="21"/>
      <c r="P1162" s="21"/>
      <c r="Q1162" s="21"/>
      <c r="R1162" s="21"/>
      <c r="S1162" s="21"/>
      <c r="T1162" s="121"/>
      <c r="U1162" s="50">
        <f t="shared" si="300"/>
        <v>0</v>
      </c>
      <c r="V1162" s="29">
        <f t="shared" si="301"/>
        <v>0</v>
      </c>
      <c r="W1162" s="29">
        <f t="shared" si="302"/>
        <v>0</v>
      </c>
      <c r="X1162" s="57">
        <f t="shared" si="303"/>
        <v>0</v>
      </c>
      <c r="Y1162" s="29">
        <f t="shared" si="304"/>
        <v>0</v>
      </c>
      <c r="Z1162" s="20">
        <f t="shared" si="305"/>
        <v>0</v>
      </c>
      <c r="AA1162" s="20">
        <f t="shared" si="295"/>
        <v>0</v>
      </c>
      <c r="AB1162" s="20">
        <f t="shared" si="306"/>
        <v>0</v>
      </c>
      <c r="AC1162" s="20">
        <f t="shared" si="307"/>
        <v>0</v>
      </c>
      <c r="AD1162" s="20">
        <f t="shared" si="308"/>
        <v>1.6500000000000001</v>
      </c>
      <c r="AE1162" s="23">
        <f t="shared" si="309"/>
        <v>0</v>
      </c>
      <c r="AF1162" s="25">
        <f t="shared" si="310"/>
        <v>0</v>
      </c>
      <c r="AG1162" s="230">
        <f t="shared" si="299"/>
        <v>0</v>
      </c>
      <c r="AH1162" s="25">
        <f t="shared" si="298"/>
        <v>0</v>
      </c>
      <c r="AI1162" s="23"/>
      <c r="AJ1162" s="49">
        <f t="shared" si="311"/>
        <v>1.6500000000000001</v>
      </c>
      <c r="AK1162" s="181" t="s">
        <v>880</v>
      </c>
      <c r="AL1162" s="182">
        <f t="shared" si="312"/>
        <v>2.7500000000000003E-3</v>
      </c>
      <c r="AM1162" s="336" t="s">
        <v>366</v>
      </c>
      <c r="AN1162" s="20" t="s">
        <v>148</v>
      </c>
      <c r="AO1162" s="20" t="s">
        <v>148</v>
      </c>
      <c r="AP1162" s="21"/>
      <c r="AQ1162" s="122" t="s">
        <v>876</v>
      </c>
      <c r="AR1162" s="185" t="str">
        <f>INDEX(Преподаватели!F$3:F$72,MATCH($AK1162,Преподаватели!$E$3:$E$72,0),1)</f>
        <v>доц.</v>
      </c>
      <c r="AS1162" s="101" t="str">
        <f>INDEX(Преподаватели!G$3:G$72,MATCH($AK1162,Преподаватели!$E$3:$E$72,0),1)</f>
        <v>шт.</v>
      </c>
      <c r="AT1162" s="101" t="str">
        <f>INDEX(Преподаватели!H$3:H$72,MATCH($AK1162,Преподаватели!$E$3:$E$72,0),1)</f>
        <v>к.н.</v>
      </c>
      <c r="AU1162" s="186" t="str">
        <f>INDEX(Преподаватели!I$3:I$72,MATCH($AK1162,Преподаватели!$E$3:$E$72,0),1)</f>
        <v>доц.</v>
      </c>
      <c r="AV1162" s="157"/>
      <c r="AW1162" s="163"/>
      <c r="AX1162" s="163"/>
      <c r="AY1162" s="164"/>
      <c r="AZ1162" s="165"/>
      <c r="BA1162" s="165"/>
    </row>
    <row r="1163" spans="1:58" s="1" customFormat="1">
      <c r="A1163" s="328" t="s">
        <v>881</v>
      </c>
      <c r="B1163" s="318" t="s">
        <v>892</v>
      </c>
      <c r="C1163" s="68" t="s">
        <v>364</v>
      </c>
      <c r="D1163" s="21" t="s">
        <v>437</v>
      </c>
      <c r="E1163" s="21" t="s">
        <v>104</v>
      </c>
      <c r="F1163" s="21">
        <v>2</v>
      </c>
      <c r="G1163" s="20" t="s">
        <v>712</v>
      </c>
      <c r="H1163" s="21">
        <v>5</v>
      </c>
      <c r="I1163" s="49">
        <v>1</v>
      </c>
      <c r="J1163" s="37"/>
      <c r="K1163" s="31"/>
      <c r="L1163" s="31"/>
      <c r="M1163" s="38"/>
      <c r="N1163" s="193"/>
      <c r="O1163" s="21"/>
      <c r="P1163" s="21"/>
      <c r="Q1163" s="21"/>
      <c r="R1163" s="21"/>
      <c r="S1163" s="21"/>
      <c r="T1163" s="121"/>
      <c r="U1163" s="50">
        <f t="shared" si="300"/>
        <v>0</v>
      </c>
      <c r="V1163" s="29">
        <f t="shared" si="301"/>
        <v>0</v>
      </c>
      <c r="W1163" s="29">
        <f t="shared" si="302"/>
        <v>0</v>
      </c>
      <c r="X1163" s="57">
        <f t="shared" si="303"/>
        <v>0</v>
      </c>
      <c r="Y1163" s="29">
        <f t="shared" si="304"/>
        <v>0</v>
      </c>
      <c r="Z1163" s="20">
        <f t="shared" si="305"/>
        <v>0</v>
      </c>
      <c r="AA1163" s="20">
        <f t="shared" si="295"/>
        <v>0</v>
      </c>
      <c r="AB1163" s="20">
        <f t="shared" si="306"/>
        <v>0</v>
      </c>
      <c r="AC1163" s="20">
        <f t="shared" si="307"/>
        <v>0</v>
      </c>
      <c r="AD1163" s="20">
        <f t="shared" si="308"/>
        <v>1.6500000000000001</v>
      </c>
      <c r="AE1163" s="23">
        <f t="shared" si="309"/>
        <v>0</v>
      </c>
      <c r="AF1163" s="25">
        <f t="shared" si="310"/>
        <v>0</v>
      </c>
      <c r="AG1163" s="230">
        <f t="shared" si="299"/>
        <v>0</v>
      </c>
      <c r="AH1163" s="25">
        <f t="shared" si="298"/>
        <v>0</v>
      </c>
      <c r="AI1163" s="23"/>
      <c r="AJ1163" s="49">
        <f t="shared" si="311"/>
        <v>1.6500000000000001</v>
      </c>
      <c r="AK1163" s="181" t="s">
        <v>880</v>
      </c>
      <c r="AL1163" s="182">
        <f t="shared" si="312"/>
        <v>2.7500000000000003E-3</v>
      </c>
      <c r="AM1163" s="336" t="s">
        <v>366</v>
      </c>
      <c r="AN1163" s="20" t="s">
        <v>148</v>
      </c>
      <c r="AO1163" s="20" t="s">
        <v>148</v>
      </c>
      <c r="AP1163" s="21"/>
      <c r="AQ1163" s="122" t="s">
        <v>876</v>
      </c>
      <c r="AR1163" s="185" t="str">
        <f>INDEX(Преподаватели!F$3:F$72,MATCH($AK1163,Преподаватели!$E$3:$E$72,0),1)</f>
        <v>доц.</v>
      </c>
      <c r="AS1163" s="101" t="str">
        <f>INDEX(Преподаватели!G$3:G$72,MATCH($AK1163,Преподаватели!$E$3:$E$72,0),1)</f>
        <v>шт.</v>
      </c>
      <c r="AT1163" s="101" t="str">
        <f>INDEX(Преподаватели!H$3:H$72,MATCH($AK1163,Преподаватели!$E$3:$E$72,0),1)</f>
        <v>к.н.</v>
      </c>
      <c r="AU1163" s="186" t="str">
        <f>INDEX(Преподаватели!I$3:I$72,MATCH($AK1163,Преподаватели!$E$3:$E$72,0),1)</f>
        <v>доц.</v>
      </c>
      <c r="AV1163" s="157"/>
      <c r="AW1163" s="163"/>
      <c r="AX1163" s="163"/>
      <c r="AY1163" s="164"/>
      <c r="AZ1163" s="165"/>
      <c r="BA1163" s="165"/>
    </row>
    <row r="1164" spans="1:58" s="1" customFormat="1">
      <c r="A1164" s="316" t="s">
        <v>877</v>
      </c>
      <c r="B1164" s="318" t="s">
        <v>902</v>
      </c>
      <c r="C1164" s="68" t="s">
        <v>483</v>
      </c>
      <c r="D1164" s="21" t="s">
        <v>437</v>
      </c>
      <c r="E1164" s="21" t="s">
        <v>144</v>
      </c>
      <c r="F1164" s="21">
        <v>2</v>
      </c>
      <c r="G1164" s="20" t="s">
        <v>713</v>
      </c>
      <c r="H1164" s="21">
        <v>1</v>
      </c>
      <c r="I1164" s="49">
        <v>1</v>
      </c>
      <c r="J1164" s="37"/>
      <c r="K1164" s="31" t="s">
        <v>879</v>
      </c>
      <c r="L1164" s="31"/>
      <c r="M1164" s="38"/>
      <c r="N1164" s="193">
        <v>4.5</v>
      </c>
      <c r="O1164" s="21">
        <v>135</v>
      </c>
      <c r="P1164" s="21"/>
      <c r="Q1164" s="21">
        <v>0</v>
      </c>
      <c r="R1164" s="21">
        <v>0</v>
      </c>
      <c r="S1164" s="21">
        <v>0</v>
      </c>
      <c r="T1164" s="121"/>
      <c r="U1164" s="50">
        <f t="shared" si="300"/>
        <v>0</v>
      </c>
      <c r="V1164" s="29">
        <f t="shared" si="301"/>
        <v>0</v>
      </c>
      <c r="W1164" s="29">
        <f t="shared" si="302"/>
        <v>0</v>
      </c>
      <c r="X1164" s="57">
        <f t="shared" si="303"/>
        <v>0</v>
      </c>
      <c r="Y1164" s="29">
        <f t="shared" si="304"/>
        <v>0</v>
      </c>
      <c r="Z1164" s="20">
        <f t="shared" si="305"/>
        <v>0</v>
      </c>
      <c r="AA1164" s="20">
        <f t="shared" si="295"/>
        <v>0</v>
      </c>
      <c r="AB1164" s="20">
        <f t="shared" si="306"/>
        <v>0</v>
      </c>
      <c r="AC1164" s="20">
        <f t="shared" si="307"/>
        <v>0</v>
      </c>
      <c r="AD1164" s="20">
        <f t="shared" si="308"/>
        <v>0</v>
      </c>
      <c r="AE1164" s="23">
        <f t="shared" si="309"/>
        <v>0</v>
      </c>
      <c r="AF1164" s="25">
        <f t="shared" si="310"/>
        <v>0.1</v>
      </c>
      <c r="AG1164" s="230">
        <f t="shared" si="299"/>
        <v>0</v>
      </c>
      <c r="AH1164" s="25">
        <f t="shared" si="298"/>
        <v>0</v>
      </c>
      <c r="AI1164" s="23"/>
      <c r="AJ1164" s="49">
        <f t="shared" si="311"/>
        <v>0.1</v>
      </c>
      <c r="AK1164" s="181" t="s">
        <v>880</v>
      </c>
      <c r="AL1164" s="182">
        <f t="shared" si="312"/>
        <v>1.6666666666666669E-4</v>
      </c>
      <c r="AM1164" s="158" t="s">
        <v>468</v>
      </c>
      <c r="AN1164" s="20" t="s">
        <v>180</v>
      </c>
      <c r="AO1164" s="20" t="s">
        <v>180</v>
      </c>
      <c r="AP1164" s="21"/>
      <c r="AQ1164" s="122" t="s">
        <v>876</v>
      </c>
      <c r="AR1164" s="185" t="str">
        <f>INDEX(Преподаватели!F$3:F$72,MATCH($AK1164,Преподаватели!$E$3:$E$72,0),1)</f>
        <v>доц.</v>
      </c>
      <c r="AS1164" s="101" t="str">
        <f>INDEX(Преподаватели!G$3:G$72,MATCH($AK1164,Преподаватели!$E$3:$E$72,0),1)</f>
        <v>шт.</v>
      </c>
      <c r="AT1164" s="101" t="str">
        <f>INDEX(Преподаватели!H$3:H$72,MATCH($AK1164,Преподаватели!$E$3:$E$72,0),1)</f>
        <v>к.н.</v>
      </c>
      <c r="AU1164" s="186" t="str">
        <f>INDEX(Преподаватели!I$3:I$72,MATCH($AK1164,Преподаватели!$E$3:$E$72,0),1)</f>
        <v>доц.</v>
      </c>
      <c r="AV1164" s="157"/>
      <c r="AW1164" s="163"/>
      <c r="AX1164" s="163"/>
      <c r="AY1164" s="164"/>
      <c r="AZ1164" s="165"/>
      <c r="BA1164" s="165"/>
      <c r="BB1164" s="4"/>
      <c r="BC1164" s="4"/>
      <c r="BD1164" s="4"/>
      <c r="BE1164" s="4"/>
      <c r="BF1164" s="4"/>
    </row>
    <row r="1165" spans="1:58">
      <c r="A1165" s="317" t="s">
        <v>873</v>
      </c>
      <c r="B1165" s="318" t="s">
        <v>912</v>
      </c>
      <c r="C1165" s="68" t="s">
        <v>483</v>
      </c>
      <c r="D1165" s="21" t="s">
        <v>437</v>
      </c>
      <c r="E1165" s="21" t="s">
        <v>192</v>
      </c>
      <c r="F1165" s="21">
        <v>1</v>
      </c>
      <c r="G1165" s="20" t="s">
        <v>715</v>
      </c>
      <c r="H1165" s="21">
        <v>3</v>
      </c>
      <c r="I1165" s="49">
        <v>1</v>
      </c>
      <c r="J1165" s="37"/>
      <c r="K1165" s="31"/>
      <c r="L1165" s="31" t="s">
        <v>106</v>
      </c>
      <c r="M1165" s="38"/>
      <c r="N1165" s="193">
        <v>1</v>
      </c>
      <c r="O1165" s="21">
        <v>30</v>
      </c>
      <c r="P1165" s="21">
        <v>0</v>
      </c>
      <c r="Q1165" s="21"/>
      <c r="R1165" s="21"/>
      <c r="S1165" s="21"/>
      <c r="T1165" s="121"/>
      <c r="U1165" s="50">
        <f t="shared" si="300"/>
        <v>0</v>
      </c>
      <c r="V1165" s="29">
        <f t="shared" si="301"/>
        <v>0</v>
      </c>
      <c r="W1165" s="29">
        <f t="shared" si="302"/>
        <v>0</v>
      </c>
      <c r="X1165" s="57">
        <f t="shared" si="303"/>
        <v>0</v>
      </c>
      <c r="Y1165" s="29">
        <f t="shared" si="304"/>
        <v>9</v>
      </c>
      <c r="Z1165" s="20">
        <f t="shared" si="305"/>
        <v>0</v>
      </c>
      <c r="AA1165" s="20">
        <f t="shared" si="295"/>
        <v>0</v>
      </c>
      <c r="AB1165" s="20">
        <f t="shared" si="306"/>
        <v>0</v>
      </c>
      <c r="AC1165" s="20">
        <f t="shared" si="307"/>
        <v>0</v>
      </c>
      <c r="AD1165" s="20">
        <f t="shared" si="308"/>
        <v>0</v>
      </c>
      <c r="AE1165" s="23">
        <f t="shared" si="309"/>
        <v>0</v>
      </c>
      <c r="AF1165" s="25">
        <f t="shared" si="310"/>
        <v>0</v>
      </c>
      <c r="AG1165" s="230"/>
      <c r="AH1165" s="25">
        <f t="shared" si="298"/>
        <v>0</v>
      </c>
      <c r="AI1165" s="23"/>
      <c r="AJ1165" s="49">
        <f t="shared" si="311"/>
        <v>9</v>
      </c>
      <c r="AK1165" s="181" t="s">
        <v>875</v>
      </c>
      <c r="AL1165" s="182">
        <f t="shared" si="312"/>
        <v>1.4999999999999999E-2</v>
      </c>
      <c r="AM1165" s="69" t="s">
        <v>468</v>
      </c>
      <c r="AN1165" s="20" t="s">
        <v>180</v>
      </c>
      <c r="AO1165" s="20" t="s">
        <v>180</v>
      </c>
      <c r="AP1165" s="21"/>
      <c r="AQ1165" s="122" t="s">
        <v>876</v>
      </c>
      <c r="AR1165" s="185" t="str">
        <f>INDEX(Преподаватели!F$3:F$72,MATCH($AK1165,Преподаватели!$E$3:$E$72,0),1)</f>
        <v>проф.</v>
      </c>
      <c r="AS1165" s="101" t="str">
        <f>INDEX(Преподаватели!G$3:G$72,MATCH($AK1165,Преподаватели!$E$3:$E$72,0),1)</f>
        <v>шт.</v>
      </c>
      <c r="AT1165" s="101" t="str">
        <f>INDEX(Преподаватели!H$3:H$72,MATCH($AK1165,Преподаватели!$E$3:$E$72,0),1)</f>
        <v>д.н.</v>
      </c>
      <c r="AU1165" s="186" t="str">
        <f>INDEX(Преподаватели!I$3:I$72,MATCH($AK1165,Преподаватели!$E$3:$E$72,0),1)</f>
        <v>проф.</v>
      </c>
      <c r="AV1165" s="157"/>
      <c r="AW1165" s="163"/>
      <c r="AX1165" s="163"/>
      <c r="AY1165" s="164"/>
      <c r="AZ1165" s="165"/>
      <c r="BA1165" s="165"/>
      <c r="BB1165" s="1"/>
      <c r="BC1165" s="1"/>
      <c r="BD1165" s="1"/>
      <c r="BE1165" s="1"/>
      <c r="BF1165" s="1"/>
    </row>
    <row r="1166" spans="1:58" s="1" customFormat="1">
      <c r="A1166" s="317" t="s">
        <v>873</v>
      </c>
      <c r="B1166" s="318" t="s">
        <v>909</v>
      </c>
      <c r="C1166" s="68" t="s">
        <v>483</v>
      </c>
      <c r="D1166" s="21" t="s">
        <v>437</v>
      </c>
      <c r="E1166" s="21" t="s">
        <v>192</v>
      </c>
      <c r="F1166" s="21">
        <v>2</v>
      </c>
      <c r="G1166" s="20" t="s">
        <v>715</v>
      </c>
      <c r="H1166" s="21">
        <v>3</v>
      </c>
      <c r="I1166" s="49">
        <v>1</v>
      </c>
      <c r="J1166" s="37"/>
      <c r="K1166" s="31"/>
      <c r="L1166" s="31" t="s">
        <v>106</v>
      </c>
      <c r="M1166" s="38"/>
      <c r="N1166" s="193">
        <v>1</v>
      </c>
      <c r="O1166" s="21">
        <v>30</v>
      </c>
      <c r="P1166" s="21">
        <v>0</v>
      </c>
      <c r="Q1166" s="21"/>
      <c r="R1166" s="21"/>
      <c r="S1166" s="21"/>
      <c r="T1166" s="121"/>
      <c r="U1166" s="50">
        <f t="shared" si="300"/>
        <v>0</v>
      </c>
      <c r="V1166" s="29">
        <f t="shared" si="301"/>
        <v>0</v>
      </c>
      <c r="W1166" s="29">
        <f t="shared" si="302"/>
        <v>0</v>
      </c>
      <c r="X1166" s="57">
        <f t="shared" si="303"/>
        <v>0</v>
      </c>
      <c r="Y1166" s="29">
        <f t="shared" si="304"/>
        <v>9</v>
      </c>
      <c r="Z1166" s="20">
        <f t="shared" si="305"/>
        <v>0</v>
      </c>
      <c r="AA1166" s="20">
        <f t="shared" si="295"/>
        <v>0</v>
      </c>
      <c r="AB1166" s="20">
        <f t="shared" si="306"/>
        <v>0</v>
      </c>
      <c r="AC1166" s="20">
        <f t="shared" si="307"/>
        <v>0</v>
      </c>
      <c r="AD1166" s="20">
        <f t="shared" si="308"/>
        <v>0</v>
      </c>
      <c r="AE1166" s="23">
        <f t="shared" si="309"/>
        <v>0</v>
      </c>
      <c r="AF1166" s="25">
        <f t="shared" si="310"/>
        <v>0</v>
      </c>
      <c r="AG1166" s="230"/>
      <c r="AH1166" s="25">
        <f t="shared" si="298"/>
        <v>0</v>
      </c>
      <c r="AI1166" s="23"/>
      <c r="AJ1166" s="49">
        <f t="shared" si="311"/>
        <v>9</v>
      </c>
      <c r="AK1166" s="181" t="s">
        <v>875</v>
      </c>
      <c r="AL1166" s="182">
        <f t="shared" si="312"/>
        <v>1.4999999999999999E-2</v>
      </c>
      <c r="AM1166" s="158" t="s">
        <v>468</v>
      </c>
      <c r="AN1166" s="20" t="s">
        <v>180</v>
      </c>
      <c r="AO1166" s="20" t="s">
        <v>180</v>
      </c>
      <c r="AP1166" s="21"/>
      <c r="AQ1166" s="122" t="s">
        <v>876</v>
      </c>
      <c r="AR1166" s="185" t="str">
        <f>INDEX(Преподаватели!F$3:F$72,MATCH($AK1166,Преподаватели!$E$3:$E$72,0),1)</f>
        <v>проф.</v>
      </c>
      <c r="AS1166" s="101" t="str">
        <f>INDEX(Преподаватели!G$3:G$72,MATCH($AK1166,Преподаватели!$E$3:$E$72,0),1)</f>
        <v>шт.</v>
      </c>
      <c r="AT1166" s="101" t="str">
        <f>INDEX(Преподаватели!H$3:H$72,MATCH($AK1166,Преподаватели!$E$3:$E$72,0),1)</f>
        <v>д.н.</v>
      </c>
      <c r="AU1166" s="186" t="str">
        <f>INDEX(Преподаватели!I$3:I$72,MATCH($AK1166,Преподаватели!$E$3:$E$72,0),1)</f>
        <v>проф.</v>
      </c>
      <c r="AV1166" s="157"/>
      <c r="AW1166" s="163"/>
      <c r="AX1166" s="163"/>
      <c r="AY1166" s="164"/>
      <c r="AZ1166" s="165"/>
      <c r="BA1166" s="165"/>
      <c r="BB1166" s="4"/>
      <c r="BC1166" s="4"/>
      <c r="BD1166" s="4"/>
      <c r="BE1166" s="4"/>
      <c r="BF1166" s="4"/>
    </row>
    <row r="1167" spans="1:58" s="1" customFormat="1">
      <c r="A1167" s="316" t="s">
        <v>877</v>
      </c>
      <c r="B1167" s="318" t="s">
        <v>878</v>
      </c>
      <c r="C1167" s="68" t="s">
        <v>483</v>
      </c>
      <c r="D1167" s="21" t="s">
        <v>437</v>
      </c>
      <c r="E1167" s="21" t="s">
        <v>192</v>
      </c>
      <c r="F1167" s="21">
        <v>2</v>
      </c>
      <c r="G1167" s="20" t="s">
        <v>715</v>
      </c>
      <c r="H1167" s="21">
        <v>3</v>
      </c>
      <c r="I1167" s="49">
        <v>1</v>
      </c>
      <c r="J1167" s="37"/>
      <c r="K1167" s="31" t="s">
        <v>879</v>
      </c>
      <c r="L1167" s="31"/>
      <c r="M1167" s="38"/>
      <c r="N1167" s="193">
        <v>4.5</v>
      </c>
      <c r="O1167" s="21">
        <v>135</v>
      </c>
      <c r="P1167" s="21"/>
      <c r="Q1167" s="21">
        <v>0</v>
      </c>
      <c r="R1167" s="21">
        <v>0</v>
      </c>
      <c r="S1167" s="21">
        <v>0</v>
      </c>
      <c r="T1167" s="121"/>
      <c r="U1167" s="50">
        <f t="shared" si="300"/>
        <v>0</v>
      </c>
      <c r="V1167" s="29">
        <f t="shared" si="301"/>
        <v>0</v>
      </c>
      <c r="W1167" s="29">
        <f t="shared" si="302"/>
        <v>0</v>
      </c>
      <c r="X1167" s="57">
        <f t="shared" si="303"/>
        <v>0</v>
      </c>
      <c r="Y1167" s="29">
        <f t="shared" si="304"/>
        <v>0</v>
      </c>
      <c r="Z1167" s="20">
        <f t="shared" si="305"/>
        <v>0</v>
      </c>
      <c r="AA1167" s="20">
        <f t="shared" si="295"/>
        <v>0</v>
      </c>
      <c r="AB1167" s="20">
        <f t="shared" si="306"/>
        <v>0</v>
      </c>
      <c r="AC1167" s="20">
        <f t="shared" si="307"/>
        <v>0</v>
      </c>
      <c r="AD1167" s="20">
        <f t="shared" si="308"/>
        <v>0</v>
      </c>
      <c r="AE1167" s="23">
        <f t="shared" si="309"/>
        <v>0</v>
      </c>
      <c r="AF1167" s="25">
        <f t="shared" si="310"/>
        <v>0.30000000000000004</v>
      </c>
      <c r="AG1167" s="230">
        <f t="shared" ref="AG1167:AG1177" si="313">IF(OR(L1167="+",A1167="Пр",A1167="ПедПр",A1167="НПрКПУ"),0,IF(OR(D1167="Ден.(д)",D1167="Заоч.(д)"),N1167*0.5*H1167,IF((V1167+W1167)&gt;0,N1167*H1167*0.08,0)))</f>
        <v>0</v>
      </c>
      <c r="AH1167" s="25">
        <f t="shared" si="298"/>
        <v>0</v>
      </c>
      <c r="AI1167" s="23"/>
      <c r="AJ1167" s="49">
        <f t="shared" si="311"/>
        <v>0.30000000000000004</v>
      </c>
      <c r="AK1167" s="181" t="s">
        <v>880</v>
      </c>
      <c r="AL1167" s="182">
        <f t="shared" si="312"/>
        <v>5.0000000000000012E-4</v>
      </c>
      <c r="AM1167" s="158" t="s">
        <v>468</v>
      </c>
      <c r="AN1167" s="20" t="s">
        <v>180</v>
      </c>
      <c r="AO1167" s="20" t="s">
        <v>180</v>
      </c>
      <c r="AP1167" s="21"/>
      <c r="AQ1167" s="122" t="s">
        <v>876</v>
      </c>
      <c r="AR1167" s="185" t="str">
        <f>INDEX(Преподаватели!F$3:F$72,MATCH($AK1167,Преподаватели!$E$3:$E$72,0),1)</f>
        <v>доц.</v>
      </c>
      <c r="AS1167" s="101" t="str">
        <f>INDEX(Преподаватели!G$3:G$72,MATCH($AK1167,Преподаватели!$E$3:$E$72,0),1)</f>
        <v>шт.</v>
      </c>
      <c r="AT1167" s="101" t="str">
        <f>INDEX(Преподаватели!H$3:H$72,MATCH($AK1167,Преподаватели!$E$3:$E$72,0),1)</f>
        <v>к.н.</v>
      </c>
      <c r="AU1167" s="186" t="str">
        <f>INDEX(Преподаватели!I$3:I$72,MATCH($AK1167,Преподаватели!$E$3:$E$72,0),1)</f>
        <v>доц.</v>
      </c>
      <c r="AV1167" s="157"/>
      <c r="AW1167" s="163"/>
      <c r="AX1167" s="163"/>
      <c r="AY1167" s="164"/>
      <c r="AZ1167" s="165"/>
      <c r="BA1167" s="165"/>
    </row>
    <row r="1168" spans="1:58" s="1" customFormat="1">
      <c r="A1168" s="328" t="s">
        <v>881</v>
      </c>
      <c r="B1168" s="318" t="s">
        <v>882</v>
      </c>
      <c r="C1168" s="68" t="s">
        <v>483</v>
      </c>
      <c r="D1168" s="21" t="s">
        <v>437</v>
      </c>
      <c r="E1168" s="21" t="s">
        <v>192</v>
      </c>
      <c r="F1168" s="21">
        <v>2</v>
      </c>
      <c r="G1168" s="20" t="s">
        <v>715</v>
      </c>
      <c r="H1168" s="21">
        <v>3</v>
      </c>
      <c r="I1168" s="49">
        <v>1</v>
      </c>
      <c r="J1168" s="37"/>
      <c r="K1168" s="31"/>
      <c r="L1168" s="31"/>
      <c r="M1168" s="38"/>
      <c r="N1168" s="193"/>
      <c r="O1168" s="21"/>
      <c r="P1168" s="21"/>
      <c r="Q1168" s="21"/>
      <c r="R1168" s="21"/>
      <c r="S1168" s="21"/>
      <c r="T1168" s="121"/>
      <c r="U1168" s="50">
        <f t="shared" si="300"/>
        <v>0</v>
      </c>
      <c r="V1168" s="29">
        <f t="shared" si="301"/>
        <v>0</v>
      </c>
      <c r="W1168" s="29">
        <f t="shared" si="302"/>
        <v>0</v>
      </c>
      <c r="X1168" s="57">
        <f t="shared" si="303"/>
        <v>0</v>
      </c>
      <c r="Y1168" s="29">
        <f t="shared" si="304"/>
        <v>0</v>
      </c>
      <c r="Z1168" s="20">
        <f t="shared" si="305"/>
        <v>0</v>
      </c>
      <c r="AA1168" s="20">
        <f t="shared" si="295"/>
        <v>0</v>
      </c>
      <c r="AB1168" s="20">
        <f t="shared" si="306"/>
        <v>0</v>
      </c>
      <c r="AC1168" s="20">
        <f t="shared" si="307"/>
        <v>0</v>
      </c>
      <c r="AD1168" s="20">
        <f t="shared" si="308"/>
        <v>1.5</v>
      </c>
      <c r="AE1168" s="23">
        <f t="shared" si="309"/>
        <v>0</v>
      </c>
      <c r="AF1168" s="25">
        <f t="shared" si="310"/>
        <v>0</v>
      </c>
      <c r="AG1168" s="230">
        <f t="shared" si="313"/>
        <v>0</v>
      </c>
      <c r="AH1168" s="25">
        <f t="shared" si="298"/>
        <v>0</v>
      </c>
      <c r="AI1168" s="23"/>
      <c r="AJ1168" s="49">
        <f t="shared" si="311"/>
        <v>1.5</v>
      </c>
      <c r="AK1168" s="181" t="s">
        <v>883</v>
      </c>
      <c r="AL1168" s="182">
        <f t="shared" si="312"/>
        <v>2.5000000000000001E-3</v>
      </c>
      <c r="AM1168" s="158" t="s">
        <v>468</v>
      </c>
      <c r="AN1168" s="20" t="s">
        <v>180</v>
      </c>
      <c r="AO1168" s="20" t="s">
        <v>180</v>
      </c>
      <c r="AP1168" s="21"/>
      <c r="AQ1168" s="122" t="s">
        <v>876</v>
      </c>
      <c r="AR1168" s="185" t="str">
        <f>INDEX(Преподаватели!F$3:F$72,MATCH($AK1168,Преподаватели!$E$3:$E$72,0),1)</f>
        <v>доц.</v>
      </c>
      <c r="AS1168" s="101" t="str">
        <f>INDEX(Преподаватели!G$3:G$72,MATCH($AK1168,Преподаватели!$E$3:$E$72,0),1)</f>
        <v>сум.</v>
      </c>
      <c r="AT1168" s="101" t="str">
        <f>INDEX(Преподаватели!H$3:H$72,MATCH($AK1168,Преподаватели!$E$3:$E$72,0),1)</f>
        <v>б.с.</v>
      </c>
      <c r="AU1168" s="186" t="str">
        <f>INDEX(Преподаватели!I$3:I$72,MATCH($AK1168,Преподаватели!$E$3:$E$72,0),1)</f>
        <v>б.з.</v>
      </c>
      <c r="AV1168" s="157"/>
      <c r="AW1168" s="163"/>
      <c r="AX1168" s="163"/>
      <c r="AY1168" s="164"/>
      <c r="AZ1168" s="165"/>
      <c r="BA1168" s="165"/>
    </row>
    <row r="1169" spans="1:58">
      <c r="A1169" s="319" t="s">
        <v>881</v>
      </c>
      <c r="B1169" s="318" t="s">
        <v>884</v>
      </c>
      <c r="C1169" s="68" t="s">
        <v>483</v>
      </c>
      <c r="D1169" s="21" t="s">
        <v>437</v>
      </c>
      <c r="E1169" s="21" t="s">
        <v>192</v>
      </c>
      <c r="F1169" s="21">
        <v>2</v>
      </c>
      <c r="G1169" s="20" t="s">
        <v>715</v>
      </c>
      <c r="H1169" s="21">
        <v>3</v>
      </c>
      <c r="I1169" s="49">
        <v>1</v>
      </c>
      <c r="J1169" s="37"/>
      <c r="K1169" s="31"/>
      <c r="L1169" s="31"/>
      <c r="M1169" s="38"/>
      <c r="N1169" s="193"/>
      <c r="O1169" s="21"/>
      <c r="P1169" s="21"/>
      <c r="Q1169" s="21"/>
      <c r="R1169" s="21"/>
      <c r="S1169" s="21"/>
      <c r="T1169" s="121"/>
      <c r="U1169" s="50">
        <f t="shared" si="300"/>
        <v>0</v>
      </c>
      <c r="V1169" s="29">
        <f t="shared" si="301"/>
        <v>0</v>
      </c>
      <c r="W1169" s="29">
        <f t="shared" si="302"/>
        <v>0</v>
      </c>
      <c r="X1169" s="57">
        <f t="shared" si="303"/>
        <v>0</v>
      </c>
      <c r="Y1169" s="29">
        <f t="shared" si="304"/>
        <v>0</v>
      </c>
      <c r="Z1169" s="20">
        <f t="shared" si="305"/>
        <v>0</v>
      </c>
      <c r="AA1169" s="20">
        <f t="shared" si="295"/>
        <v>0</v>
      </c>
      <c r="AB1169" s="20">
        <f t="shared" si="306"/>
        <v>0</v>
      </c>
      <c r="AC1169" s="20">
        <f t="shared" si="307"/>
        <v>0</v>
      </c>
      <c r="AD1169" s="20">
        <f t="shared" si="308"/>
        <v>0.99</v>
      </c>
      <c r="AE1169" s="23">
        <f t="shared" si="309"/>
        <v>0</v>
      </c>
      <c r="AF1169" s="25">
        <f t="shared" si="310"/>
        <v>0</v>
      </c>
      <c r="AG1169" s="230">
        <f t="shared" si="313"/>
        <v>0</v>
      </c>
      <c r="AH1169" s="25">
        <f t="shared" si="298"/>
        <v>0</v>
      </c>
      <c r="AI1169" s="23"/>
      <c r="AJ1169" s="49">
        <f t="shared" si="311"/>
        <v>0.99</v>
      </c>
      <c r="AK1169" s="181" t="s">
        <v>875</v>
      </c>
      <c r="AL1169" s="182">
        <f t="shared" si="312"/>
        <v>1.65E-3</v>
      </c>
      <c r="AM1169" s="69" t="s">
        <v>468</v>
      </c>
      <c r="AN1169" s="20" t="s">
        <v>180</v>
      </c>
      <c r="AO1169" s="20" t="s">
        <v>180</v>
      </c>
      <c r="AP1169" s="21"/>
      <c r="AQ1169" s="122" t="s">
        <v>876</v>
      </c>
      <c r="AR1169" s="185" t="str">
        <f>INDEX(Преподаватели!F$3:F$72,MATCH($AK1169,Преподаватели!$E$3:$E$72,0),1)</f>
        <v>проф.</v>
      </c>
      <c r="AS1169" s="101" t="str">
        <f>INDEX(Преподаватели!G$3:G$72,MATCH($AK1169,Преподаватели!$E$3:$E$72,0),1)</f>
        <v>шт.</v>
      </c>
      <c r="AT1169" s="101" t="str">
        <f>INDEX(Преподаватели!H$3:H$72,MATCH($AK1169,Преподаватели!$E$3:$E$72,0),1)</f>
        <v>д.н.</v>
      </c>
      <c r="AU1169" s="186" t="str">
        <f>INDEX(Преподаватели!I$3:I$72,MATCH($AK1169,Преподаватели!$E$3:$E$72,0),1)</f>
        <v>проф.</v>
      </c>
      <c r="AV1169" s="157"/>
      <c r="AW1169" s="163"/>
      <c r="AX1169" s="163"/>
      <c r="AY1169" s="164"/>
      <c r="AZ1169" s="165"/>
      <c r="BA1169" s="165"/>
    </row>
    <row r="1170" spans="1:58" s="1" customFormat="1">
      <c r="A1170" s="328" t="s">
        <v>881</v>
      </c>
      <c r="B1170" s="318" t="s">
        <v>884</v>
      </c>
      <c r="C1170" s="68" t="s">
        <v>483</v>
      </c>
      <c r="D1170" s="21" t="s">
        <v>437</v>
      </c>
      <c r="E1170" s="21" t="s">
        <v>192</v>
      </c>
      <c r="F1170" s="21">
        <v>2</v>
      </c>
      <c r="G1170" s="20" t="s">
        <v>715</v>
      </c>
      <c r="H1170" s="21">
        <v>3</v>
      </c>
      <c r="I1170" s="49">
        <v>1</v>
      </c>
      <c r="J1170" s="37"/>
      <c r="K1170" s="31"/>
      <c r="L1170" s="31"/>
      <c r="M1170" s="38"/>
      <c r="N1170" s="193"/>
      <c r="O1170" s="21"/>
      <c r="P1170" s="21"/>
      <c r="Q1170" s="21"/>
      <c r="R1170" s="21"/>
      <c r="S1170" s="21"/>
      <c r="T1170" s="121"/>
      <c r="U1170" s="50">
        <f t="shared" si="300"/>
        <v>0</v>
      </c>
      <c r="V1170" s="29">
        <f t="shared" si="301"/>
        <v>0</v>
      </c>
      <c r="W1170" s="29">
        <f t="shared" si="302"/>
        <v>0</v>
      </c>
      <c r="X1170" s="57">
        <f t="shared" si="303"/>
        <v>0</v>
      </c>
      <c r="Y1170" s="29">
        <f t="shared" si="304"/>
        <v>0</v>
      </c>
      <c r="Z1170" s="20">
        <f t="shared" si="305"/>
        <v>0</v>
      </c>
      <c r="AA1170" s="20">
        <f t="shared" si="295"/>
        <v>0</v>
      </c>
      <c r="AB1170" s="20">
        <f t="shared" si="306"/>
        <v>0</v>
      </c>
      <c r="AC1170" s="20">
        <f t="shared" si="307"/>
        <v>0</v>
      </c>
      <c r="AD1170" s="20">
        <f t="shared" si="308"/>
        <v>0.99</v>
      </c>
      <c r="AE1170" s="23">
        <f t="shared" si="309"/>
        <v>0</v>
      </c>
      <c r="AF1170" s="25">
        <f t="shared" si="310"/>
        <v>0</v>
      </c>
      <c r="AG1170" s="230">
        <f t="shared" si="313"/>
        <v>0</v>
      </c>
      <c r="AH1170" s="25">
        <f t="shared" ref="AH1170:AH1177" si="314">IF(AF1170&gt;0,0,IF(D1170="Заоч.",0,IF(OR(D1170="Ден.(д)",D1170="Заоч.(д)"),0,IF(Q1170&gt;0,N1170*H1170*0.02,0))))</f>
        <v>0</v>
      </c>
      <c r="AI1170" s="23"/>
      <c r="AJ1170" s="49">
        <f t="shared" si="311"/>
        <v>0.99</v>
      </c>
      <c r="AK1170" s="181" t="s">
        <v>880</v>
      </c>
      <c r="AL1170" s="182">
        <f t="shared" si="312"/>
        <v>1.65E-3</v>
      </c>
      <c r="AM1170" s="158" t="s">
        <v>468</v>
      </c>
      <c r="AN1170" s="20" t="s">
        <v>180</v>
      </c>
      <c r="AO1170" s="20" t="s">
        <v>180</v>
      </c>
      <c r="AP1170" s="21"/>
      <c r="AQ1170" s="122" t="s">
        <v>876</v>
      </c>
      <c r="AR1170" s="185" t="str">
        <f>INDEX(Преподаватели!F$3:F$72,MATCH($AK1170,Преподаватели!$E$3:$E$72,0),1)</f>
        <v>доц.</v>
      </c>
      <c r="AS1170" s="101" t="str">
        <f>INDEX(Преподаватели!G$3:G$72,MATCH($AK1170,Преподаватели!$E$3:$E$72,0),1)</f>
        <v>шт.</v>
      </c>
      <c r="AT1170" s="101" t="str">
        <f>INDEX(Преподаватели!H$3:H$72,MATCH($AK1170,Преподаватели!$E$3:$E$72,0),1)</f>
        <v>к.н.</v>
      </c>
      <c r="AU1170" s="186" t="str">
        <f>INDEX(Преподаватели!I$3:I$72,MATCH($AK1170,Преподаватели!$E$3:$E$72,0),1)</f>
        <v>доц.</v>
      </c>
      <c r="AV1170" s="157"/>
      <c r="AW1170" s="163"/>
      <c r="AX1170" s="163"/>
      <c r="AY1170" s="164"/>
      <c r="AZ1170" s="165"/>
      <c r="BA1170" s="165"/>
    </row>
    <row r="1171" spans="1:58">
      <c r="A1171" s="319" t="s">
        <v>881</v>
      </c>
      <c r="B1171" s="318" t="s">
        <v>884</v>
      </c>
      <c r="C1171" s="68" t="s">
        <v>483</v>
      </c>
      <c r="D1171" s="21" t="s">
        <v>437</v>
      </c>
      <c r="E1171" s="21" t="s">
        <v>192</v>
      </c>
      <c r="F1171" s="21">
        <v>2</v>
      </c>
      <c r="G1171" s="20" t="s">
        <v>715</v>
      </c>
      <c r="H1171" s="21">
        <v>3</v>
      </c>
      <c r="I1171" s="49">
        <v>1</v>
      </c>
      <c r="J1171" s="37"/>
      <c r="K1171" s="31"/>
      <c r="L1171" s="31"/>
      <c r="M1171" s="38"/>
      <c r="N1171" s="193"/>
      <c r="O1171" s="21"/>
      <c r="P1171" s="21"/>
      <c r="Q1171" s="21"/>
      <c r="R1171" s="21"/>
      <c r="S1171" s="21"/>
      <c r="T1171" s="121"/>
      <c r="U1171" s="50">
        <f t="shared" si="300"/>
        <v>0</v>
      </c>
      <c r="V1171" s="29">
        <f t="shared" si="301"/>
        <v>0</v>
      </c>
      <c r="W1171" s="29">
        <f t="shared" si="302"/>
        <v>0</v>
      </c>
      <c r="X1171" s="57">
        <f t="shared" si="303"/>
        <v>0</v>
      </c>
      <c r="Y1171" s="29">
        <f t="shared" si="304"/>
        <v>0</v>
      </c>
      <c r="Z1171" s="20">
        <f t="shared" si="305"/>
        <v>0</v>
      </c>
      <c r="AA1171" s="20">
        <f t="shared" si="295"/>
        <v>0</v>
      </c>
      <c r="AB1171" s="20">
        <f t="shared" si="306"/>
        <v>0</v>
      </c>
      <c r="AC1171" s="20">
        <f t="shared" si="307"/>
        <v>0</v>
      </c>
      <c r="AD1171" s="20">
        <f t="shared" si="308"/>
        <v>0.99</v>
      </c>
      <c r="AE1171" s="23">
        <f t="shared" si="309"/>
        <v>0</v>
      </c>
      <c r="AF1171" s="25">
        <f t="shared" si="310"/>
        <v>0</v>
      </c>
      <c r="AG1171" s="230">
        <f t="shared" si="313"/>
        <v>0</v>
      </c>
      <c r="AH1171" s="25">
        <f t="shared" si="314"/>
        <v>0</v>
      </c>
      <c r="AI1171" s="23"/>
      <c r="AJ1171" s="49">
        <f t="shared" si="311"/>
        <v>0.99</v>
      </c>
      <c r="AK1171" s="181" t="s">
        <v>880</v>
      </c>
      <c r="AL1171" s="182">
        <f t="shared" si="312"/>
        <v>1.65E-3</v>
      </c>
      <c r="AM1171" s="158" t="s">
        <v>468</v>
      </c>
      <c r="AN1171" s="20" t="s">
        <v>180</v>
      </c>
      <c r="AO1171" s="20" t="s">
        <v>180</v>
      </c>
      <c r="AP1171" s="21"/>
      <c r="AQ1171" s="122" t="s">
        <v>876</v>
      </c>
      <c r="AR1171" s="185" t="str">
        <f>INDEX(Преподаватели!F$3:F$72,MATCH($AK1171,Преподаватели!$E$3:$E$72,0),1)</f>
        <v>доц.</v>
      </c>
      <c r="AS1171" s="101" t="str">
        <f>INDEX(Преподаватели!G$3:G$72,MATCH($AK1171,Преподаватели!$E$3:$E$72,0),1)</f>
        <v>шт.</v>
      </c>
      <c r="AT1171" s="101" t="str">
        <f>INDEX(Преподаватели!H$3:H$72,MATCH($AK1171,Преподаватели!$E$3:$E$72,0),1)</f>
        <v>к.н.</v>
      </c>
      <c r="AU1171" s="186" t="str">
        <f>INDEX(Преподаватели!I$3:I$72,MATCH($AK1171,Преподаватели!$E$3:$E$72,0),1)</f>
        <v>доц.</v>
      </c>
      <c r="AV1171" s="157"/>
      <c r="AW1171" s="163"/>
      <c r="AX1171" s="163"/>
      <c r="AY1171" s="164"/>
      <c r="AZ1171" s="165"/>
      <c r="BA1171" s="165"/>
      <c r="BB1171" s="1"/>
      <c r="BC1171" s="1"/>
      <c r="BD1171" s="1"/>
      <c r="BE1171" s="1"/>
      <c r="BF1171" s="1"/>
    </row>
    <row r="1172" spans="1:58" s="1" customFormat="1">
      <c r="A1172" s="22"/>
      <c r="B1172" s="318" t="s">
        <v>904</v>
      </c>
      <c r="C1172" s="68" t="s">
        <v>483</v>
      </c>
      <c r="D1172" s="21" t="s">
        <v>437</v>
      </c>
      <c r="E1172" s="21" t="s">
        <v>192</v>
      </c>
      <c r="F1172" s="21">
        <v>2</v>
      </c>
      <c r="G1172" s="20" t="s">
        <v>715</v>
      </c>
      <c r="H1172" s="21">
        <v>3</v>
      </c>
      <c r="I1172" s="49">
        <v>1</v>
      </c>
      <c r="J1172" s="37"/>
      <c r="K1172" s="31"/>
      <c r="L1172" s="31"/>
      <c r="M1172" s="38"/>
      <c r="N1172" s="193"/>
      <c r="O1172" s="21"/>
      <c r="P1172" s="21"/>
      <c r="Q1172" s="21"/>
      <c r="R1172" s="21"/>
      <c r="S1172" s="21"/>
      <c r="T1172" s="121"/>
      <c r="U1172" s="50">
        <f t="shared" si="300"/>
        <v>0</v>
      </c>
      <c r="V1172" s="29">
        <f t="shared" si="301"/>
        <v>0</v>
      </c>
      <c r="W1172" s="29">
        <f t="shared" si="302"/>
        <v>0</v>
      </c>
      <c r="X1172" s="57">
        <f t="shared" si="303"/>
        <v>0</v>
      </c>
      <c r="Y1172" s="29">
        <f t="shared" si="304"/>
        <v>0</v>
      </c>
      <c r="Z1172" s="20">
        <f t="shared" si="305"/>
        <v>0</v>
      </c>
      <c r="AA1172" s="20">
        <f t="shared" si="295"/>
        <v>0</v>
      </c>
      <c r="AB1172" s="20">
        <f t="shared" si="306"/>
        <v>0</v>
      </c>
      <c r="AC1172" s="20">
        <f t="shared" si="307"/>
        <v>30</v>
      </c>
      <c r="AD1172" s="20">
        <f t="shared" si="308"/>
        <v>0</v>
      </c>
      <c r="AE1172" s="23">
        <f t="shared" si="309"/>
        <v>0</v>
      </c>
      <c r="AF1172" s="25">
        <f t="shared" si="310"/>
        <v>0</v>
      </c>
      <c r="AG1172" s="230">
        <f t="shared" si="313"/>
        <v>0</v>
      </c>
      <c r="AH1172" s="25">
        <f t="shared" si="314"/>
        <v>0</v>
      </c>
      <c r="AI1172" s="23"/>
      <c r="AJ1172" s="49">
        <f t="shared" si="311"/>
        <v>30</v>
      </c>
      <c r="AK1172" s="181" t="s">
        <v>875</v>
      </c>
      <c r="AL1172" s="182">
        <f t="shared" si="312"/>
        <v>0.05</v>
      </c>
      <c r="AM1172" s="158" t="s">
        <v>468</v>
      </c>
      <c r="AN1172" s="20" t="s">
        <v>180</v>
      </c>
      <c r="AO1172" s="20" t="s">
        <v>180</v>
      </c>
      <c r="AP1172" s="21"/>
      <c r="AQ1172" s="122" t="s">
        <v>876</v>
      </c>
      <c r="AR1172" s="185" t="str">
        <f>INDEX(Преподаватели!F$3:F$72,MATCH($AK1172,Преподаватели!$E$3:$E$72,0),1)</f>
        <v>проф.</v>
      </c>
      <c r="AS1172" s="101" t="str">
        <f>INDEX(Преподаватели!G$3:G$72,MATCH($AK1172,Преподаватели!$E$3:$E$72,0),1)</f>
        <v>шт.</v>
      </c>
      <c r="AT1172" s="101" t="str">
        <f>INDEX(Преподаватели!H$3:H$72,MATCH($AK1172,Преподаватели!$E$3:$E$72,0),1)</f>
        <v>д.н.</v>
      </c>
      <c r="AU1172" s="186" t="str">
        <f>INDEX(Преподаватели!I$3:I$72,MATCH($AK1172,Преподаватели!$E$3:$E$72,0),1)</f>
        <v>проф.</v>
      </c>
      <c r="AV1172" s="157"/>
      <c r="AW1172" s="163"/>
      <c r="AX1172" s="163"/>
      <c r="AY1172" s="164"/>
      <c r="AZ1172" s="165"/>
      <c r="BA1172" s="165"/>
      <c r="BB1172" s="4"/>
      <c r="BC1172" s="4"/>
      <c r="BD1172" s="4"/>
      <c r="BE1172" s="4"/>
      <c r="BF1172" s="4"/>
    </row>
    <row r="1173" spans="1:58" s="1" customFormat="1">
      <c r="A1173" s="22"/>
      <c r="B1173" s="318" t="s">
        <v>890</v>
      </c>
      <c r="C1173" s="68" t="s">
        <v>483</v>
      </c>
      <c r="D1173" s="21" t="s">
        <v>437</v>
      </c>
      <c r="E1173" s="21" t="s">
        <v>192</v>
      </c>
      <c r="F1173" s="21">
        <v>2</v>
      </c>
      <c r="G1173" s="20" t="s">
        <v>715</v>
      </c>
      <c r="H1173" s="21">
        <v>3</v>
      </c>
      <c r="I1173" s="49">
        <v>1</v>
      </c>
      <c r="J1173" s="37"/>
      <c r="K1173" s="31"/>
      <c r="L1173" s="31"/>
      <c r="M1173" s="38"/>
      <c r="N1173" s="193"/>
      <c r="O1173" s="21"/>
      <c r="P1173" s="21"/>
      <c r="Q1173" s="21"/>
      <c r="R1173" s="21"/>
      <c r="S1173" s="21"/>
      <c r="T1173" s="121"/>
      <c r="U1173" s="50">
        <f t="shared" si="300"/>
        <v>0</v>
      </c>
      <c r="V1173" s="29">
        <f t="shared" si="301"/>
        <v>0</v>
      </c>
      <c r="W1173" s="29">
        <f t="shared" si="302"/>
        <v>0</v>
      </c>
      <c r="X1173" s="57">
        <f t="shared" si="303"/>
        <v>0</v>
      </c>
      <c r="Y1173" s="29">
        <f t="shared" si="304"/>
        <v>0</v>
      </c>
      <c r="Z1173" s="20">
        <f t="shared" si="305"/>
        <v>0</v>
      </c>
      <c r="AA1173" s="20">
        <f t="shared" si="295"/>
        <v>0</v>
      </c>
      <c r="AB1173" s="20">
        <f t="shared" si="306"/>
        <v>0</v>
      </c>
      <c r="AC1173" s="20">
        <f t="shared" si="307"/>
        <v>0.99</v>
      </c>
      <c r="AD1173" s="20">
        <f t="shared" si="308"/>
        <v>0</v>
      </c>
      <c r="AE1173" s="23">
        <f t="shared" si="309"/>
        <v>0</v>
      </c>
      <c r="AF1173" s="25">
        <f t="shared" si="310"/>
        <v>0</v>
      </c>
      <c r="AG1173" s="230">
        <f t="shared" si="313"/>
        <v>0</v>
      </c>
      <c r="AH1173" s="25">
        <f t="shared" si="314"/>
        <v>0</v>
      </c>
      <c r="AI1173" s="23"/>
      <c r="AJ1173" s="49">
        <f t="shared" si="311"/>
        <v>0.99</v>
      </c>
      <c r="AK1173" s="181" t="s">
        <v>880</v>
      </c>
      <c r="AL1173" s="182">
        <f t="shared" si="312"/>
        <v>1.65E-3</v>
      </c>
      <c r="AM1173" s="158" t="s">
        <v>468</v>
      </c>
      <c r="AN1173" s="20" t="s">
        <v>180</v>
      </c>
      <c r="AO1173" s="20" t="s">
        <v>180</v>
      </c>
      <c r="AP1173" s="21"/>
      <c r="AQ1173" s="122" t="s">
        <v>876</v>
      </c>
      <c r="AR1173" s="185" t="str">
        <f>INDEX(Преподаватели!F$3:F$72,MATCH($AK1173,Преподаватели!$E$3:$E$72,0),1)</f>
        <v>доц.</v>
      </c>
      <c r="AS1173" s="101" t="str">
        <f>INDEX(Преподаватели!G$3:G$72,MATCH($AK1173,Преподаватели!$E$3:$E$72,0),1)</f>
        <v>шт.</v>
      </c>
      <c r="AT1173" s="101" t="str">
        <f>INDEX(Преподаватели!H$3:H$72,MATCH($AK1173,Преподаватели!$E$3:$E$72,0),1)</f>
        <v>к.н.</v>
      </c>
      <c r="AU1173" s="186" t="str">
        <f>INDEX(Преподаватели!I$3:I$72,MATCH($AK1173,Преподаватели!$E$3:$E$72,0),1)</f>
        <v>доц.</v>
      </c>
      <c r="AV1173" s="157"/>
      <c r="AW1173" s="163"/>
      <c r="AX1173" s="163"/>
      <c r="AY1173" s="164"/>
      <c r="AZ1173" s="165"/>
      <c r="BA1173" s="165"/>
    </row>
    <row r="1174" spans="1:58" s="1" customFormat="1">
      <c r="A1174" s="319" t="s">
        <v>881</v>
      </c>
      <c r="B1174" s="318" t="s">
        <v>891</v>
      </c>
      <c r="C1174" s="68" t="s">
        <v>483</v>
      </c>
      <c r="D1174" s="21" t="s">
        <v>437</v>
      </c>
      <c r="E1174" s="21" t="s">
        <v>192</v>
      </c>
      <c r="F1174" s="21">
        <v>2</v>
      </c>
      <c r="G1174" s="20" t="s">
        <v>715</v>
      </c>
      <c r="H1174" s="21">
        <v>3</v>
      </c>
      <c r="I1174" s="49">
        <v>1</v>
      </c>
      <c r="J1174" s="37"/>
      <c r="K1174" s="31"/>
      <c r="L1174" s="31"/>
      <c r="M1174" s="38"/>
      <c r="N1174" s="193"/>
      <c r="O1174" s="21"/>
      <c r="P1174" s="21"/>
      <c r="Q1174" s="21"/>
      <c r="R1174" s="21"/>
      <c r="S1174" s="21"/>
      <c r="T1174" s="121"/>
      <c r="U1174" s="50">
        <f t="shared" si="300"/>
        <v>0</v>
      </c>
      <c r="V1174" s="29">
        <f t="shared" si="301"/>
        <v>0</v>
      </c>
      <c r="W1174" s="29">
        <f t="shared" si="302"/>
        <v>0</v>
      </c>
      <c r="X1174" s="57">
        <f t="shared" si="303"/>
        <v>0</v>
      </c>
      <c r="Y1174" s="29">
        <f t="shared" si="304"/>
        <v>0</v>
      </c>
      <c r="Z1174" s="20">
        <f t="shared" si="305"/>
        <v>0</v>
      </c>
      <c r="AA1174" s="20">
        <f t="shared" si="295"/>
        <v>0</v>
      </c>
      <c r="AB1174" s="20">
        <f t="shared" si="306"/>
        <v>0</v>
      </c>
      <c r="AC1174" s="20">
        <f t="shared" si="307"/>
        <v>0</v>
      </c>
      <c r="AD1174" s="20">
        <f t="shared" si="308"/>
        <v>1.5</v>
      </c>
      <c r="AE1174" s="23">
        <f t="shared" si="309"/>
        <v>0</v>
      </c>
      <c r="AF1174" s="25">
        <f t="shared" si="310"/>
        <v>0</v>
      </c>
      <c r="AG1174" s="230">
        <f t="shared" si="313"/>
        <v>0</v>
      </c>
      <c r="AH1174" s="25">
        <f t="shared" si="314"/>
        <v>0</v>
      </c>
      <c r="AI1174" s="23"/>
      <c r="AJ1174" s="49">
        <f t="shared" si="311"/>
        <v>1.5</v>
      </c>
      <c r="AK1174" s="181" t="s">
        <v>883</v>
      </c>
      <c r="AL1174" s="182">
        <f t="shared" si="312"/>
        <v>2.5000000000000001E-3</v>
      </c>
      <c r="AM1174" s="158" t="s">
        <v>468</v>
      </c>
      <c r="AN1174" s="20" t="s">
        <v>180</v>
      </c>
      <c r="AO1174" s="20" t="s">
        <v>180</v>
      </c>
      <c r="AP1174" s="21"/>
      <c r="AQ1174" s="122" t="s">
        <v>876</v>
      </c>
      <c r="AR1174" s="185" t="str">
        <f>INDEX(Преподаватели!F$3:F$72,MATCH($AK1174,Преподаватели!$E$3:$E$72,0),1)</f>
        <v>доц.</v>
      </c>
      <c r="AS1174" s="101" t="str">
        <f>INDEX(Преподаватели!G$3:G$72,MATCH($AK1174,Преподаватели!$E$3:$E$72,0),1)</f>
        <v>сум.</v>
      </c>
      <c r="AT1174" s="101" t="str">
        <f>INDEX(Преподаватели!H$3:H$72,MATCH($AK1174,Преподаватели!$E$3:$E$72,0),1)</f>
        <v>б.с.</v>
      </c>
      <c r="AU1174" s="186" t="str">
        <f>INDEX(Преподаватели!I$3:I$72,MATCH($AK1174,Преподаватели!$E$3:$E$72,0),1)</f>
        <v>б.з.</v>
      </c>
      <c r="AV1174" s="157"/>
      <c r="AW1174" s="163"/>
      <c r="AX1174" s="163"/>
      <c r="AY1174" s="164"/>
      <c r="AZ1174" s="165"/>
      <c r="BA1174" s="165"/>
    </row>
    <row r="1175" spans="1:58">
      <c r="A1175" s="319" t="s">
        <v>881</v>
      </c>
      <c r="B1175" s="318" t="s">
        <v>892</v>
      </c>
      <c r="C1175" s="68" t="s">
        <v>483</v>
      </c>
      <c r="D1175" s="21" t="s">
        <v>437</v>
      </c>
      <c r="E1175" s="21" t="s">
        <v>192</v>
      </c>
      <c r="F1175" s="21">
        <v>2</v>
      </c>
      <c r="G1175" s="20" t="s">
        <v>715</v>
      </c>
      <c r="H1175" s="21">
        <v>3</v>
      </c>
      <c r="I1175" s="49">
        <v>1</v>
      </c>
      <c r="J1175" s="37"/>
      <c r="K1175" s="31"/>
      <c r="L1175" s="31"/>
      <c r="M1175" s="38"/>
      <c r="N1175" s="193"/>
      <c r="O1175" s="21"/>
      <c r="P1175" s="21"/>
      <c r="Q1175" s="21"/>
      <c r="R1175" s="21"/>
      <c r="S1175" s="21"/>
      <c r="T1175" s="121"/>
      <c r="U1175" s="50">
        <f t="shared" si="300"/>
        <v>0</v>
      </c>
      <c r="V1175" s="29">
        <f t="shared" si="301"/>
        <v>0</v>
      </c>
      <c r="W1175" s="29">
        <f t="shared" si="302"/>
        <v>0</v>
      </c>
      <c r="X1175" s="57">
        <f t="shared" si="303"/>
        <v>0</v>
      </c>
      <c r="Y1175" s="29">
        <f t="shared" si="304"/>
        <v>0</v>
      </c>
      <c r="Z1175" s="20">
        <f t="shared" si="305"/>
        <v>0</v>
      </c>
      <c r="AA1175" s="20">
        <f t="shared" ref="AA1175:AA1239" si="315">IF(H1175&lt;6,0,IF(AND(D1175="Ден.",J1175="+"),I1175*2,IF(AND(D1175="Ден.",J1175="+п"),I1175*2,0)))</f>
        <v>0</v>
      </c>
      <c r="AB1175" s="20">
        <f t="shared" si="306"/>
        <v>0</v>
      </c>
      <c r="AC1175" s="20">
        <f t="shared" si="307"/>
        <v>0</v>
      </c>
      <c r="AD1175" s="20">
        <f t="shared" si="308"/>
        <v>0.99</v>
      </c>
      <c r="AE1175" s="23">
        <f t="shared" si="309"/>
        <v>0</v>
      </c>
      <c r="AF1175" s="25">
        <f t="shared" si="310"/>
        <v>0</v>
      </c>
      <c r="AG1175" s="230">
        <f t="shared" si="313"/>
        <v>0</v>
      </c>
      <c r="AH1175" s="25">
        <f t="shared" si="314"/>
        <v>0</v>
      </c>
      <c r="AI1175" s="23"/>
      <c r="AJ1175" s="49">
        <f t="shared" si="311"/>
        <v>0.99</v>
      </c>
      <c r="AK1175" s="181" t="s">
        <v>875</v>
      </c>
      <c r="AL1175" s="182">
        <f t="shared" si="312"/>
        <v>1.65E-3</v>
      </c>
      <c r="AM1175" s="69" t="s">
        <v>468</v>
      </c>
      <c r="AN1175" s="20" t="s">
        <v>180</v>
      </c>
      <c r="AO1175" s="20" t="s">
        <v>180</v>
      </c>
      <c r="AP1175" s="21"/>
      <c r="AQ1175" s="122" t="s">
        <v>876</v>
      </c>
      <c r="AR1175" s="185" t="str">
        <f>INDEX(Преподаватели!F$3:F$72,MATCH($AK1175,Преподаватели!$E$3:$E$72,0),1)</f>
        <v>проф.</v>
      </c>
      <c r="AS1175" s="101" t="str">
        <f>INDEX(Преподаватели!G$3:G$72,MATCH($AK1175,Преподаватели!$E$3:$E$72,0),1)</f>
        <v>шт.</v>
      </c>
      <c r="AT1175" s="101" t="str">
        <f>INDEX(Преподаватели!H$3:H$72,MATCH($AK1175,Преподаватели!$E$3:$E$72,0),1)</f>
        <v>д.н.</v>
      </c>
      <c r="AU1175" s="186" t="str">
        <f>INDEX(Преподаватели!I$3:I$72,MATCH($AK1175,Преподаватели!$E$3:$E$72,0),1)</f>
        <v>проф.</v>
      </c>
      <c r="AV1175" s="157"/>
      <c r="AW1175" s="163"/>
      <c r="AX1175" s="163"/>
      <c r="AY1175" s="164"/>
      <c r="AZ1175" s="165"/>
      <c r="BA1175" s="165"/>
    </row>
    <row r="1176" spans="1:58" s="1" customFormat="1">
      <c r="A1176" s="319" t="s">
        <v>881</v>
      </c>
      <c r="B1176" s="318" t="s">
        <v>892</v>
      </c>
      <c r="C1176" s="68" t="s">
        <v>483</v>
      </c>
      <c r="D1176" s="21" t="s">
        <v>437</v>
      </c>
      <c r="E1176" s="21" t="s">
        <v>192</v>
      </c>
      <c r="F1176" s="21">
        <v>2</v>
      </c>
      <c r="G1176" s="20" t="s">
        <v>715</v>
      </c>
      <c r="H1176" s="21">
        <v>3</v>
      </c>
      <c r="I1176" s="49">
        <v>1</v>
      </c>
      <c r="J1176" s="37"/>
      <c r="K1176" s="31"/>
      <c r="L1176" s="31"/>
      <c r="M1176" s="38"/>
      <c r="N1176" s="193"/>
      <c r="O1176" s="21"/>
      <c r="P1176" s="21"/>
      <c r="Q1176" s="21"/>
      <c r="R1176" s="21"/>
      <c r="S1176" s="21"/>
      <c r="T1176" s="121"/>
      <c r="U1176" s="50">
        <f t="shared" si="300"/>
        <v>0</v>
      </c>
      <c r="V1176" s="29">
        <f t="shared" si="301"/>
        <v>0</v>
      </c>
      <c r="W1176" s="29">
        <f t="shared" si="302"/>
        <v>0</v>
      </c>
      <c r="X1176" s="57">
        <f t="shared" si="303"/>
        <v>0</v>
      </c>
      <c r="Y1176" s="29">
        <f t="shared" si="304"/>
        <v>0</v>
      </c>
      <c r="Z1176" s="20">
        <f t="shared" si="305"/>
        <v>0</v>
      </c>
      <c r="AA1176" s="20">
        <f t="shared" si="315"/>
        <v>0</v>
      </c>
      <c r="AB1176" s="20">
        <f t="shared" si="306"/>
        <v>0</v>
      </c>
      <c r="AC1176" s="20">
        <f t="shared" si="307"/>
        <v>0</v>
      </c>
      <c r="AD1176" s="20">
        <f t="shared" si="308"/>
        <v>0.99</v>
      </c>
      <c r="AE1176" s="23">
        <f t="shared" si="309"/>
        <v>0</v>
      </c>
      <c r="AF1176" s="25">
        <f t="shared" si="310"/>
        <v>0</v>
      </c>
      <c r="AG1176" s="230">
        <f t="shared" si="313"/>
        <v>0</v>
      </c>
      <c r="AH1176" s="25">
        <f t="shared" si="314"/>
        <v>0</v>
      </c>
      <c r="AI1176" s="23"/>
      <c r="AJ1176" s="49">
        <f t="shared" si="311"/>
        <v>0.99</v>
      </c>
      <c r="AK1176" s="181" t="s">
        <v>880</v>
      </c>
      <c r="AL1176" s="182">
        <f t="shared" si="312"/>
        <v>1.65E-3</v>
      </c>
      <c r="AM1176" s="158" t="s">
        <v>468</v>
      </c>
      <c r="AN1176" s="20" t="s">
        <v>180</v>
      </c>
      <c r="AO1176" s="20" t="s">
        <v>180</v>
      </c>
      <c r="AP1176" s="21"/>
      <c r="AQ1176" s="122" t="s">
        <v>876</v>
      </c>
      <c r="AR1176" s="185" t="str">
        <f>INDEX(Преподаватели!F$3:F$72,MATCH($AK1176,Преподаватели!$E$3:$E$72,0),1)</f>
        <v>доц.</v>
      </c>
      <c r="AS1176" s="101" t="str">
        <f>INDEX(Преподаватели!G$3:G$72,MATCH($AK1176,Преподаватели!$E$3:$E$72,0),1)</f>
        <v>шт.</v>
      </c>
      <c r="AT1176" s="101" t="str">
        <f>INDEX(Преподаватели!H$3:H$72,MATCH($AK1176,Преподаватели!$E$3:$E$72,0),1)</f>
        <v>к.н.</v>
      </c>
      <c r="AU1176" s="186" t="str">
        <f>INDEX(Преподаватели!I$3:I$72,MATCH($AK1176,Преподаватели!$E$3:$E$72,0),1)</f>
        <v>доц.</v>
      </c>
      <c r="AV1176" s="157"/>
      <c r="AW1176" s="163"/>
      <c r="AX1176" s="163"/>
      <c r="AY1176" s="164"/>
      <c r="AZ1176" s="165"/>
      <c r="BA1176" s="165"/>
    </row>
    <row r="1177" spans="1:58" s="1" customFormat="1">
      <c r="A1177" s="319" t="s">
        <v>881</v>
      </c>
      <c r="B1177" s="318" t="s">
        <v>892</v>
      </c>
      <c r="C1177" s="68" t="s">
        <v>483</v>
      </c>
      <c r="D1177" s="21" t="s">
        <v>437</v>
      </c>
      <c r="E1177" s="21" t="s">
        <v>192</v>
      </c>
      <c r="F1177" s="21">
        <v>2</v>
      </c>
      <c r="G1177" s="20" t="s">
        <v>715</v>
      </c>
      <c r="H1177" s="21">
        <v>3</v>
      </c>
      <c r="I1177" s="49">
        <v>1</v>
      </c>
      <c r="J1177" s="37"/>
      <c r="K1177" s="31"/>
      <c r="L1177" s="31"/>
      <c r="M1177" s="38"/>
      <c r="N1177" s="193"/>
      <c r="O1177" s="21"/>
      <c r="P1177" s="21"/>
      <c r="Q1177" s="21"/>
      <c r="R1177" s="21"/>
      <c r="S1177" s="21"/>
      <c r="T1177" s="121"/>
      <c r="U1177" s="50">
        <f t="shared" si="300"/>
        <v>0</v>
      </c>
      <c r="V1177" s="29">
        <f t="shared" si="301"/>
        <v>0</v>
      </c>
      <c r="W1177" s="29">
        <f t="shared" si="302"/>
        <v>0</v>
      </c>
      <c r="X1177" s="57">
        <f t="shared" si="303"/>
        <v>0</v>
      </c>
      <c r="Y1177" s="29">
        <f t="shared" si="304"/>
        <v>0</v>
      </c>
      <c r="Z1177" s="20">
        <f t="shared" si="305"/>
        <v>0</v>
      </c>
      <c r="AA1177" s="20">
        <f t="shared" si="315"/>
        <v>0</v>
      </c>
      <c r="AB1177" s="20">
        <f t="shared" si="306"/>
        <v>0</v>
      </c>
      <c r="AC1177" s="20">
        <f t="shared" si="307"/>
        <v>0</v>
      </c>
      <c r="AD1177" s="20">
        <f t="shared" si="308"/>
        <v>0.99</v>
      </c>
      <c r="AE1177" s="23">
        <f t="shared" si="309"/>
        <v>0</v>
      </c>
      <c r="AF1177" s="25">
        <f t="shared" si="310"/>
        <v>0</v>
      </c>
      <c r="AG1177" s="230">
        <f t="shared" si="313"/>
        <v>0</v>
      </c>
      <c r="AH1177" s="25">
        <f t="shared" si="314"/>
        <v>0</v>
      </c>
      <c r="AI1177" s="23"/>
      <c r="AJ1177" s="49">
        <f t="shared" si="311"/>
        <v>0.99</v>
      </c>
      <c r="AK1177" s="181" t="s">
        <v>880</v>
      </c>
      <c r="AL1177" s="182">
        <f t="shared" si="312"/>
        <v>1.65E-3</v>
      </c>
      <c r="AM1177" s="158" t="s">
        <v>468</v>
      </c>
      <c r="AN1177" s="20" t="s">
        <v>180</v>
      </c>
      <c r="AO1177" s="20" t="s">
        <v>180</v>
      </c>
      <c r="AP1177" s="21"/>
      <c r="AQ1177" s="122" t="s">
        <v>876</v>
      </c>
      <c r="AR1177" s="185" t="str">
        <f>INDEX(Преподаватели!F$3:F$72,MATCH($AK1177,Преподаватели!$E$3:$E$72,0),1)</f>
        <v>доц.</v>
      </c>
      <c r="AS1177" s="101" t="str">
        <f>INDEX(Преподаватели!G$3:G$72,MATCH($AK1177,Преподаватели!$E$3:$E$72,0),1)</f>
        <v>шт.</v>
      </c>
      <c r="AT1177" s="101" t="str">
        <f>INDEX(Преподаватели!H$3:H$72,MATCH($AK1177,Преподаватели!$E$3:$E$72,0),1)</f>
        <v>к.н.</v>
      </c>
      <c r="AU1177" s="186" t="str">
        <f>INDEX(Преподаватели!I$3:I$72,MATCH($AK1177,Преподаватели!$E$3:$E$72,0),1)</f>
        <v>доц.</v>
      </c>
      <c r="AV1177" s="157"/>
      <c r="AW1177" s="163"/>
      <c r="AX1177" s="163"/>
      <c r="AY1177" s="164"/>
      <c r="AZ1177" s="165"/>
      <c r="BA1177" s="165"/>
    </row>
    <row r="1178" spans="1:58" s="1" customFormat="1" ht="25.5">
      <c r="A1178" s="335" t="s">
        <v>873</v>
      </c>
      <c r="B1178" s="318" t="s">
        <v>916</v>
      </c>
      <c r="C1178" s="68" t="s">
        <v>349</v>
      </c>
      <c r="D1178" s="21" t="s">
        <v>437</v>
      </c>
      <c r="E1178" s="21" t="s">
        <v>718</v>
      </c>
      <c r="F1178" s="21">
        <v>2</v>
      </c>
      <c r="G1178" s="20" t="s">
        <v>717</v>
      </c>
      <c r="H1178" s="21">
        <v>2</v>
      </c>
      <c r="I1178" s="49">
        <v>1</v>
      </c>
      <c r="J1178" s="37"/>
      <c r="K1178" s="31"/>
      <c r="L1178" s="31" t="s">
        <v>106</v>
      </c>
      <c r="M1178" s="38"/>
      <c r="N1178" s="193">
        <v>1</v>
      </c>
      <c r="O1178" s="21">
        <v>30</v>
      </c>
      <c r="P1178" s="21">
        <v>0</v>
      </c>
      <c r="Q1178" s="21">
        <v>0</v>
      </c>
      <c r="R1178" s="21">
        <v>0</v>
      </c>
      <c r="S1178" s="21">
        <v>0</v>
      </c>
      <c r="T1178" s="121"/>
      <c r="U1178" s="50">
        <f t="shared" si="300"/>
        <v>0</v>
      </c>
      <c r="V1178" s="29">
        <f t="shared" si="301"/>
        <v>0</v>
      </c>
      <c r="W1178" s="29">
        <f t="shared" si="302"/>
        <v>0</v>
      </c>
      <c r="X1178" s="57">
        <f t="shared" si="303"/>
        <v>0</v>
      </c>
      <c r="Y1178" s="29">
        <f t="shared" si="304"/>
        <v>6</v>
      </c>
      <c r="Z1178" s="20">
        <f t="shared" si="305"/>
        <v>0</v>
      </c>
      <c r="AA1178" s="20">
        <f t="shared" si="315"/>
        <v>0</v>
      </c>
      <c r="AB1178" s="20">
        <f t="shared" si="306"/>
        <v>0</v>
      </c>
      <c r="AC1178" s="20">
        <f t="shared" si="307"/>
        <v>0</v>
      </c>
      <c r="AD1178" s="20">
        <f t="shared" si="308"/>
        <v>0</v>
      </c>
      <c r="AE1178" s="23">
        <f t="shared" si="309"/>
        <v>0</v>
      </c>
      <c r="AF1178" s="25">
        <f t="shared" si="310"/>
        <v>0</v>
      </c>
      <c r="AG1178" s="230"/>
      <c r="AH1178" s="25"/>
      <c r="AI1178" s="23"/>
      <c r="AJ1178" s="49">
        <f t="shared" si="311"/>
        <v>6</v>
      </c>
      <c r="AK1178" s="181" t="s">
        <v>880</v>
      </c>
      <c r="AL1178" s="182">
        <f t="shared" si="312"/>
        <v>0.01</v>
      </c>
      <c r="AM1178" s="158" t="s">
        <v>918</v>
      </c>
      <c r="AN1178" s="20" t="s">
        <v>109</v>
      </c>
      <c r="AO1178" s="20" t="s">
        <v>109</v>
      </c>
      <c r="AP1178" s="21"/>
      <c r="AQ1178" s="122" t="s">
        <v>876</v>
      </c>
      <c r="AR1178" s="185" t="str">
        <f>INDEX(Преподаватели!F$3:F$72,MATCH($AK1178,Преподаватели!$E$3:$E$72,0),1)</f>
        <v>доц.</v>
      </c>
      <c r="AS1178" s="101" t="str">
        <f>INDEX(Преподаватели!G$3:G$72,MATCH($AK1178,Преподаватели!$E$3:$E$72,0),1)</f>
        <v>шт.</v>
      </c>
      <c r="AT1178" s="101" t="str">
        <f>INDEX(Преподаватели!H$3:H$72,MATCH($AK1178,Преподаватели!$E$3:$E$72,0),1)</f>
        <v>к.н.</v>
      </c>
      <c r="AU1178" s="186" t="str">
        <f>INDEX(Преподаватели!I$3:I$72,MATCH($AK1178,Преподаватели!$E$3:$E$72,0),1)</f>
        <v>доц.</v>
      </c>
      <c r="AV1178" s="157"/>
      <c r="AW1178" s="163"/>
      <c r="AX1178" s="163"/>
      <c r="AY1178" s="164"/>
      <c r="AZ1178" s="165"/>
      <c r="BA1178" s="165"/>
    </row>
    <row r="1179" spans="1:58">
      <c r="A1179" s="324" t="s">
        <v>877</v>
      </c>
      <c r="B1179" s="318" t="s">
        <v>878</v>
      </c>
      <c r="C1179" s="68" t="s">
        <v>349</v>
      </c>
      <c r="D1179" s="21" t="s">
        <v>437</v>
      </c>
      <c r="E1179" s="21" t="s">
        <v>719</v>
      </c>
      <c r="F1179" s="21">
        <v>2</v>
      </c>
      <c r="G1179" s="20" t="s">
        <v>717</v>
      </c>
      <c r="H1179" s="21">
        <v>2</v>
      </c>
      <c r="I1179" s="49">
        <v>1</v>
      </c>
      <c r="J1179" s="37"/>
      <c r="K1179" s="31" t="s">
        <v>879</v>
      </c>
      <c r="L1179" s="31"/>
      <c r="M1179" s="38"/>
      <c r="N1179" s="193">
        <v>6</v>
      </c>
      <c r="O1179" s="21">
        <v>180</v>
      </c>
      <c r="P1179" s="21">
        <v>0</v>
      </c>
      <c r="Q1179" s="21">
        <v>0</v>
      </c>
      <c r="R1179" s="21">
        <v>0</v>
      </c>
      <c r="S1179" s="21">
        <v>0</v>
      </c>
      <c r="T1179" s="121"/>
      <c r="U1179" s="50">
        <f t="shared" si="300"/>
        <v>0</v>
      </c>
      <c r="V1179" s="29">
        <f t="shared" si="301"/>
        <v>0</v>
      </c>
      <c r="W1179" s="29">
        <f t="shared" si="302"/>
        <v>0</v>
      </c>
      <c r="X1179" s="57">
        <f t="shared" si="303"/>
        <v>0</v>
      </c>
      <c r="Y1179" s="29">
        <f t="shared" si="304"/>
        <v>0</v>
      </c>
      <c r="Z1179" s="20">
        <f t="shared" si="305"/>
        <v>0</v>
      </c>
      <c r="AA1179" s="20">
        <f t="shared" si="315"/>
        <v>0</v>
      </c>
      <c r="AB1179" s="20">
        <f t="shared" si="306"/>
        <v>0</v>
      </c>
      <c r="AC1179" s="20">
        <f t="shared" si="307"/>
        <v>0</v>
      </c>
      <c r="AD1179" s="20">
        <f t="shared" si="308"/>
        <v>0</v>
      </c>
      <c r="AE1179" s="23">
        <f t="shared" si="309"/>
        <v>0</v>
      </c>
      <c r="AF1179" s="25">
        <f t="shared" si="310"/>
        <v>0.2</v>
      </c>
      <c r="AG1179" s="230">
        <f t="shared" ref="AG1179:AG1187" si="316">IF(OR(L1179="+",A1179="Пр",A1179="ПедПр",A1179="НПрКПУ"),0,IF(OR(D1179="Ден.(д)",D1179="Заоч.(д)"),N1179*0.5*H1179,IF((V1179+W1179)&gt;0,N1179*H1179*0.08,0)))</f>
        <v>0</v>
      </c>
      <c r="AH1179" s="25">
        <f t="shared" ref="AH1179:AH1211" si="317">IF(AF1179&gt;0,0,IF(D1179="Заоч.",0,IF(OR(D1179="Ден.(д)",D1179="Заоч.(д)"),0,IF(Q1179&gt;0,N1179*H1179*0.02,0))))</f>
        <v>0</v>
      </c>
      <c r="AI1179" s="23"/>
      <c r="AJ1179" s="49">
        <f t="shared" si="311"/>
        <v>0.2</v>
      </c>
      <c r="AK1179" s="181" t="s">
        <v>880</v>
      </c>
      <c r="AL1179" s="182">
        <f t="shared" si="312"/>
        <v>3.3333333333333338E-4</v>
      </c>
      <c r="AM1179" s="69" t="s">
        <v>358</v>
      </c>
      <c r="AN1179" s="20" t="s">
        <v>109</v>
      </c>
      <c r="AO1179" s="20" t="s">
        <v>109</v>
      </c>
      <c r="AP1179" s="21"/>
      <c r="AQ1179" s="122" t="s">
        <v>876</v>
      </c>
      <c r="AR1179" s="185" t="str">
        <f>INDEX(Преподаватели!F$3:F$72,MATCH($AK1179,Преподаватели!$E$3:$E$72,0),1)</f>
        <v>доц.</v>
      </c>
      <c r="AS1179" s="101" t="str">
        <f>INDEX(Преподаватели!G$3:G$72,MATCH($AK1179,Преподаватели!$E$3:$E$72,0),1)</f>
        <v>шт.</v>
      </c>
      <c r="AT1179" s="101" t="str">
        <f>INDEX(Преподаватели!H$3:H$72,MATCH($AK1179,Преподаватели!$E$3:$E$72,0),1)</f>
        <v>к.н.</v>
      </c>
      <c r="AU1179" s="186" t="str">
        <f>INDEX(Преподаватели!I$3:I$72,MATCH($AK1179,Преподаватели!$E$3:$E$72,0),1)</f>
        <v>доц.</v>
      </c>
      <c r="AV1179" s="157"/>
      <c r="AW1179" s="163"/>
      <c r="AX1179" s="163"/>
      <c r="AY1179" s="164"/>
      <c r="AZ1179" s="165"/>
      <c r="BA1179" s="165"/>
    </row>
    <row r="1180" spans="1:58" s="1" customFormat="1">
      <c r="A1180" s="328" t="s">
        <v>881</v>
      </c>
      <c r="B1180" s="318" t="s">
        <v>882</v>
      </c>
      <c r="C1180" s="68" t="s">
        <v>349</v>
      </c>
      <c r="D1180" s="21" t="s">
        <v>437</v>
      </c>
      <c r="E1180" s="21" t="s">
        <v>719</v>
      </c>
      <c r="F1180" s="21">
        <v>2</v>
      </c>
      <c r="G1180" s="20" t="s">
        <v>717</v>
      </c>
      <c r="H1180" s="21">
        <v>2</v>
      </c>
      <c r="I1180" s="49">
        <v>1</v>
      </c>
      <c r="J1180" s="37"/>
      <c r="K1180" s="31"/>
      <c r="L1180" s="31"/>
      <c r="M1180" s="38"/>
      <c r="N1180" s="193"/>
      <c r="O1180" s="21"/>
      <c r="P1180" s="21"/>
      <c r="Q1180" s="21"/>
      <c r="R1180" s="21"/>
      <c r="S1180" s="21"/>
      <c r="T1180" s="121"/>
      <c r="U1180" s="50">
        <f t="shared" si="300"/>
        <v>0</v>
      </c>
      <c r="V1180" s="29">
        <f t="shared" si="301"/>
        <v>0</v>
      </c>
      <c r="W1180" s="29">
        <f t="shared" si="302"/>
        <v>0</v>
      </c>
      <c r="X1180" s="57">
        <f t="shared" si="303"/>
        <v>0</v>
      </c>
      <c r="Y1180" s="29">
        <f t="shared" si="304"/>
        <v>0</v>
      </c>
      <c r="Z1180" s="20">
        <f t="shared" si="305"/>
        <v>0</v>
      </c>
      <c r="AA1180" s="20">
        <f t="shared" si="315"/>
        <v>0</v>
      </c>
      <c r="AB1180" s="20">
        <f t="shared" si="306"/>
        <v>0</v>
      </c>
      <c r="AC1180" s="20">
        <f t="shared" si="307"/>
        <v>0</v>
      </c>
      <c r="AD1180" s="20">
        <f t="shared" si="308"/>
        <v>1</v>
      </c>
      <c r="AE1180" s="23">
        <f t="shared" si="309"/>
        <v>0</v>
      </c>
      <c r="AF1180" s="25">
        <f t="shared" si="310"/>
        <v>0</v>
      </c>
      <c r="AG1180" s="230">
        <f t="shared" si="316"/>
        <v>0</v>
      </c>
      <c r="AH1180" s="25">
        <f t="shared" si="317"/>
        <v>0</v>
      </c>
      <c r="AI1180" s="23"/>
      <c r="AJ1180" s="49">
        <f t="shared" si="311"/>
        <v>1</v>
      </c>
      <c r="AK1180" s="181" t="s">
        <v>883</v>
      </c>
      <c r="AL1180" s="182">
        <f t="shared" si="312"/>
        <v>1.6666666666666668E-3</v>
      </c>
      <c r="AM1180" s="158" t="s">
        <v>109</v>
      </c>
      <c r="AN1180" s="20" t="s">
        <v>109</v>
      </c>
      <c r="AO1180" s="20" t="s">
        <v>109</v>
      </c>
      <c r="AP1180" s="21"/>
      <c r="AQ1180" s="122" t="s">
        <v>876</v>
      </c>
      <c r="AR1180" s="185" t="str">
        <f>INDEX(Преподаватели!F$3:F$72,MATCH($AK1180,Преподаватели!$E$3:$E$72,0),1)</f>
        <v>доц.</v>
      </c>
      <c r="AS1180" s="101" t="str">
        <f>INDEX(Преподаватели!G$3:G$72,MATCH($AK1180,Преподаватели!$E$3:$E$72,0),1)</f>
        <v>сум.</v>
      </c>
      <c r="AT1180" s="101" t="str">
        <f>INDEX(Преподаватели!H$3:H$72,MATCH($AK1180,Преподаватели!$E$3:$E$72,0),1)</f>
        <v>б.с.</v>
      </c>
      <c r="AU1180" s="186" t="str">
        <f>INDEX(Преподаватели!I$3:I$72,MATCH($AK1180,Преподаватели!$E$3:$E$72,0),1)</f>
        <v>б.з.</v>
      </c>
      <c r="AV1180" s="157"/>
      <c r="AW1180" s="163"/>
      <c r="AX1180" s="163"/>
      <c r="AY1180" s="164"/>
      <c r="AZ1180" s="165"/>
      <c r="BA1180" s="165"/>
      <c r="BB1180" s="4"/>
      <c r="BC1180" s="4"/>
      <c r="BD1180" s="4"/>
      <c r="BE1180" s="4"/>
      <c r="BF1180" s="4"/>
    </row>
    <row r="1181" spans="1:58">
      <c r="A1181" s="319" t="s">
        <v>881</v>
      </c>
      <c r="B1181" s="318" t="s">
        <v>884</v>
      </c>
      <c r="C1181" s="68" t="s">
        <v>349</v>
      </c>
      <c r="D1181" s="21" t="s">
        <v>437</v>
      </c>
      <c r="E1181" s="21" t="s">
        <v>719</v>
      </c>
      <c r="F1181" s="21">
        <v>2</v>
      </c>
      <c r="G1181" s="20" t="s">
        <v>717</v>
      </c>
      <c r="H1181" s="21">
        <v>2</v>
      </c>
      <c r="I1181" s="49">
        <v>1</v>
      </c>
      <c r="J1181" s="37"/>
      <c r="K1181" s="31"/>
      <c r="L1181" s="31"/>
      <c r="M1181" s="38"/>
      <c r="N1181" s="193"/>
      <c r="O1181" s="21"/>
      <c r="P1181" s="21"/>
      <c r="Q1181" s="21"/>
      <c r="R1181" s="21"/>
      <c r="S1181" s="21"/>
      <c r="T1181" s="121"/>
      <c r="U1181" s="50">
        <f t="shared" si="300"/>
        <v>0</v>
      </c>
      <c r="V1181" s="29">
        <f t="shared" si="301"/>
        <v>0</v>
      </c>
      <c r="W1181" s="29">
        <f t="shared" si="302"/>
        <v>0</v>
      </c>
      <c r="X1181" s="57">
        <f t="shared" si="303"/>
        <v>0</v>
      </c>
      <c r="Y1181" s="29">
        <f t="shared" si="304"/>
        <v>0</v>
      </c>
      <c r="Z1181" s="20">
        <f t="shared" si="305"/>
        <v>0</v>
      </c>
      <c r="AA1181" s="20">
        <f t="shared" si="315"/>
        <v>0</v>
      </c>
      <c r="AB1181" s="20">
        <f t="shared" si="306"/>
        <v>0</v>
      </c>
      <c r="AC1181" s="20">
        <f t="shared" si="307"/>
        <v>0</v>
      </c>
      <c r="AD1181" s="20">
        <f t="shared" si="308"/>
        <v>0.66</v>
      </c>
      <c r="AE1181" s="23">
        <f t="shared" si="309"/>
        <v>0</v>
      </c>
      <c r="AF1181" s="25">
        <f t="shared" si="310"/>
        <v>0</v>
      </c>
      <c r="AG1181" s="230">
        <f t="shared" si="316"/>
        <v>0</v>
      </c>
      <c r="AH1181" s="25">
        <f t="shared" si="317"/>
        <v>0</v>
      </c>
      <c r="AI1181" s="23"/>
      <c r="AJ1181" s="49">
        <f t="shared" si="311"/>
        <v>0.66</v>
      </c>
      <c r="AK1181" s="181" t="s">
        <v>875</v>
      </c>
      <c r="AL1181" s="182">
        <f t="shared" si="312"/>
        <v>1.1000000000000001E-3</v>
      </c>
      <c r="AM1181" s="69" t="s">
        <v>354</v>
      </c>
      <c r="AN1181" s="20" t="s">
        <v>109</v>
      </c>
      <c r="AO1181" s="20" t="s">
        <v>109</v>
      </c>
      <c r="AP1181" s="21"/>
      <c r="AQ1181" s="122" t="s">
        <v>876</v>
      </c>
      <c r="AR1181" s="185" t="str">
        <f>INDEX(Преподаватели!F$3:F$72,MATCH($AK1181,Преподаватели!$E$3:$E$72,0),1)</f>
        <v>проф.</v>
      </c>
      <c r="AS1181" s="101" t="str">
        <f>INDEX(Преподаватели!G$3:G$72,MATCH($AK1181,Преподаватели!$E$3:$E$72,0),1)</f>
        <v>шт.</v>
      </c>
      <c r="AT1181" s="101" t="str">
        <f>INDEX(Преподаватели!H$3:H$72,MATCH($AK1181,Преподаватели!$E$3:$E$72,0),1)</f>
        <v>д.н.</v>
      </c>
      <c r="AU1181" s="186" t="str">
        <f>INDEX(Преподаватели!I$3:I$72,MATCH($AK1181,Преподаватели!$E$3:$E$72,0),1)</f>
        <v>проф.</v>
      </c>
      <c r="AV1181" s="157"/>
      <c r="AW1181" s="163"/>
      <c r="AX1181" s="163"/>
      <c r="AY1181" s="164"/>
      <c r="AZ1181" s="165"/>
      <c r="BA1181" s="165"/>
      <c r="BB1181" s="1"/>
      <c r="BC1181" s="1"/>
      <c r="BD1181" s="1"/>
      <c r="BE1181" s="1"/>
      <c r="BF1181" s="1"/>
    </row>
    <row r="1182" spans="1:58" s="1" customFormat="1">
      <c r="A1182" s="328" t="s">
        <v>881</v>
      </c>
      <c r="B1182" s="318" t="s">
        <v>884</v>
      </c>
      <c r="C1182" s="68" t="s">
        <v>349</v>
      </c>
      <c r="D1182" s="21" t="s">
        <v>437</v>
      </c>
      <c r="E1182" s="21" t="s">
        <v>719</v>
      </c>
      <c r="F1182" s="21">
        <v>2</v>
      </c>
      <c r="G1182" s="20" t="s">
        <v>717</v>
      </c>
      <c r="H1182" s="21">
        <v>2</v>
      </c>
      <c r="I1182" s="49">
        <v>1</v>
      </c>
      <c r="J1182" s="37"/>
      <c r="K1182" s="31"/>
      <c r="L1182" s="31"/>
      <c r="M1182" s="38"/>
      <c r="N1182" s="193"/>
      <c r="O1182" s="21"/>
      <c r="P1182" s="21"/>
      <c r="Q1182" s="21"/>
      <c r="R1182" s="21"/>
      <c r="S1182" s="21"/>
      <c r="T1182" s="121"/>
      <c r="U1182" s="50">
        <f t="shared" si="300"/>
        <v>0</v>
      </c>
      <c r="V1182" s="29">
        <f t="shared" si="301"/>
        <v>0</v>
      </c>
      <c r="W1182" s="29">
        <f t="shared" si="302"/>
        <v>0</v>
      </c>
      <c r="X1182" s="57">
        <f t="shared" si="303"/>
        <v>0</v>
      </c>
      <c r="Y1182" s="29">
        <f t="shared" si="304"/>
        <v>0</v>
      </c>
      <c r="Z1182" s="20">
        <f t="shared" si="305"/>
        <v>0</v>
      </c>
      <c r="AA1182" s="20">
        <f t="shared" si="315"/>
        <v>0</v>
      </c>
      <c r="AB1182" s="20">
        <f t="shared" si="306"/>
        <v>0</v>
      </c>
      <c r="AC1182" s="20">
        <f t="shared" si="307"/>
        <v>0</v>
      </c>
      <c r="AD1182" s="20">
        <f t="shared" si="308"/>
        <v>0.66</v>
      </c>
      <c r="AE1182" s="23">
        <f t="shared" si="309"/>
        <v>0</v>
      </c>
      <c r="AF1182" s="25">
        <f t="shared" si="310"/>
        <v>0</v>
      </c>
      <c r="AG1182" s="230">
        <f t="shared" si="316"/>
        <v>0</v>
      </c>
      <c r="AH1182" s="25">
        <f t="shared" si="317"/>
        <v>0</v>
      </c>
      <c r="AI1182" s="23"/>
      <c r="AJ1182" s="49">
        <f t="shared" si="311"/>
        <v>0.66</v>
      </c>
      <c r="AK1182" s="181" t="s">
        <v>875</v>
      </c>
      <c r="AL1182" s="182">
        <f t="shared" si="312"/>
        <v>1.1000000000000001E-3</v>
      </c>
      <c r="AM1182" s="158" t="s">
        <v>354</v>
      </c>
      <c r="AN1182" s="20" t="s">
        <v>109</v>
      </c>
      <c r="AO1182" s="20" t="s">
        <v>109</v>
      </c>
      <c r="AP1182" s="21"/>
      <c r="AQ1182" s="122" t="s">
        <v>876</v>
      </c>
      <c r="AR1182" s="185" t="str">
        <f>INDEX(Преподаватели!F$3:F$72,MATCH($AK1182,Преподаватели!$E$3:$E$72,0),1)</f>
        <v>проф.</v>
      </c>
      <c r="AS1182" s="101" t="str">
        <f>INDEX(Преподаватели!G$3:G$72,MATCH($AK1182,Преподаватели!$E$3:$E$72,0),1)</f>
        <v>шт.</v>
      </c>
      <c r="AT1182" s="101" t="str">
        <f>INDEX(Преподаватели!H$3:H$72,MATCH($AK1182,Преподаватели!$E$3:$E$72,0),1)</f>
        <v>д.н.</v>
      </c>
      <c r="AU1182" s="186" t="str">
        <f>INDEX(Преподаватели!I$3:I$72,MATCH($AK1182,Преподаватели!$E$3:$E$72,0),1)</f>
        <v>проф.</v>
      </c>
      <c r="AV1182" s="157"/>
      <c r="AW1182" s="163"/>
      <c r="AX1182" s="163"/>
      <c r="AY1182" s="164"/>
      <c r="AZ1182" s="165"/>
      <c r="BA1182" s="165"/>
      <c r="BB1182" s="4"/>
      <c r="BC1182" s="4"/>
      <c r="BD1182" s="4"/>
      <c r="BE1182" s="4"/>
      <c r="BF1182" s="4"/>
    </row>
    <row r="1183" spans="1:58" s="1" customFormat="1">
      <c r="A1183" s="328" t="s">
        <v>881</v>
      </c>
      <c r="B1183" s="318" t="s">
        <v>884</v>
      </c>
      <c r="C1183" s="68" t="s">
        <v>349</v>
      </c>
      <c r="D1183" s="21" t="s">
        <v>437</v>
      </c>
      <c r="E1183" s="21" t="s">
        <v>719</v>
      </c>
      <c r="F1183" s="21">
        <v>2</v>
      </c>
      <c r="G1183" s="20" t="s">
        <v>717</v>
      </c>
      <c r="H1183" s="21">
        <v>2</v>
      </c>
      <c r="I1183" s="49">
        <v>1</v>
      </c>
      <c r="J1183" s="37"/>
      <c r="K1183" s="31"/>
      <c r="L1183" s="31"/>
      <c r="M1183" s="38"/>
      <c r="N1183" s="193"/>
      <c r="O1183" s="21"/>
      <c r="P1183" s="21"/>
      <c r="Q1183" s="21"/>
      <c r="R1183" s="21"/>
      <c r="S1183" s="21"/>
      <c r="T1183" s="121"/>
      <c r="U1183" s="50">
        <f t="shared" si="300"/>
        <v>0</v>
      </c>
      <c r="V1183" s="29">
        <f t="shared" si="301"/>
        <v>0</v>
      </c>
      <c r="W1183" s="29">
        <f t="shared" si="302"/>
        <v>0</v>
      </c>
      <c r="X1183" s="57">
        <f t="shared" si="303"/>
        <v>0</v>
      </c>
      <c r="Y1183" s="29">
        <f t="shared" si="304"/>
        <v>0</v>
      </c>
      <c r="Z1183" s="20">
        <f t="shared" si="305"/>
        <v>0</v>
      </c>
      <c r="AA1183" s="20">
        <f t="shared" si="315"/>
        <v>0</v>
      </c>
      <c r="AB1183" s="20">
        <f t="shared" si="306"/>
        <v>0</v>
      </c>
      <c r="AC1183" s="20">
        <f t="shared" si="307"/>
        <v>0</v>
      </c>
      <c r="AD1183" s="20">
        <f t="shared" si="308"/>
        <v>0.66</v>
      </c>
      <c r="AE1183" s="23">
        <f t="shared" si="309"/>
        <v>0</v>
      </c>
      <c r="AF1183" s="25">
        <f t="shared" si="310"/>
        <v>0</v>
      </c>
      <c r="AG1183" s="230">
        <f t="shared" si="316"/>
        <v>0</v>
      </c>
      <c r="AH1183" s="25">
        <f t="shared" si="317"/>
        <v>0</v>
      </c>
      <c r="AI1183" s="23"/>
      <c r="AJ1183" s="49">
        <f t="shared" si="311"/>
        <v>0.66</v>
      </c>
      <c r="AK1183" s="181" t="s">
        <v>880</v>
      </c>
      <c r="AL1183" s="182">
        <f t="shared" si="312"/>
        <v>1.1000000000000001E-3</v>
      </c>
      <c r="AM1183" s="158" t="s">
        <v>176</v>
      </c>
      <c r="AN1183" s="20" t="s">
        <v>109</v>
      </c>
      <c r="AO1183" s="20" t="s">
        <v>109</v>
      </c>
      <c r="AP1183" s="21"/>
      <c r="AQ1183" s="122" t="s">
        <v>876</v>
      </c>
      <c r="AR1183" s="185" t="str">
        <f>INDEX(Преподаватели!F$3:F$72,MATCH($AK1183,Преподаватели!$E$3:$E$72,0),1)</f>
        <v>доц.</v>
      </c>
      <c r="AS1183" s="101" t="str">
        <f>INDEX(Преподаватели!G$3:G$72,MATCH($AK1183,Преподаватели!$E$3:$E$72,0),1)</f>
        <v>шт.</v>
      </c>
      <c r="AT1183" s="101" t="str">
        <f>INDEX(Преподаватели!H$3:H$72,MATCH($AK1183,Преподаватели!$E$3:$E$72,0),1)</f>
        <v>к.н.</v>
      </c>
      <c r="AU1183" s="186" t="str">
        <f>INDEX(Преподаватели!I$3:I$72,MATCH($AK1183,Преподаватели!$E$3:$E$72,0),1)</f>
        <v>доц.</v>
      </c>
      <c r="AV1183" s="157"/>
      <c r="AW1183" s="163"/>
      <c r="AX1183" s="163"/>
      <c r="AY1183" s="164"/>
      <c r="AZ1183" s="165"/>
      <c r="BA1183" s="165"/>
    </row>
    <row r="1184" spans="1:58" s="1" customFormat="1">
      <c r="A1184" s="317" t="s">
        <v>873</v>
      </c>
      <c r="B1184" s="318" t="s">
        <v>919</v>
      </c>
      <c r="C1184" s="68" t="s">
        <v>483</v>
      </c>
      <c r="D1184" s="21" t="s">
        <v>437</v>
      </c>
      <c r="E1184" s="21" t="s">
        <v>413</v>
      </c>
      <c r="F1184" s="21">
        <v>1</v>
      </c>
      <c r="G1184" s="320" t="s">
        <v>726</v>
      </c>
      <c r="H1184" s="21">
        <v>12</v>
      </c>
      <c r="I1184" s="49">
        <v>1</v>
      </c>
      <c r="J1184" s="37"/>
      <c r="K1184" s="31"/>
      <c r="L1184" s="31" t="s">
        <v>106</v>
      </c>
      <c r="M1184" s="38"/>
      <c r="N1184" s="193">
        <v>1</v>
      </c>
      <c r="O1184" s="21">
        <v>30</v>
      </c>
      <c r="P1184" s="21">
        <v>0</v>
      </c>
      <c r="Q1184" s="21">
        <v>0</v>
      </c>
      <c r="R1184" s="21">
        <v>0</v>
      </c>
      <c r="S1184" s="21">
        <v>0</v>
      </c>
      <c r="T1184" s="121"/>
      <c r="U1184" s="50">
        <f t="shared" si="300"/>
        <v>0</v>
      </c>
      <c r="V1184" s="29">
        <f t="shared" si="301"/>
        <v>0</v>
      </c>
      <c r="W1184" s="29">
        <f t="shared" si="302"/>
        <v>0</v>
      </c>
      <c r="X1184" s="57">
        <f t="shared" si="303"/>
        <v>0</v>
      </c>
      <c r="Y1184" s="29">
        <f t="shared" si="304"/>
        <v>36</v>
      </c>
      <c r="Z1184" s="20">
        <f t="shared" si="305"/>
        <v>0</v>
      </c>
      <c r="AA1184" s="20">
        <f t="shared" si="315"/>
        <v>0</v>
      </c>
      <c r="AB1184" s="20">
        <f t="shared" si="306"/>
        <v>0</v>
      </c>
      <c r="AC1184" s="20">
        <f t="shared" si="307"/>
        <v>0</v>
      </c>
      <c r="AD1184" s="20">
        <f t="shared" si="308"/>
        <v>0</v>
      </c>
      <c r="AE1184" s="23">
        <f t="shared" si="309"/>
        <v>0</v>
      </c>
      <c r="AF1184" s="25">
        <f t="shared" si="310"/>
        <v>0</v>
      </c>
      <c r="AG1184" s="230">
        <f t="shared" si="316"/>
        <v>0</v>
      </c>
      <c r="AH1184" s="25">
        <f t="shared" si="317"/>
        <v>0</v>
      </c>
      <c r="AI1184" s="23"/>
      <c r="AJ1184" s="49">
        <f t="shared" si="311"/>
        <v>36</v>
      </c>
      <c r="AK1184" s="181" t="s">
        <v>875</v>
      </c>
      <c r="AL1184" s="182">
        <f t="shared" si="312"/>
        <v>0.06</v>
      </c>
      <c r="AM1184" s="158" t="s">
        <v>468</v>
      </c>
      <c r="AN1184" s="20" t="s">
        <v>180</v>
      </c>
      <c r="AO1184" s="20" t="s">
        <v>180</v>
      </c>
      <c r="AP1184" s="21"/>
      <c r="AQ1184" s="122" t="s">
        <v>876</v>
      </c>
      <c r="AR1184" s="185" t="str">
        <f>INDEX(Преподаватели!F$3:F$72,MATCH($AK1184,Преподаватели!$E$3:$E$72,0),1)</f>
        <v>проф.</v>
      </c>
      <c r="AS1184" s="101" t="str">
        <f>INDEX(Преподаватели!G$3:G$72,MATCH($AK1184,Преподаватели!$E$3:$E$72,0),1)</f>
        <v>шт.</v>
      </c>
      <c r="AT1184" s="101" t="str">
        <f>INDEX(Преподаватели!H$3:H$72,MATCH($AK1184,Преподаватели!$E$3:$E$72,0),1)</f>
        <v>д.н.</v>
      </c>
      <c r="AU1184" s="186" t="str">
        <f>INDEX(Преподаватели!I$3:I$72,MATCH($AK1184,Преподаватели!$E$3:$E$72,0),1)</f>
        <v>проф.</v>
      </c>
      <c r="AV1184" s="157"/>
      <c r="AW1184" s="163"/>
      <c r="AX1184" s="163"/>
      <c r="AY1184" s="164"/>
      <c r="AZ1184" s="165"/>
      <c r="BA1184" s="165"/>
    </row>
    <row r="1185" spans="1:58">
      <c r="A1185" s="335" t="s">
        <v>873</v>
      </c>
      <c r="B1185" s="318" t="s">
        <v>906</v>
      </c>
      <c r="C1185" s="68" t="s">
        <v>759</v>
      </c>
      <c r="D1185" s="21" t="s">
        <v>437</v>
      </c>
      <c r="E1185" s="21" t="s">
        <v>413</v>
      </c>
      <c r="F1185" s="21">
        <v>2</v>
      </c>
      <c r="G1185" s="20" t="s">
        <v>760</v>
      </c>
      <c r="H1185" s="21">
        <v>7</v>
      </c>
      <c r="I1185" s="49">
        <v>1</v>
      </c>
      <c r="J1185" s="37"/>
      <c r="K1185" s="31"/>
      <c r="L1185" s="31" t="s">
        <v>106</v>
      </c>
      <c r="M1185" s="38"/>
      <c r="N1185" s="193">
        <v>1</v>
      </c>
      <c r="O1185" s="21">
        <v>30</v>
      </c>
      <c r="P1185" s="21"/>
      <c r="Q1185" s="21">
        <v>0</v>
      </c>
      <c r="R1185" s="21">
        <v>0</v>
      </c>
      <c r="S1185" s="21">
        <v>0</v>
      </c>
      <c r="T1185" s="121"/>
      <c r="U1185" s="50">
        <f t="shared" si="300"/>
        <v>0</v>
      </c>
      <c r="V1185" s="29">
        <f t="shared" si="301"/>
        <v>0</v>
      </c>
      <c r="W1185" s="29">
        <f t="shared" si="302"/>
        <v>0</v>
      </c>
      <c r="X1185" s="57">
        <f t="shared" si="303"/>
        <v>0</v>
      </c>
      <c r="Y1185" s="29">
        <f t="shared" si="304"/>
        <v>21</v>
      </c>
      <c r="Z1185" s="20">
        <f t="shared" si="305"/>
        <v>0</v>
      </c>
      <c r="AA1185" s="20">
        <f t="shared" si="315"/>
        <v>0</v>
      </c>
      <c r="AB1185" s="20">
        <f t="shared" si="306"/>
        <v>0</v>
      </c>
      <c r="AC1185" s="20">
        <f t="shared" si="307"/>
        <v>0</v>
      </c>
      <c r="AD1185" s="20">
        <f t="shared" si="308"/>
        <v>0</v>
      </c>
      <c r="AE1185" s="23">
        <f t="shared" si="309"/>
        <v>0</v>
      </c>
      <c r="AF1185" s="25">
        <f t="shared" si="310"/>
        <v>0</v>
      </c>
      <c r="AG1185" s="230">
        <f t="shared" si="316"/>
        <v>0</v>
      </c>
      <c r="AH1185" s="25">
        <f t="shared" si="317"/>
        <v>0</v>
      </c>
      <c r="AI1185" s="23"/>
      <c r="AJ1185" s="49">
        <f t="shared" si="311"/>
        <v>21</v>
      </c>
      <c r="AK1185" s="181" t="s">
        <v>880</v>
      </c>
      <c r="AL1185" s="182">
        <f t="shared" si="312"/>
        <v>3.5000000000000003E-2</v>
      </c>
      <c r="AM1185" s="69" t="s">
        <v>366</v>
      </c>
      <c r="AN1185" s="20" t="s">
        <v>148</v>
      </c>
      <c r="AO1185" s="20" t="s">
        <v>148</v>
      </c>
      <c r="AP1185" s="21"/>
      <c r="AQ1185" s="122" t="s">
        <v>876</v>
      </c>
      <c r="AR1185" s="185" t="str">
        <f>INDEX(Преподаватели!F$3:F$72,MATCH($AK1185,Преподаватели!$E$3:$E$72,0),1)</f>
        <v>доц.</v>
      </c>
      <c r="AS1185" s="101" t="str">
        <f>INDEX(Преподаватели!G$3:G$72,MATCH($AK1185,Преподаватели!$E$3:$E$72,0),1)</f>
        <v>шт.</v>
      </c>
      <c r="AT1185" s="101" t="str">
        <f>INDEX(Преподаватели!H$3:H$72,MATCH($AK1185,Преподаватели!$E$3:$E$72,0),1)</f>
        <v>к.н.</v>
      </c>
      <c r="AU1185" s="186" t="str">
        <f>INDEX(Преподаватели!I$3:I$72,MATCH($AK1185,Преподаватели!$E$3:$E$72,0),1)</f>
        <v>доц.</v>
      </c>
      <c r="AV1185" s="157"/>
      <c r="AW1185" s="163"/>
      <c r="AX1185" s="163"/>
      <c r="AY1185" s="164"/>
      <c r="AZ1185" s="165"/>
      <c r="BA1185" s="165"/>
    </row>
    <row r="1186" spans="1:58" s="1" customFormat="1">
      <c r="A1186" s="317" t="s">
        <v>873</v>
      </c>
      <c r="B1186" s="318" t="s">
        <v>906</v>
      </c>
      <c r="C1186" s="68" t="s">
        <v>364</v>
      </c>
      <c r="D1186" s="21" t="s">
        <v>437</v>
      </c>
      <c r="E1186" s="21" t="s">
        <v>413</v>
      </c>
      <c r="F1186" s="21">
        <v>2</v>
      </c>
      <c r="G1186" s="20" t="s">
        <v>1888</v>
      </c>
      <c r="H1186" s="21">
        <v>12</v>
      </c>
      <c r="I1186" s="49">
        <v>1</v>
      </c>
      <c r="J1186" s="37"/>
      <c r="K1186" s="31"/>
      <c r="L1186" s="31" t="s">
        <v>106</v>
      </c>
      <c r="M1186" s="38"/>
      <c r="N1186" s="193">
        <v>1</v>
      </c>
      <c r="O1186" s="21">
        <v>30</v>
      </c>
      <c r="P1186" s="21">
        <v>0</v>
      </c>
      <c r="Q1186" s="21">
        <v>0</v>
      </c>
      <c r="R1186" s="21">
        <v>0</v>
      </c>
      <c r="S1186" s="21">
        <v>0</v>
      </c>
      <c r="T1186" s="121"/>
      <c r="U1186" s="50">
        <f t="shared" si="300"/>
        <v>0</v>
      </c>
      <c r="V1186" s="29">
        <f t="shared" si="301"/>
        <v>0</v>
      </c>
      <c r="W1186" s="29">
        <f t="shared" si="302"/>
        <v>0</v>
      </c>
      <c r="X1186" s="57">
        <f t="shared" si="303"/>
        <v>0</v>
      </c>
      <c r="Y1186" s="29">
        <f t="shared" si="304"/>
        <v>36</v>
      </c>
      <c r="Z1186" s="20">
        <f t="shared" si="305"/>
        <v>0</v>
      </c>
      <c r="AA1186" s="20">
        <f t="shared" si="315"/>
        <v>0</v>
      </c>
      <c r="AB1186" s="20">
        <f t="shared" si="306"/>
        <v>0</v>
      </c>
      <c r="AC1186" s="20">
        <f t="shared" si="307"/>
        <v>0</v>
      </c>
      <c r="AD1186" s="20">
        <f t="shared" si="308"/>
        <v>0</v>
      </c>
      <c r="AE1186" s="23">
        <f t="shared" si="309"/>
        <v>0</v>
      </c>
      <c r="AF1186" s="25">
        <f t="shared" si="310"/>
        <v>0</v>
      </c>
      <c r="AG1186" s="230">
        <f t="shared" si="316"/>
        <v>0</v>
      </c>
      <c r="AH1186" s="25">
        <f t="shared" si="317"/>
        <v>0</v>
      </c>
      <c r="AI1186" s="23"/>
      <c r="AJ1186" s="49">
        <f t="shared" si="311"/>
        <v>36</v>
      </c>
      <c r="AK1186" s="181" t="s">
        <v>880</v>
      </c>
      <c r="AL1186" s="182">
        <f t="shared" si="312"/>
        <v>0.06</v>
      </c>
      <c r="AM1186" s="158" t="s">
        <v>366</v>
      </c>
      <c r="AN1186" s="20" t="s">
        <v>148</v>
      </c>
      <c r="AO1186" s="20" t="s">
        <v>148</v>
      </c>
      <c r="AP1186" s="21"/>
      <c r="AQ1186" s="122" t="s">
        <v>876</v>
      </c>
      <c r="AR1186" s="185" t="str">
        <f>INDEX(Преподаватели!F$3:F$72,MATCH($AK1186,Преподаватели!$E$3:$E$72,0),1)</f>
        <v>доц.</v>
      </c>
      <c r="AS1186" s="101" t="str">
        <f>INDEX(Преподаватели!G$3:G$72,MATCH($AK1186,Преподаватели!$E$3:$E$72,0),1)</f>
        <v>шт.</v>
      </c>
      <c r="AT1186" s="101" t="str">
        <f>INDEX(Преподаватели!H$3:H$72,MATCH($AK1186,Преподаватели!$E$3:$E$72,0),1)</f>
        <v>к.н.</v>
      </c>
      <c r="AU1186" s="186" t="str">
        <f>INDEX(Преподаватели!I$3:I$72,MATCH($AK1186,Преподаватели!$E$3:$E$72,0),1)</f>
        <v>доц.</v>
      </c>
      <c r="AV1186" s="157"/>
      <c r="AW1186" s="163"/>
      <c r="AX1186" s="163"/>
      <c r="AY1186" s="164"/>
      <c r="AZ1186" s="165"/>
      <c r="BA1186" s="165"/>
    </row>
    <row r="1187" spans="1:58" s="1" customFormat="1">
      <c r="A1187" s="317" t="s">
        <v>873</v>
      </c>
      <c r="B1187" s="318" t="s">
        <v>805</v>
      </c>
      <c r="C1187" s="68" t="s">
        <v>797</v>
      </c>
      <c r="D1187" s="21" t="s">
        <v>437</v>
      </c>
      <c r="E1187" s="21" t="s">
        <v>413</v>
      </c>
      <c r="F1187" s="21">
        <v>1</v>
      </c>
      <c r="G1187" s="20" t="s">
        <v>798</v>
      </c>
      <c r="H1187" s="21">
        <v>12</v>
      </c>
      <c r="I1187" s="49">
        <v>1</v>
      </c>
      <c r="J1187" s="37"/>
      <c r="K1187" s="31"/>
      <c r="L1187" s="31" t="s">
        <v>106</v>
      </c>
      <c r="M1187" s="38"/>
      <c r="N1187" s="193">
        <v>1</v>
      </c>
      <c r="O1187" s="21">
        <v>30</v>
      </c>
      <c r="P1187" s="21"/>
      <c r="Q1187" s="21">
        <v>0</v>
      </c>
      <c r="R1187" s="21">
        <v>0</v>
      </c>
      <c r="S1187" s="21">
        <v>0</v>
      </c>
      <c r="T1187" s="121"/>
      <c r="U1187" s="50">
        <f t="shared" si="300"/>
        <v>0</v>
      </c>
      <c r="V1187" s="29">
        <f t="shared" si="301"/>
        <v>0</v>
      </c>
      <c r="W1187" s="29">
        <f t="shared" si="302"/>
        <v>0</v>
      </c>
      <c r="X1187" s="57">
        <f t="shared" si="303"/>
        <v>0</v>
      </c>
      <c r="Y1187" s="29">
        <f t="shared" si="304"/>
        <v>36</v>
      </c>
      <c r="Z1187" s="20">
        <f t="shared" si="305"/>
        <v>0</v>
      </c>
      <c r="AA1187" s="20">
        <f t="shared" si="315"/>
        <v>0</v>
      </c>
      <c r="AB1187" s="20">
        <f t="shared" si="306"/>
        <v>0</v>
      </c>
      <c r="AC1187" s="20">
        <f t="shared" si="307"/>
        <v>0</v>
      </c>
      <c r="AD1187" s="20">
        <f t="shared" si="308"/>
        <v>0</v>
      </c>
      <c r="AE1187" s="23">
        <f t="shared" si="309"/>
        <v>0</v>
      </c>
      <c r="AF1187" s="25">
        <f t="shared" si="310"/>
        <v>0</v>
      </c>
      <c r="AG1187" s="230">
        <f t="shared" si="316"/>
        <v>0</v>
      </c>
      <c r="AH1187" s="25">
        <f t="shared" si="317"/>
        <v>0</v>
      </c>
      <c r="AI1187" s="23"/>
      <c r="AJ1187" s="49">
        <f t="shared" si="311"/>
        <v>36</v>
      </c>
      <c r="AK1187" s="181" t="s">
        <v>875</v>
      </c>
      <c r="AL1187" s="182">
        <f t="shared" si="312"/>
        <v>0.06</v>
      </c>
      <c r="AM1187" s="158" t="s">
        <v>201</v>
      </c>
      <c r="AN1187" s="20" t="s">
        <v>148</v>
      </c>
      <c r="AO1187" s="20" t="s">
        <v>148</v>
      </c>
      <c r="AP1187" s="21"/>
      <c r="AQ1187" s="122" t="s">
        <v>876</v>
      </c>
      <c r="AR1187" s="185" t="str">
        <f>INDEX(Преподаватели!F$3:F$72,MATCH($AK1187,Преподаватели!$E$3:$E$72,0),1)</f>
        <v>проф.</v>
      </c>
      <c r="AS1187" s="101" t="str">
        <f>INDEX(Преподаватели!G$3:G$72,MATCH($AK1187,Преподаватели!$E$3:$E$72,0),1)</f>
        <v>шт.</v>
      </c>
      <c r="AT1187" s="101" t="str">
        <f>INDEX(Преподаватели!H$3:H$72,MATCH($AK1187,Преподаватели!$E$3:$E$72,0),1)</f>
        <v>д.н.</v>
      </c>
      <c r="AU1187" s="186" t="str">
        <f>INDEX(Преподаватели!I$3:I$72,MATCH($AK1187,Преподаватели!$E$3:$E$72,0),1)</f>
        <v>проф.</v>
      </c>
      <c r="AV1187" s="157"/>
      <c r="AW1187" s="163"/>
      <c r="AX1187" s="163"/>
      <c r="AY1187" s="164"/>
      <c r="AZ1187" s="165"/>
      <c r="BA1187" s="165"/>
      <c r="BB1187" s="4"/>
      <c r="BC1187" s="4"/>
      <c r="BD1187" s="4"/>
      <c r="BE1187" s="4"/>
      <c r="BF1187" s="4"/>
    </row>
    <row r="1188" spans="1:58" s="1" customFormat="1" ht="25.5">
      <c r="A1188" s="317" t="s">
        <v>873</v>
      </c>
      <c r="B1188" s="318" t="s">
        <v>920</v>
      </c>
      <c r="C1188" s="68" t="s">
        <v>143</v>
      </c>
      <c r="D1188" s="21" t="s">
        <v>437</v>
      </c>
      <c r="E1188" s="21" t="s">
        <v>413</v>
      </c>
      <c r="F1188" s="21">
        <v>2</v>
      </c>
      <c r="G1188" s="20" t="s">
        <v>817</v>
      </c>
      <c r="H1188" s="21">
        <v>3</v>
      </c>
      <c r="I1188" s="49">
        <v>1</v>
      </c>
      <c r="J1188" s="37"/>
      <c r="K1188" s="31"/>
      <c r="L1188" s="31" t="s">
        <v>106</v>
      </c>
      <c r="M1188" s="38"/>
      <c r="N1188" s="193">
        <v>1</v>
      </c>
      <c r="O1188" s="21">
        <v>30</v>
      </c>
      <c r="P1188" s="21"/>
      <c r="Q1188" s="21"/>
      <c r="R1188" s="21"/>
      <c r="S1188" s="21"/>
      <c r="T1188" s="121"/>
      <c r="U1188" s="50">
        <f t="shared" si="300"/>
        <v>0</v>
      </c>
      <c r="V1188" s="29">
        <f t="shared" si="301"/>
        <v>0</v>
      </c>
      <c r="W1188" s="29">
        <f t="shared" si="302"/>
        <v>0</v>
      </c>
      <c r="X1188" s="57">
        <f t="shared" si="303"/>
        <v>0</v>
      </c>
      <c r="Y1188" s="29">
        <f t="shared" si="304"/>
        <v>9</v>
      </c>
      <c r="Z1188" s="20">
        <f t="shared" si="305"/>
        <v>0</v>
      </c>
      <c r="AA1188" s="20">
        <f t="shared" si="315"/>
        <v>0</v>
      </c>
      <c r="AB1188" s="20">
        <f t="shared" si="306"/>
        <v>0</v>
      </c>
      <c r="AC1188" s="20">
        <f t="shared" si="307"/>
        <v>0</v>
      </c>
      <c r="AD1188" s="20">
        <f t="shared" si="308"/>
        <v>0</v>
      </c>
      <c r="AE1188" s="23">
        <f t="shared" si="309"/>
        <v>0</v>
      </c>
      <c r="AF1188" s="25">
        <f t="shared" si="310"/>
        <v>0</v>
      </c>
      <c r="AG1188" s="230"/>
      <c r="AH1188" s="25">
        <f t="shared" si="317"/>
        <v>0</v>
      </c>
      <c r="AI1188" s="23"/>
      <c r="AJ1188" s="49">
        <f t="shared" si="311"/>
        <v>9</v>
      </c>
      <c r="AK1188" s="181" t="s">
        <v>880</v>
      </c>
      <c r="AL1188" s="182">
        <f t="shared" si="312"/>
        <v>1.4999999999999999E-2</v>
      </c>
      <c r="AM1188" s="158" t="s">
        <v>161</v>
      </c>
      <c r="AN1188" s="20" t="s">
        <v>149</v>
      </c>
      <c r="AO1188" s="20" t="s">
        <v>149</v>
      </c>
      <c r="AP1188" s="21"/>
      <c r="AQ1188" s="122" t="s">
        <v>876</v>
      </c>
      <c r="AR1188" s="185" t="str">
        <f>INDEX(Преподаватели!F$3:F$72,MATCH($AK1188,Преподаватели!$E$3:$E$72,0),1)</f>
        <v>доц.</v>
      </c>
      <c r="AS1188" s="101" t="str">
        <f>INDEX(Преподаватели!G$3:G$72,MATCH($AK1188,Преподаватели!$E$3:$E$72,0),1)</f>
        <v>шт.</v>
      </c>
      <c r="AT1188" s="101" t="str">
        <f>INDEX(Преподаватели!H$3:H$72,MATCH($AK1188,Преподаватели!$E$3:$E$72,0),1)</f>
        <v>к.н.</v>
      </c>
      <c r="AU1188" s="186" t="str">
        <f>INDEX(Преподаватели!I$3:I$72,MATCH($AK1188,Преподаватели!$E$3:$E$72,0),1)</f>
        <v>доц.</v>
      </c>
      <c r="AV1188" s="157"/>
      <c r="AW1188" s="163"/>
      <c r="AX1188" s="163"/>
      <c r="AY1188" s="164"/>
      <c r="AZ1188" s="165"/>
      <c r="BA1188" s="165"/>
    </row>
    <row r="1189" spans="1:58" ht="25.5">
      <c r="A1189" s="335" t="s">
        <v>873</v>
      </c>
      <c r="B1189" s="318" t="s">
        <v>921</v>
      </c>
      <c r="C1189" s="68" t="s">
        <v>227</v>
      </c>
      <c r="D1189" s="21" t="s">
        <v>437</v>
      </c>
      <c r="E1189" s="21" t="s">
        <v>413</v>
      </c>
      <c r="F1189" s="21">
        <v>2</v>
      </c>
      <c r="G1189" s="20" t="s">
        <v>836</v>
      </c>
      <c r="H1189" s="21">
        <v>5</v>
      </c>
      <c r="I1189" s="49">
        <v>1</v>
      </c>
      <c r="J1189" s="37"/>
      <c r="K1189" s="31"/>
      <c r="L1189" s="31" t="s">
        <v>106</v>
      </c>
      <c r="M1189" s="38"/>
      <c r="N1189" s="193">
        <v>1</v>
      </c>
      <c r="O1189" s="21">
        <v>30</v>
      </c>
      <c r="P1189" s="21">
        <v>0</v>
      </c>
      <c r="Q1189" s="21">
        <v>0</v>
      </c>
      <c r="R1189" s="21">
        <v>0</v>
      </c>
      <c r="S1189" s="21">
        <v>0</v>
      </c>
      <c r="T1189" s="121"/>
      <c r="U1189" s="50">
        <f t="shared" si="300"/>
        <v>0</v>
      </c>
      <c r="V1189" s="29">
        <f t="shared" si="301"/>
        <v>0</v>
      </c>
      <c r="W1189" s="29">
        <f t="shared" si="302"/>
        <v>0</v>
      </c>
      <c r="X1189" s="57">
        <f t="shared" si="303"/>
        <v>0</v>
      </c>
      <c r="Y1189" s="29">
        <f t="shared" si="304"/>
        <v>15</v>
      </c>
      <c r="Z1189" s="20">
        <f t="shared" si="305"/>
        <v>0</v>
      </c>
      <c r="AA1189" s="20">
        <f t="shared" si="315"/>
        <v>0</v>
      </c>
      <c r="AB1189" s="20">
        <f t="shared" si="306"/>
        <v>0</v>
      </c>
      <c r="AC1189" s="20">
        <f t="shared" si="307"/>
        <v>0</v>
      </c>
      <c r="AD1189" s="20">
        <f t="shared" si="308"/>
        <v>0</v>
      </c>
      <c r="AE1189" s="23">
        <f t="shared" si="309"/>
        <v>0</v>
      </c>
      <c r="AF1189" s="25">
        <f t="shared" si="310"/>
        <v>0</v>
      </c>
      <c r="AG1189" s="230"/>
      <c r="AH1189" s="25">
        <f t="shared" si="317"/>
        <v>0</v>
      </c>
      <c r="AI1189" s="23"/>
      <c r="AJ1189" s="49">
        <f t="shared" si="311"/>
        <v>15</v>
      </c>
      <c r="AK1189" s="181" t="s">
        <v>880</v>
      </c>
      <c r="AL1189" s="182">
        <f t="shared" si="312"/>
        <v>2.5000000000000001E-2</v>
      </c>
      <c r="AM1189" s="69" t="s">
        <v>173</v>
      </c>
      <c r="AN1189" s="20" t="s">
        <v>149</v>
      </c>
      <c r="AO1189" s="20" t="s">
        <v>149</v>
      </c>
      <c r="AP1189" s="21"/>
      <c r="AQ1189" s="122" t="s">
        <v>876</v>
      </c>
      <c r="AR1189" s="185" t="str">
        <f>INDEX(Преподаватели!F$3:F$72,MATCH($AK1189,Преподаватели!$E$3:$E$72,0),1)</f>
        <v>доц.</v>
      </c>
      <c r="AS1189" s="101" t="str">
        <f>INDEX(Преподаватели!G$3:G$72,MATCH($AK1189,Преподаватели!$E$3:$E$72,0),1)</f>
        <v>шт.</v>
      </c>
      <c r="AT1189" s="101" t="str">
        <f>INDEX(Преподаватели!H$3:H$72,MATCH($AK1189,Преподаватели!$E$3:$E$72,0),1)</f>
        <v>к.н.</v>
      </c>
      <c r="AU1189" s="186" t="str">
        <f>INDEX(Преподаватели!I$3:I$72,MATCH($AK1189,Преподаватели!$E$3:$E$72,0),1)</f>
        <v>доц.</v>
      </c>
      <c r="AV1189" s="157"/>
      <c r="AW1189" s="163"/>
      <c r="AX1189" s="163"/>
      <c r="AY1189" s="164"/>
      <c r="AZ1189" s="165"/>
      <c r="BA1189" s="165"/>
    </row>
    <row r="1190" spans="1:58" s="1" customFormat="1" ht="38.25">
      <c r="A1190" s="317" t="s">
        <v>873</v>
      </c>
      <c r="B1190" s="318" t="s">
        <v>922</v>
      </c>
      <c r="C1190" s="68" t="s">
        <v>847</v>
      </c>
      <c r="D1190" s="21" t="s">
        <v>437</v>
      </c>
      <c r="E1190" s="21" t="s">
        <v>413</v>
      </c>
      <c r="F1190" s="21">
        <v>2</v>
      </c>
      <c r="G1190" s="20" t="s">
        <v>848</v>
      </c>
      <c r="H1190" s="21">
        <v>1</v>
      </c>
      <c r="I1190" s="49">
        <v>1</v>
      </c>
      <c r="J1190" s="37"/>
      <c r="K1190" s="31"/>
      <c r="L1190" s="31" t="s">
        <v>106</v>
      </c>
      <c r="M1190" s="38"/>
      <c r="N1190" s="193">
        <v>1</v>
      </c>
      <c r="O1190" s="21">
        <v>30</v>
      </c>
      <c r="P1190" s="21"/>
      <c r="Q1190" s="21"/>
      <c r="R1190" s="21"/>
      <c r="S1190" s="21"/>
      <c r="T1190" s="121"/>
      <c r="U1190" s="50">
        <f t="shared" si="300"/>
        <v>0</v>
      </c>
      <c r="V1190" s="29">
        <f t="shared" si="301"/>
        <v>0</v>
      </c>
      <c r="W1190" s="29">
        <f t="shared" si="302"/>
        <v>0</v>
      </c>
      <c r="X1190" s="57">
        <f t="shared" si="303"/>
        <v>0</v>
      </c>
      <c r="Y1190" s="29">
        <f t="shared" si="304"/>
        <v>3</v>
      </c>
      <c r="Z1190" s="20">
        <f t="shared" si="305"/>
        <v>0</v>
      </c>
      <c r="AA1190" s="20">
        <f t="shared" si="315"/>
        <v>0</v>
      </c>
      <c r="AB1190" s="20">
        <f t="shared" si="306"/>
        <v>0</v>
      </c>
      <c r="AC1190" s="20">
        <f t="shared" si="307"/>
        <v>0</v>
      </c>
      <c r="AD1190" s="20">
        <f t="shared" si="308"/>
        <v>0</v>
      </c>
      <c r="AE1190" s="23">
        <f t="shared" si="309"/>
        <v>0</v>
      </c>
      <c r="AF1190" s="25">
        <f t="shared" si="310"/>
        <v>0</v>
      </c>
      <c r="AG1190" s="230"/>
      <c r="AH1190" s="25">
        <f t="shared" si="317"/>
        <v>0</v>
      </c>
      <c r="AI1190" s="23"/>
      <c r="AJ1190" s="49">
        <f t="shared" si="311"/>
        <v>3</v>
      </c>
      <c r="AK1190" s="181" t="s">
        <v>880</v>
      </c>
      <c r="AL1190" s="182">
        <f t="shared" si="312"/>
        <v>5.0000000000000001E-3</v>
      </c>
      <c r="AM1190" s="158" t="s">
        <v>173</v>
      </c>
      <c r="AN1190" s="20" t="s">
        <v>149</v>
      </c>
      <c r="AO1190" s="20" t="s">
        <v>149</v>
      </c>
      <c r="AP1190" s="21"/>
      <c r="AQ1190" s="122" t="s">
        <v>876</v>
      </c>
      <c r="AR1190" s="185" t="str">
        <f>INDEX(Преподаватели!F$3:F$72,MATCH($AK1190,Преподаватели!$E$3:$E$72,0),1)</f>
        <v>доц.</v>
      </c>
      <c r="AS1190" s="101" t="str">
        <f>INDEX(Преподаватели!G$3:G$72,MATCH($AK1190,Преподаватели!$E$3:$E$72,0),1)</f>
        <v>шт.</v>
      </c>
      <c r="AT1190" s="101" t="str">
        <f>INDEX(Преподаватели!H$3:H$72,MATCH($AK1190,Преподаватели!$E$3:$E$72,0),1)</f>
        <v>к.н.</v>
      </c>
      <c r="AU1190" s="186" t="str">
        <f>INDEX(Преподаватели!I$3:I$72,MATCH($AK1190,Преподаватели!$E$3:$E$72,0),1)</f>
        <v>доц.</v>
      </c>
      <c r="AV1190" s="157"/>
      <c r="AW1190" s="163"/>
      <c r="AX1190" s="163"/>
      <c r="AY1190" s="164"/>
      <c r="AZ1190" s="165"/>
      <c r="BA1190" s="165"/>
    </row>
    <row r="1191" spans="1:58" s="1" customFormat="1">
      <c r="A1191" s="367" t="s">
        <v>873</v>
      </c>
      <c r="B1191" s="318" t="s">
        <v>906</v>
      </c>
      <c r="C1191" s="68" t="s">
        <v>1890</v>
      </c>
      <c r="D1191" s="21" t="s">
        <v>437</v>
      </c>
      <c r="E1191" s="21" t="s">
        <v>413</v>
      </c>
      <c r="F1191" s="21">
        <v>2</v>
      </c>
      <c r="G1191" s="20" t="s">
        <v>1729</v>
      </c>
      <c r="H1191" s="21">
        <v>3</v>
      </c>
      <c r="I1191" s="49">
        <v>1</v>
      </c>
      <c r="J1191" s="37"/>
      <c r="K1191" s="31"/>
      <c r="L1191" s="31" t="s">
        <v>106</v>
      </c>
      <c r="M1191" s="38"/>
      <c r="N1191" s="193">
        <v>1</v>
      </c>
      <c r="O1191" s="21">
        <v>30</v>
      </c>
      <c r="P1191" s="21">
        <v>0</v>
      </c>
      <c r="Q1191" s="21">
        <v>0</v>
      </c>
      <c r="R1191" s="21">
        <v>0</v>
      </c>
      <c r="S1191" s="21">
        <v>0</v>
      </c>
      <c r="T1191" s="121"/>
      <c r="U1191" s="50">
        <f t="shared" si="300"/>
        <v>0</v>
      </c>
      <c r="V1191" s="29">
        <f t="shared" si="301"/>
        <v>0</v>
      </c>
      <c r="W1191" s="29">
        <f t="shared" si="302"/>
        <v>0</v>
      </c>
      <c r="X1191" s="57">
        <f t="shared" si="303"/>
        <v>0</v>
      </c>
      <c r="Y1191" s="29">
        <f t="shared" si="304"/>
        <v>9</v>
      </c>
      <c r="Z1191" s="20">
        <f t="shared" si="305"/>
        <v>0</v>
      </c>
      <c r="AA1191" s="20">
        <f t="shared" si="315"/>
        <v>0</v>
      </c>
      <c r="AB1191" s="20">
        <f t="shared" si="306"/>
        <v>0</v>
      </c>
      <c r="AC1191" s="20">
        <f t="shared" si="307"/>
        <v>0</v>
      </c>
      <c r="AD1191" s="20">
        <f t="shared" si="308"/>
        <v>0</v>
      </c>
      <c r="AE1191" s="23">
        <f t="shared" si="309"/>
        <v>0</v>
      </c>
      <c r="AF1191" s="25">
        <f t="shared" si="310"/>
        <v>0</v>
      </c>
      <c r="AG1191" s="230">
        <f t="shared" ref="AG1191" si="318">IF(OR(L1191="+",A1191="Пр",A1191="ПедПр",A1191="НПрКПУ"),0,IF(OR(D1191="Ден.(д)",D1191="Заоч.(д)"),N1191*0.5*H1191,IF((V1191+W1191)&gt;0,N1191*H1191*0.08,0)))</f>
        <v>0</v>
      </c>
      <c r="AH1191" s="25">
        <f t="shared" si="317"/>
        <v>0</v>
      </c>
      <c r="AI1191" s="23"/>
      <c r="AJ1191" s="49">
        <f t="shared" si="311"/>
        <v>9</v>
      </c>
      <c r="AK1191" s="181" t="s">
        <v>875</v>
      </c>
      <c r="AL1191" s="182">
        <f t="shared" si="312"/>
        <v>1.4999999999999999E-2</v>
      </c>
      <c r="AM1191" s="158" t="s">
        <v>560</v>
      </c>
      <c r="AN1191" s="20" t="s">
        <v>148</v>
      </c>
      <c r="AO1191" s="20" t="s">
        <v>148</v>
      </c>
      <c r="AP1191" s="21"/>
      <c r="AQ1191" s="122" t="s">
        <v>876</v>
      </c>
      <c r="AR1191" s="185" t="str">
        <f>INDEX(Преподаватели!F$3:F$72,MATCH($AK1191,Преподаватели!$E$3:$E$72,0),1)</f>
        <v>проф.</v>
      </c>
      <c r="AS1191" s="101" t="str">
        <f>INDEX(Преподаватели!G$3:G$72,MATCH($AK1191,Преподаватели!$E$3:$E$72,0),1)</f>
        <v>шт.</v>
      </c>
      <c r="AT1191" s="101" t="str">
        <f>INDEX(Преподаватели!H$3:H$72,MATCH($AK1191,Преподаватели!$E$3:$E$72,0),1)</f>
        <v>д.н.</v>
      </c>
      <c r="AU1191" s="186" t="str">
        <f>INDEX(Преподаватели!I$3:I$72,MATCH($AK1191,Преподаватели!$E$3:$E$72,0),1)</f>
        <v>проф.</v>
      </c>
      <c r="AV1191" s="157"/>
      <c r="AW1191" s="163"/>
      <c r="AX1191" s="163"/>
      <c r="AY1191" s="164"/>
      <c r="AZ1191" s="165"/>
      <c r="BA1191" s="165"/>
    </row>
    <row r="1192" spans="1:58" s="1" customFormat="1">
      <c r="A1192" s="316" t="s">
        <v>877</v>
      </c>
      <c r="B1192" s="318" t="s">
        <v>923</v>
      </c>
      <c r="C1192" s="68" t="s">
        <v>113</v>
      </c>
      <c r="D1192" s="21" t="s">
        <v>437</v>
      </c>
      <c r="E1192" s="21" t="s">
        <v>852</v>
      </c>
      <c r="F1192" s="21">
        <v>1</v>
      </c>
      <c r="G1192" s="20" t="s">
        <v>924</v>
      </c>
      <c r="H1192" s="21">
        <v>1</v>
      </c>
      <c r="I1192" s="49">
        <v>1</v>
      </c>
      <c r="J1192" s="37"/>
      <c r="K1192" s="31" t="s">
        <v>879</v>
      </c>
      <c r="L1192" s="31"/>
      <c r="M1192" s="38"/>
      <c r="N1192" s="193">
        <v>15</v>
      </c>
      <c r="O1192" s="21">
        <v>450</v>
      </c>
      <c r="P1192" s="21"/>
      <c r="Q1192" s="21"/>
      <c r="R1192" s="21"/>
      <c r="S1192" s="21"/>
      <c r="T1192" s="121"/>
      <c r="U1192" s="50">
        <f t="shared" si="300"/>
        <v>0</v>
      </c>
      <c r="V1192" s="29">
        <f t="shared" si="301"/>
        <v>0</v>
      </c>
      <c r="W1192" s="29">
        <f t="shared" si="302"/>
        <v>0</v>
      </c>
      <c r="X1192" s="57">
        <f t="shared" si="303"/>
        <v>0</v>
      </c>
      <c r="Y1192" s="29">
        <f t="shared" si="304"/>
        <v>0</v>
      </c>
      <c r="Z1192" s="20">
        <f t="shared" si="305"/>
        <v>0</v>
      </c>
      <c r="AA1192" s="20">
        <f t="shared" si="315"/>
        <v>0</v>
      </c>
      <c r="AB1192" s="20">
        <f t="shared" si="306"/>
        <v>0</v>
      </c>
      <c r="AC1192" s="20">
        <f t="shared" si="307"/>
        <v>0</v>
      </c>
      <c r="AD1192" s="20">
        <f t="shared" si="308"/>
        <v>0</v>
      </c>
      <c r="AE1192" s="23">
        <f t="shared" si="309"/>
        <v>0</v>
      </c>
      <c r="AF1192" s="25">
        <f t="shared" si="310"/>
        <v>0.1</v>
      </c>
      <c r="AG1192" s="230">
        <f t="shared" ref="AG1192:AG1223" si="319">IF(OR(L1192="+",A1192="Пр",A1192="ПедПр",A1192="НПрКПУ"),0,IF(OR(D1192="Ден.(д)",D1192="Заоч.(д)"),N1192*0.5*H1192,IF((V1192+W1192)&gt;0,N1192*H1192*0.08,0)))</f>
        <v>0</v>
      </c>
      <c r="AH1192" s="25">
        <f t="shared" si="317"/>
        <v>0</v>
      </c>
      <c r="AI1192" s="23"/>
      <c r="AJ1192" s="49">
        <f t="shared" si="311"/>
        <v>0.1</v>
      </c>
      <c r="AK1192" s="181" t="s">
        <v>875</v>
      </c>
      <c r="AL1192" s="182">
        <f t="shared" si="312"/>
        <v>1.6666666666666669E-4</v>
      </c>
      <c r="AM1192" s="158" t="s">
        <v>116</v>
      </c>
      <c r="AN1192" s="20" t="s">
        <v>110</v>
      </c>
      <c r="AO1192" s="20" t="s">
        <v>110</v>
      </c>
      <c r="AP1192" s="21"/>
      <c r="AQ1192" s="122" t="s">
        <v>876</v>
      </c>
      <c r="AR1192" s="185" t="str">
        <f>INDEX(Преподаватели!F$3:F$72,MATCH($AK1192,Преподаватели!$E$3:$E$72,0),1)</f>
        <v>проф.</v>
      </c>
      <c r="AS1192" s="101" t="str">
        <f>INDEX(Преподаватели!G$3:G$72,MATCH($AK1192,Преподаватели!$E$3:$E$72,0),1)</f>
        <v>шт.</v>
      </c>
      <c r="AT1192" s="101" t="str">
        <f>INDEX(Преподаватели!H$3:H$72,MATCH($AK1192,Преподаватели!$E$3:$E$72,0),1)</f>
        <v>д.н.</v>
      </c>
      <c r="AU1192" s="186" t="str">
        <f>INDEX(Преподаватели!I$3:I$72,MATCH($AK1192,Преподаватели!$E$3:$E$72,0),1)</f>
        <v>проф.</v>
      </c>
      <c r="AV1192" s="157"/>
      <c r="AW1192" s="163"/>
      <c r="AX1192" s="163"/>
      <c r="AY1192" s="164"/>
      <c r="AZ1192" s="165"/>
      <c r="BA1192" s="165"/>
    </row>
    <row r="1193" spans="1:58" s="1" customFormat="1">
      <c r="A1193" s="22"/>
      <c r="B1193" s="318" t="s">
        <v>889</v>
      </c>
      <c r="C1193" s="68" t="s">
        <v>113</v>
      </c>
      <c r="D1193" s="21" t="s">
        <v>437</v>
      </c>
      <c r="E1193" s="21" t="s">
        <v>852</v>
      </c>
      <c r="F1193" s="21">
        <v>1</v>
      </c>
      <c r="G1193" s="20" t="s">
        <v>924</v>
      </c>
      <c r="H1193" s="21">
        <v>1</v>
      </c>
      <c r="I1193" s="49">
        <v>1</v>
      </c>
      <c r="J1193" s="37"/>
      <c r="K1193" s="31"/>
      <c r="L1193" s="31"/>
      <c r="M1193" s="38"/>
      <c r="N1193" s="193"/>
      <c r="O1193" s="21"/>
      <c r="P1193" s="21"/>
      <c r="Q1193" s="21"/>
      <c r="R1193" s="21"/>
      <c r="S1193" s="21"/>
      <c r="T1193" s="121"/>
      <c r="U1193" s="50">
        <f t="shared" si="300"/>
        <v>0</v>
      </c>
      <c r="V1193" s="29">
        <f t="shared" si="301"/>
        <v>0</v>
      </c>
      <c r="W1193" s="29">
        <f t="shared" si="302"/>
        <v>0</v>
      </c>
      <c r="X1193" s="57">
        <f t="shared" si="303"/>
        <v>0</v>
      </c>
      <c r="Y1193" s="29">
        <f t="shared" si="304"/>
        <v>0</v>
      </c>
      <c r="Z1193" s="20">
        <f t="shared" si="305"/>
        <v>0</v>
      </c>
      <c r="AA1193" s="20">
        <f t="shared" si="315"/>
        <v>0</v>
      </c>
      <c r="AB1193" s="20">
        <f t="shared" si="306"/>
        <v>0</v>
      </c>
      <c r="AC1193" s="20">
        <f t="shared" si="307"/>
        <v>20</v>
      </c>
      <c r="AD1193" s="20">
        <f t="shared" si="308"/>
        <v>0</v>
      </c>
      <c r="AE1193" s="23">
        <f t="shared" si="309"/>
        <v>0</v>
      </c>
      <c r="AF1193" s="25">
        <f t="shared" si="310"/>
        <v>0</v>
      </c>
      <c r="AG1193" s="230">
        <f t="shared" si="319"/>
        <v>0</v>
      </c>
      <c r="AH1193" s="25">
        <f t="shared" si="317"/>
        <v>0</v>
      </c>
      <c r="AI1193" s="23"/>
      <c r="AJ1193" s="49">
        <f t="shared" si="311"/>
        <v>20</v>
      </c>
      <c r="AK1193" s="181" t="s">
        <v>875</v>
      </c>
      <c r="AL1193" s="182">
        <f t="shared" si="312"/>
        <v>3.3333333333333333E-2</v>
      </c>
      <c r="AM1193" s="158" t="s">
        <v>116</v>
      </c>
      <c r="AN1193" s="20" t="s">
        <v>110</v>
      </c>
      <c r="AO1193" s="20" t="s">
        <v>110</v>
      </c>
      <c r="AP1193" s="21"/>
      <c r="AQ1193" s="122" t="s">
        <v>876</v>
      </c>
      <c r="AR1193" s="185" t="str">
        <f>INDEX(Преподаватели!F$3:F$72,MATCH($AK1193,Преподаватели!$E$3:$E$72,0),1)</f>
        <v>проф.</v>
      </c>
      <c r="AS1193" s="101" t="str">
        <f>INDEX(Преподаватели!G$3:G$72,MATCH($AK1193,Преподаватели!$E$3:$E$72,0),1)</f>
        <v>шт.</v>
      </c>
      <c r="AT1193" s="101" t="str">
        <f>INDEX(Преподаватели!H$3:H$72,MATCH($AK1193,Преподаватели!$E$3:$E$72,0),1)</f>
        <v>д.н.</v>
      </c>
      <c r="AU1193" s="186" t="str">
        <f>INDEX(Преподаватели!I$3:I$72,MATCH($AK1193,Преподаватели!$E$3:$E$72,0),1)</f>
        <v>проф.</v>
      </c>
      <c r="AV1193" s="157"/>
      <c r="AW1193" s="163"/>
      <c r="AX1193" s="163"/>
      <c r="AY1193" s="164"/>
      <c r="AZ1193" s="165"/>
      <c r="BA1193" s="165"/>
    </row>
    <row r="1194" spans="1:58" s="1" customFormat="1">
      <c r="A1194" s="22"/>
      <c r="B1194" s="318" t="s">
        <v>890</v>
      </c>
      <c r="C1194" s="68" t="s">
        <v>113</v>
      </c>
      <c r="D1194" s="21" t="s">
        <v>437</v>
      </c>
      <c r="E1194" s="21" t="s">
        <v>852</v>
      </c>
      <c r="F1194" s="21">
        <v>1</v>
      </c>
      <c r="G1194" s="20" t="s">
        <v>924</v>
      </c>
      <c r="H1194" s="21">
        <v>1</v>
      </c>
      <c r="I1194" s="49">
        <v>1</v>
      </c>
      <c r="J1194" s="37"/>
      <c r="K1194" s="31"/>
      <c r="L1194" s="31"/>
      <c r="M1194" s="38"/>
      <c r="N1194" s="193"/>
      <c r="O1194" s="21"/>
      <c r="P1194" s="21"/>
      <c r="Q1194" s="21"/>
      <c r="R1194" s="21"/>
      <c r="S1194" s="21"/>
      <c r="T1194" s="121"/>
      <c r="U1194" s="50">
        <f t="shared" si="300"/>
        <v>0</v>
      </c>
      <c r="V1194" s="29">
        <f t="shared" si="301"/>
        <v>0</v>
      </c>
      <c r="W1194" s="29">
        <f t="shared" si="302"/>
        <v>0</v>
      </c>
      <c r="X1194" s="57">
        <f t="shared" si="303"/>
        <v>0</v>
      </c>
      <c r="Y1194" s="29">
        <f t="shared" si="304"/>
        <v>0</v>
      </c>
      <c r="Z1194" s="20">
        <f t="shared" si="305"/>
        <v>0</v>
      </c>
      <c r="AA1194" s="20">
        <f t="shared" si="315"/>
        <v>0</v>
      </c>
      <c r="AB1194" s="20">
        <f t="shared" si="306"/>
        <v>0</v>
      </c>
      <c r="AC1194" s="20">
        <f t="shared" si="307"/>
        <v>0.33</v>
      </c>
      <c r="AD1194" s="20">
        <f t="shared" si="308"/>
        <v>0</v>
      </c>
      <c r="AE1194" s="23">
        <f t="shared" si="309"/>
        <v>0</v>
      </c>
      <c r="AF1194" s="25">
        <f t="shared" si="310"/>
        <v>0</v>
      </c>
      <c r="AG1194" s="230">
        <f t="shared" si="319"/>
        <v>0</v>
      </c>
      <c r="AH1194" s="25">
        <f t="shared" si="317"/>
        <v>0</v>
      </c>
      <c r="AI1194" s="23"/>
      <c r="AJ1194" s="49">
        <f t="shared" si="311"/>
        <v>0.33</v>
      </c>
      <c r="AK1194" s="181" t="s">
        <v>875</v>
      </c>
      <c r="AL1194" s="182">
        <f t="shared" si="312"/>
        <v>5.5000000000000003E-4</v>
      </c>
      <c r="AM1194" s="158" t="s">
        <v>116</v>
      </c>
      <c r="AN1194" s="20" t="s">
        <v>110</v>
      </c>
      <c r="AO1194" s="20" t="s">
        <v>110</v>
      </c>
      <c r="AP1194" s="21"/>
      <c r="AQ1194" s="122" t="s">
        <v>876</v>
      </c>
      <c r="AR1194" s="185" t="str">
        <f>INDEX(Преподаватели!F$3:F$72,MATCH($AK1194,Преподаватели!$E$3:$E$72,0),1)</f>
        <v>проф.</v>
      </c>
      <c r="AS1194" s="101" t="str">
        <f>INDEX(Преподаватели!G$3:G$72,MATCH($AK1194,Преподаватели!$E$3:$E$72,0),1)</f>
        <v>шт.</v>
      </c>
      <c r="AT1194" s="101" t="str">
        <f>INDEX(Преподаватели!H$3:H$72,MATCH($AK1194,Преподаватели!$E$3:$E$72,0),1)</f>
        <v>д.н.</v>
      </c>
      <c r="AU1194" s="186" t="str">
        <f>INDEX(Преподаватели!I$3:I$72,MATCH($AK1194,Преподаватели!$E$3:$E$72,0),1)</f>
        <v>проф.</v>
      </c>
      <c r="AV1194" s="157"/>
      <c r="AW1194" s="163"/>
      <c r="AX1194" s="163"/>
      <c r="AY1194" s="164"/>
      <c r="AZ1194" s="165"/>
      <c r="BA1194" s="165"/>
      <c r="BB1194" s="4"/>
      <c r="BC1194" s="4"/>
      <c r="BD1194" s="4"/>
      <c r="BE1194" s="4"/>
      <c r="BF1194" s="4"/>
    </row>
    <row r="1195" spans="1:58">
      <c r="A1195" s="319" t="s">
        <v>881</v>
      </c>
      <c r="B1195" s="318" t="s">
        <v>891</v>
      </c>
      <c r="C1195" s="68" t="s">
        <v>113</v>
      </c>
      <c r="D1195" s="21" t="s">
        <v>437</v>
      </c>
      <c r="E1195" s="21" t="s">
        <v>852</v>
      </c>
      <c r="F1195" s="21">
        <v>1</v>
      </c>
      <c r="G1195" s="20" t="s">
        <v>924</v>
      </c>
      <c r="H1195" s="21">
        <v>1</v>
      </c>
      <c r="I1195" s="49">
        <v>1</v>
      </c>
      <c r="J1195" s="37"/>
      <c r="K1195" s="31"/>
      <c r="L1195" s="31"/>
      <c r="M1195" s="38"/>
      <c r="N1195" s="193"/>
      <c r="O1195" s="21"/>
      <c r="P1195" s="21"/>
      <c r="Q1195" s="21"/>
      <c r="R1195" s="21"/>
      <c r="S1195" s="21"/>
      <c r="T1195" s="121"/>
      <c r="U1195" s="50">
        <f t="shared" si="300"/>
        <v>0</v>
      </c>
      <c r="V1195" s="29">
        <f t="shared" si="301"/>
        <v>0</v>
      </c>
      <c r="W1195" s="29">
        <f t="shared" si="302"/>
        <v>0</v>
      </c>
      <c r="X1195" s="57">
        <f t="shared" si="303"/>
        <v>0</v>
      </c>
      <c r="Y1195" s="29">
        <f t="shared" si="304"/>
        <v>0</v>
      </c>
      <c r="Z1195" s="20">
        <f t="shared" si="305"/>
        <v>0</v>
      </c>
      <c r="AA1195" s="20">
        <f t="shared" si="315"/>
        <v>0</v>
      </c>
      <c r="AB1195" s="20">
        <f t="shared" si="306"/>
        <v>0</v>
      </c>
      <c r="AC1195" s="20">
        <f t="shared" si="307"/>
        <v>0</v>
      </c>
      <c r="AD1195" s="20">
        <f t="shared" si="308"/>
        <v>0.5</v>
      </c>
      <c r="AE1195" s="23">
        <f t="shared" si="309"/>
        <v>0</v>
      </c>
      <c r="AF1195" s="25">
        <f t="shared" si="310"/>
        <v>0</v>
      </c>
      <c r="AG1195" s="230">
        <f t="shared" si="319"/>
        <v>0</v>
      </c>
      <c r="AH1195" s="25">
        <f t="shared" si="317"/>
        <v>0</v>
      </c>
      <c r="AI1195" s="23"/>
      <c r="AJ1195" s="49">
        <f t="shared" si="311"/>
        <v>0.5</v>
      </c>
      <c r="AK1195" s="181" t="s">
        <v>883</v>
      </c>
      <c r="AL1195" s="182">
        <f t="shared" si="312"/>
        <v>8.3333333333333339E-4</v>
      </c>
      <c r="AM1195" s="158" t="s">
        <v>116</v>
      </c>
      <c r="AN1195" s="20" t="s">
        <v>110</v>
      </c>
      <c r="AO1195" s="20" t="s">
        <v>110</v>
      </c>
      <c r="AP1195" s="21"/>
      <c r="AQ1195" s="122" t="s">
        <v>876</v>
      </c>
      <c r="AR1195" s="185" t="str">
        <f>INDEX(Преподаватели!F$3:F$72,MATCH($AK1195,Преподаватели!$E$3:$E$72,0),1)</f>
        <v>доц.</v>
      </c>
      <c r="AS1195" s="101" t="str">
        <f>INDEX(Преподаватели!G$3:G$72,MATCH($AK1195,Преподаватели!$E$3:$E$72,0),1)</f>
        <v>сум.</v>
      </c>
      <c r="AT1195" s="101" t="str">
        <f>INDEX(Преподаватели!H$3:H$72,MATCH($AK1195,Преподаватели!$E$3:$E$72,0),1)</f>
        <v>б.с.</v>
      </c>
      <c r="AU1195" s="186" t="str">
        <f>INDEX(Преподаватели!I$3:I$72,MATCH($AK1195,Преподаватели!$E$3:$E$72,0),1)</f>
        <v>б.з.</v>
      </c>
      <c r="AV1195" s="157"/>
      <c r="AW1195" s="163"/>
      <c r="AX1195" s="163"/>
      <c r="AY1195" s="164"/>
      <c r="AZ1195" s="165"/>
      <c r="BA1195" s="165"/>
      <c r="BB1195" s="1"/>
      <c r="BC1195" s="1"/>
      <c r="BD1195" s="1"/>
      <c r="BE1195" s="1"/>
      <c r="BF1195" s="1"/>
    </row>
    <row r="1196" spans="1:58" s="1" customFormat="1">
      <c r="A1196" s="319" t="s">
        <v>881</v>
      </c>
      <c r="B1196" s="318" t="s">
        <v>892</v>
      </c>
      <c r="C1196" s="68" t="s">
        <v>113</v>
      </c>
      <c r="D1196" s="21" t="s">
        <v>437</v>
      </c>
      <c r="E1196" s="21" t="s">
        <v>852</v>
      </c>
      <c r="F1196" s="21">
        <v>1</v>
      </c>
      <c r="G1196" s="20" t="s">
        <v>924</v>
      </c>
      <c r="H1196" s="21">
        <v>1</v>
      </c>
      <c r="I1196" s="49">
        <v>1</v>
      </c>
      <c r="J1196" s="37"/>
      <c r="K1196" s="31"/>
      <c r="L1196" s="31"/>
      <c r="M1196" s="38"/>
      <c r="N1196" s="193"/>
      <c r="O1196" s="21"/>
      <c r="P1196" s="21"/>
      <c r="Q1196" s="21"/>
      <c r="R1196" s="21"/>
      <c r="S1196" s="21"/>
      <c r="T1196" s="121"/>
      <c r="U1196" s="50">
        <f t="shared" si="300"/>
        <v>0</v>
      </c>
      <c r="V1196" s="29">
        <f t="shared" si="301"/>
        <v>0</v>
      </c>
      <c r="W1196" s="29">
        <f t="shared" si="302"/>
        <v>0</v>
      </c>
      <c r="X1196" s="57">
        <f t="shared" si="303"/>
        <v>0</v>
      </c>
      <c r="Y1196" s="29">
        <f t="shared" si="304"/>
        <v>0</v>
      </c>
      <c r="Z1196" s="20">
        <f t="shared" si="305"/>
        <v>0</v>
      </c>
      <c r="AA1196" s="20">
        <f t="shared" si="315"/>
        <v>0</v>
      </c>
      <c r="AB1196" s="20">
        <f t="shared" si="306"/>
        <v>0</v>
      </c>
      <c r="AC1196" s="20">
        <f t="shared" si="307"/>
        <v>0</v>
      </c>
      <c r="AD1196" s="20">
        <f t="shared" si="308"/>
        <v>0.33</v>
      </c>
      <c r="AE1196" s="23">
        <f t="shared" si="309"/>
        <v>0</v>
      </c>
      <c r="AF1196" s="25">
        <f t="shared" si="310"/>
        <v>0</v>
      </c>
      <c r="AG1196" s="230">
        <f t="shared" si="319"/>
        <v>0</v>
      </c>
      <c r="AH1196" s="25">
        <f t="shared" si="317"/>
        <v>0</v>
      </c>
      <c r="AI1196" s="23"/>
      <c r="AJ1196" s="49">
        <f t="shared" si="311"/>
        <v>0.33</v>
      </c>
      <c r="AK1196" s="181" t="s">
        <v>875</v>
      </c>
      <c r="AL1196" s="182">
        <f t="shared" si="312"/>
        <v>5.5000000000000003E-4</v>
      </c>
      <c r="AM1196" s="158" t="s">
        <v>116</v>
      </c>
      <c r="AN1196" s="20" t="s">
        <v>110</v>
      </c>
      <c r="AO1196" s="20" t="s">
        <v>110</v>
      </c>
      <c r="AP1196" s="21"/>
      <c r="AQ1196" s="122" t="s">
        <v>876</v>
      </c>
      <c r="AR1196" s="185" t="str">
        <f>INDEX(Преподаватели!F$3:F$72,MATCH($AK1196,Преподаватели!$E$3:$E$72,0),1)</f>
        <v>проф.</v>
      </c>
      <c r="AS1196" s="101" t="str">
        <f>INDEX(Преподаватели!G$3:G$72,MATCH($AK1196,Преподаватели!$E$3:$E$72,0),1)</f>
        <v>шт.</v>
      </c>
      <c r="AT1196" s="101" t="str">
        <f>INDEX(Преподаватели!H$3:H$72,MATCH($AK1196,Преподаватели!$E$3:$E$72,0),1)</f>
        <v>д.н.</v>
      </c>
      <c r="AU1196" s="186" t="str">
        <f>INDEX(Преподаватели!I$3:I$72,MATCH($AK1196,Преподаватели!$E$3:$E$72,0),1)</f>
        <v>проф.</v>
      </c>
      <c r="AV1196" s="157"/>
      <c r="AW1196" s="163"/>
      <c r="AX1196" s="163"/>
      <c r="AY1196" s="164"/>
      <c r="AZ1196" s="165"/>
      <c r="BA1196" s="165"/>
      <c r="BB1196" s="4"/>
      <c r="BC1196" s="4"/>
      <c r="BD1196" s="4"/>
      <c r="BE1196" s="4"/>
      <c r="BF1196" s="4"/>
    </row>
    <row r="1197" spans="1:58" s="1" customFormat="1">
      <c r="A1197" s="328" t="s">
        <v>881</v>
      </c>
      <c r="B1197" s="318" t="s">
        <v>892</v>
      </c>
      <c r="C1197" s="68" t="s">
        <v>113</v>
      </c>
      <c r="D1197" s="21" t="s">
        <v>437</v>
      </c>
      <c r="E1197" s="21" t="s">
        <v>852</v>
      </c>
      <c r="F1197" s="21">
        <v>1</v>
      </c>
      <c r="G1197" s="20" t="s">
        <v>924</v>
      </c>
      <c r="H1197" s="21">
        <v>1</v>
      </c>
      <c r="I1197" s="49">
        <v>1</v>
      </c>
      <c r="J1197" s="37"/>
      <c r="K1197" s="31"/>
      <c r="L1197" s="31"/>
      <c r="M1197" s="38"/>
      <c r="N1197" s="193"/>
      <c r="O1197" s="21"/>
      <c r="P1197" s="21"/>
      <c r="Q1197" s="21"/>
      <c r="R1197" s="21"/>
      <c r="S1197" s="21"/>
      <c r="T1197" s="121"/>
      <c r="U1197" s="50">
        <f t="shared" si="300"/>
        <v>0</v>
      </c>
      <c r="V1197" s="29">
        <f t="shared" si="301"/>
        <v>0</v>
      </c>
      <c r="W1197" s="29">
        <f t="shared" si="302"/>
        <v>0</v>
      </c>
      <c r="X1197" s="57">
        <f t="shared" si="303"/>
        <v>0</v>
      </c>
      <c r="Y1197" s="29">
        <f t="shared" si="304"/>
        <v>0</v>
      </c>
      <c r="Z1197" s="20">
        <f t="shared" si="305"/>
        <v>0</v>
      </c>
      <c r="AA1197" s="20">
        <f t="shared" si="315"/>
        <v>0</v>
      </c>
      <c r="AB1197" s="20">
        <f t="shared" si="306"/>
        <v>0</v>
      </c>
      <c r="AC1197" s="20">
        <f t="shared" si="307"/>
        <v>0</v>
      </c>
      <c r="AD1197" s="20">
        <f t="shared" si="308"/>
        <v>0.33</v>
      </c>
      <c r="AE1197" s="23">
        <f t="shared" si="309"/>
        <v>0</v>
      </c>
      <c r="AF1197" s="25">
        <f t="shared" si="310"/>
        <v>0</v>
      </c>
      <c r="AG1197" s="230">
        <f t="shared" si="319"/>
        <v>0</v>
      </c>
      <c r="AH1197" s="25">
        <f t="shared" si="317"/>
        <v>0</v>
      </c>
      <c r="AI1197" s="23"/>
      <c r="AJ1197" s="49">
        <f t="shared" si="311"/>
        <v>0.33</v>
      </c>
      <c r="AK1197" s="181" t="s">
        <v>875</v>
      </c>
      <c r="AL1197" s="182">
        <f t="shared" si="312"/>
        <v>5.5000000000000003E-4</v>
      </c>
      <c r="AM1197" s="158" t="s">
        <v>116</v>
      </c>
      <c r="AN1197" s="20" t="s">
        <v>110</v>
      </c>
      <c r="AO1197" s="20" t="s">
        <v>110</v>
      </c>
      <c r="AP1197" s="21"/>
      <c r="AQ1197" s="122" t="s">
        <v>876</v>
      </c>
      <c r="AR1197" s="185" t="str">
        <f>INDEX(Преподаватели!F$3:F$72,MATCH($AK1197,Преподаватели!$E$3:$E$72,0),1)</f>
        <v>проф.</v>
      </c>
      <c r="AS1197" s="101" t="str">
        <f>INDEX(Преподаватели!G$3:G$72,MATCH($AK1197,Преподаватели!$E$3:$E$72,0),1)</f>
        <v>шт.</v>
      </c>
      <c r="AT1197" s="101" t="str">
        <f>INDEX(Преподаватели!H$3:H$72,MATCH($AK1197,Преподаватели!$E$3:$E$72,0),1)</f>
        <v>д.н.</v>
      </c>
      <c r="AU1197" s="186" t="str">
        <f>INDEX(Преподаватели!I$3:I$72,MATCH($AK1197,Преподаватели!$E$3:$E$72,0),1)</f>
        <v>проф.</v>
      </c>
      <c r="AV1197" s="157"/>
      <c r="AW1197" s="163"/>
      <c r="AX1197" s="163"/>
      <c r="AY1197" s="164"/>
      <c r="AZ1197" s="165"/>
      <c r="BA1197" s="165"/>
    </row>
    <row r="1198" spans="1:58" s="1" customFormat="1">
      <c r="A1198" s="328" t="s">
        <v>881</v>
      </c>
      <c r="B1198" s="318" t="s">
        <v>892</v>
      </c>
      <c r="C1198" s="68" t="s">
        <v>113</v>
      </c>
      <c r="D1198" s="21" t="s">
        <v>437</v>
      </c>
      <c r="E1198" s="21" t="s">
        <v>852</v>
      </c>
      <c r="F1198" s="21">
        <v>1</v>
      </c>
      <c r="G1198" s="20" t="s">
        <v>924</v>
      </c>
      <c r="H1198" s="21">
        <v>1</v>
      </c>
      <c r="I1198" s="49">
        <v>1</v>
      </c>
      <c r="J1198" s="37"/>
      <c r="K1198" s="31"/>
      <c r="L1198" s="31"/>
      <c r="M1198" s="38"/>
      <c r="N1198" s="193"/>
      <c r="O1198" s="21"/>
      <c r="P1198" s="21"/>
      <c r="Q1198" s="21"/>
      <c r="R1198" s="21"/>
      <c r="S1198" s="21"/>
      <c r="T1198" s="121"/>
      <c r="U1198" s="50">
        <f t="shared" si="300"/>
        <v>0</v>
      </c>
      <c r="V1198" s="29">
        <f t="shared" si="301"/>
        <v>0</v>
      </c>
      <c r="W1198" s="29">
        <f t="shared" si="302"/>
        <v>0</v>
      </c>
      <c r="X1198" s="57">
        <f t="shared" si="303"/>
        <v>0</v>
      </c>
      <c r="Y1198" s="29">
        <f t="shared" si="304"/>
        <v>0</v>
      </c>
      <c r="Z1198" s="20">
        <f t="shared" si="305"/>
        <v>0</v>
      </c>
      <c r="AA1198" s="20">
        <f t="shared" si="315"/>
        <v>0</v>
      </c>
      <c r="AB1198" s="20">
        <f t="shared" si="306"/>
        <v>0</v>
      </c>
      <c r="AC1198" s="20">
        <f t="shared" si="307"/>
        <v>0</v>
      </c>
      <c r="AD1198" s="20">
        <f t="shared" si="308"/>
        <v>0.33</v>
      </c>
      <c r="AE1198" s="23">
        <f t="shared" si="309"/>
        <v>0</v>
      </c>
      <c r="AF1198" s="25">
        <f t="shared" si="310"/>
        <v>0</v>
      </c>
      <c r="AG1198" s="230">
        <f t="shared" si="319"/>
        <v>0</v>
      </c>
      <c r="AH1198" s="25">
        <f t="shared" si="317"/>
        <v>0</v>
      </c>
      <c r="AI1198" s="23"/>
      <c r="AJ1198" s="49">
        <f t="shared" si="311"/>
        <v>0.33</v>
      </c>
      <c r="AK1198" s="181" t="s">
        <v>880</v>
      </c>
      <c r="AL1198" s="182">
        <f t="shared" si="312"/>
        <v>5.5000000000000003E-4</v>
      </c>
      <c r="AM1198" s="158" t="s">
        <v>116</v>
      </c>
      <c r="AN1198" s="20" t="s">
        <v>110</v>
      </c>
      <c r="AO1198" s="20" t="s">
        <v>110</v>
      </c>
      <c r="AP1198" s="21"/>
      <c r="AQ1198" s="122" t="s">
        <v>876</v>
      </c>
      <c r="AR1198" s="185" t="str">
        <f>INDEX(Преподаватели!F$3:F$72,MATCH($AK1198,Преподаватели!$E$3:$E$72,0),1)</f>
        <v>доц.</v>
      </c>
      <c r="AS1198" s="101" t="str">
        <f>INDEX(Преподаватели!G$3:G$72,MATCH($AK1198,Преподаватели!$E$3:$E$72,0),1)</f>
        <v>шт.</v>
      </c>
      <c r="AT1198" s="101" t="str">
        <f>INDEX(Преподаватели!H$3:H$72,MATCH($AK1198,Преподаватели!$E$3:$E$72,0),1)</f>
        <v>к.н.</v>
      </c>
      <c r="AU1198" s="186" t="str">
        <f>INDEX(Преподаватели!I$3:I$72,MATCH($AK1198,Преподаватели!$E$3:$E$72,0),1)</f>
        <v>доц.</v>
      </c>
      <c r="AV1198" s="157"/>
      <c r="AW1198" s="163"/>
      <c r="AX1198" s="163"/>
      <c r="AY1198" s="164"/>
      <c r="AZ1198" s="165"/>
      <c r="BA1198" s="165"/>
    </row>
    <row r="1199" spans="1:58">
      <c r="A1199" s="324" t="s">
        <v>925</v>
      </c>
      <c r="B1199" s="318" t="s">
        <v>923</v>
      </c>
      <c r="C1199" s="68" t="s">
        <v>926</v>
      </c>
      <c r="D1199" s="21" t="s">
        <v>437</v>
      </c>
      <c r="E1199" s="21" t="s">
        <v>852</v>
      </c>
      <c r="F1199" s="21">
        <v>1</v>
      </c>
      <c r="G1199" s="20" t="s">
        <v>927</v>
      </c>
      <c r="H1199" s="21">
        <v>1</v>
      </c>
      <c r="I1199" s="49">
        <v>1</v>
      </c>
      <c r="J1199" s="37"/>
      <c r="K1199" s="31" t="s">
        <v>879</v>
      </c>
      <c r="L1199" s="31"/>
      <c r="M1199" s="38"/>
      <c r="N1199" s="193">
        <v>15</v>
      </c>
      <c r="O1199" s="21">
        <v>450</v>
      </c>
      <c r="P1199" s="21"/>
      <c r="Q1199" s="21"/>
      <c r="R1199" s="21"/>
      <c r="S1199" s="21"/>
      <c r="T1199" s="121"/>
      <c r="U1199" s="50">
        <f t="shared" si="300"/>
        <v>0</v>
      </c>
      <c r="V1199" s="29">
        <f t="shared" si="301"/>
        <v>0</v>
      </c>
      <c r="W1199" s="29">
        <f t="shared" si="302"/>
        <v>0</v>
      </c>
      <c r="X1199" s="57">
        <f t="shared" si="303"/>
        <v>0</v>
      </c>
      <c r="Y1199" s="29">
        <f t="shared" si="304"/>
        <v>0</v>
      </c>
      <c r="Z1199" s="20">
        <f t="shared" si="305"/>
        <v>0</v>
      </c>
      <c r="AA1199" s="20">
        <f t="shared" si="315"/>
        <v>0</v>
      </c>
      <c r="AB1199" s="20">
        <f t="shared" si="306"/>
        <v>0</v>
      </c>
      <c r="AC1199" s="20">
        <f t="shared" si="307"/>
        <v>0</v>
      </c>
      <c r="AD1199" s="20">
        <f t="shared" si="308"/>
        <v>0</v>
      </c>
      <c r="AE1199" s="23">
        <f t="shared" si="309"/>
        <v>0</v>
      </c>
      <c r="AF1199" s="25">
        <f t="shared" si="310"/>
        <v>0.1</v>
      </c>
      <c r="AG1199" s="230">
        <f t="shared" si="319"/>
        <v>0</v>
      </c>
      <c r="AH1199" s="25">
        <f t="shared" si="317"/>
        <v>0</v>
      </c>
      <c r="AI1199" s="23"/>
      <c r="AJ1199" s="49">
        <f t="shared" si="311"/>
        <v>0.1</v>
      </c>
      <c r="AK1199" s="181" t="s">
        <v>875</v>
      </c>
      <c r="AL1199" s="182">
        <f t="shared" si="312"/>
        <v>1.6666666666666669E-4</v>
      </c>
      <c r="AM1199" s="158" t="s">
        <v>402</v>
      </c>
      <c r="AN1199" s="20" t="s">
        <v>110</v>
      </c>
      <c r="AO1199" s="20" t="s">
        <v>110</v>
      </c>
      <c r="AP1199" s="21"/>
      <c r="AQ1199" s="122" t="s">
        <v>876</v>
      </c>
      <c r="AR1199" s="185" t="str">
        <f>INDEX(Преподаватели!F$3:F$72,MATCH($AK1199,Преподаватели!$E$3:$E$72,0),1)</f>
        <v>проф.</v>
      </c>
      <c r="AS1199" s="101" t="str">
        <f>INDEX(Преподаватели!G$3:G$72,MATCH($AK1199,Преподаватели!$E$3:$E$72,0),1)</f>
        <v>шт.</v>
      </c>
      <c r="AT1199" s="101" t="str">
        <f>INDEX(Преподаватели!H$3:H$72,MATCH($AK1199,Преподаватели!$E$3:$E$72,0),1)</f>
        <v>д.н.</v>
      </c>
      <c r="AU1199" s="186" t="str">
        <f>INDEX(Преподаватели!I$3:I$72,MATCH($AK1199,Преподаватели!$E$3:$E$72,0),1)</f>
        <v>проф.</v>
      </c>
      <c r="AV1199" s="157"/>
      <c r="AW1199" s="163"/>
      <c r="AX1199" s="163"/>
      <c r="AY1199" s="164"/>
      <c r="AZ1199" s="165"/>
      <c r="BA1199" s="165"/>
    </row>
    <row r="1200" spans="1:58" s="1" customFormat="1">
      <c r="A1200" s="21"/>
      <c r="B1200" s="318" t="s">
        <v>889</v>
      </c>
      <c r="C1200" s="68" t="s">
        <v>926</v>
      </c>
      <c r="D1200" s="21" t="s">
        <v>437</v>
      </c>
      <c r="E1200" s="21" t="s">
        <v>852</v>
      </c>
      <c r="F1200" s="21">
        <v>1</v>
      </c>
      <c r="G1200" s="20" t="s">
        <v>927</v>
      </c>
      <c r="H1200" s="21">
        <v>1</v>
      </c>
      <c r="I1200" s="49">
        <v>1</v>
      </c>
      <c r="J1200" s="37"/>
      <c r="K1200" s="31"/>
      <c r="L1200" s="31"/>
      <c r="M1200" s="38"/>
      <c r="N1200" s="193"/>
      <c r="O1200" s="21"/>
      <c r="P1200" s="21"/>
      <c r="Q1200" s="21"/>
      <c r="R1200" s="21"/>
      <c r="S1200" s="21"/>
      <c r="T1200" s="121"/>
      <c r="U1200" s="50">
        <f t="shared" si="300"/>
        <v>0</v>
      </c>
      <c r="V1200" s="29">
        <f t="shared" si="301"/>
        <v>0</v>
      </c>
      <c r="W1200" s="29">
        <f t="shared" si="302"/>
        <v>0</v>
      </c>
      <c r="X1200" s="57">
        <f t="shared" si="303"/>
        <v>0</v>
      </c>
      <c r="Y1200" s="29">
        <f t="shared" si="304"/>
        <v>0</v>
      </c>
      <c r="Z1200" s="20">
        <f t="shared" si="305"/>
        <v>0</v>
      </c>
      <c r="AA1200" s="20">
        <f t="shared" si="315"/>
        <v>0</v>
      </c>
      <c r="AB1200" s="20">
        <f t="shared" si="306"/>
        <v>0</v>
      </c>
      <c r="AC1200" s="20">
        <f t="shared" si="307"/>
        <v>20</v>
      </c>
      <c r="AD1200" s="20">
        <f t="shared" si="308"/>
        <v>0</v>
      </c>
      <c r="AE1200" s="23">
        <f t="shared" si="309"/>
        <v>0</v>
      </c>
      <c r="AF1200" s="25">
        <f t="shared" si="310"/>
        <v>0</v>
      </c>
      <c r="AG1200" s="230">
        <f t="shared" si="319"/>
        <v>0</v>
      </c>
      <c r="AH1200" s="25">
        <f t="shared" si="317"/>
        <v>0</v>
      </c>
      <c r="AI1200" s="23"/>
      <c r="AJ1200" s="49">
        <f t="shared" si="311"/>
        <v>20</v>
      </c>
      <c r="AK1200" s="181" t="s">
        <v>875</v>
      </c>
      <c r="AL1200" s="182">
        <f t="shared" si="312"/>
        <v>3.3333333333333333E-2</v>
      </c>
      <c r="AM1200" s="158" t="s">
        <v>402</v>
      </c>
      <c r="AN1200" s="20" t="s">
        <v>110</v>
      </c>
      <c r="AO1200" s="20" t="s">
        <v>110</v>
      </c>
      <c r="AP1200" s="21"/>
      <c r="AQ1200" s="122" t="s">
        <v>876</v>
      </c>
      <c r="AR1200" s="185" t="str">
        <f>INDEX(Преподаватели!F$3:F$72,MATCH($AK1200,Преподаватели!$E$3:$E$72,0),1)</f>
        <v>проф.</v>
      </c>
      <c r="AS1200" s="101" t="str">
        <f>INDEX(Преподаватели!G$3:G$72,MATCH($AK1200,Преподаватели!$E$3:$E$72,0),1)</f>
        <v>шт.</v>
      </c>
      <c r="AT1200" s="101" t="str">
        <f>INDEX(Преподаватели!H$3:H$72,MATCH($AK1200,Преподаватели!$E$3:$E$72,0),1)</f>
        <v>д.н.</v>
      </c>
      <c r="AU1200" s="186" t="str">
        <f>INDEX(Преподаватели!I$3:I$72,MATCH($AK1200,Преподаватели!$E$3:$E$72,0),1)</f>
        <v>проф.</v>
      </c>
      <c r="AV1200" s="157"/>
      <c r="AW1200" s="163"/>
      <c r="AX1200" s="163"/>
      <c r="AY1200" s="164"/>
      <c r="AZ1200" s="165"/>
      <c r="BA1200" s="165"/>
    </row>
    <row r="1201" spans="1:58">
      <c r="A1201" s="22"/>
      <c r="B1201" s="318" t="s">
        <v>890</v>
      </c>
      <c r="C1201" s="68" t="s">
        <v>926</v>
      </c>
      <c r="D1201" s="21" t="s">
        <v>437</v>
      </c>
      <c r="E1201" s="21" t="s">
        <v>852</v>
      </c>
      <c r="F1201" s="21">
        <v>1</v>
      </c>
      <c r="G1201" s="20" t="s">
        <v>927</v>
      </c>
      <c r="H1201" s="21">
        <v>1</v>
      </c>
      <c r="I1201" s="49">
        <v>1</v>
      </c>
      <c r="J1201" s="37"/>
      <c r="K1201" s="31"/>
      <c r="L1201" s="31"/>
      <c r="M1201" s="38"/>
      <c r="N1201" s="193"/>
      <c r="O1201" s="21"/>
      <c r="P1201" s="21"/>
      <c r="Q1201" s="21"/>
      <c r="R1201" s="21"/>
      <c r="S1201" s="21"/>
      <c r="T1201" s="121"/>
      <c r="U1201" s="50">
        <f t="shared" si="300"/>
        <v>0</v>
      </c>
      <c r="V1201" s="29">
        <f t="shared" si="301"/>
        <v>0</v>
      </c>
      <c r="W1201" s="29">
        <f t="shared" si="302"/>
        <v>0</v>
      </c>
      <c r="X1201" s="57">
        <f t="shared" si="303"/>
        <v>0</v>
      </c>
      <c r="Y1201" s="29">
        <f t="shared" si="304"/>
        <v>0</v>
      </c>
      <c r="Z1201" s="20">
        <f t="shared" si="305"/>
        <v>0</v>
      </c>
      <c r="AA1201" s="20">
        <f t="shared" si="315"/>
        <v>0</v>
      </c>
      <c r="AB1201" s="20">
        <f t="shared" si="306"/>
        <v>0</v>
      </c>
      <c r="AC1201" s="20">
        <f t="shared" si="307"/>
        <v>0.33</v>
      </c>
      <c r="AD1201" s="20">
        <f t="shared" si="308"/>
        <v>0</v>
      </c>
      <c r="AE1201" s="23">
        <f t="shared" si="309"/>
        <v>0</v>
      </c>
      <c r="AF1201" s="25">
        <f t="shared" si="310"/>
        <v>0</v>
      </c>
      <c r="AG1201" s="230">
        <f t="shared" si="319"/>
        <v>0</v>
      </c>
      <c r="AH1201" s="25">
        <f t="shared" si="317"/>
        <v>0</v>
      </c>
      <c r="AI1201" s="23"/>
      <c r="AJ1201" s="49">
        <f t="shared" si="311"/>
        <v>0.33</v>
      </c>
      <c r="AK1201" s="181" t="s">
        <v>875</v>
      </c>
      <c r="AL1201" s="182">
        <f t="shared" si="312"/>
        <v>5.5000000000000003E-4</v>
      </c>
      <c r="AM1201" s="158" t="s">
        <v>402</v>
      </c>
      <c r="AN1201" s="20" t="s">
        <v>110</v>
      </c>
      <c r="AO1201" s="20" t="s">
        <v>110</v>
      </c>
      <c r="AP1201" s="21"/>
      <c r="AQ1201" s="122" t="s">
        <v>876</v>
      </c>
      <c r="AR1201" s="185" t="str">
        <f>INDEX(Преподаватели!F$3:F$72,MATCH($AK1201,Преподаватели!$E$3:$E$72,0),1)</f>
        <v>проф.</v>
      </c>
      <c r="AS1201" s="101" t="str">
        <f>INDEX(Преподаватели!G$3:G$72,MATCH($AK1201,Преподаватели!$E$3:$E$72,0),1)</f>
        <v>шт.</v>
      </c>
      <c r="AT1201" s="101" t="str">
        <f>INDEX(Преподаватели!H$3:H$72,MATCH($AK1201,Преподаватели!$E$3:$E$72,0),1)</f>
        <v>д.н.</v>
      </c>
      <c r="AU1201" s="186" t="str">
        <f>INDEX(Преподаватели!I$3:I$72,MATCH($AK1201,Преподаватели!$E$3:$E$72,0),1)</f>
        <v>проф.</v>
      </c>
      <c r="AV1201" s="157"/>
      <c r="AW1201" s="163"/>
      <c r="AX1201" s="163"/>
      <c r="AY1201" s="164"/>
      <c r="AZ1201" s="165"/>
      <c r="BA1201" s="165"/>
      <c r="BB1201" s="1"/>
      <c r="BC1201" s="1"/>
      <c r="BD1201" s="1"/>
      <c r="BE1201" s="1"/>
      <c r="BF1201" s="1"/>
    </row>
    <row r="1202" spans="1:58" s="1" customFormat="1">
      <c r="A1202" s="319" t="s">
        <v>881</v>
      </c>
      <c r="B1202" s="318" t="s">
        <v>891</v>
      </c>
      <c r="C1202" s="68" t="s">
        <v>926</v>
      </c>
      <c r="D1202" s="21" t="s">
        <v>437</v>
      </c>
      <c r="E1202" s="21" t="s">
        <v>852</v>
      </c>
      <c r="F1202" s="21">
        <v>1</v>
      </c>
      <c r="G1202" s="20" t="s">
        <v>927</v>
      </c>
      <c r="H1202" s="21">
        <v>1</v>
      </c>
      <c r="I1202" s="49">
        <v>1</v>
      </c>
      <c r="J1202" s="37"/>
      <c r="K1202" s="31"/>
      <c r="L1202" s="31"/>
      <c r="M1202" s="38"/>
      <c r="N1202" s="193"/>
      <c r="O1202" s="21"/>
      <c r="P1202" s="21"/>
      <c r="Q1202" s="21"/>
      <c r="R1202" s="21"/>
      <c r="S1202" s="21"/>
      <c r="T1202" s="121"/>
      <c r="U1202" s="50">
        <f t="shared" si="300"/>
        <v>0</v>
      </c>
      <c r="V1202" s="29">
        <f t="shared" si="301"/>
        <v>0</v>
      </c>
      <c r="W1202" s="29">
        <f t="shared" si="302"/>
        <v>0</v>
      </c>
      <c r="X1202" s="57">
        <f t="shared" si="303"/>
        <v>0</v>
      </c>
      <c r="Y1202" s="29">
        <f t="shared" si="304"/>
        <v>0</v>
      </c>
      <c r="Z1202" s="20">
        <f t="shared" si="305"/>
        <v>0</v>
      </c>
      <c r="AA1202" s="20">
        <f t="shared" si="315"/>
        <v>0</v>
      </c>
      <c r="AB1202" s="20">
        <f t="shared" si="306"/>
        <v>0</v>
      </c>
      <c r="AC1202" s="20">
        <f t="shared" si="307"/>
        <v>0</v>
      </c>
      <c r="AD1202" s="20">
        <f t="shared" si="308"/>
        <v>0.5</v>
      </c>
      <c r="AE1202" s="23">
        <f t="shared" si="309"/>
        <v>0</v>
      </c>
      <c r="AF1202" s="25">
        <f t="shared" si="310"/>
        <v>0</v>
      </c>
      <c r="AG1202" s="230">
        <f t="shared" si="319"/>
        <v>0</v>
      </c>
      <c r="AH1202" s="25">
        <f t="shared" si="317"/>
        <v>0</v>
      </c>
      <c r="AI1202" s="23"/>
      <c r="AJ1202" s="49">
        <f t="shared" si="311"/>
        <v>0.5</v>
      </c>
      <c r="AK1202" s="181" t="s">
        <v>875</v>
      </c>
      <c r="AL1202" s="182">
        <f t="shared" si="312"/>
        <v>8.3333333333333339E-4</v>
      </c>
      <c r="AM1202" s="158" t="s">
        <v>402</v>
      </c>
      <c r="AN1202" s="20" t="s">
        <v>110</v>
      </c>
      <c r="AO1202" s="20" t="s">
        <v>110</v>
      </c>
      <c r="AP1202" s="21"/>
      <c r="AQ1202" s="122" t="s">
        <v>876</v>
      </c>
      <c r="AR1202" s="185" t="str">
        <f>INDEX(Преподаватели!F$3:F$72,MATCH($AK1202,Преподаватели!$E$3:$E$72,0),1)</f>
        <v>проф.</v>
      </c>
      <c r="AS1202" s="101" t="str">
        <f>INDEX(Преподаватели!G$3:G$72,MATCH($AK1202,Преподаватели!$E$3:$E$72,0),1)</f>
        <v>шт.</v>
      </c>
      <c r="AT1202" s="101" t="str">
        <f>INDEX(Преподаватели!H$3:H$72,MATCH($AK1202,Преподаватели!$E$3:$E$72,0),1)</f>
        <v>д.н.</v>
      </c>
      <c r="AU1202" s="186" t="str">
        <f>INDEX(Преподаватели!I$3:I$72,MATCH($AK1202,Преподаватели!$E$3:$E$72,0),1)</f>
        <v>проф.</v>
      </c>
      <c r="AV1202" s="157"/>
      <c r="AW1202" s="163"/>
      <c r="AX1202" s="163"/>
      <c r="AY1202" s="164"/>
      <c r="AZ1202" s="165"/>
      <c r="BA1202" s="165"/>
      <c r="BB1202" s="4"/>
      <c r="BC1202" s="4"/>
      <c r="BD1202" s="4"/>
      <c r="BE1202" s="4"/>
      <c r="BF1202" s="4"/>
    </row>
    <row r="1203" spans="1:58" s="1" customFormat="1">
      <c r="A1203" s="319" t="s">
        <v>881</v>
      </c>
      <c r="B1203" s="318" t="s">
        <v>892</v>
      </c>
      <c r="C1203" s="68" t="s">
        <v>926</v>
      </c>
      <c r="D1203" s="21" t="s">
        <v>437</v>
      </c>
      <c r="E1203" s="21" t="s">
        <v>852</v>
      </c>
      <c r="F1203" s="21">
        <v>1</v>
      </c>
      <c r="G1203" s="20" t="s">
        <v>927</v>
      </c>
      <c r="H1203" s="21">
        <v>1</v>
      </c>
      <c r="I1203" s="49">
        <v>1</v>
      </c>
      <c r="J1203" s="37"/>
      <c r="K1203" s="31"/>
      <c r="L1203" s="31"/>
      <c r="M1203" s="38"/>
      <c r="N1203" s="193"/>
      <c r="O1203" s="21"/>
      <c r="P1203" s="21"/>
      <c r="Q1203" s="21"/>
      <c r="R1203" s="21"/>
      <c r="S1203" s="21"/>
      <c r="T1203" s="121"/>
      <c r="U1203" s="50">
        <f t="shared" si="300"/>
        <v>0</v>
      </c>
      <c r="V1203" s="29">
        <f t="shared" si="301"/>
        <v>0</v>
      </c>
      <c r="W1203" s="29">
        <f t="shared" si="302"/>
        <v>0</v>
      </c>
      <c r="X1203" s="57">
        <f t="shared" si="303"/>
        <v>0</v>
      </c>
      <c r="Y1203" s="29">
        <f t="shared" si="304"/>
        <v>0</v>
      </c>
      <c r="Z1203" s="20">
        <f t="shared" si="305"/>
        <v>0</v>
      </c>
      <c r="AA1203" s="20">
        <f t="shared" si="315"/>
        <v>0</v>
      </c>
      <c r="AB1203" s="20">
        <f t="shared" si="306"/>
        <v>0</v>
      </c>
      <c r="AC1203" s="20">
        <f t="shared" si="307"/>
        <v>0</v>
      </c>
      <c r="AD1203" s="20">
        <f t="shared" si="308"/>
        <v>0.33</v>
      </c>
      <c r="AE1203" s="23">
        <f t="shared" si="309"/>
        <v>0</v>
      </c>
      <c r="AF1203" s="25">
        <f t="shared" si="310"/>
        <v>0</v>
      </c>
      <c r="AG1203" s="230">
        <f t="shared" si="319"/>
        <v>0</v>
      </c>
      <c r="AH1203" s="25">
        <f t="shared" si="317"/>
        <v>0</v>
      </c>
      <c r="AI1203" s="23"/>
      <c r="AJ1203" s="49">
        <f t="shared" si="311"/>
        <v>0.33</v>
      </c>
      <c r="AK1203" s="181" t="s">
        <v>875</v>
      </c>
      <c r="AL1203" s="182">
        <f t="shared" si="312"/>
        <v>5.5000000000000003E-4</v>
      </c>
      <c r="AM1203" s="158" t="s">
        <v>402</v>
      </c>
      <c r="AN1203" s="20" t="s">
        <v>110</v>
      </c>
      <c r="AO1203" s="20" t="s">
        <v>110</v>
      </c>
      <c r="AP1203" s="21"/>
      <c r="AQ1203" s="122" t="s">
        <v>876</v>
      </c>
      <c r="AR1203" s="185" t="str">
        <f>INDEX(Преподаватели!F$3:F$72,MATCH($AK1203,Преподаватели!$E$3:$E$72,0),1)</f>
        <v>проф.</v>
      </c>
      <c r="AS1203" s="101" t="str">
        <f>INDEX(Преподаватели!G$3:G$72,MATCH($AK1203,Преподаватели!$E$3:$E$72,0),1)</f>
        <v>шт.</v>
      </c>
      <c r="AT1203" s="101" t="str">
        <f>INDEX(Преподаватели!H$3:H$72,MATCH($AK1203,Преподаватели!$E$3:$E$72,0),1)</f>
        <v>д.н.</v>
      </c>
      <c r="AU1203" s="186" t="str">
        <f>INDEX(Преподаватели!I$3:I$72,MATCH($AK1203,Преподаватели!$E$3:$E$72,0),1)</f>
        <v>проф.</v>
      </c>
      <c r="AV1203" s="157"/>
      <c r="AW1203" s="163"/>
      <c r="AX1203" s="163"/>
      <c r="AY1203" s="164"/>
      <c r="AZ1203" s="165"/>
      <c r="BA1203" s="165"/>
    </row>
    <row r="1204" spans="1:58">
      <c r="A1204" s="319" t="s">
        <v>881</v>
      </c>
      <c r="B1204" s="318" t="s">
        <v>892</v>
      </c>
      <c r="C1204" s="68" t="s">
        <v>926</v>
      </c>
      <c r="D1204" s="21" t="s">
        <v>437</v>
      </c>
      <c r="E1204" s="21" t="s">
        <v>852</v>
      </c>
      <c r="F1204" s="21">
        <v>1</v>
      </c>
      <c r="G1204" s="20" t="s">
        <v>927</v>
      </c>
      <c r="H1204" s="21">
        <v>1</v>
      </c>
      <c r="I1204" s="49">
        <v>1</v>
      </c>
      <c r="J1204" s="37"/>
      <c r="K1204" s="31"/>
      <c r="L1204" s="31"/>
      <c r="M1204" s="38"/>
      <c r="N1204" s="193"/>
      <c r="O1204" s="21"/>
      <c r="P1204" s="21"/>
      <c r="Q1204" s="21"/>
      <c r="R1204" s="21"/>
      <c r="S1204" s="21"/>
      <c r="T1204" s="121"/>
      <c r="U1204" s="50">
        <f t="shared" si="300"/>
        <v>0</v>
      </c>
      <c r="V1204" s="29">
        <f t="shared" si="301"/>
        <v>0</v>
      </c>
      <c r="W1204" s="29">
        <f t="shared" si="302"/>
        <v>0</v>
      </c>
      <c r="X1204" s="57">
        <f t="shared" si="303"/>
        <v>0</v>
      </c>
      <c r="Y1204" s="29">
        <f t="shared" si="304"/>
        <v>0</v>
      </c>
      <c r="Z1204" s="20">
        <f t="shared" si="305"/>
        <v>0</v>
      </c>
      <c r="AA1204" s="20">
        <f t="shared" si="315"/>
        <v>0</v>
      </c>
      <c r="AB1204" s="20">
        <f t="shared" si="306"/>
        <v>0</v>
      </c>
      <c r="AC1204" s="20">
        <f t="shared" si="307"/>
        <v>0</v>
      </c>
      <c r="AD1204" s="20">
        <f t="shared" si="308"/>
        <v>0.33</v>
      </c>
      <c r="AE1204" s="23">
        <f t="shared" si="309"/>
        <v>0</v>
      </c>
      <c r="AF1204" s="25">
        <f t="shared" si="310"/>
        <v>0</v>
      </c>
      <c r="AG1204" s="230">
        <f t="shared" si="319"/>
        <v>0</v>
      </c>
      <c r="AH1204" s="25">
        <f t="shared" si="317"/>
        <v>0</v>
      </c>
      <c r="AI1204" s="23"/>
      <c r="AJ1204" s="49">
        <f t="shared" si="311"/>
        <v>0.33</v>
      </c>
      <c r="AK1204" s="181" t="s">
        <v>875</v>
      </c>
      <c r="AL1204" s="182">
        <f t="shared" si="312"/>
        <v>5.5000000000000003E-4</v>
      </c>
      <c r="AM1204" s="158" t="s">
        <v>402</v>
      </c>
      <c r="AN1204" s="20" t="s">
        <v>110</v>
      </c>
      <c r="AO1204" s="20" t="s">
        <v>110</v>
      </c>
      <c r="AP1204" s="21"/>
      <c r="AQ1204" s="122" t="s">
        <v>876</v>
      </c>
      <c r="AR1204" s="185" t="str">
        <f>INDEX(Преподаватели!F$3:F$72,MATCH($AK1204,Преподаватели!$E$3:$E$72,0),1)</f>
        <v>проф.</v>
      </c>
      <c r="AS1204" s="101" t="str">
        <f>INDEX(Преподаватели!G$3:G$72,MATCH($AK1204,Преподаватели!$E$3:$E$72,0),1)</f>
        <v>шт.</v>
      </c>
      <c r="AT1204" s="101" t="str">
        <f>INDEX(Преподаватели!H$3:H$72,MATCH($AK1204,Преподаватели!$E$3:$E$72,0),1)</f>
        <v>д.н.</v>
      </c>
      <c r="AU1204" s="186" t="str">
        <f>INDEX(Преподаватели!I$3:I$72,MATCH($AK1204,Преподаватели!$E$3:$E$72,0),1)</f>
        <v>проф.</v>
      </c>
      <c r="AV1204" s="157"/>
      <c r="AW1204" s="163"/>
      <c r="AX1204" s="163"/>
      <c r="AY1204" s="164"/>
      <c r="AZ1204" s="165"/>
      <c r="BA1204" s="165"/>
      <c r="BB1204" s="1"/>
      <c r="BC1204" s="1"/>
      <c r="BD1204" s="1"/>
      <c r="BE1204" s="1"/>
      <c r="BF1204" s="1"/>
    </row>
    <row r="1205" spans="1:58" s="1" customFormat="1">
      <c r="A1205" s="319" t="s">
        <v>881</v>
      </c>
      <c r="B1205" s="318" t="s">
        <v>892</v>
      </c>
      <c r="C1205" s="68" t="s">
        <v>926</v>
      </c>
      <c r="D1205" s="21" t="s">
        <v>437</v>
      </c>
      <c r="E1205" s="21" t="s">
        <v>852</v>
      </c>
      <c r="F1205" s="21">
        <v>1</v>
      </c>
      <c r="G1205" s="20" t="s">
        <v>927</v>
      </c>
      <c r="H1205" s="21">
        <v>1</v>
      </c>
      <c r="I1205" s="49">
        <v>1</v>
      </c>
      <c r="J1205" s="37"/>
      <c r="K1205" s="31"/>
      <c r="L1205" s="31"/>
      <c r="M1205" s="38"/>
      <c r="N1205" s="193"/>
      <c r="O1205" s="21"/>
      <c r="P1205" s="21"/>
      <c r="Q1205" s="21"/>
      <c r="R1205" s="21"/>
      <c r="S1205" s="21"/>
      <c r="T1205" s="121"/>
      <c r="U1205" s="50">
        <f t="shared" si="300"/>
        <v>0</v>
      </c>
      <c r="V1205" s="29">
        <f t="shared" si="301"/>
        <v>0</v>
      </c>
      <c r="W1205" s="29">
        <f t="shared" si="302"/>
        <v>0</v>
      </c>
      <c r="X1205" s="57">
        <f t="shared" si="303"/>
        <v>0</v>
      </c>
      <c r="Y1205" s="29">
        <f t="shared" si="304"/>
        <v>0</v>
      </c>
      <c r="Z1205" s="20">
        <f t="shared" si="305"/>
        <v>0</v>
      </c>
      <c r="AA1205" s="20">
        <f t="shared" si="315"/>
        <v>0</v>
      </c>
      <c r="AB1205" s="20">
        <f t="shared" si="306"/>
        <v>0</v>
      </c>
      <c r="AC1205" s="20">
        <f t="shared" si="307"/>
        <v>0</v>
      </c>
      <c r="AD1205" s="20">
        <f t="shared" si="308"/>
        <v>0.33</v>
      </c>
      <c r="AE1205" s="23">
        <f t="shared" si="309"/>
        <v>0</v>
      </c>
      <c r="AF1205" s="25">
        <f t="shared" si="310"/>
        <v>0</v>
      </c>
      <c r="AG1205" s="230">
        <f t="shared" si="319"/>
        <v>0</v>
      </c>
      <c r="AH1205" s="25">
        <f t="shared" si="317"/>
        <v>0</v>
      </c>
      <c r="AI1205" s="23"/>
      <c r="AJ1205" s="49">
        <f t="shared" si="311"/>
        <v>0.33</v>
      </c>
      <c r="AK1205" s="181" t="s">
        <v>880</v>
      </c>
      <c r="AL1205" s="182">
        <f t="shared" si="312"/>
        <v>5.5000000000000003E-4</v>
      </c>
      <c r="AM1205" s="158" t="s">
        <v>402</v>
      </c>
      <c r="AN1205" s="20" t="s">
        <v>110</v>
      </c>
      <c r="AO1205" s="20" t="s">
        <v>110</v>
      </c>
      <c r="AP1205" s="21"/>
      <c r="AQ1205" s="122" t="s">
        <v>876</v>
      </c>
      <c r="AR1205" s="185" t="str">
        <f>INDEX(Преподаватели!F$3:F$72,MATCH($AK1205,Преподаватели!$E$3:$E$72,0),1)</f>
        <v>доц.</v>
      </c>
      <c r="AS1205" s="101" t="str">
        <f>INDEX(Преподаватели!G$3:G$72,MATCH($AK1205,Преподаватели!$E$3:$E$72,0),1)</f>
        <v>шт.</v>
      </c>
      <c r="AT1205" s="101" t="str">
        <f>INDEX(Преподаватели!H$3:H$72,MATCH($AK1205,Преподаватели!$E$3:$E$72,0),1)</f>
        <v>к.н.</v>
      </c>
      <c r="AU1205" s="186" t="str">
        <f>INDEX(Преподаватели!I$3:I$72,MATCH($AK1205,Преподаватели!$E$3:$E$72,0),1)</f>
        <v>доц.</v>
      </c>
      <c r="AV1205" s="157"/>
      <c r="AW1205" s="163"/>
      <c r="AX1205" s="163"/>
      <c r="AY1205" s="164"/>
      <c r="AZ1205" s="165"/>
      <c r="BA1205" s="165"/>
      <c r="BB1205" s="4"/>
      <c r="BC1205" s="4"/>
      <c r="BD1205" s="4"/>
      <c r="BE1205" s="4"/>
      <c r="BF1205" s="4"/>
    </row>
    <row r="1206" spans="1:58" s="1" customFormat="1">
      <c r="A1206" s="324" t="s">
        <v>885</v>
      </c>
      <c r="B1206" s="318" t="s">
        <v>886</v>
      </c>
      <c r="C1206" s="68" t="s">
        <v>483</v>
      </c>
      <c r="D1206" s="21" t="s">
        <v>437</v>
      </c>
      <c r="E1206" s="21" t="s">
        <v>852</v>
      </c>
      <c r="F1206" s="21">
        <v>1</v>
      </c>
      <c r="G1206" s="20" t="s">
        <v>928</v>
      </c>
      <c r="H1206" s="21">
        <v>9</v>
      </c>
      <c r="I1206" s="49">
        <v>1</v>
      </c>
      <c r="J1206" s="37"/>
      <c r="K1206" s="31" t="s">
        <v>879</v>
      </c>
      <c r="L1206" s="31"/>
      <c r="M1206" s="38"/>
      <c r="N1206" s="193">
        <v>4.5</v>
      </c>
      <c r="O1206" s="21">
        <v>135</v>
      </c>
      <c r="P1206" s="21"/>
      <c r="Q1206" s="21"/>
      <c r="R1206" s="21"/>
      <c r="S1206" s="21"/>
      <c r="T1206" s="121"/>
      <c r="U1206" s="50">
        <f t="shared" si="300"/>
        <v>0</v>
      </c>
      <c r="V1206" s="29">
        <f t="shared" si="301"/>
        <v>0</v>
      </c>
      <c r="W1206" s="29">
        <f t="shared" si="302"/>
        <v>0</v>
      </c>
      <c r="X1206" s="57">
        <f t="shared" si="303"/>
        <v>0</v>
      </c>
      <c r="Y1206" s="29">
        <f t="shared" si="304"/>
        <v>0</v>
      </c>
      <c r="Z1206" s="20">
        <f t="shared" si="305"/>
        <v>0</v>
      </c>
      <c r="AA1206" s="20">
        <f t="shared" si="315"/>
        <v>0</v>
      </c>
      <c r="AB1206" s="20">
        <f t="shared" si="306"/>
        <v>0</v>
      </c>
      <c r="AC1206" s="20">
        <f t="shared" si="307"/>
        <v>0</v>
      </c>
      <c r="AD1206" s="20">
        <f t="shared" si="308"/>
        <v>0</v>
      </c>
      <c r="AE1206" s="23">
        <f t="shared" si="309"/>
        <v>0</v>
      </c>
      <c r="AF1206" s="25">
        <f t="shared" si="310"/>
        <v>13.5</v>
      </c>
      <c r="AG1206" s="230">
        <f t="shared" si="319"/>
        <v>0</v>
      </c>
      <c r="AH1206" s="25">
        <f t="shared" si="317"/>
        <v>0</v>
      </c>
      <c r="AI1206" s="23"/>
      <c r="AJ1206" s="49">
        <f t="shared" si="311"/>
        <v>13.5</v>
      </c>
      <c r="AK1206" s="181" t="s">
        <v>875</v>
      </c>
      <c r="AL1206" s="182">
        <f t="shared" si="312"/>
        <v>2.2499999999999999E-2</v>
      </c>
      <c r="AM1206" s="158" t="s">
        <v>468</v>
      </c>
      <c r="AN1206" s="20" t="s">
        <v>180</v>
      </c>
      <c r="AO1206" s="20" t="s">
        <v>180</v>
      </c>
      <c r="AP1206" s="21"/>
      <c r="AQ1206" s="122" t="s">
        <v>876</v>
      </c>
      <c r="AR1206" s="185" t="str">
        <f>INDEX(Преподаватели!F$3:F$72,MATCH($AK1206,Преподаватели!$E$3:$E$72,0),1)</f>
        <v>проф.</v>
      </c>
      <c r="AS1206" s="101" t="str">
        <f>INDEX(Преподаватели!G$3:G$72,MATCH($AK1206,Преподаватели!$E$3:$E$72,0),1)</f>
        <v>шт.</v>
      </c>
      <c r="AT1206" s="101" t="str">
        <f>INDEX(Преподаватели!H$3:H$72,MATCH($AK1206,Преподаватели!$E$3:$E$72,0),1)</f>
        <v>д.н.</v>
      </c>
      <c r="AU1206" s="186" t="str">
        <f>INDEX(Преподаватели!I$3:I$72,MATCH($AK1206,Преподаватели!$E$3:$E$72,0),1)</f>
        <v>проф.</v>
      </c>
      <c r="AV1206" s="157"/>
      <c r="AW1206" s="163"/>
      <c r="AX1206" s="163"/>
      <c r="AY1206" s="164"/>
      <c r="AZ1206" s="165"/>
      <c r="BA1206" s="165"/>
    </row>
    <row r="1207" spans="1:58" s="1" customFormat="1">
      <c r="A1207" s="324" t="s">
        <v>877</v>
      </c>
      <c r="B1207" s="318" t="s">
        <v>888</v>
      </c>
      <c r="C1207" s="68" t="s">
        <v>483</v>
      </c>
      <c r="D1207" s="21" t="s">
        <v>437</v>
      </c>
      <c r="E1207" s="21" t="s">
        <v>852</v>
      </c>
      <c r="F1207" s="21">
        <v>1</v>
      </c>
      <c r="G1207" s="20" t="s">
        <v>928</v>
      </c>
      <c r="H1207" s="21">
        <v>9</v>
      </c>
      <c r="I1207" s="49">
        <v>1</v>
      </c>
      <c r="J1207" s="37"/>
      <c r="K1207" s="31" t="s">
        <v>879</v>
      </c>
      <c r="L1207" s="31"/>
      <c r="M1207" s="38"/>
      <c r="N1207" s="193">
        <v>4.5</v>
      </c>
      <c r="O1207" s="21">
        <v>135</v>
      </c>
      <c r="P1207" s="21"/>
      <c r="Q1207" s="21"/>
      <c r="R1207" s="21"/>
      <c r="S1207" s="21"/>
      <c r="T1207" s="121"/>
      <c r="U1207" s="50">
        <f t="shared" si="300"/>
        <v>0</v>
      </c>
      <c r="V1207" s="29">
        <f t="shared" si="301"/>
        <v>0</v>
      </c>
      <c r="W1207" s="29">
        <f t="shared" si="302"/>
        <v>0</v>
      </c>
      <c r="X1207" s="57">
        <f t="shared" si="303"/>
        <v>0</v>
      </c>
      <c r="Y1207" s="29">
        <f t="shared" si="304"/>
        <v>0</v>
      </c>
      <c r="Z1207" s="20">
        <f t="shared" si="305"/>
        <v>0</v>
      </c>
      <c r="AA1207" s="20">
        <f t="shared" si="315"/>
        <v>0</v>
      </c>
      <c r="AB1207" s="20">
        <f t="shared" si="306"/>
        <v>0</v>
      </c>
      <c r="AC1207" s="20">
        <f t="shared" si="307"/>
        <v>0</v>
      </c>
      <c r="AD1207" s="20">
        <f t="shared" si="308"/>
        <v>0</v>
      </c>
      <c r="AE1207" s="23">
        <f t="shared" si="309"/>
        <v>0</v>
      </c>
      <c r="AF1207" s="25">
        <f t="shared" si="310"/>
        <v>0.9</v>
      </c>
      <c r="AG1207" s="230">
        <f t="shared" si="319"/>
        <v>0</v>
      </c>
      <c r="AH1207" s="25">
        <f t="shared" si="317"/>
        <v>0</v>
      </c>
      <c r="AI1207" s="23"/>
      <c r="AJ1207" s="49">
        <f t="shared" si="311"/>
        <v>0.9</v>
      </c>
      <c r="AK1207" s="181" t="s">
        <v>875</v>
      </c>
      <c r="AL1207" s="182">
        <f t="shared" si="312"/>
        <v>1.5E-3</v>
      </c>
      <c r="AM1207" s="158" t="s">
        <v>468</v>
      </c>
      <c r="AN1207" s="20" t="s">
        <v>180</v>
      </c>
      <c r="AO1207" s="20" t="s">
        <v>180</v>
      </c>
      <c r="AP1207" s="21"/>
      <c r="AQ1207" s="122" t="s">
        <v>876</v>
      </c>
      <c r="AR1207" s="185" t="str">
        <f>INDEX(Преподаватели!F$3:F$72,MATCH($AK1207,Преподаватели!$E$3:$E$72,0),1)</f>
        <v>проф.</v>
      </c>
      <c r="AS1207" s="101" t="str">
        <f>INDEX(Преподаватели!G$3:G$72,MATCH($AK1207,Преподаватели!$E$3:$E$72,0),1)</f>
        <v>шт.</v>
      </c>
      <c r="AT1207" s="101" t="str">
        <f>INDEX(Преподаватели!H$3:H$72,MATCH($AK1207,Преподаватели!$E$3:$E$72,0),1)</f>
        <v>д.н.</v>
      </c>
      <c r="AU1207" s="186" t="str">
        <f>INDEX(Преподаватели!I$3:I$72,MATCH($AK1207,Преподаватели!$E$3:$E$72,0),1)</f>
        <v>проф.</v>
      </c>
      <c r="AV1207" s="157"/>
      <c r="AW1207" s="163"/>
      <c r="AX1207" s="163"/>
      <c r="AY1207" s="164"/>
      <c r="AZ1207" s="165"/>
      <c r="BA1207" s="165"/>
    </row>
    <row r="1208" spans="1:58">
      <c r="A1208" s="22"/>
      <c r="B1208" s="318" t="s">
        <v>889</v>
      </c>
      <c r="C1208" s="68" t="s">
        <v>483</v>
      </c>
      <c r="D1208" s="21" t="s">
        <v>437</v>
      </c>
      <c r="E1208" s="21" t="s">
        <v>852</v>
      </c>
      <c r="F1208" s="21">
        <v>1</v>
      </c>
      <c r="G1208" s="20" t="s">
        <v>928</v>
      </c>
      <c r="H1208" s="21">
        <v>9</v>
      </c>
      <c r="I1208" s="49">
        <v>1</v>
      </c>
      <c r="J1208" s="37"/>
      <c r="K1208" s="31"/>
      <c r="L1208" s="31"/>
      <c r="M1208" s="38"/>
      <c r="N1208" s="193"/>
      <c r="O1208" s="21"/>
      <c r="P1208" s="21"/>
      <c r="Q1208" s="21"/>
      <c r="R1208" s="21"/>
      <c r="S1208" s="21"/>
      <c r="T1208" s="121"/>
      <c r="U1208" s="50">
        <f t="shared" si="300"/>
        <v>0</v>
      </c>
      <c r="V1208" s="29">
        <f t="shared" si="301"/>
        <v>0</v>
      </c>
      <c r="W1208" s="29">
        <f t="shared" si="302"/>
        <v>0</v>
      </c>
      <c r="X1208" s="57">
        <f t="shared" si="303"/>
        <v>0</v>
      </c>
      <c r="Y1208" s="29">
        <f t="shared" si="304"/>
        <v>0</v>
      </c>
      <c r="Z1208" s="20">
        <f t="shared" si="305"/>
        <v>0</v>
      </c>
      <c r="AA1208" s="20">
        <f t="shared" si="315"/>
        <v>0</v>
      </c>
      <c r="AB1208" s="20">
        <f t="shared" si="306"/>
        <v>0</v>
      </c>
      <c r="AC1208" s="20">
        <f t="shared" si="307"/>
        <v>180</v>
      </c>
      <c r="AD1208" s="20">
        <f t="shared" si="308"/>
        <v>0</v>
      </c>
      <c r="AE1208" s="23">
        <f t="shared" si="309"/>
        <v>0</v>
      </c>
      <c r="AF1208" s="25">
        <f t="shared" si="310"/>
        <v>0</v>
      </c>
      <c r="AG1208" s="230">
        <f t="shared" si="319"/>
        <v>0</v>
      </c>
      <c r="AH1208" s="25">
        <f t="shared" si="317"/>
        <v>0</v>
      </c>
      <c r="AI1208" s="23"/>
      <c r="AJ1208" s="49">
        <f t="shared" si="311"/>
        <v>180</v>
      </c>
      <c r="AK1208" s="181" t="s">
        <v>880</v>
      </c>
      <c r="AL1208" s="182">
        <f t="shared" si="312"/>
        <v>0.3</v>
      </c>
      <c r="AM1208" s="158" t="s">
        <v>468</v>
      </c>
      <c r="AN1208" s="20" t="s">
        <v>180</v>
      </c>
      <c r="AO1208" s="20" t="s">
        <v>180</v>
      </c>
      <c r="AP1208" s="21"/>
      <c r="AQ1208" s="122" t="s">
        <v>876</v>
      </c>
      <c r="AR1208" s="185" t="str">
        <f>INDEX(Преподаватели!F$3:F$72,MATCH($AK1208,Преподаватели!$E$3:$E$72,0),1)</f>
        <v>доц.</v>
      </c>
      <c r="AS1208" s="101" t="str">
        <f>INDEX(Преподаватели!G$3:G$72,MATCH($AK1208,Преподаватели!$E$3:$E$72,0),1)</f>
        <v>шт.</v>
      </c>
      <c r="AT1208" s="101" t="str">
        <f>INDEX(Преподаватели!H$3:H$72,MATCH($AK1208,Преподаватели!$E$3:$E$72,0),1)</f>
        <v>к.н.</v>
      </c>
      <c r="AU1208" s="186" t="str">
        <f>INDEX(Преподаватели!I$3:I$72,MATCH($AK1208,Преподаватели!$E$3:$E$72,0),1)</f>
        <v>доц.</v>
      </c>
      <c r="AV1208" s="157"/>
      <c r="AW1208" s="163"/>
      <c r="AX1208" s="163"/>
      <c r="AY1208" s="164"/>
      <c r="AZ1208" s="165"/>
      <c r="BA1208" s="165"/>
      <c r="BB1208" s="1"/>
      <c r="BC1208" s="1"/>
      <c r="BD1208" s="1"/>
      <c r="BE1208" s="1"/>
      <c r="BF1208" s="1"/>
    </row>
    <row r="1209" spans="1:58" s="1" customFormat="1">
      <c r="A1209" s="21"/>
      <c r="B1209" s="318" t="s">
        <v>890</v>
      </c>
      <c r="C1209" s="68" t="s">
        <v>483</v>
      </c>
      <c r="D1209" s="21" t="s">
        <v>437</v>
      </c>
      <c r="E1209" s="21" t="s">
        <v>852</v>
      </c>
      <c r="F1209" s="21">
        <v>1</v>
      </c>
      <c r="G1209" s="20" t="s">
        <v>928</v>
      </c>
      <c r="H1209" s="21">
        <v>9</v>
      </c>
      <c r="I1209" s="49">
        <v>1</v>
      </c>
      <c r="J1209" s="37"/>
      <c r="K1209" s="31"/>
      <c r="L1209" s="31"/>
      <c r="M1209" s="38"/>
      <c r="N1209" s="193"/>
      <c r="O1209" s="21"/>
      <c r="P1209" s="21"/>
      <c r="Q1209" s="21"/>
      <c r="R1209" s="21"/>
      <c r="S1209" s="21"/>
      <c r="T1209" s="121"/>
      <c r="U1209" s="50">
        <f t="shared" si="300"/>
        <v>0</v>
      </c>
      <c r="V1209" s="29">
        <f t="shared" si="301"/>
        <v>0</v>
      </c>
      <c r="W1209" s="29">
        <f t="shared" si="302"/>
        <v>0</v>
      </c>
      <c r="X1209" s="57">
        <f t="shared" si="303"/>
        <v>0</v>
      </c>
      <c r="Y1209" s="29">
        <f t="shared" si="304"/>
        <v>0</v>
      </c>
      <c r="Z1209" s="20">
        <f t="shared" si="305"/>
        <v>0</v>
      </c>
      <c r="AA1209" s="20">
        <f t="shared" si="315"/>
        <v>0</v>
      </c>
      <c r="AB1209" s="20">
        <f t="shared" si="306"/>
        <v>0</v>
      </c>
      <c r="AC1209" s="20">
        <f t="shared" si="307"/>
        <v>2.97</v>
      </c>
      <c r="AD1209" s="20">
        <f t="shared" si="308"/>
        <v>0</v>
      </c>
      <c r="AE1209" s="23">
        <f t="shared" si="309"/>
        <v>0</v>
      </c>
      <c r="AF1209" s="25">
        <f t="shared" si="310"/>
        <v>0</v>
      </c>
      <c r="AG1209" s="230">
        <f t="shared" si="319"/>
        <v>0</v>
      </c>
      <c r="AH1209" s="25">
        <f t="shared" si="317"/>
        <v>0</v>
      </c>
      <c r="AI1209" s="23"/>
      <c r="AJ1209" s="49">
        <f t="shared" si="311"/>
        <v>2.97</v>
      </c>
      <c r="AK1209" s="181" t="s">
        <v>880</v>
      </c>
      <c r="AL1209" s="182">
        <f t="shared" si="312"/>
        <v>4.9500000000000004E-3</v>
      </c>
      <c r="AM1209" s="158" t="s">
        <v>468</v>
      </c>
      <c r="AN1209" s="20" t="s">
        <v>180</v>
      </c>
      <c r="AO1209" s="20" t="s">
        <v>180</v>
      </c>
      <c r="AP1209" s="21"/>
      <c r="AQ1209" s="122" t="s">
        <v>876</v>
      </c>
      <c r="AR1209" s="185" t="str">
        <f>INDEX(Преподаватели!F$3:F$72,MATCH($AK1209,Преподаватели!$E$3:$E$72,0),1)</f>
        <v>доц.</v>
      </c>
      <c r="AS1209" s="101" t="str">
        <f>INDEX(Преподаватели!G$3:G$72,MATCH($AK1209,Преподаватели!$E$3:$E$72,0),1)</f>
        <v>шт.</v>
      </c>
      <c r="AT1209" s="101" t="str">
        <f>INDEX(Преподаватели!H$3:H$72,MATCH($AK1209,Преподаватели!$E$3:$E$72,0),1)</f>
        <v>к.н.</v>
      </c>
      <c r="AU1209" s="186" t="str">
        <f>INDEX(Преподаватели!I$3:I$72,MATCH($AK1209,Преподаватели!$E$3:$E$72,0),1)</f>
        <v>доц.</v>
      </c>
      <c r="AV1209" s="157"/>
      <c r="AW1209" s="163"/>
      <c r="AX1209" s="163"/>
      <c r="AY1209" s="164"/>
      <c r="AZ1209" s="165"/>
      <c r="BA1209" s="165"/>
      <c r="BB1209" s="4"/>
      <c r="BC1209" s="4"/>
      <c r="BD1209" s="4"/>
      <c r="BE1209" s="4"/>
      <c r="BF1209" s="4"/>
    </row>
    <row r="1210" spans="1:58" s="1" customFormat="1">
      <c r="A1210" s="328" t="s">
        <v>881</v>
      </c>
      <c r="B1210" s="318" t="s">
        <v>891</v>
      </c>
      <c r="C1210" s="68" t="s">
        <v>483</v>
      </c>
      <c r="D1210" s="21" t="s">
        <v>437</v>
      </c>
      <c r="E1210" s="21" t="s">
        <v>852</v>
      </c>
      <c r="F1210" s="21">
        <v>1</v>
      </c>
      <c r="G1210" s="20" t="s">
        <v>928</v>
      </c>
      <c r="H1210" s="21">
        <v>9</v>
      </c>
      <c r="I1210" s="49">
        <v>1</v>
      </c>
      <c r="J1210" s="37"/>
      <c r="K1210" s="31"/>
      <c r="L1210" s="31"/>
      <c r="M1210" s="38"/>
      <c r="N1210" s="193"/>
      <c r="O1210" s="21"/>
      <c r="P1210" s="21"/>
      <c r="Q1210" s="21"/>
      <c r="R1210" s="21"/>
      <c r="S1210" s="21"/>
      <c r="T1210" s="121"/>
      <c r="U1210" s="50">
        <f t="shared" si="300"/>
        <v>0</v>
      </c>
      <c r="V1210" s="29">
        <f t="shared" si="301"/>
        <v>0</v>
      </c>
      <c r="W1210" s="29">
        <f t="shared" si="302"/>
        <v>0</v>
      </c>
      <c r="X1210" s="57">
        <f t="shared" si="303"/>
        <v>0</v>
      </c>
      <c r="Y1210" s="29">
        <f t="shared" si="304"/>
        <v>0</v>
      </c>
      <c r="Z1210" s="20">
        <f t="shared" si="305"/>
        <v>0</v>
      </c>
      <c r="AA1210" s="20">
        <f t="shared" si="315"/>
        <v>0</v>
      </c>
      <c r="AB1210" s="20">
        <f t="shared" si="306"/>
        <v>0</v>
      </c>
      <c r="AC1210" s="20">
        <f t="shared" si="307"/>
        <v>0</v>
      </c>
      <c r="AD1210" s="20">
        <f t="shared" si="308"/>
        <v>4.5</v>
      </c>
      <c r="AE1210" s="23">
        <f t="shared" si="309"/>
        <v>0</v>
      </c>
      <c r="AF1210" s="25">
        <f t="shared" si="310"/>
        <v>0</v>
      </c>
      <c r="AG1210" s="230">
        <f t="shared" si="319"/>
        <v>0</v>
      </c>
      <c r="AH1210" s="25">
        <f t="shared" si="317"/>
        <v>0</v>
      </c>
      <c r="AI1210" s="23"/>
      <c r="AJ1210" s="49">
        <f t="shared" si="311"/>
        <v>4.5</v>
      </c>
      <c r="AK1210" s="181" t="s">
        <v>883</v>
      </c>
      <c r="AL1210" s="182">
        <f t="shared" si="312"/>
        <v>7.4999999999999997E-3</v>
      </c>
      <c r="AM1210" s="158" t="s">
        <v>468</v>
      </c>
      <c r="AN1210" s="20" t="s">
        <v>180</v>
      </c>
      <c r="AO1210" s="20" t="s">
        <v>180</v>
      </c>
      <c r="AP1210" s="21"/>
      <c r="AQ1210" s="122" t="s">
        <v>876</v>
      </c>
      <c r="AR1210" s="185" t="str">
        <f>INDEX(Преподаватели!F$3:F$72,MATCH($AK1210,Преподаватели!$E$3:$E$72,0),1)</f>
        <v>доц.</v>
      </c>
      <c r="AS1210" s="101" t="str">
        <f>INDEX(Преподаватели!G$3:G$72,MATCH($AK1210,Преподаватели!$E$3:$E$72,0),1)</f>
        <v>сум.</v>
      </c>
      <c r="AT1210" s="101" t="str">
        <f>INDEX(Преподаватели!H$3:H$72,MATCH($AK1210,Преподаватели!$E$3:$E$72,0),1)</f>
        <v>б.с.</v>
      </c>
      <c r="AU1210" s="186" t="str">
        <f>INDEX(Преподаватели!I$3:I$72,MATCH($AK1210,Преподаватели!$E$3:$E$72,0),1)</f>
        <v>б.з.</v>
      </c>
      <c r="AV1210" s="157"/>
      <c r="AW1210" s="163"/>
      <c r="AX1210" s="163"/>
      <c r="AY1210" s="164"/>
      <c r="AZ1210" s="165"/>
      <c r="BA1210" s="165"/>
    </row>
    <row r="1211" spans="1:58" s="1" customFormat="1">
      <c r="A1211" s="328" t="s">
        <v>881</v>
      </c>
      <c r="B1211" s="318" t="s">
        <v>892</v>
      </c>
      <c r="C1211" s="68" t="s">
        <v>483</v>
      </c>
      <c r="D1211" s="21" t="s">
        <v>437</v>
      </c>
      <c r="E1211" s="21" t="s">
        <v>852</v>
      </c>
      <c r="F1211" s="21">
        <v>1</v>
      </c>
      <c r="G1211" s="20" t="s">
        <v>928</v>
      </c>
      <c r="H1211" s="21">
        <v>9</v>
      </c>
      <c r="I1211" s="49">
        <v>1</v>
      </c>
      <c r="J1211" s="37"/>
      <c r="K1211" s="31"/>
      <c r="L1211" s="31"/>
      <c r="M1211" s="38"/>
      <c r="N1211" s="193"/>
      <c r="O1211" s="21"/>
      <c r="P1211" s="21"/>
      <c r="Q1211" s="21"/>
      <c r="R1211" s="21"/>
      <c r="S1211" s="21"/>
      <c r="T1211" s="121"/>
      <c r="U1211" s="50">
        <f t="shared" si="300"/>
        <v>0</v>
      </c>
      <c r="V1211" s="29">
        <f t="shared" si="301"/>
        <v>0</v>
      </c>
      <c r="W1211" s="29">
        <f t="shared" si="302"/>
        <v>0</v>
      </c>
      <c r="X1211" s="57">
        <f t="shared" si="303"/>
        <v>0</v>
      </c>
      <c r="Y1211" s="29">
        <f t="shared" si="304"/>
        <v>0</v>
      </c>
      <c r="Z1211" s="20">
        <f t="shared" si="305"/>
        <v>0</v>
      </c>
      <c r="AA1211" s="20">
        <f t="shared" si="315"/>
        <v>0</v>
      </c>
      <c r="AB1211" s="20">
        <f t="shared" si="306"/>
        <v>0</v>
      </c>
      <c r="AC1211" s="20">
        <f t="shared" si="307"/>
        <v>0</v>
      </c>
      <c r="AD1211" s="20">
        <f t="shared" si="308"/>
        <v>2.97</v>
      </c>
      <c r="AE1211" s="23">
        <f t="shared" si="309"/>
        <v>0</v>
      </c>
      <c r="AF1211" s="25">
        <f t="shared" si="310"/>
        <v>0</v>
      </c>
      <c r="AG1211" s="230">
        <f t="shared" si="319"/>
        <v>0</v>
      </c>
      <c r="AH1211" s="25">
        <f t="shared" si="317"/>
        <v>0</v>
      </c>
      <c r="AI1211" s="23"/>
      <c r="AJ1211" s="49">
        <f t="shared" si="311"/>
        <v>2.97</v>
      </c>
      <c r="AK1211" s="181" t="s">
        <v>875</v>
      </c>
      <c r="AL1211" s="182">
        <f t="shared" si="312"/>
        <v>4.9500000000000004E-3</v>
      </c>
      <c r="AM1211" s="158" t="s">
        <v>468</v>
      </c>
      <c r="AN1211" s="20" t="s">
        <v>180</v>
      </c>
      <c r="AO1211" s="20" t="s">
        <v>180</v>
      </c>
      <c r="AP1211" s="21"/>
      <c r="AQ1211" s="122" t="s">
        <v>876</v>
      </c>
      <c r="AR1211" s="185" t="str">
        <f>INDEX(Преподаватели!F$3:F$72,MATCH($AK1211,Преподаватели!$E$3:$E$72,0),1)</f>
        <v>проф.</v>
      </c>
      <c r="AS1211" s="101" t="str">
        <f>INDEX(Преподаватели!G$3:G$72,MATCH($AK1211,Преподаватели!$E$3:$E$72,0),1)</f>
        <v>шт.</v>
      </c>
      <c r="AT1211" s="101" t="str">
        <f>INDEX(Преподаватели!H$3:H$72,MATCH($AK1211,Преподаватели!$E$3:$E$72,0),1)</f>
        <v>д.н.</v>
      </c>
      <c r="AU1211" s="186" t="str">
        <f>INDEX(Преподаватели!I$3:I$72,MATCH($AK1211,Преподаватели!$E$3:$E$72,0),1)</f>
        <v>проф.</v>
      </c>
      <c r="AV1211" s="157"/>
      <c r="AW1211" s="163"/>
      <c r="AX1211" s="163"/>
      <c r="AY1211" s="164"/>
      <c r="AZ1211" s="165"/>
      <c r="BA1211" s="165"/>
      <c r="BB1211" s="4"/>
      <c r="BC1211" s="4"/>
      <c r="BD1211" s="4"/>
      <c r="BE1211" s="4"/>
      <c r="BF1211" s="4"/>
    </row>
    <row r="1212" spans="1:58">
      <c r="A1212" s="319" t="s">
        <v>881</v>
      </c>
      <c r="B1212" s="318" t="s">
        <v>892</v>
      </c>
      <c r="C1212" s="68" t="s">
        <v>483</v>
      </c>
      <c r="D1212" s="21" t="s">
        <v>437</v>
      </c>
      <c r="E1212" s="21" t="s">
        <v>852</v>
      </c>
      <c r="F1212" s="21">
        <v>1</v>
      </c>
      <c r="G1212" s="20" t="s">
        <v>928</v>
      </c>
      <c r="H1212" s="21">
        <v>9</v>
      </c>
      <c r="I1212" s="49">
        <v>1</v>
      </c>
      <c r="J1212" s="37"/>
      <c r="K1212" s="31"/>
      <c r="L1212" s="31"/>
      <c r="M1212" s="38"/>
      <c r="N1212" s="193"/>
      <c r="O1212" s="21"/>
      <c r="P1212" s="21"/>
      <c r="Q1212" s="21"/>
      <c r="R1212" s="21"/>
      <c r="S1212" s="21"/>
      <c r="T1212" s="121"/>
      <c r="U1212" s="50">
        <f t="shared" si="300"/>
        <v>0</v>
      </c>
      <c r="V1212" s="29">
        <f t="shared" si="301"/>
        <v>0</v>
      </c>
      <c r="W1212" s="29">
        <f t="shared" si="302"/>
        <v>0</v>
      </c>
      <c r="X1212" s="57">
        <f t="shared" si="303"/>
        <v>0</v>
      </c>
      <c r="Y1212" s="29">
        <f t="shared" si="304"/>
        <v>0</v>
      </c>
      <c r="Z1212" s="20">
        <f t="shared" si="305"/>
        <v>0</v>
      </c>
      <c r="AA1212" s="20">
        <f t="shared" si="315"/>
        <v>0</v>
      </c>
      <c r="AB1212" s="20">
        <f t="shared" si="306"/>
        <v>0</v>
      </c>
      <c r="AC1212" s="20">
        <f t="shared" si="307"/>
        <v>0</v>
      </c>
      <c r="AD1212" s="20">
        <f t="shared" si="308"/>
        <v>2.97</v>
      </c>
      <c r="AE1212" s="23">
        <f t="shared" si="309"/>
        <v>0</v>
      </c>
      <c r="AF1212" s="25">
        <f t="shared" si="310"/>
        <v>0</v>
      </c>
      <c r="AG1212" s="230">
        <f t="shared" si="319"/>
        <v>0</v>
      </c>
      <c r="AH1212" s="25">
        <f t="shared" ref="AH1212:AH1243" si="320">IF(AF1212&gt;0,0,IF(D1212="Заоч.",0,IF(OR(D1212="Ден.(д)",D1212="Заоч.(д)"),0,IF(Q1212&gt;0,N1212*H1212*0.02,0))))</f>
        <v>0</v>
      </c>
      <c r="AI1212" s="23"/>
      <c r="AJ1212" s="49">
        <f t="shared" si="311"/>
        <v>2.97</v>
      </c>
      <c r="AK1212" s="181" t="s">
        <v>880</v>
      </c>
      <c r="AL1212" s="182">
        <f t="shared" si="312"/>
        <v>4.9500000000000004E-3</v>
      </c>
      <c r="AM1212" s="69" t="s">
        <v>468</v>
      </c>
      <c r="AN1212" s="20" t="s">
        <v>180</v>
      </c>
      <c r="AO1212" s="20" t="s">
        <v>180</v>
      </c>
      <c r="AP1212" s="21"/>
      <c r="AQ1212" s="122" t="s">
        <v>876</v>
      </c>
      <c r="AR1212" s="185" t="str">
        <f>INDEX(Преподаватели!F$3:F$72,MATCH($AK1212,Преподаватели!$E$3:$E$72,0),1)</f>
        <v>доц.</v>
      </c>
      <c r="AS1212" s="101" t="str">
        <f>INDEX(Преподаватели!G$3:G$72,MATCH($AK1212,Преподаватели!$E$3:$E$72,0),1)</f>
        <v>шт.</v>
      </c>
      <c r="AT1212" s="101" t="str">
        <f>INDEX(Преподаватели!H$3:H$72,MATCH($AK1212,Преподаватели!$E$3:$E$72,0),1)</f>
        <v>к.н.</v>
      </c>
      <c r="AU1212" s="186" t="str">
        <f>INDEX(Преподаватели!I$3:I$72,MATCH($AK1212,Преподаватели!$E$3:$E$72,0),1)</f>
        <v>доц.</v>
      </c>
      <c r="AV1212" s="157"/>
      <c r="AW1212" s="163"/>
      <c r="AX1212" s="163"/>
      <c r="AY1212" s="164"/>
      <c r="AZ1212" s="165"/>
      <c r="BA1212" s="165"/>
      <c r="BB1212" s="1"/>
      <c r="BC1212" s="1"/>
      <c r="BD1212" s="1"/>
      <c r="BE1212" s="1"/>
      <c r="BF1212" s="1"/>
    </row>
    <row r="1213" spans="1:58" s="1" customFormat="1">
      <c r="A1213" s="328" t="s">
        <v>881</v>
      </c>
      <c r="B1213" s="318" t="s">
        <v>892</v>
      </c>
      <c r="C1213" s="68" t="s">
        <v>483</v>
      </c>
      <c r="D1213" s="21" t="s">
        <v>437</v>
      </c>
      <c r="E1213" s="21" t="s">
        <v>852</v>
      </c>
      <c r="F1213" s="21">
        <v>1</v>
      </c>
      <c r="G1213" s="20" t="s">
        <v>928</v>
      </c>
      <c r="H1213" s="21">
        <v>9</v>
      </c>
      <c r="I1213" s="49">
        <v>1</v>
      </c>
      <c r="J1213" s="37"/>
      <c r="K1213" s="31"/>
      <c r="L1213" s="31"/>
      <c r="M1213" s="38"/>
      <c r="N1213" s="193"/>
      <c r="O1213" s="21"/>
      <c r="P1213" s="21"/>
      <c r="Q1213" s="21"/>
      <c r="R1213" s="21"/>
      <c r="S1213" s="21"/>
      <c r="T1213" s="121"/>
      <c r="U1213" s="50">
        <f t="shared" ref="U1213:U1604" si="321">Q1213</f>
        <v>0</v>
      </c>
      <c r="V1213" s="29">
        <f t="shared" ref="V1213:V1604" si="322">R1213*I1213</f>
        <v>0</v>
      </c>
      <c r="W1213" s="29">
        <f t="shared" ref="W1213:W1604" si="323">S1213*I1213</f>
        <v>0</v>
      </c>
      <c r="X1213" s="57">
        <f t="shared" ref="X1213:X1604" si="324">IF(AF1213&gt;0,0,IF(AND(D1213="Заоч.(д)",M1213="+"),N1213*2*0.25*H1213,IF(OR(M1213="+",M1213="+у"),H1213*0.25,IF(OR(M1213="к",M1213="к/кмс"),H1213*0.25,IF(OR(M1213="кк",M1213="кк/кмс"),H1213*0.25*2,IF(OR(M1213="рр",M1213="рр/кмс"),H1213*0.5,IF(OR(M1213="кр",M1213="кр/кмс"),H1213*1,0)))))))</f>
        <v>0</v>
      </c>
      <c r="Y1213" s="29">
        <f t="shared" ref="Y1213:Y1604" si="325">IF(L1213="+",H1213*3,IF(L1213="+в",H1213*3,0))</f>
        <v>0</v>
      </c>
      <c r="Z1213" s="20">
        <f t="shared" ref="Z1213:Z1604" si="326">IF(AND(D1213="Заоч.(д)",K1213="+"),H1213*0.1,IF(AF1213&gt;0,0,IF(AND(K1213="+",R1213="",S1213="",O1213=Q1213+T1213),H1213*0.1,0)))</f>
        <v>0</v>
      </c>
      <c r="AA1213" s="20">
        <f t="shared" si="315"/>
        <v>0</v>
      </c>
      <c r="AB1213" s="20">
        <f t="shared" ref="AB1213:AB1604" si="327">IF(AND(J1213="+",D1213="Заоч.(д)"),H1213*0.1,IF(J1213="+",H1213*0.25,0))</f>
        <v>0</v>
      </c>
      <c r="AC1213" s="20">
        <f t="shared" ref="AC1213:AC1604" si="328">IF(B1213="Керівництво бакалаврськими роботами",H1213*10,IF(B1213="Керівництво магістерськими роботами",H1213*20,IF(B1213="Рецензування бакалаврських робіт",H1213*1,IF(B1213="Рецензування магістерських робіт",H1213*2,IF(B1213="Нормоконтроль",H1213*0.33,0)))))</f>
        <v>0</v>
      </c>
      <c r="AD1213" s="20">
        <f t="shared" ref="AD1213:AD1604" si="329">IF(B1213="Голова ЕК (екзамен)",H1213*0.5,IF(B1213="Голова ЕК (захист)",H1213*0.5,IF(B1213="Участь у ЕК (екзамен)",H1213*0.33,IF(B1213="Участь у ЕК (захист)",H1213*0.33,0))))</f>
        <v>2.97</v>
      </c>
      <c r="AE1213" s="23">
        <f t="shared" ref="AE1213:AE1604" si="330">IF(B1213="Керівництво аспірантами (очна)",H1213*25,IF(B1213="Керівництво аспірантами (заочна)",H1213*25,IF(B1213="Рецензування рефератів (асп.)",H1213*2,IF(B1213="Кандидатські іспити",H1213*0.5,IF(B1213="Вступні іспити (асп.)",H1213*0.5,IF(B1213="Наукове консультування докторантів",H1213*50,0))))))</f>
        <v>0</v>
      </c>
      <c r="AF1213" s="25">
        <f t="shared" ref="AF1213:AF1261" si="331">IF(AND(A1213="ПедПр",D1213="Ден."),H1213*N1213/1.5,IF(AND(A1213="ПедПр",D1213="Заоч."),H1213*0.5*N1213/1.5,IF(AND(A1213="ПедПр",D1213="Заоч.(д)"),H1213*0.5*N1213/1.5,IF(AND(A1213="Пр",D1213="Ден."),H1213*0.5,IF(AND(A1213="Пр",D1213="Заоч."),H1213*0.1,IF(AND(A1213="Пр",D1213="Заоч.(д)"),H1213*0.1,IF(AND(A1213="НПрКПУ",D1213="Ден.",H1213&gt;=5),ROUND(H1213/6,1)*N1213/3*2*2,0)))))))</f>
        <v>0</v>
      </c>
      <c r="AG1213" s="230">
        <f t="shared" si="319"/>
        <v>0</v>
      </c>
      <c r="AH1213" s="25">
        <f t="shared" si="320"/>
        <v>0</v>
      </c>
      <c r="AI1213" s="23"/>
      <c r="AJ1213" s="49">
        <f t="shared" ref="AJ1213:AJ1276" si="332">SUM(U1213:AI1213)</f>
        <v>2.97</v>
      </c>
      <c r="AK1213" s="181" t="s">
        <v>880</v>
      </c>
      <c r="AL1213" s="182">
        <f t="shared" ref="AL1213:AL1604" si="333">IF(OR(AU1213="проф.",AT1213="д.н."),AJ1213/600,AJ1213/600)</f>
        <v>4.9500000000000004E-3</v>
      </c>
      <c r="AM1213" s="158" t="s">
        <v>468</v>
      </c>
      <c r="AN1213" s="20" t="s">
        <v>180</v>
      </c>
      <c r="AO1213" s="20" t="s">
        <v>180</v>
      </c>
      <c r="AP1213" s="21"/>
      <c r="AQ1213" s="122" t="s">
        <v>876</v>
      </c>
      <c r="AR1213" s="185" t="str">
        <f>INDEX(Преподаватели!F$3:F$72,MATCH($AK1213,Преподаватели!$E$3:$E$72,0),1)</f>
        <v>доц.</v>
      </c>
      <c r="AS1213" s="101" t="str">
        <f>INDEX(Преподаватели!G$3:G$72,MATCH($AK1213,Преподаватели!$E$3:$E$72,0),1)</f>
        <v>шт.</v>
      </c>
      <c r="AT1213" s="101" t="str">
        <f>INDEX(Преподаватели!H$3:H$72,MATCH($AK1213,Преподаватели!$E$3:$E$72,0),1)</f>
        <v>к.н.</v>
      </c>
      <c r="AU1213" s="186" t="str">
        <f>INDEX(Преподаватели!I$3:I$72,MATCH($AK1213,Преподаватели!$E$3:$E$72,0),1)</f>
        <v>доц.</v>
      </c>
      <c r="AV1213" s="157"/>
      <c r="AW1213" s="163"/>
      <c r="AX1213" s="163"/>
      <c r="AY1213" s="164"/>
      <c r="AZ1213" s="165"/>
      <c r="BA1213" s="165"/>
    </row>
    <row r="1214" spans="1:58" s="1" customFormat="1">
      <c r="A1214" s="328" t="s">
        <v>881</v>
      </c>
      <c r="B1214" s="318" t="s">
        <v>882</v>
      </c>
      <c r="C1214" s="68" t="s">
        <v>483</v>
      </c>
      <c r="D1214" s="21" t="s">
        <v>437</v>
      </c>
      <c r="E1214" s="21" t="s">
        <v>852</v>
      </c>
      <c r="F1214" s="21">
        <v>1</v>
      </c>
      <c r="G1214" s="20" t="s">
        <v>928</v>
      </c>
      <c r="H1214" s="21">
        <v>9</v>
      </c>
      <c r="I1214" s="49">
        <v>1</v>
      </c>
      <c r="J1214" s="37"/>
      <c r="K1214" s="31"/>
      <c r="L1214" s="31"/>
      <c r="M1214" s="38"/>
      <c r="N1214" s="193"/>
      <c r="O1214" s="21"/>
      <c r="P1214" s="21"/>
      <c r="Q1214" s="21"/>
      <c r="R1214" s="21"/>
      <c r="S1214" s="21"/>
      <c r="T1214" s="121"/>
      <c r="U1214" s="50">
        <f t="shared" si="321"/>
        <v>0</v>
      </c>
      <c r="V1214" s="29">
        <f t="shared" si="322"/>
        <v>0</v>
      </c>
      <c r="W1214" s="29">
        <f t="shared" si="323"/>
        <v>0</v>
      </c>
      <c r="X1214" s="57">
        <f t="shared" si="324"/>
        <v>0</v>
      </c>
      <c r="Y1214" s="29">
        <f t="shared" si="325"/>
        <v>0</v>
      </c>
      <c r="Z1214" s="20">
        <f t="shared" si="326"/>
        <v>0</v>
      </c>
      <c r="AA1214" s="20">
        <f t="shared" si="315"/>
        <v>0</v>
      </c>
      <c r="AB1214" s="20">
        <f t="shared" si="327"/>
        <v>0</v>
      </c>
      <c r="AC1214" s="20">
        <f t="shared" si="328"/>
        <v>0</v>
      </c>
      <c r="AD1214" s="20">
        <f t="shared" si="329"/>
        <v>4.5</v>
      </c>
      <c r="AE1214" s="23">
        <f t="shared" si="330"/>
        <v>0</v>
      </c>
      <c r="AF1214" s="25">
        <f t="shared" si="331"/>
        <v>0</v>
      </c>
      <c r="AG1214" s="230">
        <f t="shared" si="319"/>
        <v>0</v>
      </c>
      <c r="AH1214" s="25">
        <f t="shared" si="320"/>
        <v>0</v>
      </c>
      <c r="AI1214" s="23"/>
      <c r="AJ1214" s="49">
        <f t="shared" si="332"/>
        <v>4.5</v>
      </c>
      <c r="AK1214" s="181" t="s">
        <v>883</v>
      </c>
      <c r="AL1214" s="182">
        <f t="shared" si="333"/>
        <v>7.4999999999999997E-3</v>
      </c>
      <c r="AM1214" s="158" t="s">
        <v>468</v>
      </c>
      <c r="AN1214" s="20" t="s">
        <v>180</v>
      </c>
      <c r="AO1214" s="20" t="s">
        <v>180</v>
      </c>
      <c r="AP1214" s="21"/>
      <c r="AQ1214" s="122" t="s">
        <v>876</v>
      </c>
      <c r="AR1214" s="185" t="str">
        <f>INDEX(Преподаватели!F$3:F$72,MATCH($AK1214,Преподаватели!$E$3:$E$72,0),1)</f>
        <v>доц.</v>
      </c>
      <c r="AS1214" s="101" t="str">
        <f>INDEX(Преподаватели!G$3:G$72,MATCH($AK1214,Преподаватели!$E$3:$E$72,0),1)</f>
        <v>сум.</v>
      </c>
      <c r="AT1214" s="101" t="str">
        <f>INDEX(Преподаватели!H$3:H$72,MATCH($AK1214,Преподаватели!$E$3:$E$72,0),1)</f>
        <v>б.с.</v>
      </c>
      <c r="AU1214" s="186" t="str">
        <f>INDEX(Преподаватели!I$3:I$72,MATCH($AK1214,Преподаватели!$E$3:$E$72,0),1)</f>
        <v>б.з.</v>
      </c>
      <c r="AV1214" s="157"/>
      <c r="AW1214" s="163"/>
      <c r="AX1214" s="163"/>
      <c r="AY1214" s="164"/>
      <c r="AZ1214" s="165"/>
      <c r="BA1214" s="165"/>
      <c r="BB1214" s="4"/>
      <c r="BC1214" s="4"/>
      <c r="BD1214" s="4"/>
      <c r="BE1214" s="4"/>
      <c r="BF1214" s="4"/>
    </row>
    <row r="1215" spans="1:58" s="1" customFormat="1">
      <c r="A1215" s="328" t="s">
        <v>881</v>
      </c>
      <c r="B1215" s="318" t="s">
        <v>884</v>
      </c>
      <c r="C1215" s="68" t="s">
        <v>483</v>
      </c>
      <c r="D1215" s="21" t="s">
        <v>437</v>
      </c>
      <c r="E1215" s="21" t="s">
        <v>852</v>
      </c>
      <c r="F1215" s="21">
        <v>1</v>
      </c>
      <c r="G1215" s="20" t="s">
        <v>928</v>
      </c>
      <c r="H1215" s="21">
        <v>9</v>
      </c>
      <c r="I1215" s="49">
        <v>1</v>
      </c>
      <c r="J1215" s="37"/>
      <c r="K1215" s="31"/>
      <c r="L1215" s="31"/>
      <c r="M1215" s="38"/>
      <c r="N1215" s="193"/>
      <c r="O1215" s="21"/>
      <c r="P1215" s="21"/>
      <c r="Q1215" s="21"/>
      <c r="R1215" s="21"/>
      <c r="S1215" s="21"/>
      <c r="T1215" s="121"/>
      <c r="U1215" s="50">
        <f t="shared" si="321"/>
        <v>0</v>
      </c>
      <c r="V1215" s="29">
        <f t="shared" si="322"/>
        <v>0</v>
      </c>
      <c r="W1215" s="29">
        <f t="shared" si="323"/>
        <v>0</v>
      </c>
      <c r="X1215" s="57">
        <f t="shared" si="324"/>
        <v>0</v>
      </c>
      <c r="Y1215" s="29">
        <f t="shared" si="325"/>
        <v>0</v>
      </c>
      <c r="Z1215" s="20">
        <f t="shared" si="326"/>
        <v>0</v>
      </c>
      <c r="AA1215" s="20">
        <f t="shared" si="315"/>
        <v>0</v>
      </c>
      <c r="AB1215" s="20">
        <f t="shared" si="327"/>
        <v>0</v>
      </c>
      <c r="AC1215" s="20">
        <f t="shared" si="328"/>
        <v>0</v>
      </c>
      <c r="AD1215" s="20">
        <f t="shared" si="329"/>
        <v>2.97</v>
      </c>
      <c r="AE1215" s="23">
        <f t="shared" si="330"/>
        <v>0</v>
      </c>
      <c r="AF1215" s="25">
        <f t="shared" si="331"/>
        <v>0</v>
      </c>
      <c r="AG1215" s="230">
        <f t="shared" si="319"/>
        <v>0</v>
      </c>
      <c r="AH1215" s="25">
        <f t="shared" si="320"/>
        <v>0</v>
      </c>
      <c r="AI1215" s="23"/>
      <c r="AJ1215" s="49">
        <f t="shared" si="332"/>
        <v>2.97</v>
      </c>
      <c r="AK1215" s="181" t="s">
        <v>875</v>
      </c>
      <c r="AL1215" s="182">
        <f t="shared" si="333"/>
        <v>4.9500000000000004E-3</v>
      </c>
      <c r="AM1215" s="158" t="s">
        <v>468</v>
      </c>
      <c r="AN1215" s="20" t="s">
        <v>180</v>
      </c>
      <c r="AO1215" s="20" t="s">
        <v>180</v>
      </c>
      <c r="AP1215" s="21"/>
      <c r="AQ1215" s="122" t="s">
        <v>876</v>
      </c>
      <c r="AR1215" s="185" t="str">
        <f>INDEX(Преподаватели!F$3:F$72,MATCH($AK1215,Преподаватели!$E$3:$E$72,0),1)</f>
        <v>проф.</v>
      </c>
      <c r="AS1215" s="101" t="str">
        <f>INDEX(Преподаватели!G$3:G$72,MATCH($AK1215,Преподаватели!$E$3:$E$72,0),1)</f>
        <v>шт.</v>
      </c>
      <c r="AT1215" s="101" t="str">
        <f>INDEX(Преподаватели!H$3:H$72,MATCH($AK1215,Преподаватели!$E$3:$E$72,0),1)</f>
        <v>д.н.</v>
      </c>
      <c r="AU1215" s="186" t="str">
        <f>INDEX(Преподаватели!I$3:I$72,MATCH($AK1215,Преподаватели!$E$3:$E$72,0),1)</f>
        <v>проф.</v>
      </c>
      <c r="AV1215" s="157"/>
      <c r="AW1215" s="163"/>
      <c r="AX1215" s="163"/>
      <c r="AY1215" s="164"/>
      <c r="AZ1215" s="165"/>
      <c r="BA1215" s="165"/>
    </row>
    <row r="1216" spans="1:58" s="1" customFormat="1">
      <c r="A1216" s="328" t="s">
        <v>881</v>
      </c>
      <c r="B1216" s="318" t="s">
        <v>884</v>
      </c>
      <c r="C1216" s="68" t="s">
        <v>483</v>
      </c>
      <c r="D1216" s="21" t="s">
        <v>437</v>
      </c>
      <c r="E1216" s="21" t="s">
        <v>852</v>
      </c>
      <c r="F1216" s="21">
        <v>1</v>
      </c>
      <c r="G1216" s="20" t="s">
        <v>928</v>
      </c>
      <c r="H1216" s="21">
        <v>9</v>
      </c>
      <c r="I1216" s="49">
        <v>1</v>
      </c>
      <c r="J1216" s="37"/>
      <c r="K1216" s="31"/>
      <c r="L1216" s="31"/>
      <c r="M1216" s="38"/>
      <c r="N1216" s="193"/>
      <c r="O1216" s="21"/>
      <c r="P1216" s="21"/>
      <c r="Q1216" s="21"/>
      <c r="R1216" s="21"/>
      <c r="S1216" s="21"/>
      <c r="T1216" s="121"/>
      <c r="U1216" s="50">
        <f t="shared" si="321"/>
        <v>0</v>
      </c>
      <c r="V1216" s="29">
        <f t="shared" si="322"/>
        <v>0</v>
      </c>
      <c r="W1216" s="29">
        <f t="shared" si="323"/>
        <v>0</v>
      </c>
      <c r="X1216" s="57">
        <f t="shared" si="324"/>
        <v>0</v>
      </c>
      <c r="Y1216" s="29">
        <f t="shared" si="325"/>
        <v>0</v>
      </c>
      <c r="Z1216" s="20">
        <f t="shared" si="326"/>
        <v>0</v>
      </c>
      <c r="AA1216" s="20">
        <f t="shared" si="315"/>
        <v>0</v>
      </c>
      <c r="AB1216" s="20">
        <f t="shared" si="327"/>
        <v>0</v>
      </c>
      <c r="AC1216" s="20">
        <f t="shared" si="328"/>
        <v>0</v>
      </c>
      <c r="AD1216" s="20">
        <f t="shared" si="329"/>
        <v>2.97</v>
      </c>
      <c r="AE1216" s="23">
        <f t="shared" si="330"/>
        <v>0</v>
      </c>
      <c r="AF1216" s="25">
        <f t="shared" si="331"/>
        <v>0</v>
      </c>
      <c r="AG1216" s="230">
        <f t="shared" si="319"/>
        <v>0</v>
      </c>
      <c r="AH1216" s="25">
        <f t="shared" si="320"/>
        <v>0</v>
      </c>
      <c r="AI1216" s="23"/>
      <c r="AJ1216" s="49">
        <f t="shared" si="332"/>
        <v>2.97</v>
      </c>
      <c r="AK1216" s="181" t="s">
        <v>880</v>
      </c>
      <c r="AL1216" s="182">
        <f t="shared" si="333"/>
        <v>4.9500000000000004E-3</v>
      </c>
      <c r="AM1216" s="158" t="s">
        <v>468</v>
      </c>
      <c r="AN1216" s="20" t="s">
        <v>180</v>
      </c>
      <c r="AO1216" s="20" t="s">
        <v>180</v>
      </c>
      <c r="AP1216" s="21"/>
      <c r="AQ1216" s="122" t="s">
        <v>876</v>
      </c>
      <c r="AR1216" s="185" t="str">
        <f>INDEX(Преподаватели!F$3:F$72,MATCH($AK1216,Преподаватели!$E$3:$E$72,0),1)</f>
        <v>доц.</v>
      </c>
      <c r="AS1216" s="101" t="str">
        <f>INDEX(Преподаватели!G$3:G$72,MATCH($AK1216,Преподаватели!$E$3:$E$72,0),1)</f>
        <v>шт.</v>
      </c>
      <c r="AT1216" s="101" t="str">
        <f>INDEX(Преподаватели!H$3:H$72,MATCH($AK1216,Преподаватели!$E$3:$E$72,0),1)</f>
        <v>к.н.</v>
      </c>
      <c r="AU1216" s="186" t="str">
        <f>INDEX(Преподаватели!I$3:I$72,MATCH($AK1216,Преподаватели!$E$3:$E$72,0),1)</f>
        <v>доц.</v>
      </c>
      <c r="AV1216" s="157"/>
      <c r="AW1216" s="163"/>
      <c r="AX1216" s="163"/>
      <c r="AY1216" s="164"/>
      <c r="AZ1216" s="165"/>
      <c r="BA1216" s="165"/>
    </row>
    <row r="1217" spans="1:58">
      <c r="A1217" s="319" t="s">
        <v>881</v>
      </c>
      <c r="B1217" s="318" t="s">
        <v>884</v>
      </c>
      <c r="C1217" s="68" t="s">
        <v>483</v>
      </c>
      <c r="D1217" s="21" t="s">
        <v>437</v>
      </c>
      <c r="E1217" s="21" t="s">
        <v>852</v>
      </c>
      <c r="F1217" s="21">
        <v>1</v>
      </c>
      <c r="G1217" s="20" t="s">
        <v>928</v>
      </c>
      <c r="H1217" s="21">
        <v>9</v>
      </c>
      <c r="I1217" s="49">
        <v>1</v>
      </c>
      <c r="J1217" s="37"/>
      <c r="K1217" s="31"/>
      <c r="L1217" s="31"/>
      <c r="M1217" s="38"/>
      <c r="N1217" s="193"/>
      <c r="O1217" s="21"/>
      <c r="P1217" s="21"/>
      <c r="Q1217" s="21"/>
      <c r="R1217" s="21"/>
      <c r="S1217" s="21"/>
      <c r="T1217" s="121"/>
      <c r="U1217" s="50">
        <f t="shared" si="321"/>
        <v>0</v>
      </c>
      <c r="V1217" s="29">
        <f t="shared" si="322"/>
        <v>0</v>
      </c>
      <c r="W1217" s="29">
        <f t="shared" si="323"/>
        <v>0</v>
      </c>
      <c r="X1217" s="57">
        <f t="shared" si="324"/>
        <v>0</v>
      </c>
      <c r="Y1217" s="29">
        <f t="shared" si="325"/>
        <v>0</v>
      </c>
      <c r="Z1217" s="20">
        <f t="shared" si="326"/>
        <v>0</v>
      </c>
      <c r="AA1217" s="20">
        <f t="shared" si="315"/>
        <v>0</v>
      </c>
      <c r="AB1217" s="20">
        <f t="shared" si="327"/>
        <v>0</v>
      </c>
      <c r="AC1217" s="20">
        <f t="shared" si="328"/>
        <v>0</v>
      </c>
      <c r="AD1217" s="20">
        <f t="shared" si="329"/>
        <v>2.97</v>
      </c>
      <c r="AE1217" s="23">
        <f t="shared" si="330"/>
        <v>0</v>
      </c>
      <c r="AF1217" s="25">
        <f t="shared" si="331"/>
        <v>0</v>
      </c>
      <c r="AG1217" s="230">
        <f t="shared" si="319"/>
        <v>0</v>
      </c>
      <c r="AH1217" s="25">
        <f t="shared" si="320"/>
        <v>0</v>
      </c>
      <c r="AI1217" s="23"/>
      <c r="AJ1217" s="49">
        <f t="shared" si="332"/>
        <v>2.97</v>
      </c>
      <c r="AK1217" s="181" t="s">
        <v>880</v>
      </c>
      <c r="AL1217" s="182">
        <f t="shared" si="333"/>
        <v>4.9500000000000004E-3</v>
      </c>
      <c r="AM1217" s="69" t="s">
        <v>468</v>
      </c>
      <c r="AN1217" s="20" t="s">
        <v>180</v>
      </c>
      <c r="AO1217" s="20" t="s">
        <v>180</v>
      </c>
      <c r="AP1217" s="21"/>
      <c r="AQ1217" s="122" t="s">
        <v>876</v>
      </c>
      <c r="AR1217" s="185" t="str">
        <f>INDEX(Преподаватели!F$3:F$72,MATCH($AK1217,Преподаватели!$E$3:$E$72,0),1)</f>
        <v>доц.</v>
      </c>
      <c r="AS1217" s="101" t="str">
        <f>INDEX(Преподаватели!G$3:G$72,MATCH($AK1217,Преподаватели!$E$3:$E$72,0),1)</f>
        <v>шт.</v>
      </c>
      <c r="AT1217" s="101" t="str">
        <f>INDEX(Преподаватели!H$3:H$72,MATCH($AK1217,Преподаватели!$E$3:$E$72,0),1)</f>
        <v>к.н.</v>
      </c>
      <c r="AU1217" s="186" t="str">
        <f>INDEX(Преподаватели!I$3:I$72,MATCH($AK1217,Преподаватели!$E$3:$E$72,0),1)</f>
        <v>доц.</v>
      </c>
      <c r="AV1217" s="157"/>
      <c r="AW1217" s="163"/>
      <c r="AX1217" s="163"/>
      <c r="AY1217" s="164"/>
      <c r="AZ1217" s="165"/>
      <c r="BA1217" s="165"/>
    </row>
    <row r="1218" spans="1:58" s="1" customFormat="1">
      <c r="A1218" s="316" t="s">
        <v>885</v>
      </c>
      <c r="B1218" s="318" t="s">
        <v>886</v>
      </c>
      <c r="C1218" s="68" t="s">
        <v>143</v>
      </c>
      <c r="D1218" s="21" t="s">
        <v>437</v>
      </c>
      <c r="E1218" s="21" t="s">
        <v>852</v>
      </c>
      <c r="F1218" s="21">
        <v>1</v>
      </c>
      <c r="G1218" s="20" t="s">
        <v>929</v>
      </c>
      <c r="H1218" s="21">
        <v>8</v>
      </c>
      <c r="I1218" s="49">
        <v>1</v>
      </c>
      <c r="J1218" s="37"/>
      <c r="K1218" s="31" t="s">
        <v>879</v>
      </c>
      <c r="L1218" s="31"/>
      <c r="M1218" s="38"/>
      <c r="N1218" s="193">
        <v>4.5</v>
      </c>
      <c r="O1218" s="21">
        <v>135</v>
      </c>
      <c r="P1218" s="21"/>
      <c r="Q1218" s="21"/>
      <c r="R1218" s="21"/>
      <c r="S1218" s="21"/>
      <c r="T1218" s="121"/>
      <c r="U1218" s="50">
        <f t="shared" si="321"/>
        <v>0</v>
      </c>
      <c r="V1218" s="29">
        <f t="shared" si="322"/>
        <v>0</v>
      </c>
      <c r="W1218" s="29">
        <f t="shared" si="323"/>
        <v>0</v>
      </c>
      <c r="X1218" s="57">
        <f t="shared" si="324"/>
        <v>0</v>
      </c>
      <c r="Y1218" s="29">
        <f t="shared" si="325"/>
        <v>0</v>
      </c>
      <c r="Z1218" s="20">
        <f t="shared" si="326"/>
        <v>0</v>
      </c>
      <c r="AA1218" s="20">
        <f t="shared" si="315"/>
        <v>0</v>
      </c>
      <c r="AB1218" s="20">
        <f t="shared" si="327"/>
        <v>0</v>
      </c>
      <c r="AC1218" s="20">
        <f t="shared" si="328"/>
        <v>0</v>
      </c>
      <c r="AD1218" s="20">
        <f t="shared" si="329"/>
        <v>0</v>
      </c>
      <c r="AE1218" s="23">
        <f t="shared" si="330"/>
        <v>0</v>
      </c>
      <c r="AF1218" s="25">
        <f t="shared" si="331"/>
        <v>12</v>
      </c>
      <c r="AG1218" s="230">
        <f t="shared" si="319"/>
        <v>0</v>
      </c>
      <c r="AH1218" s="25">
        <f t="shared" si="320"/>
        <v>0</v>
      </c>
      <c r="AI1218" s="23"/>
      <c r="AJ1218" s="49">
        <f t="shared" si="332"/>
        <v>12</v>
      </c>
      <c r="AK1218" s="181" t="s">
        <v>880</v>
      </c>
      <c r="AL1218" s="182">
        <f t="shared" si="333"/>
        <v>0.02</v>
      </c>
      <c r="AM1218" s="158" t="s">
        <v>161</v>
      </c>
      <c r="AN1218" s="20" t="s">
        <v>149</v>
      </c>
      <c r="AO1218" s="20" t="s">
        <v>149</v>
      </c>
      <c r="AP1218" s="21"/>
      <c r="AQ1218" s="122" t="s">
        <v>876</v>
      </c>
      <c r="AR1218" s="185" t="str">
        <f>INDEX(Преподаватели!F$3:F$72,MATCH($AK1218,Преподаватели!$E$3:$E$72,0),1)</f>
        <v>доц.</v>
      </c>
      <c r="AS1218" s="101" t="str">
        <f>INDEX(Преподаватели!G$3:G$72,MATCH($AK1218,Преподаватели!$E$3:$E$72,0),1)</f>
        <v>шт.</v>
      </c>
      <c r="AT1218" s="101" t="str">
        <f>INDEX(Преподаватели!H$3:H$72,MATCH($AK1218,Преподаватели!$E$3:$E$72,0),1)</f>
        <v>к.н.</v>
      </c>
      <c r="AU1218" s="186" t="str">
        <f>INDEX(Преподаватели!I$3:I$72,MATCH($AK1218,Преподаватели!$E$3:$E$72,0),1)</f>
        <v>доц.</v>
      </c>
      <c r="AV1218" s="157"/>
      <c r="AW1218" s="163"/>
      <c r="AX1218" s="163"/>
      <c r="AY1218" s="164"/>
      <c r="AZ1218" s="165"/>
      <c r="BA1218" s="165"/>
    </row>
    <row r="1219" spans="1:58" s="1" customFormat="1">
      <c r="A1219" s="316" t="s">
        <v>877</v>
      </c>
      <c r="B1219" s="318" t="s">
        <v>878</v>
      </c>
      <c r="C1219" s="68" t="s">
        <v>143</v>
      </c>
      <c r="D1219" s="21" t="s">
        <v>437</v>
      </c>
      <c r="E1219" s="21" t="s">
        <v>852</v>
      </c>
      <c r="F1219" s="21">
        <v>1</v>
      </c>
      <c r="G1219" s="20" t="s">
        <v>929</v>
      </c>
      <c r="H1219" s="21">
        <v>8</v>
      </c>
      <c r="I1219" s="49">
        <v>1</v>
      </c>
      <c r="J1219" s="37"/>
      <c r="K1219" s="31" t="s">
        <v>879</v>
      </c>
      <c r="L1219" s="31"/>
      <c r="M1219" s="38"/>
      <c r="N1219" s="193">
        <v>4.5</v>
      </c>
      <c r="O1219" s="21">
        <v>135</v>
      </c>
      <c r="P1219" s="21"/>
      <c r="Q1219" s="21"/>
      <c r="R1219" s="21"/>
      <c r="S1219" s="21"/>
      <c r="T1219" s="121"/>
      <c r="U1219" s="50">
        <f t="shared" si="321"/>
        <v>0</v>
      </c>
      <c r="V1219" s="29">
        <f t="shared" si="322"/>
        <v>0</v>
      </c>
      <c r="W1219" s="29">
        <f t="shared" si="323"/>
        <v>0</v>
      </c>
      <c r="X1219" s="57">
        <f t="shared" si="324"/>
        <v>0</v>
      </c>
      <c r="Y1219" s="29">
        <f t="shared" si="325"/>
        <v>0</v>
      </c>
      <c r="Z1219" s="20">
        <f t="shared" si="326"/>
        <v>0</v>
      </c>
      <c r="AA1219" s="20">
        <f t="shared" si="315"/>
        <v>0</v>
      </c>
      <c r="AB1219" s="20">
        <f t="shared" si="327"/>
        <v>0</v>
      </c>
      <c r="AC1219" s="20">
        <f t="shared" si="328"/>
        <v>0</v>
      </c>
      <c r="AD1219" s="20">
        <f t="shared" si="329"/>
        <v>0</v>
      </c>
      <c r="AE1219" s="23">
        <f t="shared" si="330"/>
        <v>0</v>
      </c>
      <c r="AF1219" s="25">
        <f t="shared" si="331"/>
        <v>0.8</v>
      </c>
      <c r="AG1219" s="230">
        <f t="shared" si="319"/>
        <v>0</v>
      </c>
      <c r="AH1219" s="25">
        <f t="shared" si="320"/>
        <v>0</v>
      </c>
      <c r="AI1219" s="23"/>
      <c r="AJ1219" s="49">
        <f t="shared" si="332"/>
        <v>0.8</v>
      </c>
      <c r="AK1219" s="181" t="s">
        <v>880</v>
      </c>
      <c r="AL1219" s="182">
        <f t="shared" si="333"/>
        <v>1.3333333333333335E-3</v>
      </c>
      <c r="AM1219" s="158" t="s">
        <v>161</v>
      </c>
      <c r="AN1219" s="20" t="s">
        <v>149</v>
      </c>
      <c r="AO1219" s="20" t="s">
        <v>149</v>
      </c>
      <c r="AP1219" s="21"/>
      <c r="AQ1219" s="122" t="s">
        <v>876</v>
      </c>
      <c r="AR1219" s="185" t="str">
        <f>INDEX(Преподаватели!F$3:F$72,MATCH($AK1219,Преподаватели!$E$3:$E$72,0),1)</f>
        <v>доц.</v>
      </c>
      <c r="AS1219" s="101" t="str">
        <f>INDEX(Преподаватели!G$3:G$72,MATCH($AK1219,Преподаватели!$E$3:$E$72,0),1)</f>
        <v>шт.</v>
      </c>
      <c r="AT1219" s="101" t="str">
        <f>INDEX(Преподаватели!H$3:H$72,MATCH($AK1219,Преподаватели!$E$3:$E$72,0),1)</f>
        <v>к.н.</v>
      </c>
      <c r="AU1219" s="186" t="str">
        <f>INDEX(Преподаватели!I$3:I$72,MATCH($AK1219,Преподаватели!$E$3:$E$72,0),1)</f>
        <v>доц.</v>
      </c>
      <c r="AV1219" s="157"/>
      <c r="AW1219" s="163"/>
      <c r="AX1219" s="163"/>
      <c r="AY1219" s="164"/>
      <c r="AZ1219" s="165"/>
      <c r="BA1219" s="165"/>
    </row>
    <row r="1220" spans="1:58" s="1" customFormat="1">
      <c r="A1220" s="21"/>
      <c r="B1220" s="318" t="s">
        <v>889</v>
      </c>
      <c r="C1220" s="68" t="s">
        <v>143</v>
      </c>
      <c r="D1220" s="21" t="s">
        <v>437</v>
      </c>
      <c r="E1220" s="21" t="s">
        <v>852</v>
      </c>
      <c r="F1220" s="21">
        <v>1</v>
      </c>
      <c r="G1220" s="20" t="s">
        <v>929</v>
      </c>
      <c r="H1220" s="21">
        <v>8</v>
      </c>
      <c r="I1220" s="49">
        <v>1</v>
      </c>
      <c r="J1220" s="37"/>
      <c r="K1220" s="31"/>
      <c r="L1220" s="31"/>
      <c r="M1220" s="38"/>
      <c r="N1220" s="193"/>
      <c r="O1220" s="21"/>
      <c r="P1220" s="21"/>
      <c r="Q1220" s="21"/>
      <c r="R1220" s="21"/>
      <c r="S1220" s="21"/>
      <c r="T1220" s="121"/>
      <c r="U1220" s="50">
        <f t="shared" si="321"/>
        <v>0</v>
      </c>
      <c r="V1220" s="29">
        <f t="shared" si="322"/>
        <v>0</v>
      </c>
      <c r="W1220" s="29">
        <f t="shared" si="323"/>
        <v>0</v>
      </c>
      <c r="X1220" s="57">
        <f t="shared" si="324"/>
        <v>0</v>
      </c>
      <c r="Y1220" s="29">
        <f t="shared" si="325"/>
        <v>0</v>
      </c>
      <c r="Z1220" s="20">
        <f t="shared" si="326"/>
        <v>0</v>
      </c>
      <c r="AA1220" s="20">
        <f t="shared" si="315"/>
        <v>0</v>
      </c>
      <c r="AB1220" s="20">
        <f t="shared" si="327"/>
        <v>0</v>
      </c>
      <c r="AC1220" s="20">
        <f t="shared" si="328"/>
        <v>160</v>
      </c>
      <c r="AD1220" s="20">
        <f t="shared" si="329"/>
        <v>0</v>
      </c>
      <c r="AE1220" s="23">
        <f t="shared" si="330"/>
        <v>0</v>
      </c>
      <c r="AF1220" s="25">
        <f t="shared" si="331"/>
        <v>0</v>
      </c>
      <c r="AG1220" s="230">
        <f t="shared" si="319"/>
        <v>0</v>
      </c>
      <c r="AH1220" s="25">
        <f t="shared" si="320"/>
        <v>0</v>
      </c>
      <c r="AI1220" s="23"/>
      <c r="AJ1220" s="49">
        <f t="shared" si="332"/>
        <v>160</v>
      </c>
      <c r="AK1220" s="181" t="s">
        <v>880</v>
      </c>
      <c r="AL1220" s="182">
        <f t="shared" si="333"/>
        <v>0.26666666666666666</v>
      </c>
      <c r="AM1220" s="158" t="s">
        <v>161</v>
      </c>
      <c r="AN1220" s="20" t="s">
        <v>149</v>
      </c>
      <c r="AO1220" s="20" t="s">
        <v>149</v>
      </c>
      <c r="AP1220" s="21"/>
      <c r="AQ1220" s="122" t="s">
        <v>876</v>
      </c>
      <c r="AR1220" s="185" t="str">
        <f>INDEX(Преподаватели!F$3:F$72,MATCH($AK1220,Преподаватели!$E$3:$E$72,0),1)</f>
        <v>доц.</v>
      </c>
      <c r="AS1220" s="101" t="str">
        <f>INDEX(Преподаватели!G$3:G$72,MATCH($AK1220,Преподаватели!$E$3:$E$72,0),1)</f>
        <v>шт.</v>
      </c>
      <c r="AT1220" s="101" t="str">
        <f>INDEX(Преподаватели!H$3:H$72,MATCH($AK1220,Преподаватели!$E$3:$E$72,0),1)</f>
        <v>к.н.</v>
      </c>
      <c r="AU1220" s="186" t="str">
        <f>INDEX(Преподаватели!I$3:I$72,MATCH($AK1220,Преподаватели!$E$3:$E$72,0),1)</f>
        <v>доц.</v>
      </c>
      <c r="AV1220" s="157"/>
      <c r="AW1220" s="163"/>
      <c r="AX1220" s="163"/>
      <c r="AY1220" s="164"/>
      <c r="AZ1220" s="165"/>
      <c r="BA1220" s="165"/>
      <c r="BB1220" s="4"/>
      <c r="BC1220" s="4"/>
      <c r="BD1220" s="4"/>
      <c r="BE1220" s="4"/>
      <c r="BF1220" s="4"/>
    </row>
    <row r="1221" spans="1:58">
      <c r="A1221" s="21"/>
      <c r="B1221" s="318" t="s">
        <v>890</v>
      </c>
      <c r="C1221" s="68" t="s">
        <v>143</v>
      </c>
      <c r="D1221" s="21" t="s">
        <v>437</v>
      </c>
      <c r="E1221" s="21" t="s">
        <v>852</v>
      </c>
      <c r="F1221" s="21">
        <v>1</v>
      </c>
      <c r="G1221" s="20" t="s">
        <v>929</v>
      </c>
      <c r="H1221" s="21">
        <v>8</v>
      </c>
      <c r="I1221" s="49">
        <v>1</v>
      </c>
      <c r="J1221" s="37"/>
      <c r="K1221" s="31"/>
      <c r="L1221" s="31"/>
      <c r="M1221" s="38"/>
      <c r="N1221" s="193"/>
      <c r="O1221" s="21"/>
      <c r="P1221" s="21"/>
      <c r="Q1221" s="21"/>
      <c r="R1221" s="21"/>
      <c r="S1221" s="21"/>
      <c r="T1221" s="121"/>
      <c r="U1221" s="50">
        <f t="shared" si="321"/>
        <v>0</v>
      </c>
      <c r="V1221" s="29">
        <f t="shared" si="322"/>
        <v>0</v>
      </c>
      <c r="W1221" s="29">
        <f t="shared" si="323"/>
        <v>0</v>
      </c>
      <c r="X1221" s="57">
        <f t="shared" si="324"/>
        <v>0</v>
      </c>
      <c r="Y1221" s="29">
        <f t="shared" si="325"/>
        <v>0</v>
      </c>
      <c r="Z1221" s="20">
        <f t="shared" si="326"/>
        <v>0</v>
      </c>
      <c r="AA1221" s="20">
        <f t="shared" si="315"/>
        <v>0</v>
      </c>
      <c r="AB1221" s="20">
        <f t="shared" si="327"/>
        <v>0</v>
      </c>
      <c r="AC1221" s="20">
        <f t="shared" si="328"/>
        <v>2.64</v>
      </c>
      <c r="AD1221" s="20">
        <f t="shared" si="329"/>
        <v>0</v>
      </c>
      <c r="AE1221" s="23">
        <f t="shared" si="330"/>
        <v>0</v>
      </c>
      <c r="AF1221" s="25">
        <f t="shared" si="331"/>
        <v>0</v>
      </c>
      <c r="AG1221" s="230">
        <f t="shared" si="319"/>
        <v>0</v>
      </c>
      <c r="AH1221" s="25">
        <f t="shared" si="320"/>
        <v>0</v>
      </c>
      <c r="AI1221" s="23"/>
      <c r="AJ1221" s="49">
        <f t="shared" si="332"/>
        <v>2.64</v>
      </c>
      <c r="AK1221" s="181" t="s">
        <v>880</v>
      </c>
      <c r="AL1221" s="182">
        <f t="shared" si="333"/>
        <v>4.4000000000000003E-3</v>
      </c>
      <c r="AM1221" s="69" t="s">
        <v>161</v>
      </c>
      <c r="AN1221" s="20" t="s">
        <v>149</v>
      </c>
      <c r="AO1221" s="20" t="s">
        <v>149</v>
      </c>
      <c r="AP1221" s="21"/>
      <c r="AQ1221" s="122" t="s">
        <v>876</v>
      </c>
      <c r="AR1221" s="185" t="str">
        <f>INDEX(Преподаватели!F$3:F$72,MATCH($AK1221,Преподаватели!$E$3:$E$72,0),1)</f>
        <v>доц.</v>
      </c>
      <c r="AS1221" s="101" t="str">
        <f>INDEX(Преподаватели!G$3:G$72,MATCH($AK1221,Преподаватели!$E$3:$E$72,0),1)</f>
        <v>шт.</v>
      </c>
      <c r="AT1221" s="101" t="str">
        <f>INDEX(Преподаватели!H$3:H$72,MATCH($AK1221,Преподаватели!$E$3:$E$72,0),1)</f>
        <v>к.н.</v>
      </c>
      <c r="AU1221" s="186" t="str">
        <f>INDEX(Преподаватели!I$3:I$72,MATCH($AK1221,Преподаватели!$E$3:$E$72,0),1)</f>
        <v>доц.</v>
      </c>
      <c r="AV1221" s="157"/>
      <c r="AW1221" s="163"/>
      <c r="AX1221" s="163"/>
      <c r="AY1221" s="164"/>
      <c r="AZ1221" s="165"/>
      <c r="BA1221" s="165"/>
      <c r="BB1221" s="1"/>
      <c r="BC1221" s="1"/>
      <c r="BD1221" s="1"/>
      <c r="BE1221" s="1"/>
      <c r="BF1221" s="1"/>
    </row>
    <row r="1222" spans="1:58" s="1" customFormat="1">
      <c r="A1222" s="328" t="s">
        <v>881</v>
      </c>
      <c r="B1222" s="318" t="s">
        <v>891</v>
      </c>
      <c r="C1222" s="68" t="s">
        <v>143</v>
      </c>
      <c r="D1222" s="21" t="s">
        <v>437</v>
      </c>
      <c r="E1222" s="21" t="s">
        <v>852</v>
      </c>
      <c r="F1222" s="21">
        <v>1</v>
      </c>
      <c r="G1222" s="20" t="s">
        <v>929</v>
      </c>
      <c r="H1222" s="21">
        <v>8</v>
      </c>
      <c r="I1222" s="49">
        <v>1</v>
      </c>
      <c r="J1222" s="37"/>
      <c r="K1222" s="31"/>
      <c r="L1222" s="31"/>
      <c r="M1222" s="38"/>
      <c r="N1222" s="193"/>
      <c r="O1222" s="21"/>
      <c r="P1222" s="21"/>
      <c r="Q1222" s="21"/>
      <c r="R1222" s="21"/>
      <c r="S1222" s="21"/>
      <c r="T1222" s="121"/>
      <c r="U1222" s="50">
        <f t="shared" si="321"/>
        <v>0</v>
      </c>
      <c r="V1222" s="29">
        <f t="shared" si="322"/>
        <v>0</v>
      </c>
      <c r="W1222" s="29">
        <f t="shared" si="323"/>
        <v>0</v>
      </c>
      <c r="X1222" s="57">
        <f t="shared" si="324"/>
        <v>0</v>
      </c>
      <c r="Y1222" s="29">
        <f t="shared" si="325"/>
        <v>0</v>
      </c>
      <c r="Z1222" s="20">
        <f t="shared" si="326"/>
        <v>0</v>
      </c>
      <c r="AA1222" s="20">
        <f t="shared" si="315"/>
        <v>0</v>
      </c>
      <c r="AB1222" s="20">
        <f t="shared" si="327"/>
        <v>0</v>
      </c>
      <c r="AC1222" s="20">
        <f t="shared" si="328"/>
        <v>0</v>
      </c>
      <c r="AD1222" s="20">
        <f t="shared" si="329"/>
        <v>4</v>
      </c>
      <c r="AE1222" s="23">
        <f t="shared" si="330"/>
        <v>0</v>
      </c>
      <c r="AF1222" s="25">
        <f t="shared" si="331"/>
        <v>0</v>
      </c>
      <c r="AG1222" s="230">
        <f t="shared" si="319"/>
        <v>0</v>
      </c>
      <c r="AH1222" s="25">
        <f t="shared" si="320"/>
        <v>0</v>
      </c>
      <c r="AI1222" s="23"/>
      <c r="AJ1222" s="49">
        <f t="shared" si="332"/>
        <v>4</v>
      </c>
      <c r="AK1222" s="181" t="s">
        <v>883</v>
      </c>
      <c r="AL1222" s="182">
        <f t="shared" si="333"/>
        <v>6.6666666666666671E-3</v>
      </c>
      <c r="AM1222" s="158" t="s">
        <v>161</v>
      </c>
      <c r="AN1222" s="20" t="s">
        <v>149</v>
      </c>
      <c r="AO1222" s="20" t="s">
        <v>149</v>
      </c>
      <c r="AP1222" s="21"/>
      <c r="AQ1222" s="122" t="s">
        <v>876</v>
      </c>
      <c r="AR1222" s="185" t="str">
        <f>INDEX(Преподаватели!F$3:F$72,MATCH($AK1222,Преподаватели!$E$3:$E$72,0),1)</f>
        <v>доц.</v>
      </c>
      <c r="AS1222" s="101" t="str">
        <f>INDEX(Преподаватели!G$3:G$72,MATCH($AK1222,Преподаватели!$E$3:$E$72,0),1)</f>
        <v>сум.</v>
      </c>
      <c r="AT1222" s="101" t="str">
        <f>INDEX(Преподаватели!H$3:H$72,MATCH($AK1222,Преподаватели!$E$3:$E$72,0),1)</f>
        <v>б.с.</v>
      </c>
      <c r="AU1222" s="186" t="str">
        <f>INDEX(Преподаватели!I$3:I$72,MATCH($AK1222,Преподаватели!$E$3:$E$72,0),1)</f>
        <v>б.з.</v>
      </c>
      <c r="AV1222" s="157"/>
      <c r="AW1222" s="163"/>
      <c r="AX1222" s="163"/>
      <c r="AY1222" s="164"/>
      <c r="AZ1222" s="165"/>
      <c r="BA1222" s="165"/>
    </row>
    <row r="1223" spans="1:58">
      <c r="A1223" s="319" t="s">
        <v>881</v>
      </c>
      <c r="B1223" s="318" t="s">
        <v>892</v>
      </c>
      <c r="C1223" s="68" t="s">
        <v>143</v>
      </c>
      <c r="D1223" s="21" t="s">
        <v>437</v>
      </c>
      <c r="E1223" s="21" t="s">
        <v>852</v>
      </c>
      <c r="F1223" s="21">
        <v>1</v>
      </c>
      <c r="G1223" s="20" t="s">
        <v>929</v>
      </c>
      <c r="H1223" s="21">
        <v>8</v>
      </c>
      <c r="I1223" s="49">
        <v>1</v>
      </c>
      <c r="J1223" s="37"/>
      <c r="K1223" s="31"/>
      <c r="L1223" s="31"/>
      <c r="M1223" s="38"/>
      <c r="N1223" s="193"/>
      <c r="O1223" s="21"/>
      <c r="P1223" s="21"/>
      <c r="Q1223" s="21"/>
      <c r="R1223" s="21"/>
      <c r="S1223" s="21"/>
      <c r="T1223" s="121"/>
      <c r="U1223" s="50">
        <f t="shared" si="321"/>
        <v>0</v>
      </c>
      <c r="V1223" s="29">
        <f t="shared" si="322"/>
        <v>0</v>
      </c>
      <c r="W1223" s="29">
        <f t="shared" si="323"/>
        <v>0</v>
      </c>
      <c r="X1223" s="57">
        <f t="shared" si="324"/>
        <v>0</v>
      </c>
      <c r="Y1223" s="29">
        <f t="shared" si="325"/>
        <v>0</v>
      </c>
      <c r="Z1223" s="20">
        <f t="shared" si="326"/>
        <v>0</v>
      </c>
      <c r="AA1223" s="20">
        <f t="shared" si="315"/>
        <v>0</v>
      </c>
      <c r="AB1223" s="20">
        <f t="shared" si="327"/>
        <v>0</v>
      </c>
      <c r="AC1223" s="20">
        <f t="shared" si="328"/>
        <v>0</v>
      </c>
      <c r="AD1223" s="20">
        <f t="shared" si="329"/>
        <v>2.64</v>
      </c>
      <c r="AE1223" s="23">
        <f t="shared" si="330"/>
        <v>0</v>
      </c>
      <c r="AF1223" s="25">
        <f t="shared" si="331"/>
        <v>0</v>
      </c>
      <c r="AG1223" s="230">
        <f t="shared" si="319"/>
        <v>0</v>
      </c>
      <c r="AH1223" s="25">
        <f t="shared" si="320"/>
        <v>0</v>
      </c>
      <c r="AI1223" s="23"/>
      <c r="AJ1223" s="49">
        <f t="shared" si="332"/>
        <v>2.64</v>
      </c>
      <c r="AK1223" s="181" t="s">
        <v>880</v>
      </c>
      <c r="AL1223" s="182">
        <f t="shared" si="333"/>
        <v>4.4000000000000003E-3</v>
      </c>
      <c r="AM1223" s="69" t="s">
        <v>161</v>
      </c>
      <c r="AN1223" s="20" t="s">
        <v>149</v>
      </c>
      <c r="AO1223" s="20" t="s">
        <v>149</v>
      </c>
      <c r="AP1223" s="21"/>
      <c r="AQ1223" s="122" t="s">
        <v>876</v>
      </c>
      <c r="AR1223" s="185" t="str">
        <f>INDEX(Преподаватели!F$3:F$72,MATCH($AK1223,Преподаватели!$E$3:$E$72,0),1)</f>
        <v>доц.</v>
      </c>
      <c r="AS1223" s="101" t="str">
        <f>INDEX(Преподаватели!G$3:G$72,MATCH($AK1223,Преподаватели!$E$3:$E$72,0),1)</f>
        <v>шт.</v>
      </c>
      <c r="AT1223" s="101" t="str">
        <f>INDEX(Преподаватели!H$3:H$72,MATCH($AK1223,Преподаватели!$E$3:$E$72,0),1)</f>
        <v>к.н.</v>
      </c>
      <c r="AU1223" s="186" t="str">
        <f>INDEX(Преподаватели!I$3:I$72,MATCH($AK1223,Преподаватели!$E$3:$E$72,0),1)</f>
        <v>доц.</v>
      </c>
      <c r="AV1223" s="157"/>
      <c r="AW1223" s="163"/>
      <c r="AX1223" s="163"/>
      <c r="AY1223" s="164"/>
      <c r="AZ1223" s="165"/>
      <c r="BA1223" s="165"/>
      <c r="BB1223" s="1"/>
      <c r="BC1223" s="1"/>
      <c r="BD1223" s="1"/>
      <c r="BE1223" s="1"/>
      <c r="BF1223" s="1"/>
    </row>
    <row r="1224" spans="1:58" s="1" customFormat="1">
      <c r="A1224" s="328" t="s">
        <v>881</v>
      </c>
      <c r="B1224" s="318" t="s">
        <v>892</v>
      </c>
      <c r="C1224" s="68" t="s">
        <v>143</v>
      </c>
      <c r="D1224" s="21" t="s">
        <v>437</v>
      </c>
      <c r="E1224" s="21" t="s">
        <v>852</v>
      </c>
      <c r="F1224" s="21">
        <v>1</v>
      </c>
      <c r="G1224" s="20" t="s">
        <v>929</v>
      </c>
      <c r="H1224" s="21">
        <v>8</v>
      </c>
      <c r="I1224" s="49">
        <v>1</v>
      </c>
      <c r="J1224" s="37"/>
      <c r="K1224" s="31"/>
      <c r="L1224" s="31"/>
      <c r="M1224" s="38"/>
      <c r="N1224" s="193"/>
      <c r="O1224" s="21"/>
      <c r="P1224" s="21"/>
      <c r="Q1224" s="21"/>
      <c r="R1224" s="21"/>
      <c r="S1224" s="21"/>
      <c r="T1224" s="121"/>
      <c r="U1224" s="50">
        <f t="shared" si="321"/>
        <v>0</v>
      </c>
      <c r="V1224" s="29">
        <f t="shared" si="322"/>
        <v>0</v>
      </c>
      <c r="W1224" s="29">
        <f t="shared" si="323"/>
        <v>0</v>
      </c>
      <c r="X1224" s="57">
        <f t="shared" si="324"/>
        <v>0</v>
      </c>
      <c r="Y1224" s="29">
        <f t="shared" si="325"/>
        <v>0</v>
      </c>
      <c r="Z1224" s="20">
        <f t="shared" si="326"/>
        <v>0</v>
      </c>
      <c r="AA1224" s="20">
        <f t="shared" si="315"/>
        <v>0</v>
      </c>
      <c r="AB1224" s="20">
        <f t="shared" si="327"/>
        <v>0</v>
      </c>
      <c r="AC1224" s="20">
        <f t="shared" si="328"/>
        <v>0</v>
      </c>
      <c r="AD1224" s="20">
        <f t="shared" si="329"/>
        <v>2.64</v>
      </c>
      <c r="AE1224" s="23">
        <f t="shared" si="330"/>
        <v>0</v>
      </c>
      <c r="AF1224" s="25">
        <f t="shared" si="331"/>
        <v>0</v>
      </c>
      <c r="AG1224" s="230">
        <f t="shared" ref="AG1224:AG1255" si="334">IF(OR(L1224="+",A1224="Пр",A1224="ПедПр",A1224="НПрКПУ"),0,IF(OR(D1224="Ден.(д)",D1224="Заоч.(д)"),N1224*0.5*H1224,IF((V1224+W1224)&gt;0,N1224*H1224*0.08,0)))</f>
        <v>0</v>
      </c>
      <c r="AH1224" s="25">
        <f t="shared" si="320"/>
        <v>0</v>
      </c>
      <c r="AI1224" s="23"/>
      <c r="AJ1224" s="49">
        <f t="shared" si="332"/>
        <v>2.64</v>
      </c>
      <c r="AK1224" s="181" t="s">
        <v>880</v>
      </c>
      <c r="AL1224" s="182">
        <f t="shared" si="333"/>
        <v>4.4000000000000003E-3</v>
      </c>
      <c r="AM1224" s="158" t="s">
        <v>161</v>
      </c>
      <c r="AN1224" s="20" t="s">
        <v>149</v>
      </c>
      <c r="AO1224" s="20" t="s">
        <v>149</v>
      </c>
      <c r="AP1224" s="21"/>
      <c r="AQ1224" s="122" t="s">
        <v>876</v>
      </c>
      <c r="AR1224" s="185" t="str">
        <f>INDEX(Преподаватели!F$3:F$72,MATCH($AK1224,Преподаватели!$E$3:$E$72,0),1)</f>
        <v>доц.</v>
      </c>
      <c r="AS1224" s="101" t="str">
        <f>INDEX(Преподаватели!G$3:G$72,MATCH($AK1224,Преподаватели!$E$3:$E$72,0),1)</f>
        <v>шт.</v>
      </c>
      <c r="AT1224" s="101" t="str">
        <f>INDEX(Преподаватели!H$3:H$72,MATCH($AK1224,Преподаватели!$E$3:$E$72,0),1)</f>
        <v>к.н.</v>
      </c>
      <c r="AU1224" s="186" t="str">
        <f>INDEX(Преподаватели!I$3:I$72,MATCH($AK1224,Преподаватели!$E$3:$E$72,0),1)</f>
        <v>доц.</v>
      </c>
      <c r="AV1224" s="157"/>
      <c r="AW1224" s="163"/>
      <c r="AX1224" s="163"/>
      <c r="AY1224" s="164"/>
      <c r="AZ1224" s="165"/>
      <c r="BA1224" s="165"/>
      <c r="BB1224" s="4"/>
      <c r="BC1224" s="4"/>
      <c r="BD1224" s="4"/>
      <c r="BE1224" s="4"/>
      <c r="BF1224" s="4"/>
    </row>
    <row r="1225" spans="1:58" s="1" customFormat="1">
      <c r="A1225" s="328" t="s">
        <v>881</v>
      </c>
      <c r="B1225" s="318" t="s">
        <v>892</v>
      </c>
      <c r="C1225" s="68" t="s">
        <v>143</v>
      </c>
      <c r="D1225" s="21" t="s">
        <v>437</v>
      </c>
      <c r="E1225" s="21" t="s">
        <v>852</v>
      </c>
      <c r="F1225" s="21">
        <v>1</v>
      </c>
      <c r="G1225" s="20" t="s">
        <v>929</v>
      </c>
      <c r="H1225" s="21">
        <v>8</v>
      </c>
      <c r="I1225" s="49">
        <v>1</v>
      </c>
      <c r="J1225" s="37"/>
      <c r="K1225" s="31"/>
      <c r="L1225" s="31"/>
      <c r="M1225" s="38"/>
      <c r="N1225" s="193"/>
      <c r="O1225" s="21"/>
      <c r="P1225" s="21"/>
      <c r="Q1225" s="21"/>
      <c r="R1225" s="21"/>
      <c r="S1225" s="21"/>
      <c r="T1225" s="121"/>
      <c r="U1225" s="50">
        <f t="shared" si="321"/>
        <v>0</v>
      </c>
      <c r="V1225" s="29">
        <f t="shared" si="322"/>
        <v>0</v>
      </c>
      <c r="W1225" s="29">
        <f t="shared" si="323"/>
        <v>0</v>
      </c>
      <c r="X1225" s="57">
        <f t="shared" si="324"/>
        <v>0</v>
      </c>
      <c r="Y1225" s="29">
        <f t="shared" si="325"/>
        <v>0</v>
      </c>
      <c r="Z1225" s="20">
        <f t="shared" si="326"/>
        <v>0</v>
      </c>
      <c r="AA1225" s="20">
        <f t="shared" si="315"/>
        <v>0</v>
      </c>
      <c r="AB1225" s="20">
        <f t="shared" si="327"/>
        <v>0</v>
      </c>
      <c r="AC1225" s="20">
        <f t="shared" si="328"/>
        <v>0</v>
      </c>
      <c r="AD1225" s="20">
        <f t="shared" si="329"/>
        <v>2.64</v>
      </c>
      <c r="AE1225" s="23">
        <f t="shared" si="330"/>
        <v>0</v>
      </c>
      <c r="AF1225" s="25">
        <f t="shared" si="331"/>
        <v>0</v>
      </c>
      <c r="AG1225" s="230">
        <f t="shared" si="334"/>
        <v>0</v>
      </c>
      <c r="AH1225" s="25">
        <f t="shared" si="320"/>
        <v>0</v>
      </c>
      <c r="AI1225" s="23"/>
      <c r="AJ1225" s="49">
        <f t="shared" si="332"/>
        <v>2.64</v>
      </c>
      <c r="AK1225" s="181" t="s">
        <v>880</v>
      </c>
      <c r="AL1225" s="182">
        <f t="shared" si="333"/>
        <v>4.4000000000000003E-3</v>
      </c>
      <c r="AM1225" s="158" t="s">
        <v>161</v>
      </c>
      <c r="AN1225" s="20" t="s">
        <v>149</v>
      </c>
      <c r="AO1225" s="20" t="s">
        <v>149</v>
      </c>
      <c r="AP1225" s="21"/>
      <c r="AQ1225" s="122" t="s">
        <v>876</v>
      </c>
      <c r="AR1225" s="185" t="str">
        <f>INDEX(Преподаватели!F$3:F$72,MATCH($AK1225,Преподаватели!$E$3:$E$72,0),1)</f>
        <v>доц.</v>
      </c>
      <c r="AS1225" s="101" t="str">
        <f>INDEX(Преподаватели!G$3:G$72,MATCH($AK1225,Преподаватели!$E$3:$E$72,0),1)</f>
        <v>шт.</v>
      </c>
      <c r="AT1225" s="101" t="str">
        <f>INDEX(Преподаватели!H$3:H$72,MATCH($AK1225,Преподаватели!$E$3:$E$72,0),1)</f>
        <v>к.н.</v>
      </c>
      <c r="AU1225" s="186" t="str">
        <f>INDEX(Преподаватели!I$3:I$72,MATCH($AK1225,Преподаватели!$E$3:$E$72,0),1)</f>
        <v>доц.</v>
      </c>
      <c r="AV1225" s="157"/>
      <c r="AW1225" s="163"/>
      <c r="AX1225" s="163"/>
      <c r="AY1225" s="164"/>
      <c r="AZ1225" s="165"/>
      <c r="BA1225" s="165"/>
    </row>
    <row r="1226" spans="1:58" s="1" customFormat="1">
      <c r="A1226" s="328" t="s">
        <v>881</v>
      </c>
      <c r="B1226" s="318" t="s">
        <v>882</v>
      </c>
      <c r="C1226" s="68" t="s">
        <v>143</v>
      </c>
      <c r="D1226" s="21" t="s">
        <v>437</v>
      </c>
      <c r="E1226" s="21" t="s">
        <v>852</v>
      </c>
      <c r="F1226" s="21">
        <v>1</v>
      </c>
      <c r="G1226" s="20" t="s">
        <v>929</v>
      </c>
      <c r="H1226" s="21">
        <v>8</v>
      </c>
      <c r="I1226" s="49">
        <v>1</v>
      </c>
      <c r="J1226" s="37"/>
      <c r="K1226" s="31"/>
      <c r="L1226" s="31"/>
      <c r="M1226" s="38"/>
      <c r="N1226" s="193"/>
      <c r="O1226" s="21"/>
      <c r="P1226" s="21"/>
      <c r="Q1226" s="21"/>
      <c r="R1226" s="21"/>
      <c r="S1226" s="21"/>
      <c r="T1226" s="121"/>
      <c r="U1226" s="50">
        <f t="shared" si="321"/>
        <v>0</v>
      </c>
      <c r="V1226" s="29">
        <f t="shared" si="322"/>
        <v>0</v>
      </c>
      <c r="W1226" s="29">
        <f t="shared" si="323"/>
        <v>0</v>
      </c>
      <c r="X1226" s="57">
        <f t="shared" si="324"/>
        <v>0</v>
      </c>
      <c r="Y1226" s="29">
        <f t="shared" si="325"/>
        <v>0</v>
      </c>
      <c r="Z1226" s="20">
        <f t="shared" si="326"/>
        <v>0</v>
      </c>
      <c r="AA1226" s="20">
        <f t="shared" si="315"/>
        <v>0</v>
      </c>
      <c r="AB1226" s="20">
        <f t="shared" si="327"/>
        <v>0</v>
      </c>
      <c r="AC1226" s="20">
        <f t="shared" si="328"/>
        <v>0</v>
      </c>
      <c r="AD1226" s="20">
        <f t="shared" si="329"/>
        <v>4</v>
      </c>
      <c r="AE1226" s="23">
        <f t="shared" si="330"/>
        <v>0</v>
      </c>
      <c r="AF1226" s="25">
        <f t="shared" si="331"/>
        <v>0</v>
      </c>
      <c r="AG1226" s="230">
        <f t="shared" si="334"/>
        <v>0</v>
      </c>
      <c r="AH1226" s="25">
        <f t="shared" si="320"/>
        <v>0</v>
      </c>
      <c r="AI1226" s="23"/>
      <c r="AJ1226" s="49">
        <f t="shared" si="332"/>
        <v>4</v>
      </c>
      <c r="AK1226" s="181" t="s">
        <v>883</v>
      </c>
      <c r="AL1226" s="182">
        <f t="shared" si="333"/>
        <v>6.6666666666666671E-3</v>
      </c>
      <c r="AM1226" s="158" t="s">
        <v>161</v>
      </c>
      <c r="AN1226" s="20" t="s">
        <v>149</v>
      </c>
      <c r="AO1226" s="20" t="s">
        <v>149</v>
      </c>
      <c r="AP1226" s="21"/>
      <c r="AQ1226" s="122" t="s">
        <v>876</v>
      </c>
      <c r="AR1226" s="185" t="str">
        <f>INDEX(Преподаватели!F$3:F$72,MATCH($AK1226,Преподаватели!$E$3:$E$72,0),1)</f>
        <v>доц.</v>
      </c>
      <c r="AS1226" s="101" t="str">
        <f>INDEX(Преподаватели!G$3:G$72,MATCH($AK1226,Преподаватели!$E$3:$E$72,0),1)</f>
        <v>сум.</v>
      </c>
      <c r="AT1226" s="101" t="str">
        <f>INDEX(Преподаватели!H$3:H$72,MATCH($AK1226,Преподаватели!$E$3:$E$72,0),1)</f>
        <v>б.с.</v>
      </c>
      <c r="AU1226" s="186" t="str">
        <f>INDEX(Преподаватели!I$3:I$72,MATCH($AK1226,Преподаватели!$E$3:$E$72,0),1)</f>
        <v>б.з.</v>
      </c>
      <c r="AV1226" s="157"/>
      <c r="AW1226" s="163"/>
      <c r="AX1226" s="163"/>
      <c r="AY1226" s="164"/>
      <c r="AZ1226" s="165"/>
      <c r="BA1226" s="165"/>
      <c r="BB1226" s="4"/>
      <c r="BC1226" s="4"/>
      <c r="BD1226" s="4"/>
      <c r="BE1226" s="4"/>
      <c r="BF1226" s="4"/>
    </row>
    <row r="1227" spans="1:58">
      <c r="A1227" s="328" t="s">
        <v>881</v>
      </c>
      <c r="B1227" s="318" t="s">
        <v>884</v>
      </c>
      <c r="C1227" s="68" t="s">
        <v>143</v>
      </c>
      <c r="D1227" s="21" t="s">
        <v>437</v>
      </c>
      <c r="E1227" s="21" t="s">
        <v>852</v>
      </c>
      <c r="F1227" s="21">
        <v>1</v>
      </c>
      <c r="G1227" s="20" t="s">
        <v>929</v>
      </c>
      <c r="H1227" s="21">
        <v>8</v>
      </c>
      <c r="I1227" s="49">
        <v>1</v>
      </c>
      <c r="J1227" s="37"/>
      <c r="K1227" s="31"/>
      <c r="L1227" s="31"/>
      <c r="M1227" s="38"/>
      <c r="N1227" s="193"/>
      <c r="O1227" s="21"/>
      <c r="P1227" s="21"/>
      <c r="Q1227" s="21"/>
      <c r="R1227" s="21"/>
      <c r="S1227" s="21"/>
      <c r="T1227" s="121"/>
      <c r="U1227" s="50">
        <f t="shared" si="321"/>
        <v>0</v>
      </c>
      <c r="V1227" s="29">
        <f t="shared" si="322"/>
        <v>0</v>
      </c>
      <c r="W1227" s="29">
        <f t="shared" si="323"/>
        <v>0</v>
      </c>
      <c r="X1227" s="57">
        <f t="shared" si="324"/>
        <v>0</v>
      </c>
      <c r="Y1227" s="29">
        <f t="shared" si="325"/>
        <v>0</v>
      </c>
      <c r="Z1227" s="20">
        <f t="shared" si="326"/>
        <v>0</v>
      </c>
      <c r="AA1227" s="20">
        <f t="shared" si="315"/>
        <v>0</v>
      </c>
      <c r="AB1227" s="20">
        <f t="shared" si="327"/>
        <v>0</v>
      </c>
      <c r="AC1227" s="20">
        <f t="shared" si="328"/>
        <v>0</v>
      </c>
      <c r="AD1227" s="20">
        <f t="shared" si="329"/>
        <v>2.64</v>
      </c>
      <c r="AE1227" s="23">
        <f t="shared" si="330"/>
        <v>0</v>
      </c>
      <c r="AF1227" s="25">
        <f t="shared" si="331"/>
        <v>0</v>
      </c>
      <c r="AG1227" s="230">
        <f t="shared" si="334"/>
        <v>0</v>
      </c>
      <c r="AH1227" s="25">
        <f t="shared" si="320"/>
        <v>0</v>
      </c>
      <c r="AI1227" s="23"/>
      <c r="AJ1227" s="49">
        <f t="shared" si="332"/>
        <v>2.64</v>
      </c>
      <c r="AK1227" s="181" t="s">
        <v>880</v>
      </c>
      <c r="AL1227" s="182">
        <f t="shared" si="333"/>
        <v>4.4000000000000003E-3</v>
      </c>
      <c r="AM1227" s="69" t="s">
        <v>161</v>
      </c>
      <c r="AN1227" s="20" t="s">
        <v>149</v>
      </c>
      <c r="AO1227" s="20" t="s">
        <v>149</v>
      </c>
      <c r="AP1227" s="21"/>
      <c r="AQ1227" s="122" t="s">
        <v>876</v>
      </c>
      <c r="AR1227" s="185" t="str">
        <f>INDEX(Преподаватели!F$3:F$72,MATCH($AK1227,Преподаватели!$E$3:$E$72,0),1)</f>
        <v>доц.</v>
      </c>
      <c r="AS1227" s="101" t="str">
        <f>INDEX(Преподаватели!G$3:G$72,MATCH($AK1227,Преподаватели!$E$3:$E$72,0),1)</f>
        <v>шт.</v>
      </c>
      <c r="AT1227" s="101" t="str">
        <f>INDEX(Преподаватели!H$3:H$72,MATCH($AK1227,Преподаватели!$E$3:$E$72,0),1)</f>
        <v>к.н.</v>
      </c>
      <c r="AU1227" s="186" t="str">
        <f>INDEX(Преподаватели!I$3:I$72,MATCH($AK1227,Преподаватели!$E$3:$E$72,0),1)</f>
        <v>доц.</v>
      </c>
      <c r="AV1227" s="157"/>
      <c r="AW1227" s="163"/>
      <c r="AX1227" s="163"/>
      <c r="AY1227" s="164"/>
      <c r="AZ1227" s="165"/>
      <c r="BA1227" s="165"/>
      <c r="BB1227" s="1"/>
      <c r="BC1227" s="1"/>
      <c r="BD1227" s="1"/>
      <c r="BE1227" s="1"/>
      <c r="BF1227" s="1"/>
    </row>
    <row r="1228" spans="1:58" s="1" customFormat="1">
      <c r="A1228" s="328" t="s">
        <v>881</v>
      </c>
      <c r="B1228" s="318" t="s">
        <v>884</v>
      </c>
      <c r="C1228" s="68" t="s">
        <v>143</v>
      </c>
      <c r="D1228" s="21" t="s">
        <v>437</v>
      </c>
      <c r="E1228" s="21" t="s">
        <v>852</v>
      </c>
      <c r="F1228" s="21">
        <v>1</v>
      </c>
      <c r="G1228" s="20" t="s">
        <v>929</v>
      </c>
      <c r="H1228" s="21">
        <v>8</v>
      </c>
      <c r="I1228" s="49">
        <v>1</v>
      </c>
      <c r="J1228" s="37"/>
      <c r="K1228" s="31"/>
      <c r="L1228" s="31"/>
      <c r="M1228" s="38"/>
      <c r="N1228" s="193"/>
      <c r="O1228" s="21"/>
      <c r="P1228" s="21"/>
      <c r="Q1228" s="21"/>
      <c r="R1228" s="21"/>
      <c r="S1228" s="21"/>
      <c r="T1228" s="121"/>
      <c r="U1228" s="50">
        <f t="shared" si="321"/>
        <v>0</v>
      </c>
      <c r="V1228" s="29">
        <f t="shared" si="322"/>
        <v>0</v>
      </c>
      <c r="W1228" s="29">
        <f t="shared" si="323"/>
        <v>0</v>
      </c>
      <c r="X1228" s="57">
        <f t="shared" si="324"/>
        <v>0</v>
      </c>
      <c r="Y1228" s="29">
        <f t="shared" si="325"/>
        <v>0</v>
      </c>
      <c r="Z1228" s="20">
        <f t="shared" si="326"/>
        <v>0</v>
      </c>
      <c r="AA1228" s="20">
        <f t="shared" si="315"/>
        <v>0</v>
      </c>
      <c r="AB1228" s="20">
        <f t="shared" si="327"/>
        <v>0</v>
      </c>
      <c r="AC1228" s="20">
        <f t="shared" si="328"/>
        <v>0</v>
      </c>
      <c r="AD1228" s="20">
        <f t="shared" si="329"/>
        <v>2.64</v>
      </c>
      <c r="AE1228" s="23">
        <f t="shared" si="330"/>
        <v>0</v>
      </c>
      <c r="AF1228" s="25">
        <f t="shared" si="331"/>
        <v>0</v>
      </c>
      <c r="AG1228" s="230">
        <f t="shared" si="334"/>
        <v>0</v>
      </c>
      <c r="AH1228" s="25">
        <f t="shared" si="320"/>
        <v>0</v>
      </c>
      <c r="AI1228" s="23"/>
      <c r="AJ1228" s="49">
        <f t="shared" si="332"/>
        <v>2.64</v>
      </c>
      <c r="AK1228" s="181" t="s">
        <v>880</v>
      </c>
      <c r="AL1228" s="182">
        <f t="shared" si="333"/>
        <v>4.4000000000000003E-3</v>
      </c>
      <c r="AM1228" s="158" t="s">
        <v>161</v>
      </c>
      <c r="AN1228" s="20" t="s">
        <v>149</v>
      </c>
      <c r="AO1228" s="20" t="s">
        <v>149</v>
      </c>
      <c r="AP1228" s="21"/>
      <c r="AQ1228" s="122" t="s">
        <v>876</v>
      </c>
      <c r="AR1228" s="185" t="str">
        <f>INDEX(Преподаватели!F$3:F$72,MATCH($AK1228,Преподаватели!$E$3:$E$72,0),1)</f>
        <v>доц.</v>
      </c>
      <c r="AS1228" s="101" t="str">
        <f>INDEX(Преподаватели!G$3:G$72,MATCH($AK1228,Преподаватели!$E$3:$E$72,0),1)</f>
        <v>шт.</v>
      </c>
      <c r="AT1228" s="101" t="str">
        <f>INDEX(Преподаватели!H$3:H$72,MATCH($AK1228,Преподаватели!$E$3:$E$72,0),1)</f>
        <v>к.н.</v>
      </c>
      <c r="AU1228" s="186" t="str">
        <f>INDEX(Преподаватели!I$3:I$72,MATCH($AK1228,Преподаватели!$E$3:$E$72,0),1)</f>
        <v>доц.</v>
      </c>
      <c r="AV1228" s="157"/>
      <c r="AW1228" s="163"/>
      <c r="AX1228" s="163"/>
      <c r="AY1228" s="164"/>
      <c r="AZ1228" s="165"/>
      <c r="BA1228" s="165"/>
    </row>
    <row r="1229" spans="1:58" s="1" customFormat="1">
      <c r="A1229" s="328" t="s">
        <v>881</v>
      </c>
      <c r="B1229" s="318" t="s">
        <v>884</v>
      </c>
      <c r="C1229" s="68" t="s">
        <v>143</v>
      </c>
      <c r="D1229" s="21" t="s">
        <v>437</v>
      </c>
      <c r="E1229" s="21" t="s">
        <v>852</v>
      </c>
      <c r="F1229" s="21">
        <v>1</v>
      </c>
      <c r="G1229" s="20" t="s">
        <v>929</v>
      </c>
      <c r="H1229" s="21">
        <v>8</v>
      </c>
      <c r="I1229" s="49">
        <v>1</v>
      </c>
      <c r="J1229" s="37"/>
      <c r="K1229" s="31"/>
      <c r="L1229" s="31"/>
      <c r="M1229" s="38"/>
      <c r="N1229" s="193"/>
      <c r="O1229" s="21"/>
      <c r="P1229" s="21"/>
      <c r="Q1229" s="21"/>
      <c r="R1229" s="21"/>
      <c r="S1229" s="21"/>
      <c r="T1229" s="121"/>
      <c r="U1229" s="50">
        <f t="shared" si="321"/>
        <v>0</v>
      </c>
      <c r="V1229" s="29">
        <f t="shared" si="322"/>
        <v>0</v>
      </c>
      <c r="W1229" s="29">
        <f t="shared" si="323"/>
        <v>0</v>
      </c>
      <c r="X1229" s="57">
        <f t="shared" si="324"/>
        <v>0</v>
      </c>
      <c r="Y1229" s="29">
        <f t="shared" si="325"/>
        <v>0</v>
      </c>
      <c r="Z1229" s="20">
        <f t="shared" si="326"/>
        <v>0</v>
      </c>
      <c r="AA1229" s="20">
        <f t="shared" si="315"/>
        <v>0</v>
      </c>
      <c r="AB1229" s="20">
        <f t="shared" si="327"/>
        <v>0</v>
      </c>
      <c r="AC1229" s="20">
        <f t="shared" si="328"/>
        <v>0</v>
      </c>
      <c r="AD1229" s="20">
        <f t="shared" si="329"/>
        <v>2.64</v>
      </c>
      <c r="AE1229" s="23">
        <f t="shared" si="330"/>
        <v>0</v>
      </c>
      <c r="AF1229" s="25">
        <f t="shared" si="331"/>
        <v>0</v>
      </c>
      <c r="AG1229" s="230">
        <f t="shared" si="334"/>
        <v>0</v>
      </c>
      <c r="AH1229" s="25">
        <f t="shared" si="320"/>
        <v>0</v>
      </c>
      <c r="AI1229" s="23"/>
      <c r="AJ1229" s="49">
        <f t="shared" si="332"/>
        <v>2.64</v>
      </c>
      <c r="AK1229" s="181" t="s">
        <v>880</v>
      </c>
      <c r="AL1229" s="182">
        <f t="shared" si="333"/>
        <v>4.4000000000000003E-3</v>
      </c>
      <c r="AM1229" s="158" t="s">
        <v>161</v>
      </c>
      <c r="AN1229" s="20" t="s">
        <v>149</v>
      </c>
      <c r="AO1229" s="20" t="s">
        <v>149</v>
      </c>
      <c r="AP1229" s="21"/>
      <c r="AQ1229" s="122" t="s">
        <v>876</v>
      </c>
      <c r="AR1229" s="185" t="str">
        <f>INDEX(Преподаватели!F$3:F$72,MATCH($AK1229,Преподаватели!$E$3:$E$72,0),1)</f>
        <v>доц.</v>
      </c>
      <c r="AS1229" s="101" t="str">
        <f>INDEX(Преподаватели!G$3:G$72,MATCH($AK1229,Преподаватели!$E$3:$E$72,0),1)</f>
        <v>шт.</v>
      </c>
      <c r="AT1229" s="101" t="str">
        <f>INDEX(Преподаватели!H$3:H$72,MATCH($AK1229,Преподаватели!$E$3:$E$72,0),1)</f>
        <v>к.н.</v>
      </c>
      <c r="AU1229" s="186" t="str">
        <f>INDEX(Преподаватели!I$3:I$72,MATCH($AK1229,Преподаватели!$E$3:$E$72,0),1)</f>
        <v>доц.</v>
      </c>
      <c r="AV1229" s="157"/>
      <c r="AW1229" s="163"/>
      <c r="AX1229" s="163"/>
      <c r="AY1229" s="164"/>
      <c r="AZ1229" s="165"/>
      <c r="BA1229" s="165"/>
      <c r="BB1229" s="4"/>
      <c r="BC1229" s="4"/>
      <c r="BD1229" s="4"/>
      <c r="BE1229" s="4"/>
      <c r="BF1229" s="4"/>
    </row>
    <row r="1230" spans="1:58" s="1" customFormat="1" ht="25.5">
      <c r="A1230" s="316" t="s">
        <v>877</v>
      </c>
      <c r="B1230" s="318" t="s">
        <v>930</v>
      </c>
      <c r="C1230" s="68" t="s">
        <v>931</v>
      </c>
      <c r="D1230" s="21" t="s">
        <v>437</v>
      </c>
      <c r="E1230" s="21" t="s">
        <v>852</v>
      </c>
      <c r="F1230" s="21">
        <v>1</v>
      </c>
      <c r="G1230" s="20" t="s">
        <v>932</v>
      </c>
      <c r="H1230" s="21">
        <v>1</v>
      </c>
      <c r="I1230" s="49">
        <v>1</v>
      </c>
      <c r="J1230" s="37"/>
      <c r="K1230" s="31" t="s">
        <v>879</v>
      </c>
      <c r="L1230" s="31"/>
      <c r="M1230" s="38"/>
      <c r="N1230" s="193">
        <v>12</v>
      </c>
      <c r="O1230" s="21">
        <v>360</v>
      </c>
      <c r="P1230" s="21"/>
      <c r="Q1230" s="21"/>
      <c r="R1230" s="21"/>
      <c r="S1230" s="21"/>
      <c r="T1230" s="121"/>
      <c r="U1230" s="50">
        <f t="shared" si="321"/>
        <v>0</v>
      </c>
      <c r="V1230" s="29">
        <f t="shared" si="322"/>
        <v>0</v>
      </c>
      <c r="W1230" s="29">
        <f t="shared" si="323"/>
        <v>0</v>
      </c>
      <c r="X1230" s="57">
        <f t="shared" si="324"/>
        <v>0</v>
      </c>
      <c r="Y1230" s="29">
        <f t="shared" si="325"/>
        <v>0</v>
      </c>
      <c r="Z1230" s="20">
        <f t="shared" si="326"/>
        <v>0</v>
      </c>
      <c r="AA1230" s="20">
        <f t="shared" si="315"/>
        <v>0</v>
      </c>
      <c r="AB1230" s="20">
        <f t="shared" si="327"/>
        <v>0</v>
      </c>
      <c r="AC1230" s="20">
        <f t="shared" si="328"/>
        <v>0</v>
      </c>
      <c r="AD1230" s="20">
        <f t="shared" si="329"/>
        <v>0</v>
      </c>
      <c r="AE1230" s="23">
        <f t="shared" si="330"/>
        <v>0</v>
      </c>
      <c r="AF1230" s="25">
        <f t="shared" si="331"/>
        <v>0.1</v>
      </c>
      <c r="AG1230" s="230">
        <f t="shared" si="334"/>
        <v>0</v>
      </c>
      <c r="AH1230" s="25">
        <f t="shared" si="320"/>
        <v>0</v>
      </c>
      <c r="AI1230" s="23"/>
      <c r="AJ1230" s="49">
        <f t="shared" si="332"/>
        <v>0.1</v>
      </c>
      <c r="AK1230" s="181" t="s">
        <v>880</v>
      </c>
      <c r="AL1230" s="182">
        <f t="shared" si="333"/>
        <v>1.6666666666666669E-4</v>
      </c>
      <c r="AM1230" s="158" t="s">
        <v>109</v>
      </c>
      <c r="AN1230" s="20" t="s">
        <v>109</v>
      </c>
      <c r="AO1230" s="20" t="s">
        <v>109</v>
      </c>
      <c r="AP1230" s="21"/>
      <c r="AQ1230" s="122" t="s">
        <v>876</v>
      </c>
      <c r="AR1230" s="185" t="str">
        <f>INDEX(Преподаватели!F$3:F$72,MATCH($AK1230,Преподаватели!$E$3:$E$72,0),1)</f>
        <v>доц.</v>
      </c>
      <c r="AS1230" s="101" t="str">
        <f>INDEX(Преподаватели!G$3:G$72,MATCH($AK1230,Преподаватели!$E$3:$E$72,0),1)</f>
        <v>шт.</v>
      </c>
      <c r="AT1230" s="101" t="str">
        <f>INDEX(Преподаватели!H$3:H$72,MATCH($AK1230,Преподаватели!$E$3:$E$72,0),1)</f>
        <v>к.н.</v>
      </c>
      <c r="AU1230" s="186" t="str">
        <f>INDEX(Преподаватели!I$3:I$72,MATCH($AK1230,Преподаватели!$E$3:$E$72,0),1)</f>
        <v>доц.</v>
      </c>
      <c r="AV1230" s="157"/>
      <c r="AW1230" s="163"/>
      <c r="AX1230" s="163"/>
      <c r="AY1230" s="164"/>
      <c r="AZ1230" s="165"/>
      <c r="BA1230" s="165"/>
    </row>
    <row r="1231" spans="1:58">
      <c r="A1231" s="22"/>
      <c r="B1231" s="318" t="s">
        <v>889</v>
      </c>
      <c r="C1231" s="68" t="s">
        <v>931</v>
      </c>
      <c r="D1231" s="21" t="s">
        <v>437</v>
      </c>
      <c r="E1231" s="21" t="s">
        <v>852</v>
      </c>
      <c r="F1231" s="21">
        <v>1</v>
      </c>
      <c r="G1231" s="20" t="s">
        <v>932</v>
      </c>
      <c r="H1231" s="21">
        <v>1</v>
      </c>
      <c r="I1231" s="49">
        <v>1</v>
      </c>
      <c r="J1231" s="37"/>
      <c r="K1231" s="31"/>
      <c r="L1231" s="31"/>
      <c r="M1231" s="38"/>
      <c r="N1231" s="193"/>
      <c r="O1231" s="21"/>
      <c r="P1231" s="21"/>
      <c r="Q1231" s="21"/>
      <c r="R1231" s="21"/>
      <c r="S1231" s="21"/>
      <c r="T1231" s="121"/>
      <c r="U1231" s="50">
        <f t="shared" si="321"/>
        <v>0</v>
      </c>
      <c r="V1231" s="29">
        <f t="shared" si="322"/>
        <v>0</v>
      </c>
      <c r="W1231" s="29">
        <f t="shared" si="323"/>
        <v>0</v>
      </c>
      <c r="X1231" s="57">
        <f t="shared" si="324"/>
        <v>0</v>
      </c>
      <c r="Y1231" s="29">
        <f t="shared" si="325"/>
        <v>0</v>
      </c>
      <c r="Z1231" s="20">
        <f t="shared" si="326"/>
        <v>0</v>
      </c>
      <c r="AA1231" s="20">
        <f t="shared" si="315"/>
        <v>0</v>
      </c>
      <c r="AB1231" s="20">
        <f t="shared" si="327"/>
        <v>0</v>
      </c>
      <c r="AC1231" s="20">
        <f t="shared" si="328"/>
        <v>20</v>
      </c>
      <c r="AD1231" s="20">
        <f t="shared" si="329"/>
        <v>0</v>
      </c>
      <c r="AE1231" s="23">
        <f t="shared" si="330"/>
        <v>0</v>
      </c>
      <c r="AF1231" s="25">
        <f t="shared" si="331"/>
        <v>0</v>
      </c>
      <c r="AG1231" s="230">
        <f t="shared" si="334"/>
        <v>0</v>
      </c>
      <c r="AH1231" s="25">
        <f t="shared" si="320"/>
        <v>0</v>
      </c>
      <c r="AI1231" s="23"/>
      <c r="AJ1231" s="49">
        <f t="shared" si="332"/>
        <v>20</v>
      </c>
      <c r="AK1231" s="181" t="s">
        <v>875</v>
      </c>
      <c r="AL1231" s="182">
        <f t="shared" si="333"/>
        <v>3.3333333333333333E-2</v>
      </c>
      <c r="AM1231" s="69" t="s">
        <v>109</v>
      </c>
      <c r="AN1231" s="20" t="s">
        <v>109</v>
      </c>
      <c r="AO1231" s="20" t="s">
        <v>109</v>
      </c>
      <c r="AP1231" s="21"/>
      <c r="AQ1231" s="122" t="s">
        <v>876</v>
      </c>
      <c r="AR1231" s="185" t="str">
        <f>INDEX(Преподаватели!F$3:F$72,MATCH($AK1231,Преподаватели!$E$3:$E$72,0),1)</f>
        <v>проф.</v>
      </c>
      <c r="AS1231" s="101" t="str">
        <f>INDEX(Преподаватели!G$3:G$72,MATCH($AK1231,Преподаватели!$E$3:$E$72,0),1)</f>
        <v>шт.</v>
      </c>
      <c r="AT1231" s="101" t="str">
        <f>INDEX(Преподаватели!H$3:H$72,MATCH($AK1231,Преподаватели!$E$3:$E$72,0),1)</f>
        <v>д.н.</v>
      </c>
      <c r="AU1231" s="186" t="str">
        <f>INDEX(Преподаватели!I$3:I$72,MATCH($AK1231,Преподаватели!$E$3:$E$72,0),1)</f>
        <v>проф.</v>
      </c>
      <c r="AV1231" s="157"/>
      <c r="AW1231" s="163"/>
      <c r="AX1231" s="163"/>
      <c r="AY1231" s="164"/>
      <c r="AZ1231" s="165"/>
      <c r="BA1231" s="165"/>
      <c r="BB1231" s="1"/>
      <c r="BC1231" s="1"/>
      <c r="BD1231" s="1"/>
      <c r="BE1231" s="1"/>
      <c r="BF1231" s="1"/>
    </row>
    <row r="1232" spans="1:58" s="1" customFormat="1">
      <c r="A1232" s="21"/>
      <c r="B1232" s="318" t="s">
        <v>890</v>
      </c>
      <c r="C1232" s="68" t="s">
        <v>931</v>
      </c>
      <c r="D1232" s="21" t="s">
        <v>437</v>
      </c>
      <c r="E1232" s="21" t="s">
        <v>852</v>
      </c>
      <c r="F1232" s="21">
        <v>1</v>
      </c>
      <c r="G1232" s="20" t="s">
        <v>932</v>
      </c>
      <c r="H1232" s="21">
        <v>1</v>
      </c>
      <c r="I1232" s="49">
        <v>1</v>
      </c>
      <c r="J1232" s="37"/>
      <c r="K1232" s="31"/>
      <c r="L1232" s="31"/>
      <c r="M1232" s="38"/>
      <c r="N1232" s="193"/>
      <c r="O1232" s="21"/>
      <c r="P1232" s="21"/>
      <c r="Q1232" s="21"/>
      <c r="R1232" s="21"/>
      <c r="S1232" s="21"/>
      <c r="T1232" s="121"/>
      <c r="U1232" s="50">
        <f t="shared" si="321"/>
        <v>0</v>
      </c>
      <c r="V1232" s="29">
        <f t="shared" si="322"/>
        <v>0</v>
      </c>
      <c r="W1232" s="29">
        <f t="shared" si="323"/>
        <v>0</v>
      </c>
      <c r="X1232" s="57">
        <f t="shared" si="324"/>
        <v>0</v>
      </c>
      <c r="Y1232" s="29">
        <f t="shared" si="325"/>
        <v>0</v>
      </c>
      <c r="Z1232" s="20">
        <f t="shared" si="326"/>
        <v>0</v>
      </c>
      <c r="AA1232" s="20">
        <f t="shared" si="315"/>
        <v>0</v>
      </c>
      <c r="AB1232" s="20">
        <f t="shared" si="327"/>
        <v>0</v>
      </c>
      <c r="AC1232" s="20">
        <f t="shared" si="328"/>
        <v>0.33</v>
      </c>
      <c r="AD1232" s="20">
        <f t="shared" si="329"/>
        <v>0</v>
      </c>
      <c r="AE1232" s="23">
        <f t="shared" si="330"/>
        <v>0</v>
      </c>
      <c r="AF1232" s="25">
        <f t="shared" si="331"/>
        <v>0</v>
      </c>
      <c r="AG1232" s="230">
        <f t="shared" si="334"/>
        <v>0</v>
      </c>
      <c r="AH1232" s="25">
        <f t="shared" si="320"/>
        <v>0</v>
      </c>
      <c r="AI1232" s="23"/>
      <c r="AJ1232" s="49">
        <f t="shared" si="332"/>
        <v>0.33</v>
      </c>
      <c r="AK1232" s="181" t="s">
        <v>880</v>
      </c>
      <c r="AL1232" s="182">
        <f t="shared" si="333"/>
        <v>5.5000000000000003E-4</v>
      </c>
      <c r="AM1232" s="158" t="s">
        <v>109</v>
      </c>
      <c r="AN1232" s="20" t="s">
        <v>109</v>
      </c>
      <c r="AO1232" s="20" t="s">
        <v>109</v>
      </c>
      <c r="AP1232" s="21"/>
      <c r="AQ1232" s="122" t="s">
        <v>876</v>
      </c>
      <c r="AR1232" s="185" t="str">
        <f>INDEX(Преподаватели!F$3:F$72,MATCH($AK1232,Преподаватели!$E$3:$E$72,0),1)</f>
        <v>доц.</v>
      </c>
      <c r="AS1232" s="101" t="str">
        <f>INDEX(Преподаватели!G$3:G$72,MATCH($AK1232,Преподаватели!$E$3:$E$72,0),1)</f>
        <v>шт.</v>
      </c>
      <c r="AT1232" s="101" t="str">
        <f>INDEX(Преподаватели!H$3:H$72,MATCH($AK1232,Преподаватели!$E$3:$E$72,0),1)</f>
        <v>к.н.</v>
      </c>
      <c r="AU1232" s="186" t="str">
        <f>INDEX(Преподаватели!I$3:I$72,MATCH($AK1232,Преподаватели!$E$3:$E$72,0),1)</f>
        <v>доц.</v>
      </c>
      <c r="AV1232" s="157"/>
      <c r="AW1232" s="163"/>
      <c r="AX1232" s="163"/>
      <c r="AY1232" s="164"/>
      <c r="AZ1232" s="165"/>
      <c r="BA1232" s="165"/>
      <c r="BB1232" s="4"/>
      <c r="BC1232" s="4"/>
      <c r="BD1232" s="4"/>
      <c r="BE1232" s="4"/>
      <c r="BF1232" s="4"/>
    </row>
    <row r="1233" spans="1:58" s="1" customFormat="1">
      <c r="A1233" s="328" t="s">
        <v>881</v>
      </c>
      <c r="B1233" s="318" t="s">
        <v>891</v>
      </c>
      <c r="C1233" s="68" t="s">
        <v>931</v>
      </c>
      <c r="D1233" s="21" t="s">
        <v>437</v>
      </c>
      <c r="E1233" s="21" t="s">
        <v>852</v>
      </c>
      <c r="F1233" s="21">
        <v>1</v>
      </c>
      <c r="G1233" s="20" t="s">
        <v>932</v>
      </c>
      <c r="H1233" s="21">
        <v>1</v>
      </c>
      <c r="I1233" s="49">
        <v>1</v>
      </c>
      <c r="J1233" s="37"/>
      <c r="K1233" s="31"/>
      <c r="L1233" s="31"/>
      <c r="M1233" s="38"/>
      <c r="N1233" s="193"/>
      <c r="O1233" s="21"/>
      <c r="P1233" s="21"/>
      <c r="Q1233" s="21"/>
      <c r="R1233" s="21"/>
      <c r="S1233" s="21"/>
      <c r="T1233" s="121"/>
      <c r="U1233" s="50">
        <f t="shared" si="321"/>
        <v>0</v>
      </c>
      <c r="V1233" s="29">
        <f t="shared" si="322"/>
        <v>0</v>
      </c>
      <c r="W1233" s="29">
        <f t="shared" si="323"/>
        <v>0</v>
      </c>
      <c r="X1233" s="57">
        <f t="shared" si="324"/>
        <v>0</v>
      </c>
      <c r="Y1233" s="29">
        <f t="shared" si="325"/>
        <v>0</v>
      </c>
      <c r="Z1233" s="20">
        <f t="shared" si="326"/>
        <v>0</v>
      </c>
      <c r="AA1233" s="20">
        <f t="shared" si="315"/>
        <v>0</v>
      </c>
      <c r="AB1233" s="20">
        <f t="shared" si="327"/>
        <v>0</v>
      </c>
      <c r="AC1233" s="20">
        <f t="shared" si="328"/>
        <v>0</v>
      </c>
      <c r="AD1233" s="20">
        <f t="shared" si="329"/>
        <v>0.5</v>
      </c>
      <c r="AE1233" s="23">
        <f t="shared" si="330"/>
        <v>0</v>
      </c>
      <c r="AF1233" s="25">
        <f t="shared" si="331"/>
        <v>0</v>
      </c>
      <c r="AG1233" s="230">
        <f t="shared" si="334"/>
        <v>0</v>
      </c>
      <c r="AH1233" s="25">
        <f t="shared" si="320"/>
        <v>0</v>
      </c>
      <c r="AI1233" s="23"/>
      <c r="AJ1233" s="49">
        <f t="shared" si="332"/>
        <v>0.5</v>
      </c>
      <c r="AK1233" s="181" t="s">
        <v>883</v>
      </c>
      <c r="AL1233" s="182">
        <f t="shared" si="333"/>
        <v>8.3333333333333339E-4</v>
      </c>
      <c r="AM1233" s="158" t="s">
        <v>109</v>
      </c>
      <c r="AN1233" s="20" t="s">
        <v>109</v>
      </c>
      <c r="AO1233" s="20" t="s">
        <v>109</v>
      </c>
      <c r="AP1233" s="21"/>
      <c r="AQ1233" s="122" t="s">
        <v>876</v>
      </c>
      <c r="AR1233" s="185" t="str">
        <f>INDEX(Преподаватели!F$3:F$72,MATCH($AK1233,Преподаватели!$E$3:$E$72,0),1)</f>
        <v>доц.</v>
      </c>
      <c r="AS1233" s="101" t="str">
        <f>INDEX(Преподаватели!G$3:G$72,MATCH($AK1233,Преподаватели!$E$3:$E$72,0),1)</f>
        <v>сум.</v>
      </c>
      <c r="AT1233" s="101" t="str">
        <f>INDEX(Преподаватели!H$3:H$72,MATCH($AK1233,Преподаватели!$E$3:$E$72,0),1)</f>
        <v>б.с.</v>
      </c>
      <c r="AU1233" s="186" t="str">
        <f>INDEX(Преподаватели!I$3:I$72,MATCH($AK1233,Преподаватели!$E$3:$E$72,0),1)</f>
        <v>б.з.</v>
      </c>
      <c r="AV1233" s="157"/>
      <c r="AW1233" s="163"/>
      <c r="AX1233" s="163"/>
      <c r="AY1233" s="164"/>
      <c r="AZ1233" s="165"/>
      <c r="BA1233" s="165"/>
    </row>
    <row r="1234" spans="1:58" s="1" customFormat="1">
      <c r="A1234" s="328" t="s">
        <v>881</v>
      </c>
      <c r="B1234" s="318" t="s">
        <v>892</v>
      </c>
      <c r="C1234" s="68" t="s">
        <v>931</v>
      </c>
      <c r="D1234" s="21" t="s">
        <v>437</v>
      </c>
      <c r="E1234" s="21" t="s">
        <v>852</v>
      </c>
      <c r="F1234" s="21">
        <v>1</v>
      </c>
      <c r="G1234" s="20" t="s">
        <v>932</v>
      </c>
      <c r="H1234" s="21">
        <v>1</v>
      </c>
      <c r="I1234" s="49">
        <v>1</v>
      </c>
      <c r="J1234" s="37"/>
      <c r="K1234" s="31"/>
      <c r="L1234" s="31"/>
      <c r="M1234" s="38"/>
      <c r="N1234" s="193"/>
      <c r="O1234" s="21"/>
      <c r="P1234" s="21"/>
      <c r="Q1234" s="21"/>
      <c r="R1234" s="21"/>
      <c r="S1234" s="21"/>
      <c r="T1234" s="121"/>
      <c r="U1234" s="50">
        <f t="shared" si="321"/>
        <v>0</v>
      </c>
      <c r="V1234" s="29">
        <f t="shared" si="322"/>
        <v>0</v>
      </c>
      <c r="W1234" s="29">
        <f t="shared" si="323"/>
        <v>0</v>
      </c>
      <c r="X1234" s="57">
        <f t="shared" si="324"/>
        <v>0</v>
      </c>
      <c r="Y1234" s="29">
        <f t="shared" si="325"/>
        <v>0</v>
      </c>
      <c r="Z1234" s="20">
        <f t="shared" si="326"/>
        <v>0</v>
      </c>
      <c r="AA1234" s="20">
        <f t="shared" si="315"/>
        <v>0</v>
      </c>
      <c r="AB1234" s="20">
        <f t="shared" si="327"/>
        <v>0</v>
      </c>
      <c r="AC1234" s="20">
        <f t="shared" si="328"/>
        <v>0</v>
      </c>
      <c r="AD1234" s="20">
        <f t="shared" si="329"/>
        <v>0.33</v>
      </c>
      <c r="AE1234" s="23">
        <f t="shared" si="330"/>
        <v>0</v>
      </c>
      <c r="AF1234" s="25">
        <f t="shared" si="331"/>
        <v>0</v>
      </c>
      <c r="AG1234" s="230">
        <f t="shared" si="334"/>
        <v>0</v>
      </c>
      <c r="AH1234" s="25">
        <f t="shared" si="320"/>
        <v>0</v>
      </c>
      <c r="AI1234" s="23"/>
      <c r="AJ1234" s="49">
        <f t="shared" si="332"/>
        <v>0.33</v>
      </c>
      <c r="AK1234" s="181" t="s">
        <v>880</v>
      </c>
      <c r="AL1234" s="182">
        <f t="shared" si="333"/>
        <v>5.5000000000000003E-4</v>
      </c>
      <c r="AM1234" s="158" t="s">
        <v>109</v>
      </c>
      <c r="AN1234" s="20" t="s">
        <v>109</v>
      </c>
      <c r="AO1234" s="20" t="s">
        <v>109</v>
      </c>
      <c r="AP1234" s="21"/>
      <c r="AQ1234" s="122" t="s">
        <v>876</v>
      </c>
      <c r="AR1234" s="185" t="str">
        <f>INDEX(Преподаватели!F$3:F$72,MATCH($AK1234,Преподаватели!$E$3:$E$72,0),1)</f>
        <v>доц.</v>
      </c>
      <c r="AS1234" s="101" t="str">
        <f>INDEX(Преподаватели!G$3:G$72,MATCH($AK1234,Преподаватели!$E$3:$E$72,0),1)</f>
        <v>шт.</v>
      </c>
      <c r="AT1234" s="101" t="str">
        <f>INDEX(Преподаватели!H$3:H$72,MATCH($AK1234,Преподаватели!$E$3:$E$72,0),1)</f>
        <v>к.н.</v>
      </c>
      <c r="AU1234" s="186" t="str">
        <f>INDEX(Преподаватели!I$3:I$72,MATCH($AK1234,Преподаватели!$E$3:$E$72,0),1)</f>
        <v>доц.</v>
      </c>
      <c r="AV1234" s="157"/>
      <c r="AW1234" s="163"/>
      <c r="AX1234" s="163"/>
      <c r="AY1234" s="164"/>
      <c r="AZ1234" s="165"/>
      <c r="BA1234" s="165"/>
    </row>
    <row r="1235" spans="1:58" s="1" customFormat="1">
      <c r="A1235" s="328" t="s">
        <v>881</v>
      </c>
      <c r="B1235" s="318" t="s">
        <v>892</v>
      </c>
      <c r="C1235" s="68" t="s">
        <v>931</v>
      </c>
      <c r="D1235" s="21" t="s">
        <v>437</v>
      </c>
      <c r="E1235" s="21" t="s">
        <v>852</v>
      </c>
      <c r="F1235" s="21">
        <v>1</v>
      </c>
      <c r="G1235" s="20" t="s">
        <v>932</v>
      </c>
      <c r="H1235" s="21">
        <v>1</v>
      </c>
      <c r="I1235" s="49">
        <v>1</v>
      </c>
      <c r="J1235" s="37"/>
      <c r="K1235" s="31"/>
      <c r="L1235" s="31"/>
      <c r="M1235" s="38"/>
      <c r="N1235" s="193"/>
      <c r="O1235" s="21"/>
      <c r="P1235" s="21"/>
      <c r="Q1235" s="21"/>
      <c r="R1235" s="21"/>
      <c r="S1235" s="21"/>
      <c r="T1235" s="121"/>
      <c r="U1235" s="50">
        <f t="shared" si="321"/>
        <v>0</v>
      </c>
      <c r="V1235" s="29">
        <f t="shared" si="322"/>
        <v>0</v>
      </c>
      <c r="W1235" s="29">
        <f t="shared" si="323"/>
        <v>0</v>
      </c>
      <c r="X1235" s="57">
        <f t="shared" si="324"/>
        <v>0</v>
      </c>
      <c r="Y1235" s="29">
        <f t="shared" si="325"/>
        <v>0</v>
      </c>
      <c r="Z1235" s="20">
        <f t="shared" si="326"/>
        <v>0</v>
      </c>
      <c r="AA1235" s="20">
        <f t="shared" si="315"/>
        <v>0</v>
      </c>
      <c r="AB1235" s="20">
        <f t="shared" si="327"/>
        <v>0</v>
      </c>
      <c r="AC1235" s="20">
        <f t="shared" si="328"/>
        <v>0</v>
      </c>
      <c r="AD1235" s="20">
        <f t="shared" si="329"/>
        <v>0.33</v>
      </c>
      <c r="AE1235" s="23">
        <f t="shared" si="330"/>
        <v>0</v>
      </c>
      <c r="AF1235" s="25">
        <f t="shared" si="331"/>
        <v>0</v>
      </c>
      <c r="AG1235" s="230">
        <f t="shared" si="334"/>
        <v>0</v>
      </c>
      <c r="AH1235" s="25">
        <f t="shared" si="320"/>
        <v>0</v>
      </c>
      <c r="AI1235" s="23"/>
      <c r="AJ1235" s="49">
        <f t="shared" si="332"/>
        <v>0.33</v>
      </c>
      <c r="AK1235" s="181" t="s">
        <v>880</v>
      </c>
      <c r="AL1235" s="182">
        <f t="shared" si="333"/>
        <v>5.5000000000000003E-4</v>
      </c>
      <c r="AM1235" s="158" t="s">
        <v>109</v>
      </c>
      <c r="AN1235" s="20" t="s">
        <v>109</v>
      </c>
      <c r="AO1235" s="20" t="s">
        <v>109</v>
      </c>
      <c r="AP1235" s="21"/>
      <c r="AQ1235" s="122" t="s">
        <v>876</v>
      </c>
      <c r="AR1235" s="185" t="str">
        <f>INDEX(Преподаватели!F$3:F$72,MATCH($AK1235,Преподаватели!$E$3:$E$72,0),1)</f>
        <v>доц.</v>
      </c>
      <c r="AS1235" s="101" t="str">
        <f>INDEX(Преподаватели!G$3:G$72,MATCH($AK1235,Преподаватели!$E$3:$E$72,0),1)</f>
        <v>шт.</v>
      </c>
      <c r="AT1235" s="101" t="str">
        <f>INDEX(Преподаватели!H$3:H$72,MATCH($AK1235,Преподаватели!$E$3:$E$72,0),1)</f>
        <v>к.н.</v>
      </c>
      <c r="AU1235" s="186" t="str">
        <f>INDEX(Преподаватели!I$3:I$72,MATCH($AK1235,Преподаватели!$E$3:$E$72,0),1)</f>
        <v>доц.</v>
      </c>
      <c r="AV1235" s="157"/>
      <c r="AW1235" s="163"/>
      <c r="AX1235" s="163"/>
      <c r="AY1235" s="164"/>
      <c r="AZ1235" s="165"/>
      <c r="BA1235" s="165"/>
      <c r="BB1235" s="4"/>
      <c r="BC1235" s="4"/>
      <c r="BD1235" s="4"/>
      <c r="BE1235" s="4"/>
      <c r="BF1235" s="4"/>
    </row>
    <row r="1236" spans="1:58">
      <c r="A1236" s="319" t="s">
        <v>881</v>
      </c>
      <c r="B1236" s="318" t="s">
        <v>892</v>
      </c>
      <c r="C1236" s="68" t="s">
        <v>931</v>
      </c>
      <c r="D1236" s="21" t="s">
        <v>437</v>
      </c>
      <c r="E1236" s="21" t="s">
        <v>852</v>
      </c>
      <c r="F1236" s="21">
        <v>1</v>
      </c>
      <c r="G1236" s="20" t="s">
        <v>932</v>
      </c>
      <c r="H1236" s="21">
        <v>1</v>
      </c>
      <c r="I1236" s="49">
        <v>1</v>
      </c>
      <c r="J1236" s="37"/>
      <c r="K1236" s="31"/>
      <c r="L1236" s="31"/>
      <c r="M1236" s="38"/>
      <c r="N1236" s="193"/>
      <c r="O1236" s="21"/>
      <c r="P1236" s="21"/>
      <c r="Q1236" s="21"/>
      <c r="R1236" s="21"/>
      <c r="S1236" s="21"/>
      <c r="T1236" s="121"/>
      <c r="U1236" s="50">
        <f t="shared" si="321"/>
        <v>0</v>
      </c>
      <c r="V1236" s="29">
        <f t="shared" si="322"/>
        <v>0</v>
      </c>
      <c r="W1236" s="29">
        <f t="shared" si="323"/>
        <v>0</v>
      </c>
      <c r="X1236" s="57">
        <f t="shared" si="324"/>
        <v>0</v>
      </c>
      <c r="Y1236" s="29">
        <f t="shared" si="325"/>
        <v>0</v>
      </c>
      <c r="Z1236" s="20">
        <f t="shared" si="326"/>
        <v>0</v>
      </c>
      <c r="AA1236" s="20">
        <f t="shared" si="315"/>
        <v>0</v>
      </c>
      <c r="AB1236" s="20">
        <f t="shared" si="327"/>
        <v>0</v>
      </c>
      <c r="AC1236" s="20">
        <f t="shared" si="328"/>
        <v>0</v>
      </c>
      <c r="AD1236" s="20">
        <f t="shared" si="329"/>
        <v>0.33</v>
      </c>
      <c r="AE1236" s="23">
        <f t="shared" si="330"/>
        <v>0</v>
      </c>
      <c r="AF1236" s="25">
        <f t="shared" si="331"/>
        <v>0</v>
      </c>
      <c r="AG1236" s="230">
        <f t="shared" si="334"/>
        <v>0</v>
      </c>
      <c r="AH1236" s="25">
        <f t="shared" si="320"/>
        <v>0</v>
      </c>
      <c r="AI1236" s="23"/>
      <c r="AJ1236" s="49">
        <f t="shared" si="332"/>
        <v>0.33</v>
      </c>
      <c r="AK1236" s="181" t="s">
        <v>880</v>
      </c>
      <c r="AL1236" s="182">
        <f t="shared" si="333"/>
        <v>5.5000000000000003E-4</v>
      </c>
      <c r="AM1236" s="69" t="s">
        <v>109</v>
      </c>
      <c r="AN1236" s="20" t="s">
        <v>109</v>
      </c>
      <c r="AO1236" s="20" t="s">
        <v>109</v>
      </c>
      <c r="AP1236" s="21"/>
      <c r="AQ1236" s="122" t="s">
        <v>876</v>
      </c>
      <c r="AR1236" s="185" t="str">
        <f>INDEX(Преподаватели!F$3:F$72,MATCH($AK1236,Преподаватели!$E$3:$E$72,0),1)</f>
        <v>доц.</v>
      </c>
      <c r="AS1236" s="101" t="str">
        <f>INDEX(Преподаватели!G$3:G$72,MATCH($AK1236,Преподаватели!$E$3:$E$72,0),1)</f>
        <v>шт.</v>
      </c>
      <c r="AT1236" s="101" t="str">
        <f>INDEX(Преподаватели!H$3:H$72,MATCH($AK1236,Преподаватели!$E$3:$E$72,0),1)</f>
        <v>к.н.</v>
      </c>
      <c r="AU1236" s="186" t="str">
        <f>INDEX(Преподаватели!I$3:I$72,MATCH($AK1236,Преподаватели!$E$3:$E$72,0),1)</f>
        <v>доц.</v>
      </c>
      <c r="AV1236" s="157"/>
      <c r="AW1236" s="163"/>
      <c r="AX1236" s="163"/>
      <c r="AY1236" s="164"/>
      <c r="AZ1236" s="165"/>
      <c r="BA1236" s="165"/>
      <c r="BB1236" s="1"/>
      <c r="BC1236" s="1"/>
      <c r="BD1236" s="1"/>
      <c r="BE1236" s="1"/>
      <c r="BF1236" s="1"/>
    </row>
    <row r="1237" spans="1:58" s="1" customFormat="1">
      <c r="A1237" s="328" t="s">
        <v>881</v>
      </c>
      <c r="B1237" s="318" t="s">
        <v>882</v>
      </c>
      <c r="C1237" s="68" t="s">
        <v>931</v>
      </c>
      <c r="D1237" s="21" t="s">
        <v>437</v>
      </c>
      <c r="E1237" s="21" t="s">
        <v>852</v>
      </c>
      <c r="F1237" s="21">
        <v>1</v>
      </c>
      <c r="G1237" s="20" t="s">
        <v>932</v>
      </c>
      <c r="H1237" s="21">
        <v>1</v>
      </c>
      <c r="I1237" s="49">
        <v>1</v>
      </c>
      <c r="J1237" s="37"/>
      <c r="K1237" s="31"/>
      <c r="L1237" s="31"/>
      <c r="M1237" s="38"/>
      <c r="N1237" s="193"/>
      <c r="O1237" s="21"/>
      <c r="P1237" s="21"/>
      <c r="Q1237" s="21"/>
      <c r="R1237" s="21"/>
      <c r="S1237" s="21"/>
      <c r="T1237" s="121"/>
      <c r="U1237" s="50">
        <f t="shared" si="321"/>
        <v>0</v>
      </c>
      <c r="V1237" s="29">
        <f t="shared" si="322"/>
        <v>0</v>
      </c>
      <c r="W1237" s="29">
        <f t="shared" si="323"/>
        <v>0</v>
      </c>
      <c r="X1237" s="57">
        <f t="shared" si="324"/>
        <v>0</v>
      </c>
      <c r="Y1237" s="29">
        <f t="shared" si="325"/>
        <v>0</v>
      </c>
      <c r="Z1237" s="20">
        <f t="shared" si="326"/>
        <v>0</v>
      </c>
      <c r="AA1237" s="20">
        <f t="shared" si="315"/>
        <v>0</v>
      </c>
      <c r="AB1237" s="20">
        <f t="shared" si="327"/>
        <v>0</v>
      </c>
      <c r="AC1237" s="20">
        <f t="shared" si="328"/>
        <v>0</v>
      </c>
      <c r="AD1237" s="20">
        <f t="shared" si="329"/>
        <v>0.5</v>
      </c>
      <c r="AE1237" s="23">
        <f t="shared" si="330"/>
        <v>0</v>
      </c>
      <c r="AF1237" s="25">
        <f t="shared" si="331"/>
        <v>0</v>
      </c>
      <c r="AG1237" s="230">
        <f t="shared" si="334"/>
        <v>0</v>
      </c>
      <c r="AH1237" s="25">
        <f t="shared" si="320"/>
        <v>0</v>
      </c>
      <c r="AI1237" s="23"/>
      <c r="AJ1237" s="49">
        <f t="shared" si="332"/>
        <v>0.5</v>
      </c>
      <c r="AK1237" s="181" t="s">
        <v>883</v>
      </c>
      <c r="AL1237" s="182">
        <f t="shared" si="333"/>
        <v>8.3333333333333339E-4</v>
      </c>
      <c r="AM1237" s="158" t="s">
        <v>109</v>
      </c>
      <c r="AN1237" s="20" t="s">
        <v>109</v>
      </c>
      <c r="AO1237" s="20" t="s">
        <v>109</v>
      </c>
      <c r="AP1237" s="21"/>
      <c r="AQ1237" s="122" t="s">
        <v>876</v>
      </c>
      <c r="AR1237" s="185" t="str">
        <f>INDEX(Преподаватели!F$3:F$72,MATCH($AK1237,Преподаватели!$E$3:$E$72,0),1)</f>
        <v>доц.</v>
      </c>
      <c r="AS1237" s="101" t="str">
        <f>INDEX(Преподаватели!G$3:G$72,MATCH($AK1237,Преподаватели!$E$3:$E$72,0),1)</f>
        <v>сум.</v>
      </c>
      <c r="AT1237" s="101" t="str">
        <f>INDEX(Преподаватели!H$3:H$72,MATCH($AK1237,Преподаватели!$E$3:$E$72,0),1)</f>
        <v>б.с.</v>
      </c>
      <c r="AU1237" s="186" t="str">
        <f>INDEX(Преподаватели!I$3:I$72,MATCH($AK1237,Преподаватели!$E$3:$E$72,0),1)</f>
        <v>б.з.</v>
      </c>
      <c r="AV1237" s="157"/>
      <c r="AW1237" s="163"/>
      <c r="AX1237" s="163"/>
      <c r="AY1237" s="164"/>
      <c r="AZ1237" s="165"/>
      <c r="BA1237" s="165"/>
    </row>
    <row r="1238" spans="1:58" s="1" customFormat="1">
      <c r="A1238" s="328" t="s">
        <v>881</v>
      </c>
      <c r="B1238" s="318" t="s">
        <v>884</v>
      </c>
      <c r="C1238" s="68" t="s">
        <v>931</v>
      </c>
      <c r="D1238" s="21" t="s">
        <v>437</v>
      </c>
      <c r="E1238" s="21" t="s">
        <v>852</v>
      </c>
      <c r="F1238" s="21">
        <v>1</v>
      </c>
      <c r="G1238" s="20" t="s">
        <v>932</v>
      </c>
      <c r="H1238" s="21">
        <v>1</v>
      </c>
      <c r="I1238" s="49">
        <v>1</v>
      </c>
      <c r="J1238" s="37"/>
      <c r="K1238" s="31"/>
      <c r="L1238" s="31"/>
      <c r="M1238" s="38"/>
      <c r="N1238" s="193"/>
      <c r="O1238" s="21"/>
      <c r="P1238" s="21"/>
      <c r="Q1238" s="21"/>
      <c r="R1238" s="21"/>
      <c r="S1238" s="21"/>
      <c r="T1238" s="121"/>
      <c r="U1238" s="50">
        <f t="shared" si="321"/>
        <v>0</v>
      </c>
      <c r="V1238" s="29">
        <f t="shared" si="322"/>
        <v>0</v>
      </c>
      <c r="W1238" s="29">
        <f t="shared" si="323"/>
        <v>0</v>
      </c>
      <c r="X1238" s="57">
        <f t="shared" si="324"/>
        <v>0</v>
      </c>
      <c r="Y1238" s="29">
        <f t="shared" si="325"/>
        <v>0</v>
      </c>
      <c r="Z1238" s="20">
        <f t="shared" si="326"/>
        <v>0</v>
      </c>
      <c r="AA1238" s="20">
        <f t="shared" si="315"/>
        <v>0</v>
      </c>
      <c r="AB1238" s="20">
        <f t="shared" si="327"/>
        <v>0</v>
      </c>
      <c r="AC1238" s="20">
        <f t="shared" si="328"/>
        <v>0</v>
      </c>
      <c r="AD1238" s="20">
        <f t="shared" si="329"/>
        <v>0.33</v>
      </c>
      <c r="AE1238" s="23">
        <f t="shared" si="330"/>
        <v>0</v>
      </c>
      <c r="AF1238" s="25">
        <f t="shared" si="331"/>
        <v>0</v>
      </c>
      <c r="AG1238" s="230">
        <f t="shared" si="334"/>
        <v>0</v>
      </c>
      <c r="AH1238" s="25">
        <f t="shared" si="320"/>
        <v>0</v>
      </c>
      <c r="AI1238" s="23"/>
      <c r="AJ1238" s="49">
        <f t="shared" si="332"/>
        <v>0.33</v>
      </c>
      <c r="AK1238" s="181" t="s">
        <v>880</v>
      </c>
      <c r="AL1238" s="182">
        <f t="shared" si="333"/>
        <v>5.5000000000000003E-4</v>
      </c>
      <c r="AM1238" s="158" t="s">
        <v>109</v>
      </c>
      <c r="AN1238" s="20" t="s">
        <v>109</v>
      </c>
      <c r="AO1238" s="20" t="s">
        <v>109</v>
      </c>
      <c r="AP1238" s="21"/>
      <c r="AQ1238" s="122" t="s">
        <v>876</v>
      </c>
      <c r="AR1238" s="185" t="str">
        <f>INDEX(Преподаватели!F$3:F$72,MATCH($AK1238,Преподаватели!$E$3:$E$72,0),1)</f>
        <v>доц.</v>
      </c>
      <c r="AS1238" s="101" t="str">
        <f>INDEX(Преподаватели!G$3:G$72,MATCH($AK1238,Преподаватели!$E$3:$E$72,0),1)</f>
        <v>шт.</v>
      </c>
      <c r="AT1238" s="101" t="str">
        <f>INDEX(Преподаватели!H$3:H$72,MATCH($AK1238,Преподаватели!$E$3:$E$72,0),1)</f>
        <v>к.н.</v>
      </c>
      <c r="AU1238" s="186" t="str">
        <f>INDEX(Преподаватели!I$3:I$72,MATCH($AK1238,Преподаватели!$E$3:$E$72,0),1)</f>
        <v>доц.</v>
      </c>
      <c r="AV1238" s="157"/>
      <c r="AW1238" s="163"/>
      <c r="AX1238" s="163"/>
      <c r="AY1238" s="164"/>
      <c r="AZ1238" s="165"/>
      <c r="BA1238" s="165"/>
    </row>
    <row r="1239" spans="1:58" s="1" customFormat="1">
      <c r="A1239" s="328" t="s">
        <v>881</v>
      </c>
      <c r="B1239" s="318" t="s">
        <v>884</v>
      </c>
      <c r="C1239" s="68" t="s">
        <v>931</v>
      </c>
      <c r="D1239" s="21" t="s">
        <v>437</v>
      </c>
      <c r="E1239" s="21" t="s">
        <v>852</v>
      </c>
      <c r="F1239" s="21">
        <v>1</v>
      </c>
      <c r="G1239" s="20" t="s">
        <v>932</v>
      </c>
      <c r="H1239" s="21">
        <v>1</v>
      </c>
      <c r="I1239" s="49">
        <v>1</v>
      </c>
      <c r="J1239" s="37"/>
      <c r="K1239" s="31"/>
      <c r="L1239" s="31"/>
      <c r="M1239" s="38"/>
      <c r="N1239" s="193"/>
      <c r="O1239" s="21"/>
      <c r="P1239" s="21"/>
      <c r="Q1239" s="21"/>
      <c r="R1239" s="21"/>
      <c r="S1239" s="21"/>
      <c r="T1239" s="121"/>
      <c r="U1239" s="50">
        <f t="shared" si="321"/>
        <v>0</v>
      </c>
      <c r="V1239" s="29">
        <f t="shared" si="322"/>
        <v>0</v>
      </c>
      <c r="W1239" s="29">
        <f t="shared" si="323"/>
        <v>0</v>
      </c>
      <c r="X1239" s="57">
        <f t="shared" si="324"/>
        <v>0</v>
      </c>
      <c r="Y1239" s="29">
        <f t="shared" si="325"/>
        <v>0</v>
      </c>
      <c r="Z1239" s="20">
        <f t="shared" si="326"/>
        <v>0</v>
      </c>
      <c r="AA1239" s="20">
        <f t="shared" si="315"/>
        <v>0</v>
      </c>
      <c r="AB1239" s="20">
        <f t="shared" si="327"/>
        <v>0</v>
      </c>
      <c r="AC1239" s="20">
        <f t="shared" si="328"/>
        <v>0</v>
      </c>
      <c r="AD1239" s="20">
        <f t="shared" si="329"/>
        <v>0.33</v>
      </c>
      <c r="AE1239" s="23">
        <f t="shared" si="330"/>
        <v>0</v>
      </c>
      <c r="AF1239" s="25">
        <f t="shared" si="331"/>
        <v>0</v>
      </c>
      <c r="AG1239" s="230">
        <f t="shared" si="334"/>
        <v>0</v>
      </c>
      <c r="AH1239" s="25">
        <f t="shared" si="320"/>
        <v>0</v>
      </c>
      <c r="AI1239" s="23"/>
      <c r="AJ1239" s="49">
        <f t="shared" si="332"/>
        <v>0.33</v>
      </c>
      <c r="AK1239" s="181" t="s">
        <v>880</v>
      </c>
      <c r="AL1239" s="182">
        <f t="shared" si="333"/>
        <v>5.5000000000000003E-4</v>
      </c>
      <c r="AM1239" s="158" t="s">
        <v>109</v>
      </c>
      <c r="AN1239" s="20" t="s">
        <v>109</v>
      </c>
      <c r="AO1239" s="20" t="s">
        <v>109</v>
      </c>
      <c r="AP1239" s="21"/>
      <c r="AQ1239" s="122" t="s">
        <v>876</v>
      </c>
      <c r="AR1239" s="185" t="str">
        <f>INDEX(Преподаватели!F$3:F$72,MATCH($AK1239,Преподаватели!$E$3:$E$72,0),1)</f>
        <v>доц.</v>
      </c>
      <c r="AS1239" s="101" t="str">
        <f>INDEX(Преподаватели!G$3:G$72,MATCH($AK1239,Преподаватели!$E$3:$E$72,0),1)</f>
        <v>шт.</v>
      </c>
      <c r="AT1239" s="101" t="str">
        <f>INDEX(Преподаватели!H$3:H$72,MATCH($AK1239,Преподаватели!$E$3:$E$72,0),1)</f>
        <v>к.н.</v>
      </c>
      <c r="AU1239" s="186" t="str">
        <f>INDEX(Преподаватели!I$3:I$72,MATCH($AK1239,Преподаватели!$E$3:$E$72,0),1)</f>
        <v>доц.</v>
      </c>
      <c r="AV1239" s="157"/>
      <c r="AW1239" s="163"/>
      <c r="AX1239" s="163"/>
      <c r="AY1239" s="164"/>
      <c r="AZ1239" s="165"/>
      <c r="BA1239" s="165"/>
      <c r="BB1239" s="4"/>
      <c r="BC1239" s="4"/>
      <c r="BD1239" s="4"/>
      <c r="BE1239" s="4"/>
      <c r="BF1239" s="4"/>
    </row>
    <row r="1240" spans="1:58">
      <c r="A1240" s="319" t="s">
        <v>881</v>
      </c>
      <c r="B1240" s="318" t="s">
        <v>884</v>
      </c>
      <c r="C1240" s="68" t="s">
        <v>931</v>
      </c>
      <c r="D1240" s="21" t="s">
        <v>437</v>
      </c>
      <c r="E1240" s="21" t="s">
        <v>852</v>
      </c>
      <c r="F1240" s="21">
        <v>1</v>
      </c>
      <c r="G1240" s="20" t="s">
        <v>932</v>
      </c>
      <c r="H1240" s="21">
        <v>1</v>
      </c>
      <c r="I1240" s="49">
        <v>1</v>
      </c>
      <c r="J1240" s="37"/>
      <c r="K1240" s="31"/>
      <c r="L1240" s="31"/>
      <c r="M1240" s="38"/>
      <c r="N1240" s="193"/>
      <c r="O1240" s="21"/>
      <c r="P1240" s="21"/>
      <c r="Q1240" s="21"/>
      <c r="R1240" s="21"/>
      <c r="S1240" s="21"/>
      <c r="T1240" s="121"/>
      <c r="U1240" s="50">
        <f t="shared" si="321"/>
        <v>0</v>
      </c>
      <c r="V1240" s="29">
        <f t="shared" si="322"/>
        <v>0</v>
      </c>
      <c r="W1240" s="29">
        <f t="shared" si="323"/>
        <v>0</v>
      </c>
      <c r="X1240" s="57">
        <f t="shared" si="324"/>
        <v>0</v>
      </c>
      <c r="Y1240" s="29">
        <f t="shared" si="325"/>
        <v>0</v>
      </c>
      <c r="Z1240" s="20">
        <f t="shared" si="326"/>
        <v>0</v>
      </c>
      <c r="AA1240" s="20">
        <f t="shared" ref="AA1240:AA1604" si="335">IF(H1240&lt;6,0,IF(AND(D1240="Ден.",J1240="+"),I1240*2,IF(AND(D1240="Ден.",J1240="+п"),I1240*2,0)))</f>
        <v>0</v>
      </c>
      <c r="AB1240" s="20">
        <f t="shared" si="327"/>
        <v>0</v>
      </c>
      <c r="AC1240" s="20">
        <f t="shared" si="328"/>
        <v>0</v>
      </c>
      <c r="AD1240" s="20">
        <f t="shared" si="329"/>
        <v>0.33</v>
      </c>
      <c r="AE1240" s="23">
        <f t="shared" si="330"/>
        <v>0</v>
      </c>
      <c r="AF1240" s="25">
        <f t="shared" si="331"/>
        <v>0</v>
      </c>
      <c r="AG1240" s="230">
        <f t="shared" si="334"/>
        <v>0</v>
      </c>
      <c r="AH1240" s="25">
        <f t="shared" si="320"/>
        <v>0</v>
      </c>
      <c r="AI1240" s="23"/>
      <c r="AJ1240" s="49">
        <f t="shared" si="332"/>
        <v>0.33</v>
      </c>
      <c r="AK1240" s="181" t="s">
        <v>880</v>
      </c>
      <c r="AL1240" s="182">
        <f t="shared" si="333"/>
        <v>5.5000000000000003E-4</v>
      </c>
      <c r="AM1240" s="69" t="s">
        <v>109</v>
      </c>
      <c r="AN1240" s="20" t="s">
        <v>109</v>
      </c>
      <c r="AO1240" s="20" t="s">
        <v>109</v>
      </c>
      <c r="AP1240" s="21"/>
      <c r="AQ1240" s="122" t="s">
        <v>876</v>
      </c>
      <c r="AR1240" s="185" t="str">
        <f>INDEX(Преподаватели!F$3:F$72,MATCH($AK1240,Преподаватели!$E$3:$E$72,0),1)</f>
        <v>доц.</v>
      </c>
      <c r="AS1240" s="101" t="str">
        <f>INDEX(Преподаватели!G$3:G$72,MATCH($AK1240,Преподаватели!$E$3:$E$72,0),1)</f>
        <v>шт.</v>
      </c>
      <c r="AT1240" s="101" t="str">
        <f>INDEX(Преподаватели!H$3:H$72,MATCH($AK1240,Преподаватели!$E$3:$E$72,0),1)</f>
        <v>к.н.</v>
      </c>
      <c r="AU1240" s="186" t="str">
        <f>INDEX(Преподаватели!I$3:I$72,MATCH($AK1240,Преподаватели!$E$3:$E$72,0),1)</f>
        <v>доц.</v>
      </c>
      <c r="AV1240" s="157"/>
      <c r="AW1240" s="163"/>
      <c r="AX1240" s="163"/>
      <c r="AY1240" s="164"/>
      <c r="AZ1240" s="165"/>
      <c r="BA1240" s="165"/>
      <c r="BB1240" s="1"/>
      <c r="BC1240" s="1"/>
      <c r="BD1240" s="1"/>
      <c r="BE1240" s="1"/>
      <c r="BF1240" s="1"/>
    </row>
    <row r="1241" spans="1:58" s="1" customFormat="1">
      <c r="A1241" s="316" t="s">
        <v>877</v>
      </c>
      <c r="B1241" s="318" t="s">
        <v>888</v>
      </c>
      <c r="C1241" s="68" t="s">
        <v>412</v>
      </c>
      <c r="D1241" s="21" t="s">
        <v>437</v>
      </c>
      <c r="E1241" s="21" t="s">
        <v>852</v>
      </c>
      <c r="F1241" s="21">
        <v>1</v>
      </c>
      <c r="G1241" s="20" t="s">
        <v>853</v>
      </c>
      <c r="H1241" s="21">
        <v>1</v>
      </c>
      <c r="I1241" s="49">
        <v>1</v>
      </c>
      <c r="J1241" s="37"/>
      <c r="K1241" s="31" t="s">
        <v>879</v>
      </c>
      <c r="L1241" s="31"/>
      <c r="M1241" s="38"/>
      <c r="N1241" s="193">
        <v>6</v>
      </c>
      <c r="O1241" s="21">
        <v>180</v>
      </c>
      <c r="P1241" s="21"/>
      <c r="Q1241" s="21"/>
      <c r="R1241" s="21"/>
      <c r="S1241" s="21"/>
      <c r="T1241" s="121"/>
      <c r="U1241" s="50">
        <f t="shared" si="321"/>
        <v>0</v>
      </c>
      <c r="V1241" s="29">
        <f t="shared" si="322"/>
        <v>0</v>
      </c>
      <c r="W1241" s="29">
        <f t="shared" si="323"/>
        <v>0</v>
      </c>
      <c r="X1241" s="57">
        <f t="shared" si="324"/>
        <v>0</v>
      </c>
      <c r="Y1241" s="29">
        <f t="shared" si="325"/>
        <v>0</v>
      </c>
      <c r="Z1241" s="20">
        <f t="shared" si="326"/>
        <v>0</v>
      </c>
      <c r="AA1241" s="20">
        <f t="shared" si="335"/>
        <v>0</v>
      </c>
      <c r="AB1241" s="20">
        <f t="shared" si="327"/>
        <v>0</v>
      </c>
      <c r="AC1241" s="20">
        <f t="shared" si="328"/>
        <v>0</v>
      </c>
      <c r="AD1241" s="20">
        <f t="shared" si="329"/>
        <v>0</v>
      </c>
      <c r="AE1241" s="23">
        <f t="shared" si="330"/>
        <v>0</v>
      </c>
      <c r="AF1241" s="25">
        <f t="shared" si="331"/>
        <v>0.1</v>
      </c>
      <c r="AG1241" s="230">
        <f t="shared" si="334"/>
        <v>0</v>
      </c>
      <c r="AH1241" s="25">
        <f t="shared" si="320"/>
        <v>0</v>
      </c>
      <c r="AI1241" s="23"/>
      <c r="AJ1241" s="49">
        <f t="shared" si="332"/>
        <v>0.1</v>
      </c>
      <c r="AK1241" s="181" t="s">
        <v>880</v>
      </c>
      <c r="AL1241" s="182">
        <f t="shared" si="333"/>
        <v>1.6666666666666669E-4</v>
      </c>
      <c r="AM1241" s="158" t="s">
        <v>366</v>
      </c>
      <c r="AN1241" s="20" t="s">
        <v>148</v>
      </c>
      <c r="AO1241" s="20" t="s">
        <v>148</v>
      </c>
      <c r="AP1241" s="21"/>
      <c r="AQ1241" s="122" t="s">
        <v>876</v>
      </c>
      <c r="AR1241" s="185" t="str">
        <f>INDEX(Преподаватели!F$3:F$72,MATCH($AK1241,Преподаватели!$E$3:$E$72,0),1)</f>
        <v>доц.</v>
      </c>
      <c r="AS1241" s="101" t="str">
        <f>INDEX(Преподаватели!G$3:G$72,MATCH($AK1241,Преподаватели!$E$3:$E$72,0),1)</f>
        <v>шт.</v>
      </c>
      <c r="AT1241" s="101" t="str">
        <f>INDEX(Преподаватели!H$3:H$72,MATCH($AK1241,Преподаватели!$E$3:$E$72,0),1)</f>
        <v>к.н.</v>
      </c>
      <c r="AU1241" s="186" t="str">
        <f>INDEX(Преподаватели!I$3:I$72,MATCH($AK1241,Преподаватели!$E$3:$E$72,0),1)</f>
        <v>доц.</v>
      </c>
      <c r="AV1241" s="157"/>
      <c r="AW1241" s="163"/>
      <c r="AX1241" s="163"/>
      <c r="AY1241" s="164"/>
      <c r="AZ1241" s="165"/>
      <c r="BA1241" s="165"/>
      <c r="BB1241" s="4"/>
      <c r="BC1241" s="4"/>
      <c r="BD1241" s="4"/>
      <c r="BE1241" s="4"/>
      <c r="BF1241" s="4"/>
    </row>
    <row r="1242" spans="1:58">
      <c r="A1242" s="22"/>
      <c r="B1242" s="318" t="s">
        <v>889</v>
      </c>
      <c r="C1242" s="68" t="s">
        <v>412</v>
      </c>
      <c r="D1242" s="21" t="s">
        <v>437</v>
      </c>
      <c r="E1242" s="21" t="s">
        <v>852</v>
      </c>
      <c r="F1242" s="21">
        <v>1</v>
      </c>
      <c r="G1242" s="20" t="s">
        <v>853</v>
      </c>
      <c r="H1242" s="21">
        <v>1</v>
      </c>
      <c r="I1242" s="49">
        <v>1</v>
      </c>
      <c r="J1242" s="37"/>
      <c r="K1242" s="31"/>
      <c r="L1242" s="31"/>
      <c r="M1242" s="38"/>
      <c r="N1242" s="193"/>
      <c r="O1242" s="21"/>
      <c r="P1242" s="21"/>
      <c r="Q1242" s="21"/>
      <c r="R1242" s="21"/>
      <c r="S1242" s="21"/>
      <c r="T1242" s="121"/>
      <c r="U1242" s="50">
        <f t="shared" si="321"/>
        <v>0</v>
      </c>
      <c r="V1242" s="29">
        <f t="shared" si="322"/>
        <v>0</v>
      </c>
      <c r="W1242" s="29">
        <f t="shared" si="323"/>
        <v>0</v>
      </c>
      <c r="X1242" s="57">
        <f t="shared" si="324"/>
        <v>0</v>
      </c>
      <c r="Y1242" s="29">
        <f t="shared" si="325"/>
        <v>0</v>
      </c>
      <c r="Z1242" s="20">
        <f t="shared" si="326"/>
        <v>0</v>
      </c>
      <c r="AA1242" s="20">
        <f t="shared" si="335"/>
        <v>0</v>
      </c>
      <c r="AB1242" s="20">
        <f t="shared" si="327"/>
        <v>0</v>
      </c>
      <c r="AC1242" s="20">
        <f t="shared" si="328"/>
        <v>20</v>
      </c>
      <c r="AD1242" s="20">
        <f t="shared" si="329"/>
        <v>0</v>
      </c>
      <c r="AE1242" s="23">
        <f t="shared" si="330"/>
        <v>0</v>
      </c>
      <c r="AF1242" s="25">
        <f t="shared" si="331"/>
        <v>0</v>
      </c>
      <c r="AG1242" s="230">
        <f t="shared" si="334"/>
        <v>0</v>
      </c>
      <c r="AH1242" s="25">
        <f t="shared" si="320"/>
        <v>0</v>
      </c>
      <c r="AI1242" s="23"/>
      <c r="AJ1242" s="49">
        <f t="shared" si="332"/>
        <v>20</v>
      </c>
      <c r="AK1242" s="181" t="s">
        <v>880</v>
      </c>
      <c r="AL1242" s="182">
        <f t="shared" si="333"/>
        <v>3.3333333333333333E-2</v>
      </c>
      <c r="AM1242" s="69" t="s">
        <v>366</v>
      </c>
      <c r="AN1242" s="20" t="s">
        <v>148</v>
      </c>
      <c r="AO1242" s="20" t="s">
        <v>148</v>
      </c>
      <c r="AP1242" s="21"/>
      <c r="AQ1242" s="122" t="s">
        <v>876</v>
      </c>
      <c r="AR1242" s="185" t="str">
        <f>INDEX(Преподаватели!F$3:F$72,MATCH($AK1242,Преподаватели!$E$3:$E$72,0),1)</f>
        <v>доц.</v>
      </c>
      <c r="AS1242" s="101" t="str">
        <f>INDEX(Преподаватели!G$3:G$72,MATCH($AK1242,Преподаватели!$E$3:$E$72,0),1)</f>
        <v>шт.</v>
      </c>
      <c r="AT1242" s="101" t="str">
        <f>INDEX(Преподаватели!H$3:H$72,MATCH($AK1242,Преподаватели!$E$3:$E$72,0),1)</f>
        <v>к.н.</v>
      </c>
      <c r="AU1242" s="186" t="str">
        <f>INDEX(Преподаватели!I$3:I$72,MATCH($AK1242,Преподаватели!$E$3:$E$72,0),1)</f>
        <v>доц.</v>
      </c>
      <c r="AV1242" s="157"/>
      <c r="AW1242" s="163"/>
      <c r="AX1242" s="163"/>
      <c r="AY1242" s="164"/>
      <c r="AZ1242" s="165"/>
      <c r="BA1242" s="165"/>
      <c r="BB1242" s="1"/>
      <c r="BC1242" s="1"/>
      <c r="BD1242" s="1"/>
      <c r="BE1242" s="1"/>
      <c r="BF1242" s="1"/>
    </row>
    <row r="1243" spans="1:58" s="1" customFormat="1">
      <c r="A1243" s="21"/>
      <c r="B1243" s="318" t="s">
        <v>890</v>
      </c>
      <c r="C1243" s="68" t="s">
        <v>412</v>
      </c>
      <c r="D1243" s="21" t="s">
        <v>437</v>
      </c>
      <c r="E1243" s="21" t="s">
        <v>852</v>
      </c>
      <c r="F1243" s="21">
        <v>1</v>
      </c>
      <c r="G1243" s="20" t="s">
        <v>853</v>
      </c>
      <c r="H1243" s="21">
        <v>1</v>
      </c>
      <c r="I1243" s="49">
        <v>1</v>
      </c>
      <c r="J1243" s="37"/>
      <c r="K1243" s="31"/>
      <c r="L1243" s="31"/>
      <c r="M1243" s="38"/>
      <c r="N1243" s="193"/>
      <c r="O1243" s="21"/>
      <c r="P1243" s="21"/>
      <c r="Q1243" s="21"/>
      <c r="R1243" s="21"/>
      <c r="S1243" s="21"/>
      <c r="T1243" s="121"/>
      <c r="U1243" s="50">
        <f t="shared" si="321"/>
        <v>0</v>
      </c>
      <c r="V1243" s="29">
        <f t="shared" si="322"/>
        <v>0</v>
      </c>
      <c r="W1243" s="29">
        <f t="shared" si="323"/>
        <v>0</v>
      </c>
      <c r="X1243" s="57">
        <f t="shared" si="324"/>
        <v>0</v>
      </c>
      <c r="Y1243" s="29">
        <f t="shared" si="325"/>
        <v>0</v>
      </c>
      <c r="Z1243" s="20">
        <f t="shared" si="326"/>
        <v>0</v>
      </c>
      <c r="AA1243" s="20">
        <f t="shared" si="335"/>
        <v>0</v>
      </c>
      <c r="AB1243" s="20">
        <f t="shared" si="327"/>
        <v>0</v>
      </c>
      <c r="AC1243" s="20">
        <f t="shared" si="328"/>
        <v>0.33</v>
      </c>
      <c r="AD1243" s="20">
        <f t="shared" si="329"/>
        <v>0</v>
      </c>
      <c r="AE1243" s="23">
        <f t="shared" si="330"/>
        <v>0</v>
      </c>
      <c r="AF1243" s="25">
        <f t="shared" si="331"/>
        <v>0</v>
      </c>
      <c r="AG1243" s="230">
        <f t="shared" si="334"/>
        <v>0</v>
      </c>
      <c r="AH1243" s="25">
        <f t="shared" si="320"/>
        <v>0</v>
      </c>
      <c r="AI1243" s="23"/>
      <c r="AJ1243" s="49">
        <f t="shared" si="332"/>
        <v>0.33</v>
      </c>
      <c r="AK1243" s="181" t="s">
        <v>880</v>
      </c>
      <c r="AL1243" s="182">
        <f t="shared" si="333"/>
        <v>5.5000000000000003E-4</v>
      </c>
      <c r="AM1243" s="158" t="s">
        <v>366</v>
      </c>
      <c r="AN1243" s="20" t="s">
        <v>148</v>
      </c>
      <c r="AO1243" s="20" t="s">
        <v>148</v>
      </c>
      <c r="AP1243" s="21"/>
      <c r="AQ1243" s="122" t="s">
        <v>876</v>
      </c>
      <c r="AR1243" s="185" t="str">
        <f>INDEX(Преподаватели!F$3:F$72,MATCH($AK1243,Преподаватели!$E$3:$E$72,0),1)</f>
        <v>доц.</v>
      </c>
      <c r="AS1243" s="101" t="str">
        <f>INDEX(Преподаватели!G$3:G$72,MATCH($AK1243,Преподаватели!$E$3:$E$72,0),1)</f>
        <v>шт.</v>
      </c>
      <c r="AT1243" s="101" t="str">
        <f>INDEX(Преподаватели!H$3:H$72,MATCH($AK1243,Преподаватели!$E$3:$E$72,0),1)</f>
        <v>к.н.</v>
      </c>
      <c r="AU1243" s="186" t="str">
        <f>INDEX(Преподаватели!I$3:I$72,MATCH($AK1243,Преподаватели!$E$3:$E$72,0),1)</f>
        <v>доц.</v>
      </c>
      <c r="AV1243" s="157"/>
      <c r="AW1243" s="163"/>
      <c r="AX1243" s="163"/>
      <c r="AY1243" s="164"/>
      <c r="AZ1243" s="165"/>
      <c r="BA1243" s="165"/>
    </row>
    <row r="1244" spans="1:58" s="1" customFormat="1">
      <c r="A1244" s="328" t="s">
        <v>881</v>
      </c>
      <c r="B1244" s="318" t="s">
        <v>891</v>
      </c>
      <c r="C1244" s="68" t="s">
        <v>412</v>
      </c>
      <c r="D1244" s="21" t="s">
        <v>437</v>
      </c>
      <c r="E1244" s="21" t="s">
        <v>852</v>
      </c>
      <c r="F1244" s="21">
        <v>1</v>
      </c>
      <c r="G1244" s="20" t="s">
        <v>853</v>
      </c>
      <c r="H1244" s="21">
        <v>1</v>
      </c>
      <c r="I1244" s="49">
        <v>1</v>
      </c>
      <c r="J1244" s="37"/>
      <c r="K1244" s="31"/>
      <c r="L1244" s="31"/>
      <c r="M1244" s="38"/>
      <c r="N1244" s="193"/>
      <c r="O1244" s="21"/>
      <c r="P1244" s="21"/>
      <c r="Q1244" s="21"/>
      <c r="R1244" s="21"/>
      <c r="S1244" s="21"/>
      <c r="T1244" s="121"/>
      <c r="U1244" s="50">
        <f t="shared" si="321"/>
        <v>0</v>
      </c>
      <c r="V1244" s="29">
        <f t="shared" si="322"/>
        <v>0</v>
      </c>
      <c r="W1244" s="29">
        <f t="shared" si="323"/>
        <v>0</v>
      </c>
      <c r="X1244" s="57">
        <f t="shared" si="324"/>
        <v>0</v>
      </c>
      <c r="Y1244" s="29">
        <f t="shared" si="325"/>
        <v>0</v>
      </c>
      <c r="Z1244" s="20">
        <f t="shared" si="326"/>
        <v>0</v>
      </c>
      <c r="AA1244" s="20">
        <f t="shared" si="335"/>
        <v>0</v>
      </c>
      <c r="AB1244" s="20">
        <f t="shared" si="327"/>
        <v>0</v>
      </c>
      <c r="AC1244" s="20">
        <f t="shared" si="328"/>
        <v>0</v>
      </c>
      <c r="AD1244" s="20">
        <f t="shared" si="329"/>
        <v>0.5</v>
      </c>
      <c r="AE1244" s="23">
        <f t="shared" si="330"/>
        <v>0</v>
      </c>
      <c r="AF1244" s="25">
        <f t="shared" si="331"/>
        <v>0</v>
      </c>
      <c r="AG1244" s="230">
        <f t="shared" si="334"/>
        <v>0</v>
      </c>
      <c r="AH1244" s="25">
        <f t="shared" ref="AH1244:AH1275" si="336">IF(AF1244&gt;0,0,IF(D1244="Заоч.",0,IF(OR(D1244="Ден.(д)",D1244="Заоч.(д)"),0,IF(Q1244&gt;0,N1244*H1244*0.02,0))))</f>
        <v>0</v>
      </c>
      <c r="AI1244" s="23"/>
      <c r="AJ1244" s="49">
        <f t="shared" si="332"/>
        <v>0.5</v>
      </c>
      <c r="AK1244" s="181" t="s">
        <v>883</v>
      </c>
      <c r="AL1244" s="182">
        <f t="shared" si="333"/>
        <v>8.3333333333333339E-4</v>
      </c>
      <c r="AM1244" s="158" t="s">
        <v>366</v>
      </c>
      <c r="AN1244" s="20" t="s">
        <v>148</v>
      </c>
      <c r="AO1244" s="20" t="s">
        <v>148</v>
      </c>
      <c r="AP1244" s="21"/>
      <c r="AQ1244" s="122" t="s">
        <v>876</v>
      </c>
      <c r="AR1244" s="185" t="str">
        <f>INDEX(Преподаватели!F$3:F$72,MATCH($AK1244,Преподаватели!$E$3:$E$72,0),1)</f>
        <v>доц.</v>
      </c>
      <c r="AS1244" s="101" t="str">
        <f>INDEX(Преподаватели!G$3:G$72,MATCH($AK1244,Преподаватели!$E$3:$E$72,0),1)</f>
        <v>сум.</v>
      </c>
      <c r="AT1244" s="101" t="str">
        <f>INDEX(Преподаватели!H$3:H$72,MATCH($AK1244,Преподаватели!$E$3:$E$72,0),1)</f>
        <v>б.с.</v>
      </c>
      <c r="AU1244" s="186" t="str">
        <f>INDEX(Преподаватели!I$3:I$72,MATCH($AK1244,Преподаватели!$E$3:$E$72,0),1)</f>
        <v>б.з.</v>
      </c>
      <c r="AV1244" s="157"/>
      <c r="AW1244" s="163"/>
      <c r="AX1244" s="163"/>
      <c r="AY1244" s="164"/>
      <c r="AZ1244" s="165"/>
      <c r="BA1244" s="165"/>
      <c r="BB1244" s="4"/>
      <c r="BC1244" s="4"/>
      <c r="BD1244" s="4"/>
      <c r="BE1244" s="4"/>
      <c r="BF1244" s="4"/>
    </row>
    <row r="1245" spans="1:58" s="1" customFormat="1">
      <c r="A1245" s="328" t="s">
        <v>881</v>
      </c>
      <c r="B1245" s="318" t="s">
        <v>892</v>
      </c>
      <c r="C1245" s="68" t="s">
        <v>412</v>
      </c>
      <c r="D1245" s="21" t="s">
        <v>437</v>
      </c>
      <c r="E1245" s="21" t="s">
        <v>852</v>
      </c>
      <c r="F1245" s="21">
        <v>1</v>
      </c>
      <c r="G1245" s="20" t="s">
        <v>853</v>
      </c>
      <c r="H1245" s="21">
        <v>1</v>
      </c>
      <c r="I1245" s="49">
        <v>1</v>
      </c>
      <c r="J1245" s="37"/>
      <c r="K1245" s="31"/>
      <c r="L1245" s="31"/>
      <c r="M1245" s="38"/>
      <c r="N1245" s="193"/>
      <c r="O1245" s="21"/>
      <c r="P1245" s="21"/>
      <c r="Q1245" s="21"/>
      <c r="R1245" s="21"/>
      <c r="S1245" s="21"/>
      <c r="T1245" s="121"/>
      <c r="U1245" s="50">
        <f t="shared" si="321"/>
        <v>0</v>
      </c>
      <c r="V1245" s="29">
        <f t="shared" si="322"/>
        <v>0</v>
      </c>
      <c r="W1245" s="29">
        <f t="shared" si="323"/>
        <v>0</v>
      </c>
      <c r="X1245" s="57">
        <f t="shared" si="324"/>
        <v>0</v>
      </c>
      <c r="Y1245" s="29">
        <f t="shared" si="325"/>
        <v>0</v>
      </c>
      <c r="Z1245" s="20">
        <f t="shared" si="326"/>
        <v>0</v>
      </c>
      <c r="AA1245" s="20">
        <f t="shared" si="335"/>
        <v>0</v>
      </c>
      <c r="AB1245" s="20">
        <f t="shared" si="327"/>
        <v>0</v>
      </c>
      <c r="AC1245" s="20">
        <f t="shared" si="328"/>
        <v>0</v>
      </c>
      <c r="AD1245" s="20">
        <f t="shared" si="329"/>
        <v>0.33</v>
      </c>
      <c r="AE1245" s="23">
        <f t="shared" si="330"/>
        <v>0</v>
      </c>
      <c r="AF1245" s="25">
        <f t="shared" si="331"/>
        <v>0</v>
      </c>
      <c r="AG1245" s="230">
        <f t="shared" si="334"/>
        <v>0</v>
      </c>
      <c r="AH1245" s="25">
        <f t="shared" si="336"/>
        <v>0</v>
      </c>
      <c r="AI1245" s="23"/>
      <c r="AJ1245" s="49">
        <f t="shared" si="332"/>
        <v>0.33</v>
      </c>
      <c r="AK1245" s="181" t="s">
        <v>880</v>
      </c>
      <c r="AL1245" s="182">
        <f t="shared" si="333"/>
        <v>5.5000000000000003E-4</v>
      </c>
      <c r="AM1245" s="158" t="s">
        <v>366</v>
      </c>
      <c r="AN1245" s="20" t="s">
        <v>148</v>
      </c>
      <c r="AO1245" s="20" t="s">
        <v>148</v>
      </c>
      <c r="AP1245" s="21"/>
      <c r="AQ1245" s="122" t="s">
        <v>876</v>
      </c>
      <c r="AR1245" s="185" t="str">
        <f>INDEX(Преподаватели!F$3:F$72,MATCH($AK1245,Преподаватели!$E$3:$E$72,0),1)</f>
        <v>доц.</v>
      </c>
      <c r="AS1245" s="101" t="str">
        <f>INDEX(Преподаватели!G$3:G$72,MATCH($AK1245,Преподаватели!$E$3:$E$72,0),1)</f>
        <v>шт.</v>
      </c>
      <c r="AT1245" s="101" t="str">
        <f>INDEX(Преподаватели!H$3:H$72,MATCH($AK1245,Преподаватели!$E$3:$E$72,0),1)</f>
        <v>к.н.</v>
      </c>
      <c r="AU1245" s="186" t="str">
        <f>INDEX(Преподаватели!I$3:I$72,MATCH($AK1245,Преподаватели!$E$3:$E$72,0),1)</f>
        <v>доц.</v>
      </c>
      <c r="AV1245" s="157"/>
      <c r="AW1245" s="163"/>
      <c r="AX1245" s="163"/>
      <c r="AY1245" s="164"/>
      <c r="AZ1245" s="165"/>
      <c r="BA1245" s="165"/>
    </row>
    <row r="1246" spans="1:58">
      <c r="A1246" s="319" t="s">
        <v>881</v>
      </c>
      <c r="B1246" s="318" t="s">
        <v>892</v>
      </c>
      <c r="C1246" s="68" t="s">
        <v>412</v>
      </c>
      <c r="D1246" s="21" t="s">
        <v>437</v>
      </c>
      <c r="E1246" s="21" t="s">
        <v>852</v>
      </c>
      <c r="F1246" s="21">
        <v>1</v>
      </c>
      <c r="G1246" s="20" t="s">
        <v>853</v>
      </c>
      <c r="H1246" s="21">
        <v>1</v>
      </c>
      <c r="I1246" s="49">
        <v>1</v>
      </c>
      <c r="J1246" s="37"/>
      <c r="K1246" s="31"/>
      <c r="L1246" s="31"/>
      <c r="M1246" s="38"/>
      <c r="N1246" s="193"/>
      <c r="O1246" s="21"/>
      <c r="P1246" s="21"/>
      <c r="Q1246" s="21"/>
      <c r="R1246" s="21"/>
      <c r="S1246" s="21"/>
      <c r="T1246" s="121"/>
      <c r="U1246" s="50">
        <f t="shared" si="321"/>
        <v>0</v>
      </c>
      <c r="V1246" s="29">
        <f t="shared" si="322"/>
        <v>0</v>
      </c>
      <c r="W1246" s="29">
        <f t="shared" si="323"/>
        <v>0</v>
      </c>
      <c r="X1246" s="57">
        <f t="shared" si="324"/>
        <v>0</v>
      </c>
      <c r="Y1246" s="29">
        <f t="shared" si="325"/>
        <v>0</v>
      </c>
      <c r="Z1246" s="20">
        <f t="shared" si="326"/>
        <v>0</v>
      </c>
      <c r="AA1246" s="20">
        <f t="shared" si="335"/>
        <v>0</v>
      </c>
      <c r="AB1246" s="20">
        <f t="shared" si="327"/>
        <v>0</v>
      </c>
      <c r="AC1246" s="20">
        <f t="shared" si="328"/>
        <v>0</v>
      </c>
      <c r="AD1246" s="20">
        <f t="shared" si="329"/>
        <v>0.33</v>
      </c>
      <c r="AE1246" s="23">
        <f t="shared" si="330"/>
        <v>0</v>
      </c>
      <c r="AF1246" s="25">
        <f t="shared" si="331"/>
        <v>0</v>
      </c>
      <c r="AG1246" s="230">
        <f t="shared" si="334"/>
        <v>0</v>
      </c>
      <c r="AH1246" s="25">
        <f t="shared" si="336"/>
        <v>0</v>
      </c>
      <c r="AI1246" s="23"/>
      <c r="AJ1246" s="49">
        <f t="shared" si="332"/>
        <v>0.33</v>
      </c>
      <c r="AK1246" s="181" t="s">
        <v>880</v>
      </c>
      <c r="AL1246" s="182">
        <f t="shared" si="333"/>
        <v>5.5000000000000003E-4</v>
      </c>
      <c r="AM1246" s="69" t="s">
        <v>366</v>
      </c>
      <c r="AN1246" s="20" t="s">
        <v>148</v>
      </c>
      <c r="AO1246" s="20" t="s">
        <v>148</v>
      </c>
      <c r="AP1246" s="21"/>
      <c r="AQ1246" s="122" t="s">
        <v>876</v>
      </c>
      <c r="AR1246" s="185" t="str">
        <f>INDEX(Преподаватели!F$3:F$72,MATCH($AK1246,Преподаватели!$E$3:$E$72,0),1)</f>
        <v>доц.</v>
      </c>
      <c r="AS1246" s="101" t="str">
        <f>INDEX(Преподаватели!G$3:G$72,MATCH($AK1246,Преподаватели!$E$3:$E$72,0),1)</f>
        <v>шт.</v>
      </c>
      <c r="AT1246" s="101" t="str">
        <f>INDEX(Преподаватели!H$3:H$72,MATCH($AK1246,Преподаватели!$E$3:$E$72,0),1)</f>
        <v>к.н.</v>
      </c>
      <c r="AU1246" s="186" t="str">
        <f>INDEX(Преподаватели!I$3:I$72,MATCH($AK1246,Преподаватели!$E$3:$E$72,0),1)</f>
        <v>доц.</v>
      </c>
      <c r="AV1246" s="157"/>
      <c r="AW1246" s="163"/>
      <c r="AX1246" s="163"/>
      <c r="AY1246" s="164"/>
      <c r="AZ1246" s="165"/>
      <c r="BA1246" s="165"/>
      <c r="BB1246" s="1"/>
      <c r="BC1246" s="1"/>
      <c r="BD1246" s="1"/>
      <c r="BE1246" s="1"/>
      <c r="BF1246" s="1"/>
    </row>
    <row r="1247" spans="1:58" s="1" customFormat="1">
      <c r="A1247" s="328" t="s">
        <v>881</v>
      </c>
      <c r="B1247" s="318" t="s">
        <v>892</v>
      </c>
      <c r="C1247" s="68" t="s">
        <v>412</v>
      </c>
      <c r="D1247" s="21" t="s">
        <v>437</v>
      </c>
      <c r="E1247" s="21" t="s">
        <v>852</v>
      </c>
      <c r="F1247" s="21">
        <v>1</v>
      </c>
      <c r="G1247" s="20" t="s">
        <v>853</v>
      </c>
      <c r="H1247" s="21">
        <v>1</v>
      </c>
      <c r="I1247" s="49">
        <v>1</v>
      </c>
      <c r="J1247" s="37"/>
      <c r="K1247" s="31"/>
      <c r="L1247" s="31"/>
      <c r="M1247" s="38"/>
      <c r="N1247" s="193"/>
      <c r="O1247" s="21"/>
      <c r="P1247" s="21"/>
      <c r="Q1247" s="21"/>
      <c r="R1247" s="21"/>
      <c r="S1247" s="21"/>
      <c r="T1247" s="121"/>
      <c r="U1247" s="50">
        <f t="shared" si="321"/>
        <v>0</v>
      </c>
      <c r="V1247" s="29">
        <f t="shared" si="322"/>
        <v>0</v>
      </c>
      <c r="W1247" s="29">
        <f t="shared" si="323"/>
        <v>0</v>
      </c>
      <c r="X1247" s="57">
        <f t="shared" si="324"/>
        <v>0</v>
      </c>
      <c r="Y1247" s="29">
        <f t="shared" si="325"/>
        <v>0</v>
      </c>
      <c r="Z1247" s="20">
        <f t="shared" si="326"/>
        <v>0</v>
      </c>
      <c r="AA1247" s="20">
        <f t="shared" si="335"/>
        <v>0</v>
      </c>
      <c r="AB1247" s="20">
        <f t="shared" si="327"/>
        <v>0</v>
      </c>
      <c r="AC1247" s="20">
        <f t="shared" si="328"/>
        <v>0</v>
      </c>
      <c r="AD1247" s="20">
        <f t="shared" si="329"/>
        <v>0.33</v>
      </c>
      <c r="AE1247" s="23">
        <f t="shared" si="330"/>
        <v>0</v>
      </c>
      <c r="AF1247" s="25">
        <f t="shared" si="331"/>
        <v>0</v>
      </c>
      <c r="AG1247" s="230">
        <f t="shared" si="334"/>
        <v>0</v>
      </c>
      <c r="AH1247" s="25">
        <f t="shared" si="336"/>
        <v>0</v>
      </c>
      <c r="AI1247" s="23"/>
      <c r="AJ1247" s="49">
        <f t="shared" si="332"/>
        <v>0.33</v>
      </c>
      <c r="AK1247" s="181" t="s">
        <v>880</v>
      </c>
      <c r="AL1247" s="182">
        <f t="shared" si="333"/>
        <v>5.5000000000000003E-4</v>
      </c>
      <c r="AM1247" s="158" t="s">
        <v>366</v>
      </c>
      <c r="AN1247" s="20" t="s">
        <v>148</v>
      </c>
      <c r="AO1247" s="20" t="s">
        <v>148</v>
      </c>
      <c r="AP1247" s="21"/>
      <c r="AQ1247" s="122" t="s">
        <v>876</v>
      </c>
      <c r="AR1247" s="185" t="str">
        <f>INDEX(Преподаватели!F$3:F$72,MATCH($AK1247,Преподаватели!$E$3:$E$72,0),1)</f>
        <v>доц.</v>
      </c>
      <c r="AS1247" s="101" t="str">
        <f>INDEX(Преподаватели!G$3:G$72,MATCH($AK1247,Преподаватели!$E$3:$E$72,0),1)</f>
        <v>шт.</v>
      </c>
      <c r="AT1247" s="101" t="str">
        <f>INDEX(Преподаватели!H$3:H$72,MATCH($AK1247,Преподаватели!$E$3:$E$72,0),1)</f>
        <v>к.н.</v>
      </c>
      <c r="AU1247" s="186" t="str">
        <f>INDEX(Преподаватели!I$3:I$72,MATCH($AK1247,Преподаватели!$E$3:$E$72,0),1)</f>
        <v>доц.</v>
      </c>
      <c r="AV1247" s="157"/>
      <c r="AW1247" s="163"/>
      <c r="AX1247" s="163"/>
      <c r="AY1247" s="164"/>
      <c r="AZ1247" s="165"/>
      <c r="BA1247" s="165"/>
    </row>
    <row r="1248" spans="1:58" s="1" customFormat="1">
      <c r="A1248" s="316" t="s">
        <v>877</v>
      </c>
      <c r="B1248" s="318" t="s">
        <v>888</v>
      </c>
      <c r="C1248" s="68" t="s">
        <v>759</v>
      </c>
      <c r="D1248" s="21" t="s">
        <v>437</v>
      </c>
      <c r="E1248" s="21" t="s">
        <v>852</v>
      </c>
      <c r="F1248" s="21">
        <v>1</v>
      </c>
      <c r="G1248" s="20" t="s">
        <v>933</v>
      </c>
      <c r="H1248" s="21">
        <v>8</v>
      </c>
      <c r="I1248" s="49">
        <v>1</v>
      </c>
      <c r="J1248" s="37"/>
      <c r="K1248" s="31" t="s">
        <v>879</v>
      </c>
      <c r="L1248" s="31"/>
      <c r="M1248" s="38"/>
      <c r="N1248" s="193">
        <v>9</v>
      </c>
      <c r="O1248" s="21">
        <v>270</v>
      </c>
      <c r="P1248" s="21"/>
      <c r="Q1248" s="21"/>
      <c r="R1248" s="21"/>
      <c r="S1248" s="21"/>
      <c r="T1248" s="121"/>
      <c r="U1248" s="50">
        <f t="shared" si="321"/>
        <v>0</v>
      </c>
      <c r="V1248" s="29">
        <f t="shared" si="322"/>
        <v>0</v>
      </c>
      <c r="W1248" s="29">
        <f t="shared" si="323"/>
        <v>0</v>
      </c>
      <c r="X1248" s="57">
        <f t="shared" si="324"/>
        <v>0</v>
      </c>
      <c r="Y1248" s="29">
        <f t="shared" si="325"/>
        <v>0</v>
      </c>
      <c r="Z1248" s="20">
        <f t="shared" si="326"/>
        <v>0</v>
      </c>
      <c r="AA1248" s="20">
        <f t="shared" si="335"/>
        <v>0</v>
      </c>
      <c r="AB1248" s="20">
        <f t="shared" si="327"/>
        <v>0</v>
      </c>
      <c r="AC1248" s="20">
        <f t="shared" si="328"/>
        <v>0</v>
      </c>
      <c r="AD1248" s="20">
        <f t="shared" si="329"/>
        <v>0</v>
      </c>
      <c r="AE1248" s="23">
        <f t="shared" si="330"/>
        <v>0</v>
      </c>
      <c r="AF1248" s="25">
        <f t="shared" si="331"/>
        <v>0.8</v>
      </c>
      <c r="AG1248" s="230">
        <f t="shared" si="334"/>
        <v>0</v>
      </c>
      <c r="AH1248" s="25">
        <f t="shared" si="336"/>
        <v>0</v>
      </c>
      <c r="AI1248" s="23"/>
      <c r="AJ1248" s="49">
        <f t="shared" si="332"/>
        <v>0.8</v>
      </c>
      <c r="AK1248" s="181" t="s">
        <v>880</v>
      </c>
      <c r="AL1248" s="182">
        <f t="shared" si="333"/>
        <v>1.3333333333333335E-3</v>
      </c>
      <c r="AM1248" s="158" t="s">
        <v>366</v>
      </c>
      <c r="AN1248" s="20" t="s">
        <v>148</v>
      </c>
      <c r="AO1248" s="20" t="s">
        <v>148</v>
      </c>
      <c r="AP1248" s="21"/>
      <c r="AQ1248" s="122" t="s">
        <v>876</v>
      </c>
      <c r="AR1248" s="185" t="str">
        <f>INDEX(Преподаватели!F$3:F$72,MATCH($AK1248,Преподаватели!$E$3:$E$72,0),1)</f>
        <v>доц.</v>
      </c>
      <c r="AS1248" s="101" t="str">
        <f>INDEX(Преподаватели!G$3:G$72,MATCH($AK1248,Преподаватели!$E$3:$E$72,0),1)</f>
        <v>шт.</v>
      </c>
      <c r="AT1248" s="101" t="str">
        <f>INDEX(Преподаватели!H$3:H$72,MATCH($AK1248,Преподаватели!$E$3:$E$72,0),1)</f>
        <v>к.н.</v>
      </c>
      <c r="AU1248" s="186" t="str">
        <f>INDEX(Преподаватели!I$3:I$72,MATCH($AK1248,Преподаватели!$E$3:$E$72,0),1)</f>
        <v>доц.</v>
      </c>
      <c r="AV1248" s="157"/>
      <c r="AW1248" s="163"/>
      <c r="AX1248" s="163"/>
      <c r="AY1248" s="164"/>
      <c r="AZ1248" s="165"/>
      <c r="BA1248" s="165"/>
      <c r="BB1248" s="4"/>
      <c r="BC1248" s="4"/>
      <c r="BD1248" s="4"/>
      <c r="BE1248" s="4"/>
      <c r="BF1248" s="4"/>
    </row>
    <row r="1249" spans="1:58" s="1" customFormat="1">
      <c r="A1249" s="21"/>
      <c r="B1249" s="318" t="s">
        <v>889</v>
      </c>
      <c r="C1249" s="68" t="s">
        <v>759</v>
      </c>
      <c r="D1249" s="21" t="s">
        <v>437</v>
      </c>
      <c r="E1249" s="21" t="s">
        <v>852</v>
      </c>
      <c r="F1249" s="21">
        <v>1</v>
      </c>
      <c r="G1249" s="20" t="s">
        <v>933</v>
      </c>
      <c r="H1249" s="21">
        <v>8</v>
      </c>
      <c r="I1249" s="49">
        <v>1</v>
      </c>
      <c r="J1249" s="37"/>
      <c r="K1249" s="31"/>
      <c r="L1249" s="31"/>
      <c r="M1249" s="38"/>
      <c r="N1249" s="193"/>
      <c r="O1249" s="21"/>
      <c r="P1249" s="21"/>
      <c r="Q1249" s="21"/>
      <c r="R1249" s="21"/>
      <c r="S1249" s="21"/>
      <c r="T1249" s="121"/>
      <c r="U1249" s="50">
        <f t="shared" si="321"/>
        <v>0</v>
      </c>
      <c r="V1249" s="29">
        <f t="shared" si="322"/>
        <v>0</v>
      </c>
      <c r="W1249" s="29">
        <f t="shared" si="323"/>
        <v>0</v>
      </c>
      <c r="X1249" s="57">
        <f t="shared" si="324"/>
        <v>0</v>
      </c>
      <c r="Y1249" s="29">
        <f t="shared" si="325"/>
        <v>0</v>
      </c>
      <c r="Z1249" s="20">
        <f t="shared" si="326"/>
        <v>0</v>
      </c>
      <c r="AA1249" s="20">
        <f t="shared" si="335"/>
        <v>0</v>
      </c>
      <c r="AB1249" s="20">
        <f t="shared" si="327"/>
        <v>0</v>
      </c>
      <c r="AC1249" s="20">
        <f t="shared" si="328"/>
        <v>160</v>
      </c>
      <c r="AD1249" s="20">
        <f t="shared" si="329"/>
        <v>0</v>
      </c>
      <c r="AE1249" s="23">
        <f t="shared" si="330"/>
        <v>0</v>
      </c>
      <c r="AF1249" s="25">
        <f t="shared" si="331"/>
        <v>0</v>
      </c>
      <c r="AG1249" s="230">
        <f t="shared" si="334"/>
        <v>0</v>
      </c>
      <c r="AH1249" s="25">
        <f t="shared" si="336"/>
        <v>0</v>
      </c>
      <c r="AI1249" s="23"/>
      <c r="AJ1249" s="49">
        <f t="shared" si="332"/>
        <v>160</v>
      </c>
      <c r="AK1249" s="181" t="s">
        <v>880</v>
      </c>
      <c r="AL1249" s="182">
        <f t="shared" si="333"/>
        <v>0.26666666666666666</v>
      </c>
      <c r="AM1249" s="158" t="s">
        <v>366</v>
      </c>
      <c r="AN1249" s="20" t="s">
        <v>148</v>
      </c>
      <c r="AO1249" s="20" t="s">
        <v>148</v>
      </c>
      <c r="AP1249" s="21"/>
      <c r="AQ1249" s="122" t="s">
        <v>876</v>
      </c>
      <c r="AR1249" s="185" t="str">
        <f>INDEX(Преподаватели!F$3:F$72,MATCH($AK1249,Преподаватели!$E$3:$E$72,0),1)</f>
        <v>доц.</v>
      </c>
      <c r="AS1249" s="101" t="str">
        <f>INDEX(Преподаватели!G$3:G$72,MATCH($AK1249,Преподаватели!$E$3:$E$72,0),1)</f>
        <v>шт.</v>
      </c>
      <c r="AT1249" s="101" t="str">
        <f>INDEX(Преподаватели!H$3:H$72,MATCH($AK1249,Преподаватели!$E$3:$E$72,0),1)</f>
        <v>к.н.</v>
      </c>
      <c r="AU1249" s="186" t="str">
        <f>INDEX(Преподаватели!I$3:I$72,MATCH($AK1249,Преподаватели!$E$3:$E$72,0),1)</f>
        <v>доц.</v>
      </c>
      <c r="AV1249" s="157"/>
      <c r="AW1249" s="163"/>
      <c r="AX1249" s="163"/>
      <c r="AY1249" s="164"/>
      <c r="AZ1249" s="165"/>
      <c r="BA1249" s="165"/>
    </row>
    <row r="1250" spans="1:58">
      <c r="A1250" s="22"/>
      <c r="B1250" s="318" t="s">
        <v>890</v>
      </c>
      <c r="C1250" s="68" t="s">
        <v>759</v>
      </c>
      <c r="D1250" s="21" t="s">
        <v>437</v>
      </c>
      <c r="E1250" s="21" t="s">
        <v>852</v>
      </c>
      <c r="F1250" s="21">
        <v>1</v>
      </c>
      <c r="G1250" s="20" t="s">
        <v>933</v>
      </c>
      <c r="H1250" s="21">
        <v>8</v>
      </c>
      <c r="I1250" s="49">
        <v>1</v>
      </c>
      <c r="J1250" s="37"/>
      <c r="K1250" s="31"/>
      <c r="L1250" s="31"/>
      <c r="M1250" s="38"/>
      <c r="N1250" s="193"/>
      <c r="O1250" s="21"/>
      <c r="P1250" s="21"/>
      <c r="Q1250" s="21"/>
      <c r="R1250" s="21"/>
      <c r="S1250" s="21"/>
      <c r="T1250" s="121"/>
      <c r="U1250" s="50">
        <f t="shared" si="321"/>
        <v>0</v>
      </c>
      <c r="V1250" s="29">
        <f t="shared" si="322"/>
        <v>0</v>
      </c>
      <c r="W1250" s="29">
        <f t="shared" si="323"/>
        <v>0</v>
      </c>
      <c r="X1250" s="57">
        <f t="shared" si="324"/>
        <v>0</v>
      </c>
      <c r="Y1250" s="29">
        <f t="shared" si="325"/>
        <v>0</v>
      </c>
      <c r="Z1250" s="20">
        <f t="shared" si="326"/>
        <v>0</v>
      </c>
      <c r="AA1250" s="20">
        <f t="shared" si="335"/>
        <v>0</v>
      </c>
      <c r="AB1250" s="20">
        <f t="shared" si="327"/>
        <v>0</v>
      </c>
      <c r="AC1250" s="20">
        <f t="shared" si="328"/>
        <v>2.64</v>
      </c>
      <c r="AD1250" s="20">
        <f t="shared" si="329"/>
        <v>0</v>
      </c>
      <c r="AE1250" s="23">
        <f t="shared" si="330"/>
        <v>0</v>
      </c>
      <c r="AF1250" s="25">
        <f t="shared" si="331"/>
        <v>0</v>
      </c>
      <c r="AG1250" s="230">
        <f t="shared" si="334"/>
        <v>0</v>
      </c>
      <c r="AH1250" s="25">
        <f t="shared" si="336"/>
        <v>0</v>
      </c>
      <c r="AI1250" s="23"/>
      <c r="AJ1250" s="49">
        <f t="shared" si="332"/>
        <v>2.64</v>
      </c>
      <c r="AK1250" s="181" t="s">
        <v>880</v>
      </c>
      <c r="AL1250" s="182">
        <f t="shared" si="333"/>
        <v>4.4000000000000003E-3</v>
      </c>
      <c r="AM1250" s="69" t="s">
        <v>366</v>
      </c>
      <c r="AN1250" s="20" t="s">
        <v>148</v>
      </c>
      <c r="AO1250" s="20" t="s">
        <v>148</v>
      </c>
      <c r="AP1250" s="21"/>
      <c r="AQ1250" s="122" t="s">
        <v>876</v>
      </c>
      <c r="AR1250" s="185" t="str">
        <f>INDEX(Преподаватели!F$3:F$72,MATCH($AK1250,Преподаватели!$E$3:$E$72,0),1)</f>
        <v>доц.</v>
      </c>
      <c r="AS1250" s="101" t="str">
        <f>INDEX(Преподаватели!G$3:G$72,MATCH($AK1250,Преподаватели!$E$3:$E$72,0),1)</f>
        <v>шт.</v>
      </c>
      <c r="AT1250" s="101" t="str">
        <f>INDEX(Преподаватели!H$3:H$72,MATCH($AK1250,Преподаватели!$E$3:$E$72,0),1)</f>
        <v>к.н.</v>
      </c>
      <c r="AU1250" s="186" t="str">
        <f>INDEX(Преподаватели!I$3:I$72,MATCH($AK1250,Преподаватели!$E$3:$E$72,0),1)</f>
        <v>доц.</v>
      </c>
      <c r="AV1250" s="157"/>
      <c r="AW1250" s="163"/>
      <c r="AX1250" s="163"/>
      <c r="AY1250" s="164"/>
      <c r="AZ1250" s="165"/>
      <c r="BA1250" s="165"/>
    </row>
    <row r="1251" spans="1:58" s="1" customFormat="1">
      <c r="A1251" s="328" t="s">
        <v>881</v>
      </c>
      <c r="B1251" s="318" t="s">
        <v>891</v>
      </c>
      <c r="C1251" s="68" t="s">
        <v>759</v>
      </c>
      <c r="D1251" s="21" t="s">
        <v>437</v>
      </c>
      <c r="E1251" s="21" t="s">
        <v>852</v>
      </c>
      <c r="F1251" s="21">
        <v>1</v>
      </c>
      <c r="G1251" s="20" t="s">
        <v>933</v>
      </c>
      <c r="H1251" s="21">
        <v>8</v>
      </c>
      <c r="I1251" s="49">
        <v>1</v>
      </c>
      <c r="J1251" s="37"/>
      <c r="K1251" s="31"/>
      <c r="L1251" s="31"/>
      <c r="M1251" s="38"/>
      <c r="N1251" s="193"/>
      <c r="O1251" s="21"/>
      <c r="P1251" s="21"/>
      <c r="Q1251" s="21"/>
      <c r="R1251" s="21"/>
      <c r="S1251" s="21"/>
      <c r="T1251" s="121"/>
      <c r="U1251" s="50">
        <f t="shared" si="321"/>
        <v>0</v>
      </c>
      <c r="V1251" s="29">
        <f t="shared" si="322"/>
        <v>0</v>
      </c>
      <c r="W1251" s="29">
        <f t="shared" si="323"/>
        <v>0</v>
      </c>
      <c r="X1251" s="57">
        <f t="shared" si="324"/>
        <v>0</v>
      </c>
      <c r="Y1251" s="29">
        <f t="shared" si="325"/>
        <v>0</v>
      </c>
      <c r="Z1251" s="20">
        <f t="shared" si="326"/>
        <v>0</v>
      </c>
      <c r="AA1251" s="20">
        <f t="shared" si="335"/>
        <v>0</v>
      </c>
      <c r="AB1251" s="20">
        <f t="shared" si="327"/>
        <v>0</v>
      </c>
      <c r="AC1251" s="20">
        <f t="shared" si="328"/>
        <v>0</v>
      </c>
      <c r="AD1251" s="20">
        <f t="shared" si="329"/>
        <v>4</v>
      </c>
      <c r="AE1251" s="23">
        <f t="shared" si="330"/>
        <v>0</v>
      </c>
      <c r="AF1251" s="25">
        <f t="shared" si="331"/>
        <v>0</v>
      </c>
      <c r="AG1251" s="230">
        <f t="shared" si="334"/>
        <v>0</v>
      </c>
      <c r="AH1251" s="25">
        <f t="shared" si="336"/>
        <v>0</v>
      </c>
      <c r="AI1251" s="23"/>
      <c r="AJ1251" s="49">
        <f t="shared" si="332"/>
        <v>4</v>
      </c>
      <c r="AK1251" s="181" t="s">
        <v>883</v>
      </c>
      <c r="AL1251" s="182">
        <f t="shared" si="333"/>
        <v>6.6666666666666671E-3</v>
      </c>
      <c r="AM1251" s="158" t="s">
        <v>366</v>
      </c>
      <c r="AN1251" s="20" t="s">
        <v>148</v>
      </c>
      <c r="AO1251" s="20" t="s">
        <v>148</v>
      </c>
      <c r="AP1251" s="21"/>
      <c r="AQ1251" s="122" t="s">
        <v>876</v>
      </c>
      <c r="AR1251" s="185" t="str">
        <f>INDEX(Преподаватели!F$3:F$72,MATCH($AK1251,Преподаватели!$E$3:$E$72,0),1)</f>
        <v>доц.</v>
      </c>
      <c r="AS1251" s="101" t="str">
        <f>INDEX(Преподаватели!G$3:G$72,MATCH($AK1251,Преподаватели!$E$3:$E$72,0),1)</f>
        <v>сум.</v>
      </c>
      <c r="AT1251" s="101" t="str">
        <f>INDEX(Преподаватели!H$3:H$72,MATCH($AK1251,Преподаватели!$E$3:$E$72,0),1)</f>
        <v>б.с.</v>
      </c>
      <c r="AU1251" s="186" t="str">
        <f>INDEX(Преподаватели!I$3:I$72,MATCH($AK1251,Преподаватели!$E$3:$E$72,0),1)</f>
        <v>б.з.</v>
      </c>
      <c r="AV1251" s="157"/>
      <c r="AW1251" s="163"/>
      <c r="AX1251" s="163"/>
      <c r="AY1251" s="164"/>
      <c r="AZ1251" s="165"/>
      <c r="BA1251" s="165"/>
    </row>
    <row r="1252" spans="1:58" s="1" customFormat="1">
      <c r="A1252" s="328" t="s">
        <v>881</v>
      </c>
      <c r="B1252" s="318" t="s">
        <v>892</v>
      </c>
      <c r="C1252" s="68" t="s">
        <v>759</v>
      </c>
      <c r="D1252" s="21" t="s">
        <v>437</v>
      </c>
      <c r="E1252" s="21" t="s">
        <v>852</v>
      </c>
      <c r="F1252" s="21">
        <v>1</v>
      </c>
      <c r="G1252" s="20" t="s">
        <v>933</v>
      </c>
      <c r="H1252" s="21">
        <v>8</v>
      </c>
      <c r="I1252" s="49">
        <v>1</v>
      </c>
      <c r="J1252" s="37"/>
      <c r="K1252" s="31"/>
      <c r="L1252" s="31"/>
      <c r="M1252" s="38"/>
      <c r="N1252" s="193"/>
      <c r="O1252" s="21"/>
      <c r="P1252" s="21"/>
      <c r="Q1252" s="21"/>
      <c r="R1252" s="21"/>
      <c r="S1252" s="21"/>
      <c r="T1252" s="121"/>
      <c r="U1252" s="50">
        <f t="shared" si="321"/>
        <v>0</v>
      </c>
      <c r="V1252" s="29">
        <f t="shared" si="322"/>
        <v>0</v>
      </c>
      <c r="W1252" s="29">
        <f t="shared" si="323"/>
        <v>0</v>
      </c>
      <c r="X1252" s="57">
        <f t="shared" si="324"/>
        <v>0</v>
      </c>
      <c r="Y1252" s="29">
        <f t="shared" si="325"/>
        <v>0</v>
      </c>
      <c r="Z1252" s="20">
        <f t="shared" si="326"/>
        <v>0</v>
      </c>
      <c r="AA1252" s="20">
        <f t="shared" si="335"/>
        <v>0</v>
      </c>
      <c r="AB1252" s="20">
        <f t="shared" si="327"/>
        <v>0</v>
      </c>
      <c r="AC1252" s="20">
        <f t="shared" si="328"/>
        <v>0</v>
      </c>
      <c r="AD1252" s="20">
        <f t="shared" si="329"/>
        <v>2.64</v>
      </c>
      <c r="AE1252" s="23">
        <f t="shared" si="330"/>
        <v>0</v>
      </c>
      <c r="AF1252" s="25">
        <f t="shared" si="331"/>
        <v>0</v>
      </c>
      <c r="AG1252" s="230">
        <f t="shared" si="334"/>
        <v>0</v>
      </c>
      <c r="AH1252" s="25">
        <f t="shared" si="336"/>
        <v>0</v>
      </c>
      <c r="AI1252" s="23"/>
      <c r="AJ1252" s="49">
        <f t="shared" si="332"/>
        <v>2.64</v>
      </c>
      <c r="AK1252" s="181" t="s">
        <v>880</v>
      </c>
      <c r="AL1252" s="182">
        <f t="shared" si="333"/>
        <v>4.4000000000000003E-3</v>
      </c>
      <c r="AM1252" s="158" t="s">
        <v>366</v>
      </c>
      <c r="AN1252" s="20" t="s">
        <v>148</v>
      </c>
      <c r="AO1252" s="20" t="s">
        <v>148</v>
      </c>
      <c r="AP1252" s="21"/>
      <c r="AQ1252" s="122" t="s">
        <v>876</v>
      </c>
      <c r="AR1252" s="185" t="str">
        <f>INDEX(Преподаватели!F$3:F$72,MATCH($AK1252,Преподаватели!$E$3:$E$72,0),1)</f>
        <v>доц.</v>
      </c>
      <c r="AS1252" s="101" t="str">
        <f>INDEX(Преподаватели!G$3:G$72,MATCH($AK1252,Преподаватели!$E$3:$E$72,0),1)</f>
        <v>шт.</v>
      </c>
      <c r="AT1252" s="101" t="str">
        <f>INDEX(Преподаватели!H$3:H$72,MATCH($AK1252,Преподаватели!$E$3:$E$72,0),1)</f>
        <v>к.н.</v>
      </c>
      <c r="AU1252" s="186" t="str">
        <f>INDEX(Преподаватели!I$3:I$72,MATCH($AK1252,Преподаватели!$E$3:$E$72,0),1)</f>
        <v>доц.</v>
      </c>
      <c r="AV1252" s="157"/>
      <c r="AW1252" s="163"/>
      <c r="AX1252" s="163"/>
      <c r="AY1252" s="164"/>
      <c r="AZ1252" s="165"/>
      <c r="BA1252" s="165"/>
    </row>
    <row r="1253" spans="1:58" s="1" customFormat="1">
      <c r="A1253" s="328" t="s">
        <v>881</v>
      </c>
      <c r="B1253" s="318" t="s">
        <v>892</v>
      </c>
      <c r="C1253" s="68" t="s">
        <v>759</v>
      </c>
      <c r="D1253" s="21" t="s">
        <v>437</v>
      </c>
      <c r="E1253" s="21" t="s">
        <v>852</v>
      </c>
      <c r="F1253" s="21">
        <v>1</v>
      </c>
      <c r="G1253" s="20" t="s">
        <v>933</v>
      </c>
      <c r="H1253" s="21">
        <v>8</v>
      </c>
      <c r="I1253" s="49">
        <v>1</v>
      </c>
      <c r="J1253" s="37"/>
      <c r="K1253" s="31"/>
      <c r="L1253" s="31"/>
      <c r="M1253" s="38"/>
      <c r="N1253" s="193"/>
      <c r="O1253" s="21"/>
      <c r="P1253" s="21"/>
      <c r="Q1253" s="21"/>
      <c r="R1253" s="21"/>
      <c r="S1253" s="21"/>
      <c r="T1253" s="121"/>
      <c r="U1253" s="50">
        <f t="shared" si="321"/>
        <v>0</v>
      </c>
      <c r="V1253" s="29">
        <f t="shared" si="322"/>
        <v>0</v>
      </c>
      <c r="W1253" s="29">
        <f t="shared" si="323"/>
        <v>0</v>
      </c>
      <c r="X1253" s="57">
        <f t="shared" si="324"/>
        <v>0</v>
      </c>
      <c r="Y1253" s="29">
        <f t="shared" si="325"/>
        <v>0</v>
      </c>
      <c r="Z1253" s="20">
        <f t="shared" si="326"/>
        <v>0</v>
      </c>
      <c r="AA1253" s="20">
        <f t="shared" si="335"/>
        <v>0</v>
      </c>
      <c r="AB1253" s="20">
        <f t="shared" si="327"/>
        <v>0</v>
      </c>
      <c r="AC1253" s="20">
        <f t="shared" si="328"/>
        <v>0</v>
      </c>
      <c r="AD1253" s="20">
        <f t="shared" si="329"/>
        <v>2.64</v>
      </c>
      <c r="AE1253" s="23">
        <f t="shared" si="330"/>
        <v>0</v>
      </c>
      <c r="AF1253" s="25">
        <f t="shared" si="331"/>
        <v>0</v>
      </c>
      <c r="AG1253" s="230">
        <f t="shared" si="334"/>
        <v>0</v>
      </c>
      <c r="AH1253" s="25">
        <f t="shared" si="336"/>
        <v>0</v>
      </c>
      <c r="AI1253" s="23"/>
      <c r="AJ1253" s="49">
        <f t="shared" si="332"/>
        <v>2.64</v>
      </c>
      <c r="AK1253" s="181" t="s">
        <v>880</v>
      </c>
      <c r="AL1253" s="182">
        <f t="shared" si="333"/>
        <v>4.4000000000000003E-3</v>
      </c>
      <c r="AM1253" s="158" t="s">
        <v>366</v>
      </c>
      <c r="AN1253" s="20" t="s">
        <v>148</v>
      </c>
      <c r="AO1253" s="20" t="s">
        <v>148</v>
      </c>
      <c r="AP1253" s="21"/>
      <c r="AQ1253" s="122" t="s">
        <v>876</v>
      </c>
      <c r="AR1253" s="185" t="str">
        <f>INDEX(Преподаватели!F$3:F$72,MATCH($AK1253,Преподаватели!$E$3:$E$72,0),1)</f>
        <v>доц.</v>
      </c>
      <c r="AS1253" s="101" t="str">
        <f>INDEX(Преподаватели!G$3:G$72,MATCH($AK1253,Преподаватели!$E$3:$E$72,0),1)</f>
        <v>шт.</v>
      </c>
      <c r="AT1253" s="101" t="str">
        <f>INDEX(Преподаватели!H$3:H$72,MATCH($AK1253,Преподаватели!$E$3:$E$72,0),1)</f>
        <v>к.н.</v>
      </c>
      <c r="AU1253" s="186" t="str">
        <f>INDEX(Преподаватели!I$3:I$72,MATCH($AK1253,Преподаватели!$E$3:$E$72,0),1)</f>
        <v>доц.</v>
      </c>
      <c r="AV1253" s="157"/>
      <c r="AW1253" s="163"/>
      <c r="AX1253" s="163"/>
      <c r="AY1253" s="164"/>
      <c r="AZ1253" s="165"/>
      <c r="BA1253" s="165"/>
      <c r="BB1253" s="4"/>
      <c r="BC1253" s="4"/>
      <c r="BD1253" s="4"/>
      <c r="BE1253" s="4"/>
      <c r="BF1253" s="4"/>
    </row>
    <row r="1254" spans="1:58" s="1" customFormat="1">
      <c r="A1254" s="328" t="s">
        <v>881</v>
      </c>
      <c r="B1254" s="318" t="s">
        <v>892</v>
      </c>
      <c r="C1254" s="68" t="s">
        <v>759</v>
      </c>
      <c r="D1254" s="21" t="s">
        <v>437</v>
      </c>
      <c r="E1254" s="21" t="s">
        <v>852</v>
      </c>
      <c r="F1254" s="21">
        <v>1</v>
      </c>
      <c r="G1254" s="20" t="s">
        <v>933</v>
      </c>
      <c r="H1254" s="21">
        <v>8</v>
      </c>
      <c r="I1254" s="49">
        <v>1</v>
      </c>
      <c r="J1254" s="37"/>
      <c r="K1254" s="31"/>
      <c r="L1254" s="31"/>
      <c r="M1254" s="38"/>
      <c r="N1254" s="193"/>
      <c r="O1254" s="21"/>
      <c r="P1254" s="21"/>
      <c r="Q1254" s="21"/>
      <c r="R1254" s="21"/>
      <c r="S1254" s="21"/>
      <c r="T1254" s="121"/>
      <c r="U1254" s="50">
        <f t="shared" si="321"/>
        <v>0</v>
      </c>
      <c r="V1254" s="29">
        <f t="shared" si="322"/>
        <v>0</v>
      </c>
      <c r="W1254" s="29">
        <f t="shared" si="323"/>
        <v>0</v>
      </c>
      <c r="X1254" s="57">
        <f t="shared" si="324"/>
        <v>0</v>
      </c>
      <c r="Y1254" s="29">
        <f t="shared" si="325"/>
        <v>0</v>
      </c>
      <c r="Z1254" s="20">
        <f t="shared" si="326"/>
        <v>0</v>
      </c>
      <c r="AA1254" s="20">
        <f t="shared" si="335"/>
        <v>0</v>
      </c>
      <c r="AB1254" s="20">
        <f t="shared" si="327"/>
        <v>0</v>
      </c>
      <c r="AC1254" s="20">
        <f t="shared" si="328"/>
        <v>0</v>
      </c>
      <c r="AD1254" s="20">
        <f t="shared" si="329"/>
        <v>2.64</v>
      </c>
      <c r="AE1254" s="23">
        <f t="shared" si="330"/>
        <v>0</v>
      </c>
      <c r="AF1254" s="25">
        <f t="shared" si="331"/>
        <v>0</v>
      </c>
      <c r="AG1254" s="230">
        <f t="shared" si="334"/>
        <v>0</v>
      </c>
      <c r="AH1254" s="25">
        <f t="shared" si="336"/>
        <v>0</v>
      </c>
      <c r="AI1254" s="23"/>
      <c r="AJ1254" s="49">
        <f t="shared" si="332"/>
        <v>2.64</v>
      </c>
      <c r="AK1254" s="181" t="s">
        <v>880</v>
      </c>
      <c r="AL1254" s="182">
        <f t="shared" si="333"/>
        <v>4.4000000000000003E-3</v>
      </c>
      <c r="AM1254" s="158" t="s">
        <v>366</v>
      </c>
      <c r="AN1254" s="20" t="s">
        <v>148</v>
      </c>
      <c r="AO1254" s="20" t="s">
        <v>148</v>
      </c>
      <c r="AP1254" s="21"/>
      <c r="AQ1254" s="122" t="s">
        <v>876</v>
      </c>
      <c r="AR1254" s="185" t="str">
        <f>INDEX(Преподаватели!F$3:F$72,MATCH($AK1254,Преподаватели!$E$3:$E$72,0),1)</f>
        <v>доц.</v>
      </c>
      <c r="AS1254" s="101" t="str">
        <f>INDEX(Преподаватели!G$3:G$72,MATCH($AK1254,Преподаватели!$E$3:$E$72,0),1)</f>
        <v>шт.</v>
      </c>
      <c r="AT1254" s="101" t="str">
        <f>INDEX(Преподаватели!H$3:H$72,MATCH($AK1254,Преподаватели!$E$3:$E$72,0),1)</f>
        <v>к.н.</v>
      </c>
      <c r="AU1254" s="186" t="str">
        <f>INDEX(Преподаватели!I$3:I$72,MATCH($AK1254,Преподаватели!$E$3:$E$72,0),1)</f>
        <v>доц.</v>
      </c>
      <c r="AV1254" s="157"/>
      <c r="AW1254" s="163"/>
      <c r="AX1254" s="163"/>
      <c r="AY1254" s="164"/>
      <c r="AZ1254" s="165"/>
      <c r="BA1254" s="165"/>
    </row>
    <row r="1255" spans="1:58">
      <c r="A1255" s="324" t="s">
        <v>877</v>
      </c>
      <c r="B1255" s="318" t="s">
        <v>888</v>
      </c>
      <c r="C1255" s="68" t="s">
        <v>364</v>
      </c>
      <c r="D1255" s="21" t="s">
        <v>437</v>
      </c>
      <c r="E1255" s="21" t="s">
        <v>852</v>
      </c>
      <c r="F1255" s="21">
        <v>1</v>
      </c>
      <c r="G1255" s="20" t="s">
        <v>934</v>
      </c>
      <c r="H1255" s="21">
        <v>2</v>
      </c>
      <c r="I1255" s="49">
        <v>1</v>
      </c>
      <c r="J1255" s="37"/>
      <c r="K1255" s="31" t="s">
        <v>879</v>
      </c>
      <c r="L1255" s="31"/>
      <c r="M1255" s="38"/>
      <c r="N1255" s="193">
        <v>12</v>
      </c>
      <c r="O1255" s="21">
        <v>360</v>
      </c>
      <c r="P1255" s="21"/>
      <c r="Q1255" s="21"/>
      <c r="R1255" s="21"/>
      <c r="S1255" s="21"/>
      <c r="T1255" s="121"/>
      <c r="U1255" s="50">
        <f t="shared" si="321"/>
        <v>0</v>
      </c>
      <c r="V1255" s="29">
        <f t="shared" si="322"/>
        <v>0</v>
      </c>
      <c r="W1255" s="29">
        <f t="shared" si="323"/>
        <v>0</v>
      </c>
      <c r="X1255" s="57">
        <f t="shared" si="324"/>
        <v>0</v>
      </c>
      <c r="Y1255" s="29">
        <f t="shared" si="325"/>
        <v>0</v>
      </c>
      <c r="Z1255" s="20">
        <f t="shared" si="326"/>
        <v>0</v>
      </c>
      <c r="AA1255" s="20">
        <f t="shared" si="335"/>
        <v>0</v>
      </c>
      <c r="AB1255" s="20">
        <f t="shared" si="327"/>
        <v>0</v>
      </c>
      <c r="AC1255" s="20">
        <f t="shared" si="328"/>
        <v>0</v>
      </c>
      <c r="AD1255" s="20">
        <f t="shared" si="329"/>
        <v>0</v>
      </c>
      <c r="AE1255" s="23">
        <f t="shared" si="330"/>
        <v>0</v>
      </c>
      <c r="AF1255" s="25">
        <f t="shared" si="331"/>
        <v>0.2</v>
      </c>
      <c r="AG1255" s="230">
        <f t="shared" si="334"/>
        <v>0</v>
      </c>
      <c r="AH1255" s="25">
        <f t="shared" si="336"/>
        <v>0</v>
      </c>
      <c r="AI1255" s="23"/>
      <c r="AJ1255" s="49">
        <f t="shared" si="332"/>
        <v>0.2</v>
      </c>
      <c r="AK1255" s="181" t="s">
        <v>880</v>
      </c>
      <c r="AL1255" s="182">
        <f t="shared" si="333"/>
        <v>3.3333333333333338E-4</v>
      </c>
      <c r="AM1255" s="69" t="s">
        <v>366</v>
      </c>
      <c r="AN1255" s="20" t="s">
        <v>148</v>
      </c>
      <c r="AO1255" s="20" t="s">
        <v>148</v>
      </c>
      <c r="AP1255" s="21"/>
      <c r="AQ1255" s="122" t="s">
        <v>876</v>
      </c>
      <c r="AR1255" s="185" t="str">
        <f>INDEX(Преподаватели!F$3:F$72,MATCH($AK1255,Преподаватели!$E$3:$E$72,0),1)</f>
        <v>доц.</v>
      </c>
      <c r="AS1255" s="101" t="str">
        <f>INDEX(Преподаватели!G$3:G$72,MATCH($AK1255,Преподаватели!$E$3:$E$72,0),1)</f>
        <v>шт.</v>
      </c>
      <c r="AT1255" s="101" t="str">
        <f>INDEX(Преподаватели!H$3:H$72,MATCH($AK1255,Преподаватели!$E$3:$E$72,0),1)</f>
        <v>к.н.</v>
      </c>
      <c r="AU1255" s="186" t="str">
        <f>INDEX(Преподаватели!I$3:I$72,MATCH($AK1255,Преподаватели!$E$3:$E$72,0),1)</f>
        <v>доц.</v>
      </c>
      <c r="AV1255" s="157"/>
      <c r="AW1255" s="163"/>
      <c r="AX1255" s="163"/>
      <c r="AY1255" s="164"/>
      <c r="AZ1255" s="165"/>
      <c r="BA1255" s="165"/>
      <c r="BB1255" s="1"/>
      <c r="BC1255" s="1"/>
      <c r="BD1255" s="1"/>
      <c r="BE1255" s="1"/>
      <c r="BF1255" s="1"/>
    </row>
    <row r="1256" spans="1:58" s="1" customFormat="1">
      <c r="A1256" s="21"/>
      <c r="B1256" s="318" t="s">
        <v>889</v>
      </c>
      <c r="C1256" s="68" t="s">
        <v>364</v>
      </c>
      <c r="D1256" s="21" t="s">
        <v>437</v>
      </c>
      <c r="E1256" s="21" t="s">
        <v>852</v>
      </c>
      <c r="F1256" s="21">
        <v>1</v>
      </c>
      <c r="G1256" s="20" t="s">
        <v>934</v>
      </c>
      <c r="H1256" s="21">
        <v>2</v>
      </c>
      <c r="I1256" s="49">
        <v>1</v>
      </c>
      <c r="J1256" s="37"/>
      <c r="K1256" s="31"/>
      <c r="L1256" s="31"/>
      <c r="M1256" s="38"/>
      <c r="N1256" s="193"/>
      <c r="O1256" s="21"/>
      <c r="P1256" s="21"/>
      <c r="Q1256" s="21"/>
      <c r="R1256" s="21"/>
      <c r="S1256" s="21"/>
      <c r="T1256" s="121"/>
      <c r="U1256" s="50">
        <f t="shared" si="321"/>
        <v>0</v>
      </c>
      <c r="V1256" s="29">
        <f t="shared" si="322"/>
        <v>0</v>
      </c>
      <c r="W1256" s="29">
        <f t="shared" si="323"/>
        <v>0</v>
      </c>
      <c r="X1256" s="57">
        <f t="shared" si="324"/>
        <v>0</v>
      </c>
      <c r="Y1256" s="29">
        <f t="shared" si="325"/>
        <v>0</v>
      </c>
      <c r="Z1256" s="20">
        <f t="shared" si="326"/>
        <v>0</v>
      </c>
      <c r="AA1256" s="20">
        <f t="shared" si="335"/>
        <v>0</v>
      </c>
      <c r="AB1256" s="20">
        <f t="shared" si="327"/>
        <v>0</v>
      </c>
      <c r="AC1256" s="20">
        <f t="shared" si="328"/>
        <v>40</v>
      </c>
      <c r="AD1256" s="20">
        <f t="shared" si="329"/>
        <v>0</v>
      </c>
      <c r="AE1256" s="23">
        <f t="shared" si="330"/>
        <v>0</v>
      </c>
      <c r="AF1256" s="25">
        <f t="shared" si="331"/>
        <v>0</v>
      </c>
      <c r="AG1256" s="230">
        <f t="shared" ref="AG1256:AG1277" si="337">IF(OR(L1256="+",A1256="Пр",A1256="ПедПр",A1256="НПрКПУ"),0,IF(OR(D1256="Ден.(д)",D1256="Заоч.(д)"),N1256*0.5*H1256,IF((V1256+W1256)&gt;0,N1256*H1256*0.08,0)))</f>
        <v>0</v>
      </c>
      <c r="AH1256" s="25">
        <f t="shared" si="336"/>
        <v>0</v>
      </c>
      <c r="AI1256" s="23"/>
      <c r="AJ1256" s="49">
        <f t="shared" si="332"/>
        <v>40</v>
      </c>
      <c r="AK1256" s="181" t="s">
        <v>880</v>
      </c>
      <c r="AL1256" s="182">
        <f t="shared" si="333"/>
        <v>6.6666666666666666E-2</v>
      </c>
      <c r="AM1256" s="158" t="s">
        <v>366</v>
      </c>
      <c r="AN1256" s="20" t="s">
        <v>148</v>
      </c>
      <c r="AO1256" s="20" t="s">
        <v>148</v>
      </c>
      <c r="AP1256" s="21"/>
      <c r="AQ1256" s="122" t="s">
        <v>876</v>
      </c>
      <c r="AR1256" s="185" t="str">
        <f>INDEX(Преподаватели!F$3:F$72,MATCH($AK1256,Преподаватели!$E$3:$E$72,0),1)</f>
        <v>доц.</v>
      </c>
      <c r="AS1256" s="101" t="str">
        <f>INDEX(Преподаватели!G$3:G$72,MATCH($AK1256,Преподаватели!$E$3:$E$72,0),1)</f>
        <v>шт.</v>
      </c>
      <c r="AT1256" s="101" t="str">
        <f>INDEX(Преподаватели!H$3:H$72,MATCH($AK1256,Преподаватели!$E$3:$E$72,0),1)</f>
        <v>к.н.</v>
      </c>
      <c r="AU1256" s="186" t="str">
        <f>INDEX(Преподаватели!I$3:I$72,MATCH($AK1256,Преподаватели!$E$3:$E$72,0),1)</f>
        <v>доц.</v>
      </c>
      <c r="AV1256" s="157"/>
      <c r="AW1256" s="163"/>
      <c r="AX1256" s="163"/>
      <c r="AY1256" s="164"/>
      <c r="AZ1256" s="165"/>
      <c r="BA1256" s="165"/>
      <c r="BB1256" s="4"/>
      <c r="BC1256" s="4"/>
      <c r="BD1256" s="4"/>
      <c r="BE1256" s="4"/>
      <c r="BF1256" s="4"/>
    </row>
    <row r="1257" spans="1:58" s="1" customFormat="1">
      <c r="A1257" s="21"/>
      <c r="B1257" s="318" t="s">
        <v>890</v>
      </c>
      <c r="C1257" s="68" t="s">
        <v>364</v>
      </c>
      <c r="D1257" s="21" t="s">
        <v>437</v>
      </c>
      <c r="E1257" s="21" t="s">
        <v>852</v>
      </c>
      <c r="F1257" s="21">
        <v>1</v>
      </c>
      <c r="G1257" s="20" t="s">
        <v>934</v>
      </c>
      <c r="H1257" s="21">
        <v>2</v>
      </c>
      <c r="I1257" s="49">
        <v>1</v>
      </c>
      <c r="J1257" s="37"/>
      <c r="K1257" s="31"/>
      <c r="L1257" s="31"/>
      <c r="M1257" s="38"/>
      <c r="N1257" s="193"/>
      <c r="O1257" s="21"/>
      <c r="P1257" s="21"/>
      <c r="Q1257" s="21"/>
      <c r="R1257" s="21"/>
      <c r="S1257" s="21"/>
      <c r="T1257" s="121"/>
      <c r="U1257" s="50">
        <f t="shared" si="321"/>
        <v>0</v>
      </c>
      <c r="V1257" s="29">
        <f t="shared" si="322"/>
        <v>0</v>
      </c>
      <c r="W1257" s="29">
        <f t="shared" si="323"/>
        <v>0</v>
      </c>
      <c r="X1257" s="57">
        <f t="shared" si="324"/>
        <v>0</v>
      </c>
      <c r="Y1257" s="29">
        <f t="shared" si="325"/>
        <v>0</v>
      </c>
      <c r="Z1257" s="20">
        <f t="shared" si="326"/>
        <v>0</v>
      </c>
      <c r="AA1257" s="20">
        <f t="shared" si="335"/>
        <v>0</v>
      </c>
      <c r="AB1257" s="20">
        <f t="shared" si="327"/>
        <v>0</v>
      </c>
      <c r="AC1257" s="20">
        <f t="shared" si="328"/>
        <v>0.66</v>
      </c>
      <c r="AD1257" s="20">
        <f t="shared" si="329"/>
        <v>0</v>
      </c>
      <c r="AE1257" s="23">
        <f t="shared" si="330"/>
        <v>0</v>
      </c>
      <c r="AF1257" s="25">
        <f t="shared" si="331"/>
        <v>0</v>
      </c>
      <c r="AG1257" s="230">
        <f t="shared" si="337"/>
        <v>0</v>
      </c>
      <c r="AH1257" s="25">
        <f t="shared" si="336"/>
        <v>0</v>
      </c>
      <c r="AI1257" s="23"/>
      <c r="AJ1257" s="49">
        <f t="shared" si="332"/>
        <v>0.66</v>
      </c>
      <c r="AK1257" s="181" t="s">
        <v>880</v>
      </c>
      <c r="AL1257" s="182">
        <f t="shared" si="333"/>
        <v>1.1000000000000001E-3</v>
      </c>
      <c r="AM1257" s="158" t="s">
        <v>366</v>
      </c>
      <c r="AN1257" s="20" t="s">
        <v>148</v>
      </c>
      <c r="AO1257" s="20" t="s">
        <v>148</v>
      </c>
      <c r="AP1257" s="21"/>
      <c r="AQ1257" s="122" t="s">
        <v>876</v>
      </c>
      <c r="AR1257" s="185" t="str">
        <f>INDEX(Преподаватели!F$3:F$72,MATCH($AK1257,Преподаватели!$E$3:$E$72,0),1)</f>
        <v>доц.</v>
      </c>
      <c r="AS1257" s="101" t="str">
        <f>INDEX(Преподаватели!G$3:G$72,MATCH($AK1257,Преподаватели!$E$3:$E$72,0),1)</f>
        <v>шт.</v>
      </c>
      <c r="AT1257" s="101" t="str">
        <f>INDEX(Преподаватели!H$3:H$72,MATCH($AK1257,Преподаватели!$E$3:$E$72,0),1)</f>
        <v>к.н.</v>
      </c>
      <c r="AU1257" s="186" t="str">
        <f>INDEX(Преподаватели!I$3:I$72,MATCH($AK1257,Преподаватели!$E$3:$E$72,0),1)</f>
        <v>доц.</v>
      </c>
      <c r="AV1257" s="157"/>
      <c r="AW1257" s="163"/>
      <c r="AX1257" s="163"/>
      <c r="AY1257" s="164"/>
      <c r="AZ1257" s="165"/>
      <c r="BA1257" s="165"/>
    </row>
    <row r="1258" spans="1:58" s="1" customFormat="1">
      <c r="A1258" s="328" t="s">
        <v>881</v>
      </c>
      <c r="B1258" s="318" t="s">
        <v>891</v>
      </c>
      <c r="C1258" s="68" t="s">
        <v>364</v>
      </c>
      <c r="D1258" s="21" t="s">
        <v>437</v>
      </c>
      <c r="E1258" s="21" t="s">
        <v>852</v>
      </c>
      <c r="F1258" s="21">
        <v>1</v>
      </c>
      <c r="G1258" s="20" t="s">
        <v>934</v>
      </c>
      <c r="H1258" s="21">
        <v>2</v>
      </c>
      <c r="I1258" s="49">
        <v>1</v>
      </c>
      <c r="J1258" s="37"/>
      <c r="K1258" s="31"/>
      <c r="L1258" s="31"/>
      <c r="M1258" s="38"/>
      <c r="N1258" s="193"/>
      <c r="O1258" s="21"/>
      <c r="P1258" s="21"/>
      <c r="Q1258" s="21"/>
      <c r="R1258" s="21"/>
      <c r="S1258" s="21"/>
      <c r="T1258" s="121"/>
      <c r="U1258" s="50">
        <f t="shared" si="321"/>
        <v>0</v>
      </c>
      <c r="V1258" s="29">
        <f t="shared" si="322"/>
        <v>0</v>
      </c>
      <c r="W1258" s="29">
        <f t="shared" si="323"/>
        <v>0</v>
      </c>
      <c r="X1258" s="57">
        <f t="shared" si="324"/>
        <v>0</v>
      </c>
      <c r="Y1258" s="29">
        <f t="shared" si="325"/>
        <v>0</v>
      </c>
      <c r="Z1258" s="20">
        <f t="shared" si="326"/>
        <v>0</v>
      </c>
      <c r="AA1258" s="20">
        <f t="shared" si="335"/>
        <v>0</v>
      </c>
      <c r="AB1258" s="20">
        <f t="shared" si="327"/>
        <v>0</v>
      </c>
      <c r="AC1258" s="20">
        <f t="shared" si="328"/>
        <v>0</v>
      </c>
      <c r="AD1258" s="20">
        <f t="shared" si="329"/>
        <v>1</v>
      </c>
      <c r="AE1258" s="23">
        <f t="shared" si="330"/>
        <v>0</v>
      </c>
      <c r="AF1258" s="25">
        <f t="shared" si="331"/>
        <v>0</v>
      </c>
      <c r="AG1258" s="230">
        <f t="shared" si="337"/>
        <v>0</v>
      </c>
      <c r="AH1258" s="25">
        <f t="shared" si="336"/>
        <v>0</v>
      </c>
      <c r="AI1258" s="23"/>
      <c r="AJ1258" s="49">
        <f t="shared" si="332"/>
        <v>1</v>
      </c>
      <c r="AK1258" s="181" t="s">
        <v>883</v>
      </c>
      <c r="AL1258" s="182">
        <f t="shared" si="333"/>
        <v>1.6666666666666668E-3</v>
      </c>
      <c r="AM1258" s="158" t="s">
        <v>366</v>
      </c>
      <c r="AN1258" s="20" t="s">
        <v>148</v>
      </c>
      <c r="AO1258" s="20" t="s">
        <v>148</v>
      </c>
      <c r="AP1258" s="21"/>
      <c r="AQ1258" s="122" t="s">
        <v>876</v>
      </c>
      <c r="AR1258" s="185" t="str">
        <f>INDEX(Преподаватели!F$3:F$72,MATCH($AK1258,Преподаватели!$E$3:$E$72,0),1)</f>
        <v>доц.</v>
      </c>
      <c r="AS1258" s="101" t="str">
        <f>INDEX(Преподаватели!G$3:G$72,MATCH($AK1258,Преподаватели!$E$3:$E$72,0),1)</f>
        <v>сум.</v>
      </c>
      <c r="AT1258" s="101" t="str">
        <f>INDEX(Преподаватели!H$3:H$72,MATCH($AK1258,Преподаватели!$E$3:$E$72,0),1)</f>
        <v>б.с.</v>
      </c>
      <c r="AU1258" s="186" t="str">
        <f>INDEX(Преподаватели!I$3:I$72,MATCH($AK1258,Преподаватели!$E$3:$E$72,0),1)</f>
        <v>б.з.</v>
      </c>
      <c r="AV1258" s="157"/>
      <c r="AW1258" s="163"/>
      <c r="AX1258" s="163"/>
      <c r="AY1258" s="164"/>
      <c r="AZ1258" s="165"/>
      <c r="BA1258" s="165"/>
    </row>
    <row r="1259" spans="1:58">
      <c r="A1259" s="319" t="s">
        <v>881</v>
      </c>
      <c r="B1259" s="318" t="s">
        <v>892</v>
      </c>
      <c r="C1259" s="68" t="s">
        <v>364</v>
      </c>
      <c r="D1259" s="21" t="s">
        <v>437</v>
      </c>
      <c r="E1259" s="21" t="s">
        <v>852</v>
      </c>
      <c r="F1259" s="21">
        <v>1</v>
      </c>
      <c r="G1259" s="20" t="s">
        <v>934</v>
      </c>
      <c r="H1259" s="21">
        <v>2</v>
      </c>
      <c r="I1259" s="49">
        <v>1</v>
      </c>
      <c r="J1259" s="37"/>
      <c r="K1259" s="31"/>
      <c r="L1259" s="31"/>
      <c r="M1259" s="38"/>
      <c r="N1259" s="193"/>
      <c r="O1259" s="21"/>
      <c r="P1259" s="21"/>
      <c r="Q1259" s="21"/>
      <c r="R1259" s="21"/>
      <c r="S1259" s="21"/>
      <c r="T1259" s="121"/>
      <c r="U1259" s="50">
        <f t="shared" si="321"/>
        <v>0</v>
      </c>
      <c r="V1259" s="29">
        <f t="shared" si="322"/>
        <v>0</v>
      </c>
      <c r="W1259" s="29">
        <f t="shared" si="323"/>
        <v>0</v>
      </c>
      <c r="X1259" s="57">
        <f t="shared" si="324"/>
        <v>0</v>
      </c>
      <c r="Y1259" s="29">
        <f t="shared" si="325"/>
        <v>0</v>
      </c>
      <c r="Z1259" s="20">
        <f t="shared" si="326"/>
        <v>0</v>
      </c>
      <c r="AA1259" s="20">
        <f t="shared" si="335"/>
        <v>0</v>
      </c>
      <c r="AB1259" s="20">
        <f t="shared" si="327"/>
        <v>0</v>
      </c>
      <c r="AC1259" s="20">
        <f t="shared" si="328"/>
        <v>0</v>
      </c>
      <c r="AD1259" s="20">
        <f t="shared" si="329"/>
        <v>0.66</v>
      </c>
      <c r="AE1259" s="23">
        <f t="shared" si="330"/>
        <v>0</v>
      </c>
      <c r="AF1259" s="25">
        <f t="shared" si="331"/>
        <v>0</v>
      </c>
      <c r="AG1259" s="230">
        <f t="shared" si="337"/>
        <v>0</v>
      </c>
      <c r="AH1259" s="25">
        <f t="shared" si="336"/>
        <v>0</v>
      </c>
      <c r="AI1259" s="23"/>
      <c r="AJ1259" s="49">
        <f t="shared" si="332"/>
        <v>0.66</v>
      </c>
      <c r="AK1259" s="181" t="s">
        <v>880</v>
      </c>
      <c r="AL1259" s="182">
        <f t="shared" si="333"/>
        <v>1.1000000000000001E-3</v>
      </c>
      <c r="AM1259" s="158" t="s">
        <v>366</v>
      </c>
      <c r="AN1259" s="20" t="s">
        <v>148</v>
      </c>
      <c r="AO1259" s="20" t="s">
        <v>148</v>
      </c>
      <c r="AP1259" s="21"/>
      <c r="AQ1259" s="122" t="s">
        <v>876</v>
      </c>
      <c r="AR1259" s="185" t="str">
        <f>INDEX(Преподаватели!F$3:F$72,MATCH($AK1259,Преподаватели!$E$3:$E$72,0),1)</f>
        <v>доц.</v>
      </c>
      <c r="AS1259" s="101" t="str">
        <f>INDEX(Преподаватели!G$3:G$72,MATCH($AK1259,Преподаватели!$E$3:$E$72,0),1)</f>
        <v>шт.</v>
      </c>
      <c r="AT1259" s="101" t="str">
        <f>INDEX(Преподаватели!H$3:H$72,MATCH($AK1259,Преподаватели!$E$3:$E$72,0),1)</f>
        <v>к.н.</v>
      </c>
      <c r="AU1259" s="186" t="str">
        <f>INDEX(Преподаватели!I$3:I$72,MATCH($AK1259,Преподаватели!$E$3:$E$72,0),1)</f>
        <v>доц.</v>
      </c>
      <c r="AV1259" s="157"/>
      <c r="AW1259" s="163"/>
      <c r="AX1259" s="163"/>
      <c r="AY1259" s="164"/>
      <c r="AZ1259" s="165"/>
      <c r="BA1259" s="165"/>
    </row>
    <row r="1260" spans="1:58" s="1" customFormat="1">
      <c r="A1260" s="328" t="s">
        <v>881</v>
      </c>
      <c r="B1260" s="318" t="s">
        <v>892</v>
      </c>
      <c r="C1260" s="68" t="s">
        <v>364</v>
      </c>
      <c r="D1260" s="21" t="s">
        <v>437</v>
      </c>
      <c r="E1260" s="21" t="s">
        <v>852</v>
      </c>
      <c r="F1260" s="21">
        <v>1</v>
      </c>
      <c r="G1260" s="20" t="s">
        <v>934</v>
      </c>
      <c r="H1260" s="21">
        <v>2</v>
      </c>
      <c r="I1260" s="49">
        <v>1</v>
      </c>
      <c r="J1260" s="37"/>
      <c r="K1260" s="31"/>
      <c r="L1260" s="31"/>
      <c r="M1260" s="38"/>
      <c r="N1260" s="193"/>
      <c r="O1260" s="21"/>
      <c r="P1260" s="21"/>
      <c r="Q1260" s="21"/>
      <c r="R1260" s="21"/>
      <c r="S1260" s="21"/>
      <c r="T1260" s="121"/>
      <c r="U1260" s="50">
        <f t="shared" si="321"/>
        <v>0</v>
      </c>
      <c r="V1260" s="29">
        <f t="shared" si="322"/>
        <v>0</v>
      </c>
      <c r="W1260" s="29">
        <f t="shared" si="323"/>
        <v>0</v>
      </c>
      <c r="X1260" s="57">
        <f t="shared" si="324"/>
        <v>0</v>
      </c>
      <c r="Y1260" s="29">
        <f t="shared" si="325"/>
        <v>0</v>
      </c>
      <c r="Z1260" s="20">
        <f t="shared" si="326"/>
        <v>0</v>
      </c>
      <c r="AA1260" s="20">
        <f t="shared" si="335"/>
        <v>0</v>
      </c>
      <c r="AB1260" s="20">
        <f t="shared" si="327"/>
        <v>0</v>
      </c>
      <c r="AC1260" s="20">
        <f t="shared" si="328"/>
        <v>0</v>
      </c>
      <c r="AD1260" s="20">
        <f t="shared" si="329"/>
        <v>0.66</v>
      </c>
      <c r="AE1260" s="23">
        <f t="shared" si="330"/>
        <v>0</v>
      </c>
      <c r="AF1260" s="25">
        <f t="shared" si="331"/>
        <v>0</v>
      </c>
      <c r="AG1260" s="230">
        <f t="shared" si="337"/>
        <v>0</v>
      </c>
      <c r="AH1260" s="25">
        <f t="shared" si="336"/>
        <v>0</v>
      </c>
      <c r="AI1260" s="23"/>
      <c r="AJ1260" s="49">
        <f t="shared" si="332"/>
        <v>0.66</v>
      </c>
      <c r="AK1260" s="181" t="s">
        <v>880</v>
      </c>
      <c r="AL1260" s="182">
        <f t="shared" si="333"/>
        <v>1.1000000000000001E-3</v>
      </c>
      <c r="AM1260" s="158" t="s">
        <v>366</v>
      </c>
      <c r="AN1260" s="20" t="s">
        <v>148</v>
      </c>
      <c r="AO1260" s="20" t="s">
        <v>148</v>
      </c>
      <c r="AP1260" s="21"/>
      <c r="AQ1260" s="122" t="s">
        <v>876</v>
      </c>
      <c r="AR1260" s="185" t="str">
        <f>INDEX(Преподаватели!F$3:F$72,MATCH($AK1260,Преподаватели!$E$3:$E$72,0),1)</f>
        <v>доц.</v>
      </c>
      <c r="AS1260" s="101" t="str">
        <f>INDEX(Преподаватели!G$3:G$72,MATCH($AK1260,Преподаватели!$E$3:$E$72,0),1)</f>
        <v>шт.</v>
      </c>
      <c r="AT1260" s="101" t="str">
        <f>INDEX(Преподаватели!H$3:H$72,MATCH($AK1260,Преподаватели!$E$3:$E$72,0),1)</f>
        <v>к.н.</v>
      </c>
      <c r="AU1260" s="186" t="str">
        <f>INDEX(Преподаватели!I$3:I$72,MATCH($AK1260,Преподаватели!$E$3:$E$72,0),1)</f>
        <v>доц.</v>
      </c>
      <c r="AV1260" s="157"/>
      <c r="AW1260" s="163"/>
      <c r="AX1260" s="163"/>
      <c r="AY1260" s="164"/>
      <c r="AZ1260" s="165"/>
      <c r="BA1260" s="165"/>
    </row>
    <row r="1261" spans="1:58">
      <c r="A1261" s="319" t="s">
        <v>881</v>
      </c>
      <c r="B1261" s="318" t="s">
        <v>892</v>
      </c>
      <c r="C1261" s="68" t="s">
        <v>364</v>
      </c>
      <c r="D1261" s="21" t="s">
        <v>437</v>
      </c>
      <c r="E1261" s="21" t="s">
        <v>852</v>
      </c>
      <c r="F1261" s="21">
        <v>1</v>
      </c>
      <c r="G1261" s="20" t="s">
        <v>934</v>
      </c>
      <c r="H1261" s="21">
        <v>2</v>
      </c>
      <c r="I1261" s="49">
        <v>1</v>
      </c>
      <c r="J1261" s="37"/>
      <c r="K1261" s="31"/>
      <c r="L1261" s="31"/>
      <c r="M1261" s="38"/>
      <c r="N1261" s="193"/>
      <c r="O1261" s="21"/>
      <c r="P1261" s="21"/>
      <c r="Q1261" s="21"/>
      <c r="R1261" s="21"/>
      <c r="S1261" s="21"/>
      <c r="T1261" s="121"/>
      <c r="U1261" s="50">
        <f t="shared" si="321"/>
        <v>0</v>
      </c>
      <c r="V1261" s="29">
        <f t="shared" si="322"/>
        <v>0</v>
      </c>
      <c r="W1261" s="29">
        <f t="shared" si="323"/>
        <v>0</v>
      </c>
      <c r="X1261" s="57">
        <f t="shared" si="324"/>
        <v>0</v>
      </c>
      <c r="Y1261" s="29">
        <f t="shared" si="325"/>
        <v>0</v>
      </c>
      <c r="Z1261" s="20">
        <f t="shared" si="326"/>
        <v>0</v>
      </c>
      <c r="AA1261" s="20">
        <f t="shared" si="335"/>
        <v>0</v>
      </c>
      <c r="AB1261" s="20">
        <f t="shared" si="327"/>
        <v>0</v>
      </c>
      <c r="AC1261" s="20">
        <f t="shared" si="328"/>
        <v>0</v>
      </c>
      <c r="AD1261" s="20">
        <f t="shared" si="329"/>
        <v>0.66</v>
      </c>
      <c r="AE1261" s="23">
        <f t="shared" si="330"/>
        <v>0</v>
      </c>
      <c r="AF1261" s="25">
        <f t="shared" si="331"/>
        <v>0</v>
      </c>
      <c r="AG1261" s="230">
        <f t="shared" si="337"/>
        <v>0</v>
      </c>
      <c r="AH1261" s="25">
        <f t="shared" si="336"/>
        <v>0</v>
      </c>
      <c r="AI1261" s="23"/>
      <c r="AJ1261" s="49">
        <f t="shared" si="332"/>
        <v>0.66</v>
      </c>
      <c r="AK1261" s="181" t="s">
        <v>880</v>
      </c>
      <c r="AL1261" s="182">
        <f t="shared" si="333"/>
        <v>1.1000000000000001E-3</v>
      </c>
      <c r="AM1261" s="158" t="s">
        <v>366</v>
      </c>
      <c r="AN1261" s="20" t="s">
        <v>148</v>
      </c>
      <c r="AO1261" s="20" t="s">
        <v>148</v>
      </c>
      <c r="AP1261" s="21"/>
      <c r="AQ1261" s="122" t="s">
        <v>876</v>
      </c>
      <c r="AR1261" s="185" t="str">
        <f>INDEX(Преподаватели!F$3:F$72,MATCH($AK1261,Преподаватели!$E$3:$E$72,0),1)</f>
        <v>доц.</v>
      </c>
      <c r="AS1261" s="101" t="str">
        <f>INDEX(Преподаватели!G$3:G$72,MATCH($AK1261,Преподаватели!$E$3:$E$72,0),1)</f>
        <v>шт.</v>
      </c>
      <c r="AT1261" s="101" t="str">
        <f>INDEX(Преподаватели!H$3:H$72,MATCH($AK1261,Преподаватели!$E$3:$E$72,0),1)</f>
        <v>к.н.</v>
      </c>
      <c r="AU1261" s="186" t="str">
        <f>INDEX(Преподаватели!I$3:I$72,MATCH($AK1261,Преподаватели!$E$3:$E$72,0),1)</f>
        <v>доц.</v>
      </c>
      <c r="AV1261" s="157"/>
      <c r="AW1261" s="163"/>
      <c r="AX1261" s="163"/>
      <c r="AY1261" s="164"/>
      <c r="AZ1261" s="165"/>
      <c r="BA1261" s="165"/>
      <c r="BB1261" s="1"/>
      <c r="BC1261" s="1"/>
      <c r="BD1261" s="1"/>
      <c r="BE1261" s="1"/>
      <c r="BF1261" s="1"/>
    </row>
    <row r="1262" spans="1:58" s="1" customFormat="1">
      <c r="A1262" s="324" t="s">
        <v>877</v>
      </c>
      <c r="B1262" s="318" t="s">
        <v>935</v>
      </c>
      <c r="C1262" s="68" t="s">
        <v>797</v>
      </c>
      <c r="D1262" s="21" t="s">
        <v>437</v>
      </c>
      <c r="E1262" s="21" t="s">
        <v>852</v>
      </c>
      <c r="F1262" s="21">
        <v>1</v>
      </c>
      <c r="G1262" s="20" t="s">
        <v>936</v>
      </c>
      <c r="H1262" s="21">
        <v>2</v>
      </c>
      <c r="I1262" s="49">
        <v>1</v>
      </c>
      <c r="J1262" s="37"/>
      <c r="K1262" s="31" t="s">
        <v>879</v>
      </c>
      <c r="L1262" s="31"/>
      <c r="M1262" s="38"/>
      <c r="N1262" s="193">
        <v>9</v>
      </c>
      <c r="O1262" s="21">
        <v>270</v>
      </c>
      <c r="P1262" s="21"/>
      <c r="Q1262" s="21"/>
      <c r="R1262" s="21"/>
      <c r="S1262" s="21"/>
      <c r="T1262" s="121"/>
      <c r="U1262" s="50">
        <f t="shared" si="321"/>
        <v>0</v>
      </c>
      <c r="V1262" s="29">
        <f t="shared" si="322"/>
        <v>0</v>
      </c>
      <c r="W1262" s="29">
        <f t="shared" si="323"/>
        <v>0</v>
      </c>
      <c r="X1262" s="57">
        <f t="shared" si="324"/>
        <v>0</v>
      </c>
      <c r="Y1262" s="29">
        <f t="shared" si="325"/>
        <v>0</v>
      </c>
      <c r="Z1262" s="20">
        <f t="shared" si="326"/>
        <v>0</v>
      </c>
      <c r="AA1262" s="20">
        <f t="shared" si="335"/>
        <v>0</v>
      </c>
      <c r="AB1262" s="20">
        <f t="shared" si="327"/>
        <v>0</v>
      </c>
      <c r="AC1262" s="20">
        <f t="shared" si="328"/>
        <v>0</v>
      </c>
      <c r="AD1262" s="20">
        <f t="shared" si="329"/>
        <v>0</v>
      </c>
      <c r="AE1262" s="23">
        <f t="shared" si="330"/>
        <v>0</v>
      </c>
      <c r="AF1262" s="25">
        <f>H1262</f>
        <v>2</v>
      </c>
      <c r="AG1262" s="230">
        <f t="shared" si="337"/>
        <v>0</v>
      </c>
      <c r="AH1262" s="25">
        <f t="shared" si="336"/>
        <v>0</v>
      </c>
      <c r="AI1262" s="23"/>
      <c r="AJ1262" s="49">
        <f t="shared" si="332"/>
        <v>2</v>
      </c>
      <c r="AK1262" s="181" t="s">
        <v>875</v>
      </c>
      <c r="AL1262" s="182">
        <f t="shared" si="333"/>
        <v>3.3333333333333335E-3</v>
      </c>
      <c r="AM1262" s="158" t="s">
        <v>201</v>
      </c>
      <c r="AN1262" s="20" t="s">
        <v>148</v>
      </c>
      <c r="AO1262" s="20" t="s">
        <v>148</v>
      </c>
      <c r="AP1262" s="21"/>
      <c r="AQ1262" s="122" t="s">
        <v>876</v>
      </c>
      <c r="AR1262" s="185" t="str">
        <f>INDEX(Преподаватели!F$3:F$72,MATCH($AK1262,Преподаватели!$E$3:$E$72,0),1)</f>
        <v>проф.</v>
      </c>
      <c r="AS1262" s="101" t="str">
        <f>INDEX(Преподаватели!G$3:G$72,MATCH($AK1262,Преподаватели!$E$3:$E$72,0),1)</f>
        <v>шт.</v>
      </c>
      <c r="AT1262" s="101" t="str">
        <f>INDEX(Преподаватели!H$3:H$72,MATCH($AK1262,Преподаватели!$E$3:$E$72,0),1)</f>
        <v>д.н.</v>
      </c>
      <c r="AU1262" s="186" t="str">
        <f>INDEX(Преподаватели!I$3:I$72,MATCH($AK1262,Преподаватели!$E$3:$E$72,0),1)</f>
        <v>проф.</v>
      </c>
      <c r="AV1262" s="157"/>
      <c r="AW1262" s="163"/>
      <c r="AX1262" s="163"/>
      <c r="AY1262" s="164"/>
      <c r="AZ1262" s="165"/>
      <c r="BA1262" s="165"/>
    </row>
    <row r="1263" spans="1:58" s="1" customFormat="1">
      <c r="A1263" s="22"/>
      <c r="B1263" s="318" t="s">
        <v>889</v>
      </c>
      <c r="C1263" s="68" t="s">
        <v>797</v>
      </c>
      <c r="D1263" s="21" t="s">
        <v>437</v>
      </c>
      <c r="E1263" s="21" t="s">
        <v>852</v>
      </c>
      <c r="F1263" s="21">
        <v>1</v>
      </c>
      <c r="G1263" s="20" t="s">
        <v>936</v>
      </c>
      <c r="H1263" s="21">
        <v>2</v>
      </c>
      <c r="I1263" s="49">
        <v>1</v>
      </c>
      <c r="J1263" s="37"/>
      <c r="K1263" s="31"/>
      <c r="L1263" s="31"/>
      <c r="M1263" s="38"/>
      <c r="N1263" s="193"/>
      <c r="O1263" s="21"/>
      <c r="P1263" s="21"/>
      <c r="Q1263" s="21"/>
      <c r="R1263" s="21"/>
      <c r="S1263" s="21"/>
      <c r="T1263" s="121"/>
      <c r="U1263" s="50">
        <f t="shared" si="321"/>
        <v>0</v>
      </c>
      <c r="V1263" s="29">
        <f t="shared" si="322"/>
        <v>0</v>
      </c>
      <c r="W1263" s="29">
        <f t="shared" si="323"/>
        <v>0</v>
      </c>
      <c r="X1263" s="57">
        <f t="shared" si="324"/>
        <v>0</v>
      </c>
      <c r="Y1263" s="29">
        <f t="shared" si="325"/>
        <v>0</v>
      </c>
      <c r="Z1263" s="20">
        <f t="shared" si="326"/>
        <v>0</v>
      </c>
      <c r="AA1263" s="20">
        <f t="shared" si="335"/>
        <v>0</v>
      </c>
      <c r="AB1263" s="20">
        <f t="shared" si="327"/>
        <v>0</v>
      </c>
      <c r="AC1263" s="20">
        <f t="shared" si="328"/>
        <v>40</v>
      </c>
      <c r="AD1263" s="20">
        <f t="shared" si="329"/>
        <v>0</v>
      </c>
      <c r="AE1263" s="23">
        <f t="shared" si="330"/>
        <v>0</v>
      </c>
      <c r="AF1263" s="25">
        <f t="shared" ref="AF1263:AF1604" si="338">IF(AND(A1263="ПедПр",D1263="Ден."),H1263*N1263/1.5,IF(AND(A1263="ПедПр",D1263="Заоч."),H1263*0.5*N1263/1.5,IF(AND(A1263="ПедПр",D1263="Заоч.(д)"),H1263*0.5*N1263/1.5,IF(AND(A1263="Пр",D1263="Ден."),H1263*0.5,IF(AND(A1263="Пр",D1263="Заоч."),H1263*0.1,IF(AND(A1263="Пр",D1263="Заоч.(д)"),H1263*0.1,IF(AND(A1263="НПрКПУ",D1263="Ден.",H1263&gt;=5),ROUND(H1263/6,1)*N1263/3*2*2,0)))))))</f>
        <v>0</v>
      </c>
      <c r="AG1263" s="230">
        <f t="shared" si="337"/>
        <v>0</v>
      </c>
      <c r="AH1263" s="25">
        <f t="shared" si="336"/>
        <v>0</v>
      </c>
      <c r="AI1263" s="23"/>
      <c r="AJ1263" s="49">
        <f t="shared" si="332"/>
        <v>40</v>
      </c>
      <c r="AK1263" s="181" t="s">
        <v>875</v>
      </c>
      <c r="AL1263" s="182">
        <f t="shared" si="333"/>
        <v>6.6666666666666666E-2</v>
      </c>
      <c r="AM1263" s="158" t="s">
        <v>201</v>
      </c>
      <c r="AN1263" s="20" t="s">
        <v>148</v>
      </c>
      <c r="AO1263" s="20" t="s">
        <v>148</v>
      </c>
      <c r="AP1263" s="21"/>
      <c r="AQ1263" s="122" t="s">
        <v>876</v>
      </c>
      <c r="AR1263" s="185" t="str">
        <f>INDEX(Преподаватели!F$3:F$72,MATCH($AK1263,Преподаватели!$E$3:$E$72,0),1)</f>
        <v>проф.</v>
      </c>
      <c r="AS1263" s="101" t="str">
        <f>INDEX(Преподаватели!G$3:G$72,MATCH($AK1263,Преподаватели!$E$3:$E$72,0),1)</f>
        <v>шт.</v>
      </c>
      <c r="AT1263" s="101" t="str">
        <f>INDEX(Преподаватели!H$3:H$72,MATCH($AK1263,Преподаватели!$E$3:$E$72,0),1)</f>
        <v>д.н.</v>
      </c>
      <c r="AU1263" s="186" t="str">
        <f>INDEX(Преподаватели!I$3:I$72,MATCH($AK1263,Преподаватели!$E$3:$E$72,0),1)</f>
        <v>проф.</v>
      </c>
      <c r="AV1263" s="157"/>
      <c r="AW1263" s="163"/>
      <c r="AX1263" s="163"/>
      <c r="AY1263" s="164"/>
      <c r="AZ1263" s="165"/>
      <c r="BA1263" s="165"/>
      <c r="BB1263" s="4"/>
      <c r="BC1263" s="4"/>
      <c r="BD1263" s="4"/>
      <c r="BE1263" s="4"/>
      <c r="BF1263" s="4"/>
    </row>
    <row r="1264" spans="1:58" s="1" customFormat="1">
      <c r="A1264" s="22"/>
      <c r="B1264" s="318" t="s">
        <v>890</v>
      </c>
      <c r="C1264" s="68" t="s">
        <v>797</v>
      </c>
      <c r="D1264" s="21" t="s">
        <v>437</v>
      </c>
      <c r="E1264" s="21" t="s">
        <v>852</v>
      </c>
      <c r="F1264" s="21">
        <v>1</v>
      </c>
      <c r="G1264" s="20" t="s">
        <v>936</v>
      </c>
      <c r="H1264" s="21">
        <v>2</v>
      </c>
      <c r="I1264" s="49">
        <v>1</v>
      </c>
      <c r="J1264" s="37"/>
      <c r="K1264" s="31"/>
      <c r="L1264" s="31"/>
      <c r="M1264" s="38"/>
      <c r="N1264" s="193"/>
      <c r="O1264" s="21"/>
      <c r="P1264" s="21"/>
      <c r="Q1264" s="21"/>
      <c r="R1264" s="21"/>
      <c r="S1264" s="21"/>
      <c r="T1264" s="121"/>
      <c r="U1264" s="50">
        <f t="shared" si="321"/>
        <v>0</v>
      </c>
      <c r="V1264" s="29">
        <f t="shared" si="322"/>
        <v>0</v>
      </c>
      <c r="W1264" s="29">
        <f t="shared" si="323"/>
        <v>0</v>
      </c>
      <c r="X1264" s="57">
        <f t="shared" si="324"/>
        <v>0</v>
      </c>
      <c r="Y1264" s="29">
        <f t="shared" si="325"/>
        <v>0</v>
      </c>
      <c r="Z1264" s="20">
        <f t="shared" si="326"/>
        <v>0</v>
      </c>
      <c r="AA1264" s="20">
        <f t="shared" si="335"/>
        <v>0</v>
      </c>
      <c r="AB1264" s="20">
        <f t="shared" si="327"/>
        <v>0</v>
      </c>
      <c r="AC1264" s="20">
        <f t="shared" si="328"/>
        <v>0.66</v>
      </c>
      <c r="AD1264" s="20">
        <f t="shared" si="329"/>
        <v>0</v>
      </c>
      <c r="AE1264" s="23">
        <f t="shared" si="330"/>
        <v>0</v>
      </c>
      <c r="AF1264" s="25">
        <f t="shared" si="338"/>
        <v>0</v>
      </c>
      <c r="AG1264" s="230">
        <f t="shared" si="337"/>
        <v>0</v>
      </c>
      <c r="AH1264" s="25">
        <f t="shared" si="336"/>
        <v>0</v>
      </c>
      <c r="AI1264" s="23"/>
      <c r="AJ1264" s="49">
        <f t="shared" si="332"/>
        <v>0.66</v>
      </c>
      <c r="AK1264" s="181" t="s">
        <v>875</v>
      </c>
      <c r="AL1264" s="182">
        <f t="shared" si="333"/>
        <v>1.1000000000000001E-3</v>
      </c>
      <c r="AM1264" s="158" t="s">
        <v>201</v>
      </c>
      <c r="AN1264" s="20" t="s">
        <v>148</v>
      </c>
      <c r="AO1264" s="20" t="s">
        <v>148</v>
      </c>
      <c r="AP1264" s="21"/>
      <c r="AQ1264" s="122" t="s">
        <v>876</v>
      </c>
      <c r="AR1264" s="185" t="str">
        <f>INDEX(Преподаватели!F$3:F$72,MATCH($AK1264,Преподаватели!$E$3:$E$72,0),1)</f>
        <v>проф.</v>
      </c>
      <c r="AS1264" s="101" t="str">
        <f>INDEX(Преподаватели!G$3:G$72,MATCH($AK1264,Преподаватели!$E$3:$E$72,0),1)</f>
        <v>шт.</v>
      </c>
      <c r="AT1264" s="101" t="str">
        <f>INDEX(Преподаватели!H$3:H$72,MATCH($AK1264,Преподаватели!$E$3:$E$72,0),1)</f>
        <v>д.н.</v>
      </c>
      <c r="AU1264" s="186" t="str">
        <f>INDEX(Преподаватели!I$3:I$72,MATCH($AK1264,Преподаватели!$E$3:$E$72,0),1)</f>
        <v>проф.</v>
      </c>
      <c r="AV1264" s="157"/>
      <c r="AW1264" s="163"/>
      <c r="AX1264" s="163"/>
      <c r="AY1264" s="164"/>
      <c r="AZ1264" s="165"/>
      <c r="BA1264" s="165"/>
      <c r="BB1264" s="4"/>
      <c r="BC1264" s="4"/>
      <c r="BD1264" s="4"/>
      <c r="BE1264" s="4"/>
      <c r="BF1264" s="4"/>
    </row>
    <row r="1265" spans="1:58">
      <c r="A1265" s="328" t="s">
        <v>881</v>
      </c>
      <c r="B1265" s="318" t="s">
        <v>891</v>
      </c>
      <c r="C1265" s="68" t="s">
        <v>797</v>
      </c>
      <c r="D1265" s="21" t="s">
        <v>437</v>
      </c>
      <c r="E1265" s="21" t="s">
        <v>852</v>
      </c>
      <c r="F1265" s="21">
        <v>1</v>
      </c>
      <c r="G1265" s="20" t="s">
        <v>936</v>
      </c>
      <c r="H1265" s="21">
        <v>2</v>
      </c>
      <c r="I1265" s="49">
        <v>1</v>
      </c>
      <c r="J1265" s="37"/>
      <c r="K1265" s="31"/>
      <c r="L1265" s="31"/>
      <c r="M1265" s="38"/>
      <c r="N1265" s="193"/>
      <c r="O1265" s="21"/>
      <c r="P1265" s="21"/>
      <c r="Q1265" s="21"/>
      <c r="R1265" s="21"/>
      <c r="S1265" s="21"/>
      <c r="T1265" s="121"/>
      <c r="U1265" s="50">
        <f t="shared" si="321"/>
        <v>0</v>
      </c>
      <c r="V1265" s="29">
        <f t="shared" si="322"/>
        <v>0</v>
      </c>
      <c r="W1265" s="29">
        <f t="shared" si="323"/>
        <v>0</v>
      </c>
      <c r="X1265" s="57">
        <f t="shared" si="324"/>
        <v>0</v>
      </c>
      <c r="Y1265" s="29">
        <f t="shared" si="325"/>
        <v>0</v>
      </c>
      <c r="Z1265" s="20">
        <f t="shared" si="326"/>
        <v>0</v>
      </c>
      <c r="AA1265" s="20">
        <f t="shared" si="335"/>
        <v>0</v>
      </c>
      <c r="AB1265" s="20">
        <f t="shared" si="327"/>
        <v>0</v>
      </c>
      <c r="AC1265" s="20">
        <f t="shared" si="328"/>
        <v>0</v>
      </c>
      <c r="AD1265" s="20">
        <f t="shared" si="329"/>
        <v>1</v>
      </c>
      <c r="AE1265" s="23">
        <f t="shared" si="330"/>
        <v>0</v>
      </c>
      <c r="AF1265" s="25">
        <f t="shared" si="338"/>
        <v>0</v>
      </c>
      <c r="AG1265" s="230">
        <f t="shared" si="337"/>
        <v>0</v>
      </c>
      <c r="AH1265" s="25">
        <f t="shared" si="336"/>
        <v>0</v>
      </c>
      <c r="AI1265" s="23"/>
      <c r="AJ1265" s="49">
        <f t="shared" si="332"/>
        <v>1</v>
      </c>
      <c r="AK1265" s="181" t="s">
        <v>883</v>
      </c>
      <c r="AL1265" s="182">
        <f t="shared" si="333"/>
        <v>1.6666666666666668E-3</v>
      </c>
      <c r="AM1265" s="158" t="s">
        <v>201</v>
      </c>
      <c r="AN1265" s="20" t="s">
        <v>148</v>
      </c>
      <c r="AO1265" s="20" t="s">
        <v>148</v>
      </c>
      <c r="AP1265" s="21"/>
      <c r="AQ1265" s="122" t="s">
        <v>876</v>
      </c>
      <c r="AR1265" s="185" t="str">
        <f>INDEX(Преподаватели!F$3:F$72,MATCH($AK1265,Преподаватели!$E$3:$E$72,0),1)</f>
        <v>доц.</v>
      </c>
      <c r="AS1265" s="101" t="str">
        <f>INDEX(Преподаватели!G$3:G$72,MATCH($AK1265,Преподаватели!$E$3:$E$72,0),1)</f>
        <v>сум.</v>
      </c>
      <c r="AT1265" s="101" t="str">
        <f>INDEX(Преподаватели!H$3:H$72,MATCH($AK1265,Преподаватели!$E$3:$E$72,0),1)</f>
        <v>б.с.</v>
      </c>
      <c r="AU1265" s="186" t="str">
        <f>INDEX(Преподаватели!I$3:I$72,MATCH($AK1265,Преподаватели!$E$3:$E$72,0),1)</f>
        <v>б.з.</v>
      </c>
      <c r="AV1265" s="157"/>
      <c r="AW1265" s="163"/>
      <c r="AX1265" s="163"/>
      <c r="AY1265" s="164"/>
      <c r="AZ1265" s="165"/>
      <c r="BA1265" s="165"/>
      <c r="BB1265" s="1"/>
      <c r="BC1265" s="1"/>
      <c r="BD1265" s="1"/>
      <c r="BE1265" s="1"/>
      <c r="BF1265" s="1"/>
    </row>
    <row r="1266" spans="1:58" s="1" customFormat="1">
      <c r="A1266" s="319" t="s">
        <v>881</v>
      </c>
      <c r="B1266" s="318" t="s">
        <v>892</v>
      </c>
      <c r="C1266" s="68" t="s">
        <v>797</v>
      </c>
      <c r="D1266" s="21" t="s">
        <v>437</v>
      </c>
      <c r="E1266" s="21" t="s">
        <v>852</v>
      </c>
      <c r="F1266" s="21">
        <v>1</v>
      </c>
      <c r="G1266" s="20" t="s">
        <v>936</v>
      </c>
      <c r="H1266" s="21">
        <v>2</v>
      </c>
      <c r="I1266" s="49">
        <v>1</v>
      </c>
      <c r="J1266" s="37"/>
      <c r="K1266" s="31"/>
      <c r="L1266" s="31"/>
      <c r="M1266" s="38"/>
      <c r="N1266" s="193"/>
      <c r="O1266" s="21"/>
      <c r="P1266" s="21"/>
      <c r="Q1266" s="21"/>
      <c r="R1266" s="21"/>
      <c r="S1266" s="21"/>
      <c r="T1266" s="121"/>
      <c r="U1266" s="50">
        <f t="shared" si="321"/>
        <v>0</v>
      </c>
      <c r="V1266" s="29">
        <f t="shared" si="322"/>
        <v>0</v>
      </c>
      <c r="W1266" s="29">
        <f t="shared" si="323"/>
        <v>0</v>
      </c>
      <c r="X1266" s="57">
        <f t="shared" si="324"/>
        <v>0</v>
      </c>
      <c r="Y1266" s="29">
        <f t="shared" si="325"/>
        <v>0</v>
      </c>
      <c r="Z1266" s="20">
        <f t="shared" si="326"/>
        <v>0</v>
      </c>
      <c r="AA1266" s="20">
        <f t="shared" si="335"/>
        <v>0</v>
      </c>
      <c r="AB1266" s="20">
        <f t="shared" si="327"/>
        <v>0</v>
      </c>
      <c r="AC1266" s="20">
        <f t="shared" si="328"/>
        <v>0</v>
      </c>
      <c r="AD1266" s="20">
        <f t="shared" si="329"/>
        <v>0.66</v>
      </c>
      <c r="AE1266" s="23">
        <f t="shared" si="330"/>
        <v>0</v>
      </c>
      <c r="AF1266" s="25">
        <f t="shared" si="338"/>
        <v>0</v>
      </c>
      <c r="AG1266" s="230">
        <f t="shared" si="337"/>
        <v>0</v>
      </c>
      <c r="AH1266" s="25">
        <f t="shared" si="336"/>
        <v>0</v>
      </c>
      <c r="AI1266" s="23"/>
      <c r="AJ1266" s="49">
        <f t="shared" si="332"/>
        <v>0.66</v>
      </c>
      <c r="AK1266" s="181" t="s">
        <v>875</v>
      </c>
      <c r="AL1266" s="182">
        <f t="shared" si="333"/>
        <v>1.1000000000000001E-3</v>
      </c>
      <c r="AM1266" s="158" t="s">
        <v>201</v>
      </c>
      <c r="AN1266" s="20" t="s">
        <v>148</v>
      </c>
      <c r="AO1266" s="20" t="s">
        <v>148</v>
      </c>
      <c r="AP1266" s="21"/>
      <c r="AQ1266" s="122" t="s">
        <v>876</v>
      </c>
      <c r="AR1266" s="185" t="str">
        <f>INDEX(Преподаватели!F$3:F$72,MATCH($AK1266,Преподаватели!$E$3:$E$72,0),1)</f>
        <v>проф.</v>
      </c>
      <c r="AS1266" s="101" t="str">
        <f>INDEX(Преподаватели!G$3:G$72,MATCH($AK1266,Преподаватели!$E$3:$E$72,0),1)</f>
        <v>шт.</v>
      </c>
      <c r="AT1266" s="101" t="str">
        <f>INDEX(Преподаватели!H$3:H$72,MATCH($AK1266,Преподаватели!$E$3:$E$72,0),1)</f>
        <v>д.н.</v>
      </c>
      <c r="AU1266" s="186" t="str">
        <f>INDEX(Преподаватели!I$3:I$72,MATCH($AK1266,Преподаватели!$E$3:$E$72,0),1)</f>
        <v>проф.</v>
      </c>
      <c r="AV1266" s="157"/>
      <c r="AW1266" s="163"/>
      <c r="AX1266" s="163"/>
      <c r="AY1266" s="164"/>
      <c r="AZ1266" s="165"/>
      <c r="BA1266" s="165"/>
    </row>
    <row r="1267" spans="1:58" s="1" customFormat="1">
      <c r="A1267" s="328" t="s">
        <v>881</v>
      </c>
      <c r="B1267" s="318" t="s">
        <v>892</v>
      </c>
      <c r="C1267" s="68" t="s">
        <v>797</v>
      </c>
      <c r="D1267" s="21" t="s">
        <v>437</v>
      </c>
      <c r="E1267" s="21" t="s">
        <v>852</v>
      </c>
      <c r="F1267" s="21">
        <v>1</v>
      </c>
      <c r="G1267" s="20" t="s">
        <v>936</v>
      </c>
      <c r="H1267" s="21">
        <v>2</v>
      </c>
      <c r="I1267" s="49">
        <v>1</v>
      </c>
      <c r="J1267" s="37"/>
      <c r="K1267" s="31"/>
      <c r="L1267" s="31"/>
      <c r="M1267" s="38"/>
      <c r="N1267" s="193"/>
      <c r="O1267" s="21"/>
      <c r="P1267" s="21"/>
      <c r="Q1267" s="21"/>
      <c r="R1267" s="21"/>
      <c r="S1267" s="21"/>
      <c r="T1267" s="121"/>
      <c r="U1267" s="50">
        <f t="shared" si="321"/>
        <v>0</v>
      </c>
      <c r="V1267" s="29">
        <f t="shared" si="322"/>
        <v>0</v>
      </c>
      <c r="W1267" s="29">
        <f t="shared" si="323"/>
        <v>0</v>
      </c>
      <c r="X1267" s="57">
        <f t="shared" si="324"/>
        <v>0</v>
      </c>
      <c r="Y1267" s="29">
        <f t="shared" si="325"/>
        <v>0</v>
      </c>
      <c r="Z1267" s="20">
        <f t="shared" si="326"/>
        <v>0</v>
      </c>
      <c r="AA1267" s="20">
        <f t="shared" si="335"/>
        <v>0</v>
      </c>
      <c r="AB1267" s="20">
        <f t="shared" si="327"/>
        <v>0</v>
      </c>
      <c r="AC1267" s="20">
        <f t="shared" si="328"/>
        <v>0</v>
      </c>
      <c r="AD1267" s="20">
        <f t="shared" si="329"/>
        <v>0.66</v>
      </c>
      <c r="AE1267" s="23">
        <f t="shared" si="330"/>
        <v>0</v>
      </c>
      <c r="AF1267" s="25">
        <f t="shared" si="338"/>
        <v>0</v>
      </c>
      <c r="AG1267" s="230">
        <f t="shared" si="337"/>
        <v>0</v>
      </c>
      <c r="AH1267" s="25">
        <f t="shared" si="336"/>
        <v>0</v>
      </c>
      <c r="AI1267" s="23"/>
      <c r="AJ1267" s="49">
        <f t="shared" si="332"/>
        <v>0.66</v>
      </c>
      <c r="AK1267" s="181" t="s">
        <v>875</v>
      </c>
      <c r="AL1267" s="182">
        <f t="shared" si="333"/>
        <v>1.1000000000000001E-3</v>
      </c>
      <c r="AM1267" s="158" t="s">
        <v>201</v>
      </c>
      <c r="AN1267" s="20" t="s">
        <v>148</v>
      </c>
      <c r="AO1267" s="20" t="s">
        <v>148</v>
      </c>
      <c r="AP1267" s="21"/>
      <c r="AQ1267" s="122" t="s">
        <v>876</v>
      </c>
      <c r="AR1267" s="185" t="str">
        <f>INDEX(Преподаватели!F$3:F$72,MATCH($AK1267,Преподаватели!$E$3:$E$72,0),1)</f>
        <v>проф.</v>
      </c>
      <c r="AS1267" s="101" t="str">
        <f>INDEX(Преподаватели!G$3:G$72,MATCH($AK1267,Преподаватели!$E$3:$E$72,0),1)</f>
        <v>шт.</v>
      </c>
      <c r="AT1267" s="101" t="str">
        <f>INDEX(Преподаватели!H$3:H$72,MATCH($AK1267,Преподаватели!$E$3:$E$72,0),1)</f>
        <v>д.н.</v>
      </c>
      <c r="AU1267" s="186" t="str">
        <f>INDEX(Преподаватели!I$3:I$72,MATCH($AK1267,Преподаватели!$E$3:$E$72,0),1)</f>
        <v>проф.</v>
      </c>
      <c r="AV1267" s="157"/>
      <c r="AW1267" s="163"/>
      <c r="AX1267" s="163"/>
      <c r="AY1267" s="164"/>
      <c r="AZ1267" s="165"/>
      <c r="BA1267" s="165"/>
      <c r="BB1267" s="4"/>
      <c r="BC1267" s="4"/>
      <c r="BD1267" s="4"/>
      <c r="BE1267" s="4"/>
      <c r="BF1267" s="4"/>
    </row>
    <row r="1268" spans="1:58" s="1" customFormat="1">
      <c r="A1268" s="319" t="s">
        <v>881</v>
      </c>
      <c r="B1268" s="318" t="s">
        <v>892</v>
      </c>
      <c r="C1268" s="68" t="s">
        <v>797</v>
      </c>
      <c r="D1268" s="21" t="s">
        <v>437</v>
      </c>
      <c r="E1268" s="21" t="s">
        <v>852</v>
      </c>
      <c r="F1268" s="21">
        <v>1</v>
      </c>
      <c r="G1268" s="20" t="s">
        <v>936</v>
      </c>
      <c r="H1268" s="21">
        <v>2</v>
      </c>
      <c r="I1268" s="49">
        <v>1</v>
      </c>
      <c r="J1268" s="37"/>
      <c r="K1268" s="31"/>
      <c r="L1268" s="31"/>
      <c r="M1268" s="38"/>
      <c r="N1268" s="193"/>
      <c r="O1268" s="21"/>
      <c r="P1268" s="21"/>
      <c r="Q1268" s="21"/>
      <c r="R1268" s="21"/>
      <c r="S1268" s="21"/>
      <c r="T1268" s="121"/>
      <c r="U1268" s="50">
        <f t="shared" si="321"/>
        <v>0</v>
      </c>
      <c r="V1268" s="29">
        <f t="shared" si="322"/>
        <v>0</v>
      </c>
      <c r="W1268" s="29">
        <f t="shared" si="323"/>
        <v>0</v>
      </c>
      <c r="X1268" s="57">
        <f t="shared" si="324"/>
        <v>0</v>
      </c>
      <c r="Y1268" s="29">
        <f t="shared" si="325"/>
        <v>0</v>
      </c>
      <c r="Z1268" s="20">
        <f t="shared" si="326"/>
        <v>0</v>
      </c>
      <c r="AA1268" s="20">
        <f t="shared" si="335"/>
        <v>0</v>
      </c>
      <c r="AB1268" s="20">
        <f t="shared" si="327"/>
        <v>0</v>
      </c>
      <c r="AC1268" s="20">
        <f t="shared" si="328"/>
        <v>0</v>
      </c>
      <c r="AD1268" s="20">
        <f t="shared" si="329"/>
        <v>0.66</v>
      </c>
      <c r="AE1268" s="23">
        <f t="shared" si="330"/>
        <v>0</v>
      </c>
      <c r="AF1268" s="25">
        <f t="shared" si="338"/>
        <v>0</v>
      </c>
      <c r="AG1268" s="230">
        <f t="shared" si="337"/>
        <v>0</v>
      </c>
      <c r="AH1268" s="25">
        <f t="shared" si="336"/>
        <v>0</v>
      </c>
      <c r="AI1268" s="23"/>
      <c r="AJ1268" s="49">
        <f t="shared" si="332"/>
        <v>0.66</v>
      </c>
      <c r="AK1268" s="181" t="s">
        <v>875</v>
      </c>
      <c r="AL1268" s="182">
        <f t="shared" si="333"/>
        <v>1.1000000000000001E-3</v>
      </c>
      <c r="AM1268" s="158" t="s">
        <v>201</v>
      </c>
      <c r="AN1268" s="20" t="s">
        <v>148</v>
      </c>
      <c r="AO1268" s="20" t="s">
        <v>148</v>
      </c>
      <c r="AP1268" s="21"/>
      <c r="AQ1268" s="122" t="s">
        <v>876</v>
      </c>
      <c r="AR1268" s="185" t="str">
        <f>INDEX(Преподаватели!F$3:F$72,MATCH($AK1268,Преподаватели!$E$3:$E$72,0),1)</f>
        <v>проф.</v>
      </c>
      <c r="AS1268" s="101" t="str">
        <f>INDEX(Преподаватели!G$3:G$72,MATCH($AK1268,Преподаватели!$E$3:$E$72,0),1)</f>
        <v>шт.</v>
      </c>
      <c r="AT1268" s="101" t="str">
        <f>INDEX(Преподаватели!H$3:H$72,MATCH($AK1268,Преподаватели!$E$3:$E$72,0),1)</f>
        <v>д.н.</v>
      </c>
      <c r="AU1268" s="186" t="str">
        <f>INDEX(Преподаватели!I$3:I$72,MATCH($AK1268,Преподаватели!$E$3:$E$72,0),1)</f>
        <v>проф.</v>
      </c>
      <c r="AV1268" s="157"/>
      <c r="AW1268" s="163"/>
      <c r="AX1268" s="163"/>
      <c r="AY1268" s="164"/>
      <c r="AZ1268" s="165"/>
      <c r="BA1268" s="165"/>
    </row>
    <row r="1269" spans="1:58">
      <c r="A1269" s="324" t="s">
        <v>877</v>
      </c>
      <c r="B1269" s="318" t="s">
        <v>935</v>
      </c>
      <c r="C1269" s="68" t="s">
        <v>937</v>
      </c>
      <c r="D1269" s="21" t="s">
        <v>437</v>
      </c>
      <c r="E1269" s="21" t="s">
        <v>852</v>
      </c>
      <c r="F1269" s="21">
        <v>1</v>
      </c>
      <c r="G1269" s="20" t="s">
        <v>938</v>
      </c>
      <c r="H1269" s="21">
        <v>8</v>
      </c>
      <c r="I1269" s="49">
        <v>1</v>
      </c>
      <c r="J1269" s="37"/>
      <c r="K1269" s="31" t="s">
        <v>879</v>
      </c>
      <c r="L1269" s="31"/>
      <c r="M1269" s="38"/>
      <c r="N1269" s="193">
        <v>9</v>
      </c>
      <c r="O1269" s="21">
        <v>270</v>
      </c>
      <c r="P1269" s="21"/>
      <c r="Q1269" s="21"/>
      <c r="R1269" s="21"/>
      <c r="S1269" s="21"/>
      <c r="T1269" s="121"/>
      <c r="U1269" s="50">
        <f t="shared" si="321"/>
        <v>0</v>
      </c>
      <c r="V1269" s="29">
        <f t="shared" si="322"/>
        <v>0</v>
      </c>
      <c r="W1269" s="29">
        <f t="shared" si="323"/>
        <v>0</v>
      </c>
      <c r="X1269" s="57">
        <f t="shared" si="324"/>
        <v>0</v>
      </c>
      <c r="Y1269" s="29">
        <f t="shared" si="325"/>
        <v>0</v>
      </c>
      <c r="Z1269" s="20">
        <f t="shared" si="326"/>
        <v>0</v>
      </c>
      <c r="AA1269" s="20">
        <f t="shared" si="335"/>
        <v>0</v>
      </c>
      <c r="AB1269" s="20">
        <f t="shared" si="327"/>
        <v>0</v>
      </c>
      <c r="AC1269" s="20">
        <f t="shared" si="328"/>
        <v>0</v>
      </c>
      <c r="AD1269" s="20">
        <f t="shared" si="329"/>
        <v>0</v>
      </c>
      <c r="AE1269" s="23">
        <f t="shared" si="330"/>
        <v>0</v>
      </c>
      <c r="AF1269" s="25">
        <f t="shared" si="338"/>
        <v>0.8</v>
      </c>
      <c r="AG1269" s="230">
        <f t="shared" si="337"/>
        <v>0</v>
      </c>
      <c r="AH1269" s="25">
        <f t="shared" si="336"/>
        <v>0</v>
      </c>
      <c r="AI1269" s="23"/>
      <c r="AJ1269" s="49">
        <f t="shared" si="332"/>
        <v>0.8</v>
      </c>
      <c r="AK1269" s="181" t="s">
        <v>875</v>
      </c>
      <c r="AL1269" s="182">
        <f t="shared" si="333"/>
        <v>1.3333333333333335E-3</v>
      </c>
      <c r="AM1269" s="158" t="s">
        <v>201</v>
      </c>
      <c r="AN1269" s="20" t="s">
        <v>148</v>
      </c>
      <c r="AO1269" s="20" t="s">
        <v>148</v>
      </c>
      <c r="AP1269" s="21"/>
      <c r="AQ1269" s="122" t="s">
        <v>876</v>
      </c>
      <c r="AR1269" s="185" t="str">
        <f>INDEX(Преподаватели!F$3:F$72,MATCH($AK1269,Преподаватели!$E$3:$E$72,0),1)</f>
        <v>проф.</v>
      </c>
      <c r="AS1269" s="101" t="str">
        <f>INDEX(Преподаватели!G$3:G$72,MATCH($AK1269,Преподаватели!$E$3:$E$72,0),1)</f>
        <v>шт.</v>
      </c>
      <c r="AT1269" s="101" t="str">
        <f>INDEX(Преподаватели!H$3:H$72,MATCH($AK1269,Преподаватели!$E$3:$E$72,0),1)</f>
        <v>д.н.</v>
      </c>
      <c r="AU1269" s="186" t="str">
        <f>INDEX(Преподаватели!I$3:I$72,MATCH($AK1269,Преподаватели!$E$3:$E$72,0),1)</f>
        <v>проф.</v>
      </c>
      <c r="AV1269" s="157"/>
      <c r="AW1269" s="163"/>
      <c r="AX1269" s="163"/>
      <c r="AY1269" s="164"/>
      <c r="AZ1269" s="165"/>
      <c r="BA1269" s="165"/>
      <c r="BB1269" s="1"/>
      <c r="BC1269" s="1"/>
      <c r="BD1269" s="1"/>
      <c r="BE1269" s="1"/>
      <c r="BF1269" s="1"/>
    </row>
    <row r="1270" spans="1:58" s="1" customFormat="1">
      <c r="A1270" s="22"/>
      <c r="B1270" s="318" t="s">
        <v>889</v>
      </c>
      <c r="C1270" s="68" t="s">
        <v>937</v>
      </c>
      <c r="D1270" s="21" t="s">
        <v>437</v>
      </c>
      <c r="E1270" s="21" t="s">
        <v>852</v>
      </c>
      <c r="F1270" s="21">
        <v>1</v>
      </c>
      <c r="G1270" s="20" t="s">
        <v>938</v>
      </c>
      <c r="H1270" s="21">
        <v>8</v>
      </c>
      <c r="I1270" s="49">
        <v>1</v>
      </c>
      <c r="J1270" s="37"/>
      <c r="K1270" s="31"/>
      <c r="L1270" s="31"/>
      <c r="M1270" s="38"/>
      <c r="N1270" s="193"/>
      <c r="O1270" s="21"/>
      <c r="P1270" s="21"/>
      <c r="Q1270" s="21"/>
      <c r="R1270" s="21"/>
      <c r="S1270" s="21"/>
      <c r="T1270" s="121"/>
      <c r="U1270" s="50">
        <f t="shared" si="321"/>
        <v>0</v>
      </c>
      <c r="V1270" s="29">
        <f t="shared" si="322"/>
        <v>0</v>
      </c>
      <c r="W1270" s="29">
        <f t="shared" si="323"/>
        <v>0</v>
      </c>
      <c r="X1270" s="57">
        <f t="shared" si="324"/>
        <v>0</v>
      </c>
      <c r="Y1270" s="29">
        <f t="shared" si="325"/>
        <v>0</v>
      </c>
      <c r="Z1270" s="20">
        <f t="shared" si="326"/>
        <v>0</v>
      </c>
      <c r="AA1270" s="20">
        <f t="shared" si="335"/>
        <v>0</v>
      </c>
      <c r="AB1270" s="20">
        <f t="shared" si="327"/>
        <v>0</v>
      </c>
      <c r="AC1270" s="20">
        <f t="shared" si="328"/>
        <v>160</v>
      </c>
      <c r="AD1270" s="20">
        <f t="shared" si="329"/>
        <v>0</v>
      </c>
      <c r="AE1270" s="23">
        <f t="shared" si="330"/>
        <v>0</v>
      </c>
      <c r="AF1270" s="25">
        <f t="shared" si="338"/>
        <v>0</v>
      </c>
      <c r="AG1270" s="230">
        <f t="shared" si="337"/>
        <v>0</v>
      </c>
      <c r="AH1270" s="25">
        <f t="shared" si="336"/>
        <v>0</v>
      </c>
      <c r="AI1270" s="23"/>
      <c r="AJ1270" s="49">
        <f t="shared" si="332"/>
        <v>160</v>
      </c>
      <c r="AK1270" s="181" t="s">
        <v>875</v>
      </c>
      <c r="AL1270" s="182">
        <f t="shared" si="333"/>
        <v>0.26666666666666666</v>
      </c>
      <c r="AM1270" s="158" t="s">
        <v>201</v>
      </c>
      <c r="AN1270" s="20" t="s">
        <v>148</v>
      </c>
      <c r="AO1270" s="20" t="s">
        <v>148</v>
      </c>
      <c r="AP1270" s="21"/>
      <c r="AQ1270" s="122" t="s">
        <v>876</v>
      </c>
      <c r="AR1270" s="185" t="str">
        <f>INDEX(Преподаватели!F$3:F$72,MATCH($AK1270,Преподаватели!$E$3:$E$72,0),1)</f>
        <v>проф.</v>
      </c>
      <c r="AS1270" s="101" t="str">
        <f>INDEX(Преподаватели!G$3:G$72,MATCH($AK1270,Преподаватели!$E$3:$E$72,0),1)</f>
        <v>шт.</v>
      </c>
      <c r="AT1270" s="101" t="str">
        <f>INDEX(Преподаватели!H$3:H$72,MATCH($AK1270,Преподаватели!$E$3:$E$72,0),1)</f>
        <v>д.н.</v>
      </c>
      <c r="AU1270" s="186" t="str">
        <f>INDEX(Преподаватели!I$3:I$72,MATCH($AK1270,Преподаватели!$E$3:$E$72,0),1)</f>
        <v>проф.</v>
      </c>
      <c r="AV1270" s="157"/>
      <c r="AW1270" s="163"/>
      <c r="AX1270" s="163"/>
      <c r="AY1270" s="164"/>
      <c r="AZ1270" s="165"/>
      <c r="BA1270" s="165"/>
      <c r="BB1270" s="4"/>
      <c r="BC1270" s="4"/>
      <c r="BD1270" s="4"/>
      <c r="BE1270" s="4"/>
      <c r="BF1270" s="4"/>
    </row>
    <row r="1271" spans="1:58" s="1" customFormat="1">
      <c r="A1271" s="22"/>
      <c r="B1271" s="318" t="s">
        <v>890</v>
      </c>
      <c r="C1271" s="68" t="s">
        <v>937</v>
      </c>
      <c r="D1271" s="21" t="s">
        <v>437</v>
      </c>
      <c r="E1271" s="21" t="s">
        <v>852</v>
      </c>
      <c r="F1271" s="21">
        <v>1</v>
      </c>
      <c r="G1271" s="20" t="s">
        <v>938</v>
      </c>
      <c r="H1271" s="21">
        <v>8</v>
      </c>
      <c r="I1271" s="49">
        <v>1</v>
      </c>
      <c r="J1271" s="37"/>
      <c r="K1271" s="31"/>
      <c r="L1271" s="31"/>
      <c r="M1271" s="38"/>
      <c r="N1271" s="193"/>
      <c r="O1271" s="21"/>
      <c r="P1271" s="21"/>
      <c r="Q1271" s="21"/>
      <c r="R1271" s="21"/>
      <c r="S1271" s="21"/>
      <c r="T1271" s="121"/>
      <c r="U1271" s="50">
        <f t="shared" si="321"/>
        <v>0</v>
      </c>
      <c r="V1271" s="29">
        <f t="shared" si="322"/>
        <v>0</v>
      </c>
      <c r="W1271" s="29">
        <f t="shared" si="323"/>
        <v>0</v>
      </c>
      <c r="X1271" s="57">
        <f t="shared" si="324"/>
        <v>0</v>
      </c>
      <c r="Y1271" s="29">
        <f t="shared" si="325"/>
        <v>0</v>
      </c>
      <c r="Z1271" s="20">
        <f t="shared" si="326"/>
        <v>0</v>
      </c>
      <c r="AA1271" s="20">
        <f t="shared" si="335"/>
        <v>0</v>
      </c>
      <c r="AB1271" s="20">
        <f t="shared" si="327"/>
        <v>0</v>
      </c>
      <c r="AC1271" s="20">
        <f t="shared" si="328"/>
        <v>2.64</v>
      </c>
      <c r="AD1271" s="20">
        <f t="shared" si="329"/>
        <v>0</v>
      </c>
      <c r="AE1271" s="23">
        <f t="shared" si="330"/>
        <v>0</v>
      </c>
      <c r="AF1271" s="25">
        <f t="shared" si="338"/>
        <v>0</v>
      </c>
      <c r="AG1271" s="230">
        <f t="shared" si="337"/>
        <v>0</v>
      </c>
      <c r="AH1271" s="25">
        <f t="shared" si="336"/>
        <v>0</v>
      </c>
      <c r="AI1271" s="23"/>
      <c r="AJ1271" s="49">
        <f t="shared" si="332"/>
        <v>2.64</v>
      </c>
      <c r="AK1271" s="181" t="s">
        <v>875</v>
      </c>
      <c r="AL1271" s="182">
        <f t="shared" si="333"/>
        <v>4.4000000000000003E-3</v>
      </c>
      <c r="AM1271" s="158" t="s">
        <v>201</v>
      </c>
      <c r="AN1271" s="20" t="s">
        <v>148</v>
      </c>
      <c r="AO1271" s="20" t="s">
        <v>148</v>
      </c>
      <c r="AP1271" s="21"/>
      <c r="AQ1271" s="122" t="s">
        <v>876</v>
      </c>
      <c r="AR1271" s="185" t="str">
        <f>INDEX(Преподаватели!F$3:F$72,MATCH($AK1271,Преподаватели!$E$3:$E$72,0),1)</f>
        <v>проф.</v>
      </c>
      <c r="AS1271" s="101" t="str">
        <f>INDEX(Преподаватели!G$3:G$72,MATCH($AK1271,Преподаватели!$E$3:$E$72,0),1)</f>
        <v>шт.</v>
      </c>
      <c r="AT1271" s="101" t="str">
        <f>INDEX(Преподаватели!H$3:H$72,MATCH($AK1271,Преподаватели!$E$3:$E$72,0),1)</f>
        <v>д.н.</v>
      </c>
      <c r="AU1271" s="186" t="str">
        <f>INDEX(Преподаватели!I$3:I$72,MATCH($AK1271,Преподаватели!$E$3:$E$72,0),1)</f>
        <v>проф.</v>
      </c>
      <c r="AV1271" s="157"/>
      <c r="AW1271" s="163"/>
      <c r="AX1271" s="163"/>
      <c r="AY1271" s="164"/>
      <c r="AZ1271" s="165"/>
      <c r="BA1271" s="165"/>
    </row>
    <row r="1272" spans="1:58" s="1" customFormat="1">
      <c r="A1272" s="328" t="s">
        <v>881</v>
      </c>
      <c r="B1272" s="318" t="s">
        <v>891</v>
      </c>
      <c r="C1272" s="68" t="s">
        <v>937</v>
      </c>
      <c r="D1272" s="21" t="s">
        <v>437</v>
      </c>
      <c r="E1272" s="21" t="s">
        <v>852</v>
      </c>
      <c r="F1272" s="21">
        <v>1</v>
      </c>
      <c r="G1272" s="20" t="s">
        <v>938</v>
      </c>
      <c r="H1272" s="21">
        <v>8</v>
      </c>
      <c r="I1272" s="49">
        <v>1</v>
      </c>
      <c r="J1272" s="37"/>
      <c r="K1272" s="31"/>
      <c r="L1272" s="31"/>
      <c r="M1272" s="38"/>
      <c r="N1272" s="193"/>
      <c r="O1272" s="21"/>
      <c r="P1272" s="21"/>
      <c r="Q1272" s="21"/>
      <c r="R1272" s="21"/>
      <c r="S1272" s="21"/>
      <c r="T1272" s="121"/>
      <c r="U1272" s="50">
        <f t="shared" si="321"/>
        <v>0</v>
      </c>
      <c r="V1272" s="29">
        <f t="shared" si="322"/>
        <v>0</v>
      </c>
      <c r="W1272" s="29">
        <f t="shared" si="323"/>
        <v>0</v>
      </c>
      <c r="X1272" s="57">
        <f t="shared" si="324"/>
        <v>0</v>
      </c>
      <c r="Y1272" s="29">
        <f t="shared" si="325"/>
        <v>0</v>
      </c>
      <c r="Z1272" s="20">
        <f t="shared" si="326"/>
        <v>0</v>
      </c>
      <c r="AA1272" s="20">
        <f t="shared" si="335"/>
        <v>0</v>
      </c>
      <c r="AB1272" s="20">
        <f t="shared" si="327"/>
        <v>0</v>
      </c>
      <c r="AC1272" s="20">
        <f t="shared" si="328"/>
        <v>0</v>
      </c>
      <c r="AD1272" s="20">
        <f t="shared" si="329"/>
        <v>4</v>
      </c>
      <c r="AE1272" s="23">
        <f t="shared" si="330"/>
        <v>0</v>
      </c>
      <c r="AF1272" s="25">
        <f t="shared" si="338"/>
        <v>0</v>
      </c>
      <c r="AG1272" s="230">
        <f t="shared" si="337"/>
        <v>0</v>
      </c>
      <c r="AH1272" s="25">
        <f t="shared" si="336"/>
        <v>0</v>
      </c>
      <c r="AI1272" s="23"/>
      <c r="AJ1272" s="49">
        <f t="shared" si="332"/>
        <v>4</v>
      </c>
      <c r="AK1272" s="181" t="s">
        <v>883</v>
      </c>
      <c r="AL1272" s="182">
        <f t="shared" si="333"/>
        <v>6.6666666666666671E-3</v>
      </c>
      <c r="AM1272" s="158" t="s">
        <v>201</v>
      </c>
      <c r="AN1272" s="20" t="s">
        <v>148</v>
      </c>
      <c r="AO1272" s="20" t="s">
        <v>148</v>
      </c>
      <c r="AP1272" s="21"/>
      <c r="AQ1272" s="122" t="s">
        <v>876</v>
      </c>
      <c r="AR1272" s="185" t="str">
        <f>INDEX(Преподаватели!F$3:F$72,MATCH($AK1272,Преподаватели!$E$3:$E$72,0),1)</f>
        <v>доц.</v>
      </c>
      <c r="AS1272" s="101" t="str">
        <f>INDEX(Преподаватели!G$3:G$72,MATCH($AK1272,Преподаватели!$E$3:$E$72,0),1)</f>
        <v>сум.</v>
      </c>
      <c r="AT1272" s="101" t="str">
        <f>INDEX(Преподаватели!H$3:H$72,MATCH($AK1272,Преподаватели!$E$3:$E$72,0),1)</f>
        <v>б.с.</v>
      </c>
      <c r="AU1272" s="186" t="str">
        <f>INDEX(Преподаватели!I$3:I$72,MATCH($AK1272,Преподаватели!$E$3:$E$72,0),1)</f>
        <v>б.з.</v>
      </c>
      <c r="AV1272" s="157"/>
      <c r="AW1272" s="163"/>
      <c r="AX1272" s="163"/>
      <c r="AY1272" s="164"/>
      <c r="AZ1272" s="165"/>
      <c r="BA1272" s="165"/>
    </row>
    <row r="1273" spans="1:58">
      <c r="A1273" s="319" t="s">
        <v>881</v>
      </c>
      <c r="B1273" s="318" t="s">
        <v>892</v>
      </c>
      <c r="C1273" s="68" t="s">
        <v>937</v>
      </c>
      <c r="D1273" s="21" t="s">
        <v>437</v>
      </c>
      <c r="E1273" s="21" t="s">
        <v>852</v>
      </c>
      <c r="F1273" s="21">
        <v>1</v>
      </c>
      <c r="G1273" s="20" t="s">
        <v>938</v>
      </c>
      <c r="H1273" s="21">
        <v>8</v>
      </c>
      <c r="I1273" s="49">
        <v>1</v>
      </c>
      <c r="J1273" s="37"/>
      <c r="K1273" s="31"/>
      <c r="L1273" s="31"/>
      <c r="M1273" s="38"/>
      <c r="N1273" s="193"/>
      <c r="O1273" s="21"/>
      <c r="P1273" s="21"/>
      <c r="Q1273" s="21"/>
      <c r="R1273" s="21"/>
      <c r="S1273" s="21"/>
      <c r="T1273" s="121"/>
      <c r="U1273" s="50">
        <f t="shared" si="321"/>
        <v>0</v>
      </c>
      <c r="V1273" s="29">
        <f t="shared" si="322"/>
        <v>0</v>
      </c>
      <c r="W1273" s="29">
        <f t="shared" si="323"/>
        <v>0</v>
      </c>
      <c r="X1273" s="57">
        <f t="shared" si="324"/>
        <v>0</v>
      </c>
      <c r="Y1273" s="29">
        <f t="shared" si="325"/>
        <v>0</v>
      </c>
      <c r="Z1273" s="20">
        <f t="shared" si="326"/>
        <v>0</v>
      </c>
      <c r="AA1273" s="20">
        <f t="shared" si="335"/>
        <v>0</v>
      </c>
      <c r="AB1273" s="20">
        <f t="shared" si="327"/>
        <v>0</v>
      </c>
      <c r="AC1273" s="20">
        <f t="shared" si="328"/>
        <v>0</v>
      </c>
      <c r="AD1273" s="20">
        <f t="shared" si="329"/>
        <v>2.64</v>
      </c>
      <c r="AE1273" s="23">
        <f t="shared" si="330"/>
        <v>0</v>
      </c>
      <c r="AF1273" s="25">
        <f t="shared" si="338"/>
        <v>0</v>
      </c>
      <c r="AG1273" s="230">
        <f t="shared" si="337"/>
        <v>0</v>
      </c>
      <c r="AH1273" s="25">
        <f t="shared" si="336"/>
        <v>0</v>
      </c>
      <c r="AI1273" s="23"/>
      <c r="AJ1273" s="49">
        <f t="shared" si="332"/>
        <v>2.64</v>
      </c>
      <c r="AK1273" s="181" t="s">
        <v>875</v>
      </c>
      <c r="AL1273" s="182">
        <f t="shared" si="333"/>
        <v>4.4000000000000003E-3</v>
      </c>
      <c r="AM1273" s="69" t="s">
        <v>201</v>
      </c>
      <c r="AN1273" s="20" t="s">
        <v>148</v>
      </c>
      <c r="AO1273" s="20" t="s">
        <v>148</v>
      </c>
      <c r="AP1273" s="21"/>
      <c r="AQ1273" s="122" t="s">
        <v>876</v>
      </c>
      <c r="AR1273" s="185" t="str">
        <f>INDEX(Преподаватели!F$3:F$72,MATCH($AK1273,Преподаватели!$E$3:$E$72,0),1)</f>
        <v>проф.</v>
      </c>
      <c r="AS1273" s="101" t="str">
        <f>INDEX(Преподаватели!G$3:G$72,MATCH($AK1273,Преподаватели!$E$3:$E$72,0),1)</f>
        <v>шт.</v>
      </c>
      <c r="AT1273" s="101" t="str">
        <f>INDEX(Преподаватели!H$3:H$72,MATCH($AK1273,Преподаватели!$E$3:$E$72,0),1)</f>
        <v>д.н.</v>
      </c>
      <c r="AU1273" s="186" t="str">
        <f>INDEX(Преподаватели!I$3:I$72,MATCH($AK1273,Преподаватели!$E$3:$E$72,0),1)</f>
        <v>проф.</v>
      </c>
      <c r="AV1273" s="157"/>
      <c r="AW1273" s="163"/>
      <c r="AX1273" s="163"/>
      <c r="AY1273" s="164"/>
      <c r="AZ1273" s="165"/>
      <c r="BA1273" s="165"/>
    </row>
    <row r="1274" spans="1:58" s="1" customFormat="1">
      <c r="A1274" s="328" t="s">
        <v>881</v>
      </c>
      <c r="B1274" s="318" t="s">
        <v>892</v>
      </c>
      <c r="C1274" s="68" t="s">
        <v>937</v>
      </c>
      <c r="D1274" s="21" t="s">
        <v>437</v>
      </c>
      <c r="E1274" s="21" t="s">
        <v>852</v>
      </c>
      <c r="F1274" s="21">
        <v>1</v>
      </c>
      <c r="G1274" s="20" t="s">
        <v>938</v>
      </c>
      <c r="H1274" s="21">
        <v>8</v>
      </c>
      <c r="I1274" s="49">
        <v>1</v>
      </c>
      <c r="J1274" s="37"/>
      <c r="K1274" s="31"/>
      <c r="L1274" s="31"/>
      <c r="M1274" s="38"/>
      <c r="N1274" s="193"/>
      <c r="O1274" s="21"/>
      <c r="P1274" s="21"/>
      <c r="Q1274" s="21"/>
      <c r="R1274" s="21"/>
      <c r="S1274" s="21"/>
      <c r="T1274" s="121"/>
      <c r="U1274" s="50">
        <f t="shared" si="321"/>
        <v>0</v>
      </c>
      <c r="V1274" s="29">
        <f t="shared" si="322"/>
        <v>0</v>
      </c>
      <c r="W1274" s="29">
        <f t="shared" si="323"/>
        <v>0</v>
      </c>
      <c r="X1274" s="57">
        <f t="shared" si="324"/>
        <v>0</v>
      </c>
      <c r="Y1274" s="29">
        <f t="shared" si="325"/>
        <v>0</v>
      </c>
      <c r="Z1274" s="20">
        <f t="shared" si="326"/>
        <v>0</v>
      </c>
      <c r="AA1274" s="20">
        <f t="shared" si="335"/>
        <v>0</v>
      </c>
      <c r="AB1274" s="20">
        <f t="shared" si="327"/>
        <v>0</v>
      </c>
      <c r="AC1274" s="20">
        <f t="shared" si="328"/>
        <v>0</v>
      </c>
      <c r="AD1274" s="20">
        <f t="shared" si="329"/>
        <v>2.64</v>
      </c>
      <c r="AE1274" s="23">
        <f t="shared" si="330"/>
        <v>0</v>
      </c>
      <c r="AF1274" s="25">
        <f t="shared" si="338"/>
        <v>0</v>
      </c>
      <c r="AG1274" s="230">
        <f t="shared" si="337"/>
        <v>0</v>
      </c>
      <c r="AH1274" s="25">
        <f t="shared" si="336"/>
        <v>0</v>
      </c>
      <c r="AI1274" s="23"/>
      <c r="AJ1274" s="49">
        <f t="shared" si="332"/>
        <v>2.64</v>
      </c>
      <c r="AK1274" s="181" t="s">
        <v>875</v>
      </c>
      <c r="AL1274" s="182">
        <f t="shared" si="333"/>
        <v>4.4000000000000003E-3</v>
      </c>
      <c r="AM1274" s="158" t="s">
        <v>201</v>
      </c>
      <c r="AN1274" s="20" t="s">
        <v>148</v>
      </c>
      <c r="AO1274" s="20" t="s">
        <v>148</v>
      </c>
      <c r="AP1274" s="21"/>
      <c r="AQ1274" s="122" t="s">
        <v>876</v>
      </c>
      <c r="AR1274" s="185" t="str">
        <f>INDEX(Преподаватели!F$3:F$72,MATCH($AK1274,Преподаватели!$E$3:$E$72,0),1)</f>
        <v>проф.</v>
      </c>
      <c r="AS1274" s="101" t="str">
        <f>INDEX(Преподаватели!G$3:G$72,MATCH($AK1274,Преподаватели!$E$3:$E$72,0),1)</f>
        <v>шт.</v>
      </c>
      <c r="AT1274" s="101" t="str">
        <f>INDEX(Преподаватели!H$3:H$72,MATCH($AK1274,Преподаватели!$E$3:$E$72,0),1)</f>
        <v>д.н.</v>
      </c>
      <c r="AU1274" s="186" t="str">
        <f>INDEX(Преподаватели!I$3:I$72,MATCH($AK1274,Преподаватели!$E$3:$E$72,0),1)</f>
        <v>проф.</v>
      </c>
      <c r="AV1274" s="157"/>
      <c r="AW1274" s="163"/>
      <c r="AX1274" s="163"/>
      <c r="AY1274" s="164"/>
      <c r="AZ1274" s="165"/>
      <c r="BA1274" s="165"/>
    </row>
    <row r="1275" spans="1:58" s="1" customFormat="1">
      <c r="A1275" s="328" t="s">
        <v>881</v>
      </c>
      <c r="B1275" s="318" t="s">
        <v>892</v>
      </c>
      <c r="C1275" s="68" t="s">
        <v>937</v>
      </c>
      <c r="D1275" s="21" t="s">
        <v>437</v>
      </c>
      <c r="E1275" s="21" t="s">
        <v>852</v>
      </c>
      <c r="F1275" s="21">
        <v>1</v>
      </c>
      <c r="G1275" s="20" t="s">
        <v>938</v>
      </c>
      <c r="H1275" s="21">
        <v>8</v>
      </c>
      <c r="I1275" s="49">
        <v>1</v>
      </c>
      <c r="J1275" s="37"/>
      <c r="K1275" s="31"/>
      <c r="L1275" s="31"/>
      <c r="M1275" s="38"/>
      <c r="N1275" s="193"/>
      <c r="O1275" s="21"/>
      <c r="P1275" s="21"/>
      <c r="Q1275" s="21"/>
      <c r="R1275" s="21"/>
      <c r="S1275" s="21"/>
      <c r="T1275" s="121"/>
      <c r="U1275" s="50">
        <f t="shared" si="321"/>
        <v>0</v>
      </c>
      <c r="V1275" s="29">
        <f t="shared" si="322"/>
        <v>0</v>
      </c>
      <c r="W1275" s="29">
        <f t="shared" si="323"/>
        <v>0</v>
      </c>
      <c r="X1275" s="57">
        <f t="shared" si="324"/>
        <v>0</v>
      </c>
      <c r="Y1275" s="29">
        <f t="shared" si="325"/>
        <v>0</v>
      </c>
      <c r="Z1275" s="20">
        <f t="shared" si="326"/>
        <v>0</v>
      </c>
      <c r="AA1275" s="20">
        <f t="shared" si="335"/>
        <v>0</v>
      </c>
      <c r="AB1275" s="20">
        <f t="shared" si="327"/>
        <v>0</v>
      </c>
      <c r="AC1275" s="20">
        <f t="shared" si="328"/>
        <v>0</v>
      </c>
      <c r="AD1275" s="20">
        <f t="shared" si="329"/>
        <v>2.64</v>
      </c>
      <c r="AE1275" s="23">
        <f t="shared" si="330"/>
        <v>0</v>
      </c>
      <c r="AF1275" s="25">
        <f t="shared" si="338"/>
        <v>0</v>
      </c>
      <c r="AG1275" s="230">
        <f t="shared" si="337"/>
        <v>0</v>
      </c>
      <c r="AH1275" s="25">
        <f t="shared" si="336"/>
        <v>0</v>
      </c>
      <c r="AI1275" s="23"/>
      <c r="AJ1275" s="49">
        <f t="shared" si="332"/>
        <v>2.64</v>
      </c>
      <c r="AK1275" s="181" t="s">
        <v>875</v>
      </c>
      <c r="AL1275" s="182">
        <f t="shared" si="333"/>
        <v>4.4000000000000003E-3</v>
      </c>
      <c r="AM1275" s="158" t="s">
        <v>201</v>
      </c>
      <c r="AN1275" s="20" t="s">
        <v>148</v>
      </c>
      <c r="AO1275" s="20" t="s">
        <v>148</v>
      </c>
      <c r="AP1275" s="21"/>
      <c r="AQ1275" s="122" t="s">
        <v>876</v>
      </c>
      <c r="AR1275" s="185" t="str">
        <f>INDEX(Преподаватели!F$3:F$72,MATCH($AK1275,Преподаватели!$E$3:$E$72,0),1)</f>
        <v>проф.</v>
      </c>
      <c r="AS1275" s="101" t="str">
        <f>INDEX(Преподаватели!G$3:G$72,MATCH($AK1275,Преподаватели!$E$3:$E$72,0),1)</f>
        <v>шт.</v>
      </c>
      <c r="AT1275" s="101" t="str">
        <f>INDEX(Преподаватели!H$3:H$72,MATCH($AK1275,Преподаватели!$E$3:$E$72,0),1)</f>
        <v>д.н.</v>
      </c>
      <c r="AU1275" s="186" t="str">
        <f>INDEX(Преподаватели!I$3:I$72,MATCH($AK1275,Преподаватели!$E$3:$E$72,0),1)</f>
        <v>проф.</v>
      </c>
      <c r="AV1275" s="157"/>
      <c r="AW1275" s="163"/>
      <c r="AX1275" s="163"/>
      <c r="AY1275" s="164"/>
      <c r="AZ1275" s="165"/>
      <c r="BA1275" s="165"/>
    </row>
    <row r="1276" spans="1:58" s="1" customFormat="1" ht="15" customHeight="1">
      <c r="A1276" s="316"/>
      <c r="B1276" s="338"/>
      <c r="C1276" s="339"/>
      <c r="D1276" s="316"/>
      <c r="E1276" s="316"/>
      <c r="F1276" s="316"/>
      <c r="G1276" s="340"/>
      <c r="H1276" s="316"/>
      <c r="I1276" s="341"/>
      <c r="J1276" s="342"/>
      <c r="K1276" s="343"/>
      <c r="L1276" s="343"/>
      <c r="M1276" s="344"/>
      <c r="N1276" s="345"/>
      <c r="O1276" s="316"/>
      <c r="P1276" s="316"/>
      <c r="Q1276" s="316"/>
      <c r="R1276" s="316"/>
      <c r="S1276" s="316"/>
      <c r="T1276" s="346"/>
      <c r="U1276" s="347">
        <f t="shared" si="321"/>
        <v>0</v>
      </c>
      <c r="V1276" s="348">
        <f t="shared" si="322"/>
        <v>0</v>
      </c>
      <c r="W1276" s="348">
        <f t="shared" si="323"/>
        <v>0</v>
      </c>
      <c r="X1276" s="349">
        <f t="shared" si="324"/>
        <v>0</v>
      </c>
      <c r="Y1276" s="348">
        <f t="shared" si="325"/>
        <v>0</v>
      </c>
      <c r="Z1276" s="340">
        <f t="shared" si="326"/>
        <v>0</v>
      </c>
      <c r="AA1276" s="340">
        <f t="shared" si="335"/>
        <v>0</v>
      </c>
      <c r="AB1276" s="340">
        <f t="shared" si="327"/>
        <v>0</v>
      </c>
      <c r="AC1276" s="340">
        <f t="shared" si="328"/>
        <v>0</v>
      </c>
      <c r="AD1276" s="340">
        <f t="shared" si="329"/>
        <v>0</v>
      </c>
      <c r="AE1276" s="350">
        <f t="shared" si="330"/>
        <v>0</v>
      </c>
      <c r="AF1276" s="351">
        <f t="shared" si="338"/>
        <v>0</v>
      </c>
      <c r="AG1276" s="352">
        <f t="shared" si="337"/>
        <v>0</v>
      </c>
      <c r="AH1276" s="351">
        <f>IF(AF1276&gt;0,0,IF(D1276="Заоч.",0,IF(OR(D1276="Ден.(д)",D1276="Заоч.(д)"),0,IF(Q1276&gt;0,N1276*H1276*0.02,0))))</f>
        <v>0</v>
      </c>
      <c r="AI1276" s="350"/>
      <c r="AJ1276" s="341">
        <f t="shared" si="332"/>
        <v>0</v>
      </c>
      <c r="AK1276" s="353"/>
      <c r="AL1276" s="354" t="e">
        <f t="shared" si="333"/>
        <v>#N/A</v>
      </c>
      <c r="AM1276" s="355"/>
      <c r="AN1276" s="340"/>
      <c r="AO1276" s="340"/>
      <c r="AP1276" s="316"/>
      <c r="AQ1276" s="356"/>
      <c r="AR1276" s="357" t="e">
        <f>INDEX(Преподаватели!F$3:F$72,MATCH($AK1276,Преподаватели!$E$3:$E$72,0),1)</f>
        <v>#N/A</v>
      </c>
      <c r="AS1276" s="358" t="e">
        <f>INDEX(Преподаватели!G$3:G$72,MATCH($AK1276,Преподаватели!$E$3:$E$72,0),1)</f>
        <v>#N/A</v>
      </c>
      <c r="AT1276" s="358" t="e">
        <f>INDEX(Преподаватели!H$3:H$72,MATCH($AK1276,Преподаватели!$E$3:$E$72,0),1)</f>
        <v>#N/A</v>
      </c>
      <c r="AU1276" s="359" t="e">
        <f>INDEX(Преподаватели!I$3:I$72,MATCH($AK1276,Преподаватели!$E$3:$E$72,0),1)</f>
        <v>#N/A</v>
      </c>
      <c r="AV1276" s="157"/>
      <c r="AW1276" s="163"/>
      <c r="AX1276" s="163"/>
      <c r="AY1276" s="164"/>
      <c r="AZ1276" s="165"/>
      <c r="BA1276" s="165"/>
    </row>
    <row r="1277" spans="1:58" s="1" customFormat="1">
      <c r="A1277" s="21"/>
      <c r="B1277" s="145"/>
      <c r="C1277" s="68"/>
      <c r="D1277" s="21"/>
      <c r="E1277" s="21"/>
      <c r="F1277" s="21"/>
      <c r="G1277" s="20"/>
      <c r="H1277" s="21"/>
      <c r="I1277" s="49"/>
      <c r="J1277" s="37"/>
      <c r="K1277" s="31"/>
      <c r="L1277" s="31"/>
      <c r="M1277" s="38"/>
      <c r="N1277" s="193"/>
      <c r="O1277" s="21"/>
      <c r="P1277" s="21"/>
      <c r="Q1277" s="21"/>
      <c r="R1277" s="21"/>
      <c r="S1277" s="21"/>
      <c r="T1277" s="121"/>
      <c r="U1277" s="50">
        <f t="shared" si="321"/>
        <v>0</v>
      </c>
      <c r="V1277" s="29">
        <f t="shared" si="322"/>
        <v>0</v>
      </c>
      <c r="W1277" s="29">
        <f t="shared" si="323"/>
        <v>0</v>
      </c>
      <c r="X1277" s="57">
        <f t="shared" si="324"/>
        <v>0</v>
      </c>
      <c r="Y1277" s="29">
        <f t="shared" si="325"/>
        <v>0</v>
      </c>
      <c r="Z1277" s="20">
        <f t="shared" si="326"/>
        <v>0</v>
      </c>
      <c r="AA1277" s="20">
        <f t="shared" si="335"/>
        <v>0</v>
      </c>
      <c r="AB1277" s="20">
        <f t="shared" si="327"/>
        <v>0</v>
      </c>
      <c r="AC1277" s="20">
        <f t="shared" si="328"/>
        <v>0</v>
      </c>
      <c r="AD1277" s="20">
        <f t="shared" si="329"/>
        <v>0</v>
      </c>
      <c r="AE1277" s="23">
        <f t="shared" si="330"/>
        <v>0</v>
      </c>
      <c r="AF1277" s="25">
        <f t="shared" si="338"/>
        <v>0</v>
      </c>
      <c r="AG1277" s="230">
        <f t="shared" si="337"/>
        <v>0</v>
      </c>
      <c r="AH1277" s="25">
        <f>IF(AF1277&gt;0,0,IF(D1277="Заоч.",0,IF(OR(D1277="Ден.(д)",D1277="Заоч.(д)"),0,IF(Q1277&gt;0,N1277*H1277*0.02,0))))</f>
        <v>0</v>
      </c>
      <c r="AI1277" s="23"/>
      <c r="AJ1277" s="49">
        <f>SUM(U1277:AI1277)</f>
        <v>0</v>
      </c>
      <c r="AK1277" s="181"/>
      <c r="AL1277" s="182" t="e">
        <f t="shared" si="333"/>
        <v>#N/A</v>
      </c>
      <c r="AM1277" s="158"/>
      <c r="AN1277" s="20"/>
      <c r="AO1277" s="20"/>
      <c r="AP1277" s="21"/>
      <c r="AQ1277" s="122"/>
      <c r="AR1277" s="185" t="e">
        <f>INDEX(Преподаватели!F$3:F$72,MATCH($AK1277,Преподаватели!$E$3:$E$72,0),1)</f>
        <v>#N/A</v>
      </c>
      <c r="AS1277" s="101" t="e">
        <f>INDEX(Преподаватели!G$3:G$72,MATCH($AK1277,Преподаватели!$E$3:$E$72,0),1)</f>
        <v>#N/A</v>
      </c>
      <c r="AT1277" s="101" t="e">
        <f>INDEX(Преподаватели!H$3:H$72,MATCH($AK1277,Преподаватели!$E$3:$E$72,0),1)</f>
        <v>#N/A</v>
      </c>
      <c r="AU1277" s="186" t="e">
        <f>INDEX(Преподаватели!I$3:I$72,MATCH($AK1277,Преподаватели!$E$3:$E$72,0),1)</f>
        <v>#N/A</v>
      </c>
      <c r="AV1277" s="157"/>
      <c r="AW1277" s="163"/>
      <c r="AX1277" s="163"/>
      <c r="AY1277" s="164"/>
      <c r="AZ1277" s="165"/>
      <c r="BA1277" s="165"/>
    </row>
    <row r="1278" spans="1:58" s="1" customFormat="1" ht="16.5" customHeight="1">
      <c r="A1278" s="21"/>
      <c r="B1278" s="145" t="s">
        <v>939</v>
      </c>
      <c r="C1278" s="68" t="s">
        <v>940</v>
      </c>
      <c r="D1278" s="21" t="s">
        <v>103</v>
      </c>
      <c r="E1278" s="21" t="s">
        <v>144</v>
      </c>
      <c r="F1278" s="21">
        <v>1</v>
      </c>
      <c r="G1278" s="20" t="s">
        <v>941</v>
      </c>
      <c r="H1278" s="21">
        <v>3</v>
      </c>
      <c r="I1278" s="49">
        <v>1</v>
      </c>
      <c r="J1278" s="31"/>
      <c r="K1278" s="31"/>
      <c r="L1278" s="31"/>
      <c r="M1278" s="38"/>
      <c r="N1278" s="193"/>
      <c r="O1278" s="21">
        <v>74</v>
      </c>
      <c r="P1278" s="21">
        <v>68</v>
      </c>
      <c r="Q1278" s="21">
        <v>8</v>
      </c>
      <c r="R1278" s="21"/>
      <c r="S1278" s="21">
        <v>60</v>
      </c>
      <c r="T1278" s="121">
        <v>6</v>
      </c>
      <c r="U1278" s="50">
        <f t="shared" si="321"/>
        <v>8</v>
      </c>
      <c r="V1278" s="29">
        <f t="shared" si="322"/>
        <v>0</v>
      </c>
      <c r="W1278" s="29">
        <f t="shared" si="323"/>
        <v>60</v>
      </c>
      <c r="X1278" s="57">
        <f t="shared" si="324"/>
        <v>0</v>
      </c>
      <c r="Y1278" s="29">
        <f t="shared" si="325"/>
        <v>0</v>
      </c>
      <c r="Z1278" s="20">
        <f t="shared" si="326"/>
        <v>0</v>
      </c>
      <c r="AA1278" s="20">
        <f t="shared" si="335"/>
        <v>0</v>
      </c>
      <c r="AB1278" s="20">
        <f t="shared" si="327"/>
        <v>0</v>
      </c>
      <c r="AC1278" s="20">
        <f t="shared" si="328"/>
        <v>0</v>
      </c>
      <c r="AD1278" s="20">
        <f t="shared" si="329"/>
        <v>0</v>
      </c>
      <c r="AE1278" s="23">
        <f t="shared" si="330"/>
        <v>0</v>
      </c>
      <c r="AF1278" s="25">
        <f t="shared" si="338"/>
        <v>0</v>
      </c>
      <c r="AG1278" s="360"/>
      <c r="AH1278" s="211"/>
      <c r="AI1278" s="361"/>
      <c r="AJ1278" s="362">
        <f t="shared" ref="AJ1278:AJ1339" si="339">SUM(U1278:AI1278)</f>
        <v>68</v>
      </c>
      <c r="AK1278" s="181" t="s">
        <v>942</v>
      </c>
      <c r="AL1278" s="182">
        <f t="shared" si="333"/>
        <v>0.11333333333333333</v>
      </c>
      <c r="AM1278" s="158" t="s">
        <v>943</v>
      </c>
      <c r="AN1278" s="20"/>
      <c r="AO1278" s="20"/>
      <c r="AP1278" s="21"/>
      <c r="AQ1278" s="122" t="s">
        <v>944</v>
      </c>
      <c r="AR1278" s="185" t="str">
        <f>INDEX(Преподаватели!F$3:F$72,MATCH($AK1278,Преподаватели!$E$3:$E$72,0),1)</f>
        <v>доц.</v>
      </c>
      <c r="AS1278" s="101" t="str">
        <f>INDEX(Преподаватели!G$3:G$72,MATCH($AK1278,Преподаватели!$E$3:$E$72,0),1)</f>
        <v>сум.</v>
      </c>
      <c r="AT1278" s="101" t="str">
        <f>INDEX(Преподаватели!H$3:H$72,MATCH($AK1278,Преподаватели!$E$3:$E$72,0),1)</f>
        <v>к.н.</v>
      </c>
      <c r="AU1278" s="186" t="str">
        <f>INDEX(Преподаватели!I$3:I$72,MATCH($AK1278,Преподаватели!$E$3:$E$72,0),1)</f>
        <v>б.з.</v>
      </c>
      <c r="AV1278" s="157"/>
      <c r="AW1278" s="163"/>
      <c r="AX1278" s="163"/>
      <c r="AY1278" s="164"/>
      <c r="AZ1278" s="165"/>
      <c r="BA1278" s="165"/>
    </row>
    <row r="1279" spans="1:58" s="1" customFormat="1" ht="16.5" customHeight="1">
      <c r="A1279" s="21"/>
      <c r="B1279" s="145" t="s">
        <v>939</v>
      </c>
      <c r="C1279" s="68" t="s">
        <v>940</v>
      </c>
      <c r="D1279" s="21" t="s">
        <v>103</v>
      </c>
      <c r="E1279" s="21" t="s">
        <v>144</v>
      </c>
      <c r="F1279" s="21">
        <v>2</v>
      </c>
      <c r="G1279" s="20" t="s">
        <v>941</v>
      </c>
      <c r="H1279" s="21">
        <v>3</v>
      </c>
      <c r="I1279" s="49">
        <v>1</v>
      </c>
      <c r="J1279" s="37"/>
      <c r="K1279" s="31"/>
      <c r="L1279" s="31"/>
      <c r="M1279" s="38"/>
      <c r="N1279" s="193"/>
      <c r="O1279" s="21">
        <v>90</v>
      </c>
      <c r="P1279" s="21">
        <v>88</v>
      </c>
      <c r="Q1279" s="21">
        <v>4</v>
      </c>
      <c r="R1279" s="21"/>
      <c r="S1279" s="21">
        <v>84</v>
      </c>
      <c r="T1279" s="121">
        <v>2</v>
      </c>
      <c r="U1279" s="50">
        <f t="shared" si="321"/>
        <v>4</v>
      </c>
      <c r="V1279" s="29">
        <f t="shared" si="322"/>
        <v>0</v>
      </c>
      <c r="W1279" s="29">
        <f t="shared" si="323"/>
        <v>84</v>
      </c>
      <c r="X1279" s="57">
        <f t="shared" si="324"/>
        <v>0</v>
      </c>
      <c r="Y1279" s="29">
        <f t="shared" si="325"/>
        <v>0</v>
      </c>
      <c r="Z1279" s="20">
        <f t="shared" si="326"/>
        <v>0</v>
      </c>
      <c r="AA1279" s="20">
        <f t="shared" si="335"/>
        <v>0</v>
      </c>
      <c r="AB1279" s="20">
        <f t="shared" si="327"/>
        <v>0</v>
      </c>
      <c r="AC1279" s="20">
        <f t="shared" si="328"/>
        <v>0</v>
      </c>
      <c r="AD1279" s="20">
        <f t="shared" si="329"/>
        <v>0</v>
      </c>
      <c r="AE1279" s="23">
        <f t="shared" si="330"/>
        <v>0</v>
      </c>
      <c r="AF1279" s="25">
        <f t="shared" si="338"/>
        <v>0</v>
      </c>
      <c r="AG1279" s="360">
        <f>IF(OR(L1279="+",A1279="Пр",A1279="ПедПр",A1279="НПрКПУ"),0,IF(OR(D1279="Ден.(д)",D1279="Заоч.(д)"),N1279*0.5*H1279,IF((V1279+W1279)&gt;0,N1279*H1279*0.08,0)))</f>
        <v>0</v>
      </c>
      <c r="AH1279" s="211">
        <f>IF(AF1279&gt;0,0,IF(D1279="Заоч.",0,IF(OR(D1279="Ден.(д)",D1279="Заоч.(д)"),0,IF(Q1279&gt;0,N1279*H1279*0.02,0))))</f>
        <v>0</v>
      </c>
      <c r="AI1279" s="361"/>
      <c r="AJ1279" s="362">
        <f t="shared" si="339"/>
        <v>88</v>
      </c>
      <c r="AK1279" s="181" t="s">
        <v>942</v>
      </c>
      <c r="AL1279" s="182">
        <f t="shared" si="333"/>
        <v>0.14666666666666667</v>
      </c>
      <c r="AM1279" s="158" t="s">
        <v>943</v>
      </c>
      <c r="AN1279" s="20"/>
      <c r="AO1279" s="20"/>
      <c r="AP1279" s="21"/>
      <c r="AQ1279" s="122" t="s">
        <v>944</v>
      </c>
      <c r="AR1279" s="185" t="str">
        <f>INDEX(Преподаватели!F$3:F$72,MATCH($AK1279,Преподаватели!$E$3:$E$72,0),1)</f>
        <v>доц.</v>
      </c>
      <c r="AS1279" s="101" t="str">
        <f>INDEX(Преподаватели!G$3:G$72,MATCH($AK1279,Преподаватели!$E$3:$E$72,0),1)</f>
        <v>сум.</v>
      </c>
      <c r="AT1279" s="101" t="str">
        <f>INDEX(Преподаватели!H$3:H$72,MATCH($AK1279,Преподаватели!$E$3:$E$72,0),1)</f>
        <v>к.н.</v>
      </c>
      <c r="AU1279" s="186" t="str">
        <f>INDEX(Преподаватели!I$3:I$72,MATCH($AK1279,Преподаватели!$E$3:$E$72,0),1)</f>
        <v>б.з.</v>
      </c>
      <c r="AV1279" s="157"/>
      <c r="AW1279" s="163"/>
      <c r="AX1279" s="163"/>
      <c r="AY1279" s="164"/>
      <c r="AZ1279" s="165"/>
      <c r="BA1279" s="165"/>
    </row>
    <row r="1280" spans="1:58" ht="16.5" customHeight="1">
      <c r="A1280" s="22"/>
      <c r="B1280" s="145" t="s">
        <v>945</v>
      </c>
      <c r="C1280" s="68" t="s">
        <v>940</v>
      </c>
      <c r="D1280" s="21" t="s">
        <v>103</v>
      </c>
      <c r="E1280" s="21" t="s">
        <v>144</v>
      </c>
      <c r="F1280" s="21">
        <v>1</v>
      </c>
      <c r="G1280" s="20" t="s">
        <v>941</v>
      </c>
      <c r="H1280" s="21">
        <v>3</v>
      </c>
      <c r="I1280" s="49">
        <v>1</v>
      </c>
      <c r="J1280" s="37"/>
      <c r="K1280" s="31"/>
      <c r="L1280" s="31"/>
      <c r="M1280" s="38"/>
      <c r="N1280" s="193"/>
      <c r="O1280" s="21">
        <v>36</v>
      </c>
      <c r="P1280" s="21">
        <v>34</v>
      </c>
      <c r="Q1280" s="21">
        <v>6</v>
      </c>
      <c r="R1280" s="21"/>
      <c r="S1280" s="21">
        <v>28</v>
      </c>
      <c r="T1280" s="121">
        <v>2</v>
      </c>
      <c r="U1280" s="50">
        <f>Q1280</f>
        <v>6</v>
      </c>
      <c r="V1280" s="29">
        <f t="shared" si="322"/>
        <v>0</v>
      </c>
      <c r="W1280" s="29">
        <f t="shared" si="323"/>
        <v>28</v>
      </c>
      <c r="X1280" s="57">
        <f t="shared" si="324"/>
        <v>0</v>
      </c>
      <c r="Y1280" s="29">
        <f t="shared" si="325"/>
        <v>0</v>
      </c>
      <c r="Z1280" s="20">
        <f t="shared" si="326"/>
        <v>0</v>
      </c>
      <c r="AA1280" s="20">
        <f t="shared" si="335"/>
        <v>0</v>
      </c>
      <c r="AB1280" s="20">
        <f t="shared" si="327"/>
        <v>0</v>
      </c>
      <c r="AC1280" s="20">
        <f t="shared" si="328"/>
        <v>0</v>
      </c>
      <c r="AD1280" s="20">
        <f t="shared" si="329"/>
        <v>0</v>
      </c>
      <c r="AE1280" s="23">
        <f t="shared" si="330"/>
        <v>0</v>
      </c>
      <c r="AF1280" s="25">
        <f t="shared" si="338"/>
        <v>0</v>
      </c>
      <c r="AG1280" s="360"/>
      <c r="AH1280" s="211"/>
      <c r="AI1280" s="361"/>
      <c r="AJ1280" s="362">
        <f t="shared" si="339"/>
        <v>34</v>
      </c>
      <c r="AK1280" s="181" t="s">
        <v>942</v>
      </c>
      <c r="AL1280" s="182">
        <f t="shared" si="333"/>
        <v>5.6666666666666664E-2</v>
      </c>
      <c r="AM1280" s="158" t="s">
        <v>943</v>
      </c>
      <c r="AN1280" s="20"/>
      <c r="AO1280" s="20"/>
      <c r="AP1280" s="21"/>
      <c r="AQ1280" s="122" t="s">
        <v>944</v>
      </c>
      <c r="AR1280" s="185" t="str">
        <f>INDEX(Преподаватели!F$3:F$72,MATCH($AK1280,Преподаватели!$E$3:$E$72,0),1)</f>
        <v>доц.</v>
      </c>
      <c r="AS1280" s="101" t="str">
        <f>INDEX(Преподаватели!G$3:G$72,MATCH($AK1280,Преподаватели!$E$3:$E$72,0),1)</f>
        <v>сум.</v>
      </c>
      <c r="AT1280" s="101" t="str">
        <f>INDEX(Преподаватели!H$3:H$72,MATCH($AK1280,Преподаватели!$E$3:$E$72,0),1)</f>
        <v>к.н.</v>
      </c>
      <c r="AU1280" s="186" t="str">
        <f>INDEX(Преподаватели!I$3:I$72,MATCH($AK1280,Преподаватели!$E$3:$E$72,0),1)</f>
        <v>б.з.</v>
      </c>
      <c r="AV1280" s="157"/>
      <c r="AW1280" s="163"/>
      <c r="AX1280" s="163"/>
      <c r="AY1280" s="164"/>
      <c r="AZ1280" s="165"/>
      <c r="BA1280" s="165"/>
    </row>
    <row r="1281" spans="1:53" s="1" customFormat="1" ht="16.5" customHeight="1">
      <c r="A1281" s="21"/>
      <c r="B1281" s="145" t="s">
        <v>945</v>
      </c>
      <c r="C1281" s="68" t="s">
        <v>940</v>
      </c>
      <c r="D1281" s="21" t="s">
        <v>103</v>
      </c>
      <c r="E1281" s="21" t="s">
        <v>144</v>
      </c>
      <c r="F1281" s="21">
        <v>2</v>
      </c>
      <c r="G1281" s="20" t="s">
        <v>941</v>
      </c>
      <c r="H1281" s="21">
        <v>3</v>
      </c>
      <c r="I1281" s="49">
        <v>1</v>
      </c>
      <c r="J1281" s="37"/>
      <c r="K1281" s="31"/>
      <c r="L1281" s="31"/>
      <c r="M1281" s="38"/>
      <c r="N1281" s="193"/>
      <c r="O1281" s="21">
        <v>34</v>
      </c>
      <c r="P1281" s="21">
        <v>22</v>
      </c>
      <c r="Q1281" s="21">
        <v>6</v>
      </c>
      <c r="R1281" s="21"/>
      <c r="S1281" s="21">
        <v>16</v>
      </c>
      <c r="T1281" s="121">
        <v>12</v>
      </c>
      <c r="U1281" s="50">
        <f t="shared" si="321"/>
        <v>6</v>
      </c>
      <c r="V1281" s="29">
        <f t="shared" si="322"/>
        <v>0</v>
      </c>
      <c r="W1281" s="29">
        <f t="shared" si="323"/>
        <v>16</v>
      </c>
      <c r="X1281" s="57">
        <f t="shared" si="324"/>
        <v>0</v>
      </c>
      <c r="Y1281" s="29">
        <f t="shared" si="325"/>
        <v>0</v>
      </c>
      <c r="Z1281" s="20">
        <f t="shared" si="326"/>
        <v>0</v>
      </c>
      <c r="AA1281" s="20">
        <f t="shared" si="335"/>
        <v>0</v>
      </c>
      <c r="AB1281" s="20">
        <f t="shared" si="327"/>
        <v>0</v>
      </c>
      <c r="AC1281" s="20">
        <f t="shared" si="328"/>
        <v>0</v>
      </c>
      <c r="AD1281" s="20">
        <f t="shared" si="329"/>
        <v>0</v>
      </c>
      <c r="AE1281" s="23">
        <f t="shared" si="330"/>
        <v>0</v>
      </c>
      <c r="AF1281" s="25">
        <f t="shared" si="338"/>
        <v>0</v>
      </c>
      <c r="AG1281" s="360"/>
      <c r="AH1281" s="211"/>
      <c r="AI1281" s="361"/>
      <c r="AJ1281" s="362">
        <f t="shared" si="339"/>
        <v>22</v>
      </c>
      <c r="AK1281" s="181" t="s">
        <v>942</v>
      </c>
      <c r="AL1281" s="182">
        <f t="shared" si="333"/>
        <v>3.6666666666666667E-2</v>
      </c>
      <c r="AM1281" s="158" t="s">
        <v>943</v>
      </c>
      <c r="AN1281" s="20"/>
      <c r="AO1281" s="20"/>
      <c r="AP1281" s="21"/>
      <c r="AQ1281" s="122" t="s">
        <v>944</v>
      </c>
      <c r="AR1281" s="185" t="str">
        <f>INDEX(Преподаватели!F$3:F$72,MATCH($AK1281,Преподаватели!$E$3:$E$72,0),1)</f>
        <v>доц.</v>
      </c>
      <c r="AS1281" s="101" t="str">
        <f>INDEX(Преподаватели!G$3:G$72,MATCH($AK1281,Преподаватели!$E$3:$E$72,0),1)</f>
        <v>сум.</v>
      </c>
      <c r="AT1281" s="101" t="str">
        <f>INDEX(Преподаватели!H$3:H$72,MATCH($AK1281,Преподаватели!$E$3:$E$72,0),1)</f>
        <v>к.н.</v>
      </c>
      <c r="AU1281" s="186" t="str">
        <f>INDEX(Преподаватели!I$3:I$72,MATCH($AK1281,Преподаватели!$E$3:$E$72,0),1)</f>
        <v>б.з.</v>
      </c>
      <c r="AV1281" s="157"/>
      <c r="AW1281" s="163"/>
      <c r="AX1281" s="163"/>
      <c r="AY1281" s="164"/>
      <c r="AZ1281" s="165"/>
      <c r="BA1281" s="165"/>
    </row>
    <row r="1282" spans="1:53" s="1" customFormat="1" ht="16.5" customHeight="1">
      <c r="A1282" s="21"/>
      <c r="B1282" s="145" t="s">
        <v>946</v>
      </c>
      <c r="C1282" s="68" t="s">
        <v>940</v>
      </c>
      <c r="D1282" s="21" t="s">
        <v>103</v>
      </c>
      <c r="E1282" s="21" t="s">
        <v>144</v>
      </c>
      <c r="F1282" s="21">
        <v>2</v>
      </c>
      <c r="G1282" s="20" t="s">
        <v>941</v>
      </c>
      <c r="H1282" s="21">
        <v>3</v>
      </c>
      <c r="I1282" s="49">
        <v>1</v>
      </c>
      <c r="J1282" s="37"/>
      <c r="K1282" s="31"/>
      <c r="L1282" s="31"/>
      <c r="M1282" s="38"/>
      <c r="N1282" s="193"/>
      <c r="O1282" s="21">
        <v>92</v>
      </c>
      <c r="P1282" s="21">
        <v>88</v>
      </c>
      <c r="Q1282" s="21">
        <v>6</v>
      </c>
      <c r="R1282" s="21">
        <v>0</v>
      </c>
      <c r="S1282" s="21">
        <v>82</v>
      </c>
      <c r="T1282" s="121">
        <v>4</v>
      </c>
      <c r="U1282" s="50">
        <f t="shared" si="321"/>
        <v>6</v>
      </c>
      <c r="V1282" s="29">
        <f t="shared" si="322"/>
        <v>0</v>
      </c>
      <c r="W1282" s="29">
        <f t="shared" si="323"/>
        <v>82</v>
      </c>
      <c r="X1282" s="57">
        <f t="shared" si="324"/>
        <v>0</v>
      </c>
      <c r="Y1282" s="29">
        <f t="shared" si="325"/>
        <v>0</v>
      </c>
      <c r="Z1282" s="20">
        <f t="shared" si="326"/>
        <v>0</v>
      </c>
      <c r="AA1282" s="20">
        <f t="shared" si="335"/>
        <v>0</v>
      </c>
      <c r="AB1282" s="20">
        <f t="shared" si="327"/>
        <v>0</v>
      </c>
      <c r="AC1282" s="20">
        <f t="shared" si="328"/>
        <v>0</v>
      </c>
      <c r="AD1282" s="20">
        <f t="shared" si="329"/>
        <v>0</v>
      </c>
      <c r="AE1282" s="23">
        <f t="shared" si="330"/>
        <v>0</v>
      </c>
      <c r="AF1282" s="25">
        <f t="shared" si="338"/>
        <v>0</v>
      </c>
      <c r="AG1282" s="363"/>
      <c r="AH1282" s="211"/>
      <c r="AI1282" s="361"/>
      <c r="AJ1282" s="362">
        <f t="shared" si="339"/>
        <v>88</v>
      </c>
      <c r="AK1282" s="181" t="s">
        <v>947</v>
      </c>
      <c r="AL1282" s="182">
        <f t="shared" si="333"/>
        <v>0.14666666666666667</v>
      </c>
      <c r="AM1282" s="158" t="s">
        <v>943</v>
      </c>
      <c r="AN1282" s="20"/>
      <c r="AO1282" s="20"/>
      <c r="AP1282" s="21"/>
      <c r="AQ1282" s="122" t="s">
        <v>944</v>
      </c>
      <c r="AR1282" s="185" t="str">
        <f>INDEX(Преподаватели!F$3:F$72,MATCH($AK1282,Преподаватели!$E$3:$E$72,0),1)</f>
        <v>ст.викл.</v>
      </c>
      <c r="AS1282" s="101" t="str">
        <f>INDEX(Преподаватели!G$3:G$72,MATCH($AK1282,Преподаватели!$E$3:$E$72,0),1)</f>
        <v>сум.</v>
      </c>
      <c r="AT1282" s="101" t="str">
        <f>INDEX(Преподаватели!H$3:H$72,MATCH($AK1282,Преподаватели!$E$3:$E$72,0),1)</f>
        <v>б.с.</v>
      </c>
      <c r="AU1282" s="186" t="str">
        <f>INDEX(Преподаватели!I$3:I$72,MATCH($AK1282,Преподаватели!$E$3:$E$72,0),1)</f>
        <v>б.з.</v>
      </c>
      <c r="AV1282" s="157"/>
      <c r="AW1282" s="163"/>
      <c r="AX1282" s="163"/>
      <c r="AY1282" s="164"/>
      <c r="AZ1282" s="165"/>
      <c r="BA1282" s="165"/>
    </row>
    <row r="1283" spans="1:53" ht="25.5">
      <c r="A1283" s="22"/>
      <c r="B1283" s="145" t="s">
        <v>948</v>
      </c>
      <c r="C1283" s="68" t="s">
        <v>940</v>
      </c>
      <c r="D1283" s="21" t="s">
        <v>103</v>
      </c>
      <c r="E1283" s="21" t="s">
        <v>144</v>
      </c>
      <c r="F1283" s="21">
        <v>1</v>
      </c>
      <c r="G1283" s="20" t="s">
        <v>941</v>
      </c>
      <c r="H1283" s="21">
        <v>3</v>
      </c>
      <c r="I1283" s="49">
        <v>1</v>
      </c>
      <c r="J1283" s="37"/>
      <c r="K1283" s="31"/>
      <c r="L1283" s="31"/>
      <c r="M1283" s="38"/>
      <c r="N1283" s="193"/>
      <c r="O1283" s="21">
        <v>70</v>
      </c>
      <c r="P1283" s="21">
        <v>68</v>
      </c>
      <c r="Q1283" s="21">
        <v>6</v>
      </c>
      <c r="R1283" s="21"/>
      <c r="S1283" s="21">
        <v>62</v>
      </c>
      <c r="T1283" s="121">
        <v>2</v>
      </c>
      <c r="U1283" s="50">
        <f t="shared" si="321"/>
        <v>6</v>
      </c>
      <c r="V1283" s="29">
        <f t="shared" si="322"/>
        <v>0</v>
      </c>
      <c r="W1283" s="29">
        <f t="shared" si="323"/>
        <v>62</v>
      </c>
      <c r="X1283" s="57">
        <f t="shared" si="324"/>
        <v>0</v>
      </c>
      <c r="Y1283" s="29">
        <f t="shared" si="325"/>
        <v>0</v>
      </c>
      <c r="Z1283" s="20">
        <f t="shared" si="326"/>
        <v>0</v>
      </c>
      <c r="AA1283" s="20">
        <f t="shared" si="335"/>
        <v>0</v>
      </c>
      <c r="AB1283" s="20">
        <f t="shared" si="327"/>
        <v>0</v>
      </c>
      <c r="AC1283" s="20">
        <f t="shared" si="328"/>
        <v>0</v>
      </c>
      <c r="AD1283" s="20">
        <f t="shared" si="329"/>
        <v>0</v>
      </c>
      <c r="AE1283" s="23">
        <f t="shared" si="330"/>
        <v>0</v>
      </c>
      <c r="AF1283" s="25">
        <f t="shared" si="338"/>
        <v>0</v>
      </c>
      <c r="AG1283" s="360"/>
      <c r="AH1283" s="211"/>
      <c r="AI1283" s="361"/>
      <c r="AJ1283" s="362">
        <f t="shared" si="339"/>
        <v>68</v>
      </c>
      <c r="AK1283" s="181" t="s">
        <v>839</v>
      </c>
      <c r="AL1283" s="182">
        <f t="shared" si="333"/>
        <v>0.11333333333333333</v>
      </c>
      <c r="AM1283" s="158" t="s">
        <v>943</v>
      </c>
      <c r="AN1283" s="20"/>
      <c r="AO1283" s="20"/>
      <c r="AP1283" s="21"/>
      <c r="AQ1283" s="122" t="s">
        <v>944</v>
      </c>
      <c r="AR1283" s="185" t="str">
        <f>INDEX(Преподаватели!F$3:F$72,MATCH($AK1283,Преподаватели!$E$3:$E$72,0),1)</f>
        <v>ст.викл.</v>
      </c>
      <c r="AS1283" s="101" t="str">
        <f>INDEX(Преподаватели!G$3:G$72,MATCH($AK1283,Преподаватели!$E$3:$E$72,0),1)</f>
        <v>сум.</v>
      </c>
      <c r="AT1283" s="101" t="str">
        <f>INDEX(Преподаватели!H$3:H$72,MATCH($AK1283,Преподаватели!$E$3:$E$72,0),1)</f>
        <v>б.с.</v>
      </c>
      <c r="AU1283" s="186" t="str">
        <f>INDEX(Преподаватели!I$3:I$72,MATCH($AK1283,Преподаватели!$E$3:$E$72,0),1)</f>
        <v>б.з.</v>
      </c>
      <c r="AV1283" s="157"/>
      <c r="AW1283" s="163"/>
      <c r="AX1283" s="163"/>
      <c r="AY1283" s="164"/>
      <c r="AZ1283" s="165"/>
      <c r="BA1283" s="165"/>
    </row>
    <row r="1284" spans="1:53" s="1" customFormat="1" ht="25.5">
      <c r="A1284" s="21"/>
      <c r="B1284" s="145" t="s">
        <v>948</v>
      </c>
      <c r="C1284" s="68" t="s">
        <v>940</v>
      </c>
      <c r="D1284" s="21" t="s">
        <v>103</v>
      </c>
      <c r="E1284" s="21" t="s">
        <v>144</v>
      </c>
      <c r="F1284" s="21">
        <v>2</v>
      </c>
      <c r="G1284" s="20" t="s">
        <v>941</v>
      </c>
      <c r="H1284" s="21">
        <v>3</v>
      </c>
      <c r="I1284" s="49">
        <v>1</v>
      </c>
      <c r="J1284" s="31"/>
      <c r="K1284" s="31"/>
      <c r="L1284" s="31"/>
      <c r="M1284" s="38"/>
      <c r="N1284" s="193"/>
      <c r="O1284" s="21">
        <v>70</v>
      </c>
      <c r="P1284" s="21">
        <v>66</v>
      </c>
      <c r="Q1284" s="21">
        <v>10</v>
      </c>
      <c r="R1284" s="21"/>
      <c r="S1284" s="21">
        <v>56</v>
      </c>
      <c r="T1284" s="121">
        <v>4</v>
      </c>
      <c r="U1284" s="50">
        <f t="shared" si="321"/>
        <v>10</v>
      </c>
      <c r="V1284" s="29">
        <f t="shared" si="322"/>
        <v>0</v>
      </c>
      <c r="W1284" s="29">
        <f t="shared" si="323"/>
        <v>56</v>
      </c>
      <c r="X1284" s="57">
        <f t="shared" si="324"/>
        <v>0</v>
      </c>
      <c r="Y1284" s="29">
        <f t="shared" si="325"/>
        <v>0</v>
      </c>
      <c r="Z1284" s="20">
        <f t="shared" si="326"/>
        <v>0</v>
      </c>
      <c r="AA1284" s="20">
        <f t="shared" si="335"/>
        <v>0</v>
      </c>
      <c r="AB1284" s="20">
        <f t="shared" si="327"/>
        <v>0</v>
      </c>
      <c r="AC1284" s="20">
        <f t="shared" si="328"/>
        <v>0</v>
      </c>
      <c r="AD1284" s="20">
        <f t="shared" si="329"/>
        <v>0</v>
      </c>
      <c r="AE1284" s="23">
        <f t="shared" si="330"/>
        <v>0</v>
      </c>
      <c r="AF1284" s="25">
        <f t="shared" si="338"/>
        <v>0</v>
      </c>
      <c r="AG1284" s="360"/>
      <c r="AH1284" s="211"/>
      <c r="AI1284" s="361"/>
      <c r="AJ1284" s="362">
        <f t="shared" si="339"/>
        <v>66</v>
      </c>
      <c r="AK1284" s="181" t="s">
        <v>839</v>
      </c>
      <c r="AL1284" s="182">
        <f t="shared" si="333"/>
        <v>0.11</v>
      </c>
      <c r="AM1284" s="158" t="s">
        <v>943</v>
      </c>
      <c r="AN1284" s="20"/>
      <c r="AO1284" s="20"/>
      <c r="AP1284" s="21"/>
      <c r="AQ1284" s="122" t="s">
        <v>944</v>
      </c>
      <c r="AR1284" s="185" t="str">
        <f>INDEX(Преподаватели!F$3:F$72,MATCH($AK1284,Преподаватели!$E$3:$E$72,0),1)</f>
        <v>ст.викл.</v>
      </c>
      <c r="AS1284" s="101" t="str">
        <f>INDEX(Преподаватели!G$3:G$72,MATCH($AK1284,Преподаватели!$E$3:$E$72,0),1)</f>
        <v>сум.</v>
      </c>
      <c r="AT1284" s="101" t="str">
        <f>INDEX(Преподаватели!H$3:H$72,MATCH($AK1284,Преподаватели!$E$3:$E$72,0),1)</f>
        <v>б.с.</v>
      </c>
      <c r="AU1284" s="186" t="str">
        <f>INDEX(Преподаватели!I$3:I$72,MATCH($AK1284,Преподаватели!$E$3:$E$72,0),1)</f>
        <v>б.з.</v>
      </c>
      <c r="AV1284" s="157"/>
      <c r="AW1284" s="163"/>
      <c r="AX1284" s="163"/>
      <c r="AY1284" s="164"/>
      <c r="AZ1284" s="165"/>
      <c r="BA1284" s="165"/>
    </row>
    <row r="1285" spans="1:53">
      <c r="A1285" s="22"/>
      <c r="B1285" s="145" t="s">
        <v>949</v>
      </c>
      <c r="C1285" s="68" t="s">
        <v>940</v>
      </c>
      <c r="D1285" s="21" t="s">
        <v>103</v>
      </c>
      <c r="E1285" s="21" t="s">
        <v>144</v>
      </c>
      <c r="F1285" s="21">
        <v>1</v>
      </c>
      <c r="G1285" s="20" t="s">
        <v>941</v>
      </c>
      <c r="H1285" s="21">
        <v>3</v>
      </c>
      <c r="I1285" s="49">
        <v>1</v>
      </c>
      <c r="J1285" s="37"/>
      <c r="K1285" s="31"/>
      <c r="L1285" s="31"/>
      <c r="M1285" s="38"/>
      <c r="N1285" s="193"/>
      <c r="O1285" s="21">
        <v>114</v>
      </c>
      <c r="P1285" s="21">
        <v>58</v>
      </c>
      <c r="Q1285" s="21">
        <v>28</v>
      </c>
      <c r="R1285" s="21">
        <v>16</v>
      </c>
      <c r="S1285" s="21">
        <v>14</v>
      </c>
      <c r="T1285" s="121">
        <v>12</v>
      </c>
      <c r="U1285" s="50">
        <f t="shared" si="321"/>
        <v>28</v>
      </c>
      <c r="V1285" s="29">
        <f t="shared" si="322"/>
        <v>16</v>
      </c>
      <c r="W1285" s="29">
        <f t="shared" si="323"/>
        <v>14</v>
      </c>
      <c r="X1285" s="57">
        <f t="shared" si="324"/>
        <v>0</v>
      </c>
      <c r="Y1285" s="29">
        <f t="shared" si="325"/>
        <v>0</v>
      </c>
      <c r="Z1285" s="20">
        <f t="shared" si="326"/>
        <v>0</v>
      </c>
      <c r="AA1285" s="20">
        <f t="shared" si="335"/>
        <v>0</v>
      </c>
      <c r="AB1285" s="20">
        <f t="shared" si="327"/>
        <v>0</v>
      </c>
      <c r="AC1285" s="20">
        <f t="shared" si="328"/>
        <v>0</v>
      </c>
      <c r="AD1285" s="20">
        <f t="shared" si="329"/>
        <v>0</v>
      </c>
      <c r="AE1285" s="23">
        <f t="shared" si="330"/>
        <v>0</v>
      </c>
      <c r="AF1285" s="25">
        <f t="shared" si="338"/>
        <v>0</v>
      </c>
      <c r="AG1285" s="360"/>
      <c r="AH1285" s="211"/>
      <c r="AI1285" s="361"/>
      <c r="AJ1285" s="362">
        <f t="shared" si="339"/>
        <v>58</v>
      </c>
      <c r="AK1285" s="181" t="s">
        <v>950</v>
      </c>
      <c r="AL1285" s="182">
        <f t="shared" si="333"/>
        <v>9.6666666666666665E-2</v>
      </c>
      <c r="AM1285" s="158" t="s">
        <v>943</v>
      </c>
      <c r="AN1285" s="20"/>
      <c r="AO1285" s="20"/>
      <c r="AP1285" s="21"/>
      <c r="AQ1285" s="122" t="s">
        <v>944</v>
      </c>
      <c r="AR1285" s="185" t="str">
        <f>INDEX(Преподаватели!F$3:F$72,MATCH($AK1285,Преподаватели!$E$3:$E$72,0),1)</f>
        <v>доц.</v>
      </c>
      <c r="AS1285" s="101" t="str">
        <f>INDEX(Преподаватели!G$3:G$72,MATCH($AK1285,Преподаватели!$E$3:$E$72,0),1)</f>
        <v>шт.</v>
      </c>
      <c r="AT1285" s="101" t="str">
        <f>INDEX(Преподаватели!H$3:H$72,MATCH($AK1285,Преподаватели!$E$3:$E$72,0),1)</f>
        <v>к.н.</v>
      </c>
      <c r="AU1285" s="186" t="str">
        <f>INDEX(Преподаватели!I$3:I$72,MATCH($AK1285,Преподаватели!$E$3:$E$72,0),1)</f>
        <v>б.з.</v>
      </c>
      <c r="AV1285" s="157"/>
      <c r="AW1285" s="163"/>
      <c r="AX1285" s="163"/>
      <c r="AY1285" s="164"/>
      <c r="AZ1285" s="165"/>
      <c r="BA1285" s="165"/>
    </row>
    <row r="1286" spans="1:53">
      <c r="A1286" s="22"/>
      <c r="B1286" s="145" t="s">
        <v>951</v>
      </c>
      <c r="C1286" s="68" t="s">
        <v>940</v>
      </c>
      <c r="D1286" s="21" t="s">
        <v>103</v>
      </c>
      <c r="E1286" s="21" t="s">
        <v>144</v>
      </c>
      <c r="F1286" s="21">
        <v>2</v>
      </c>
      <c r="G1286" s="20" t="s">
        <v>941</v>
      </c>
      <c r="H1286" s="21">
        <v>3</v>
      </c>
      <c r="I1286" s="49">
        <v>1</v>
      </c>
      <c r="J1286" s="31"/>
      <c r="K1286" s="31"/>
      <c r="L1286" s="31"/>
      <c r="M1286" s="38"/>
      <c r="N1286" s="193"/>
      <c r="O1286" s="21">
        <v>134</v>
      </c>
      <c r="P1286" s="21">
        <v>32</v>
      </c>
      <c r="Q1286" s="21">
        <v>16</v>
      </c>
      <c r="R1286" s="21"/>
      <c r="S1286" s="21">
        <v>16</v>
      </c>
      <c r="T1286" s="121">
        <v>2</v>
      </c>
      <c r="U1286" s="50">
        <f t="shared" si="321"/>
        <v>16</v>
      </c>
      <c r="V1286" s="29">
        <f t="shared" si="322"/>
        <v>0</v>
      </c>
      <c r="W1286" s="29">
        <f t="shared" si="323"/>
        <v>16</v>
      </c>
      <c r="X1286" s="57">
        <f t="shared" si="324"/>
        <v>0</v>
      </c>
      <c r="Y1286" s="29">
        <f t="shared" si="325"/>
        <v>0</v>
      </c>
      <c r="Z1286" s="20">
        <f t="shared" si="326"/>
        <v>0</v>
      </c>
      <c r="AA1286" s="20">
        <f t="shared" si="335"/>
        <v>0</v>
      </c>
      <c r="AB1286" s="20">
        <f t="shared" si="327"/>
        <v>0</v>
      </c>
      <c r="AC1286" s="20">
        <f t="shared" si="328"/>
        <v>0</v>
      </c>
      <c r="AD1286" s="20">
        <f t="shared" si="329"/>
        <v>0</v>
      </c>
      <c r="AE1286" s="23">
        <f t="shared" si="330"/>
        <v>0</v>
      </c>
      <c r="AF1286" s="25">
        <f t="shared" si="338"/>
        <v>0</v>
      </c>
      <c r="AG1286" s="360"/>
      <c r="AH1286" s="211"/>
      <c r="AI1286" s="361"/>
      <c r="AJ1286" s="362">
        <f t="shared" si="339"/>
        <v>32</v>
      </c>
      <c r="AK1286" s="181" t="s">
        <v>952</v>
      </c>
      <c r="AL1286" s="182">
        <f t="shared" si="333"/>
        <v>5.3333333333333337E-2</v>
      </c>
      <c r="AM1286" s="158" t="s">
        <v>943</v>
      </c>
      <c r="AN1286" s="20"/>
      <c r="AO1286" s="20"/>
      <c r="AP1286" s="21"/>
      <c r="AQ1286" s="122" t="s">
        <v>944</v>
      </c>
      <c r="AR1286" s="185" t="str">
        <f>INDEX(Преподаватели!F$3:F$72,MATCH($AK1286,Преподаватели!$E$3:$E$72,0),1)</f>
        <v>доц.</v>
      </c>
      <c r="AS1286" s="101" t="str">
        <f>INDEX(Преподаватели!G$3:G$72,MATCH($AK1286,Преподаватели!$E$3:$E$72,0),1)</f>
        <v>сум.</v>
      </c>
      <c r="AT1286" s="101" t="str">
        <f>INDEX(Преподаватели!H$3:H$72,MATCH($AK1286,Преподаватели!$E$3:$E$72,0),1)</f>
        <v>к.н.</v>
      </c>
      <c r="AU1286" s="186" t="str">
        <f>INDEX(Преподаватели!I$3:I$72,MATCH($AK1286,Преподаватели!$E$3:$E$72,0),1)</f>
        <v>б.з.</v>
      </c>
      <c r="AV1286" s="157"/>
      <c r="AW1286" s="163"/>
      <c r="AX1286" s="163"/>
      <c r="AY1286" s="164"/>
      <c r="AZ1286" s="165"/>
      <c r="BA1286" s="165"/>
    </row>
    <row r="1287" spans="1:53">
      <c r="A1287" s="22"/>
      <c r="B1287" s="145" t="s">
        <v>953</v>
      </c>
      <c r="C1287" s="68" t="s">
        <v>940</v>
      </c>
      <c r="D1287" s="21" t="s">
        <v>103</v>
      </c>
      <c r="E1287" s="21" t="s">
        <v>144</v>
      </c>
      <c r="F1287" s="21">
        <v>1</v>
      </c>
      <c r="G1287" s="20" t="s">
        <v>941</v>
      </c>
      <c r="H1287" s="21">
        <v>3</v>
      </c>
      <c r="I1287" s="49">
        <v>1</v>
      </c>
      <c r="J1287" s="37"/>
      <c r="K1287" s="31"/>
      <c r="L1287" s="31"/>
      <c r="M1287" s="38"/>
      <c r="N1287" s="193"/>
      <c r="O1287" s="21">
        <v>70</v>
      </c>
      <c r="P1287" s="21">
        <v>68</v>
      </c>
      <c r="Q1287" s="21">
        <v>8</v>
      </c>
      <c r="R1287" s="21"/>
      <c r="S1287" s="21">
        <v>60</v>
      </c>
      <c r="T1287" s="121">
        <v>2</v>
      </c>
      <c r="U1287" s="50">
        <f>Q1287</f>
        <v>8</v>
      </c>
      <c r="V1287" s="29">
        <f>R1287*I1287</f>
        <v>0</v>
      </c>
      <c r="W1287" s="29">
        <f>S1287*I1287</f>
        <v>60</v>
      </c>
      <c r="X1287" s="57">
        <f>IF(AF1287&gt;0,0,IF(AND(D1287="Заоч.(д)",M1287="+"),N1287*2*0.25*H1287,IF(OR(M1287="+",M1287="+у"),H1287*0.25,IF(OR(M1287="к",M1287="к/кмс"),H1287*0.25,IF(OR(M1287="кк",M1287="кк/кмс"),H1287*0.25*2,IF(OR(M1287="рр",M1287="рр/кмс"),H1287*0.5,IF(OR(M1287="кр",M1287="кр/кмс"),H1287*1,0)))))))</f>
        <v>0</v>
      </c>
      <c r="Y1287" s="29">
        <f>IF(L1287="+",H1287*3,IF(L1287="+в",H1287*3,0))</f>
        <v>0</v>
      </c>
      <c r="Z1287" s="20">
        <f>IF(AND(D1287="Заоч.(д)",K1287="+"),H1287*0.1,IF(AF1287&gt;0,0,IF(AND(K1287="+",R1287="",S1287="",O1287=Q1287+T1287),H1287*0.1,0)))</f>
        <v>0</v>
      </c>
      <c r="AA1287" s="20">
        <f>IF(H1287&lt;6,0,IF(AND(D1287="Ден.",J1287="+"),I1287*2,IF(AND(D1287="Ден.",J1287="+п"),I1287*2,0)))</f>
        <v>0</v>
      </c>
      <c r="AB1287" s="20">
        <f>IF(AND(J1287="+",D1287="Заоч.(д)"),H1287*0.1,IF(J1287="+",H1287*0.25,0))</f>
        <v>0</v>
      </c>
      <c r="AC1287" s="20">
        <f>IF(B1287="Керівництво бакалаврськими роботами",H1287*10,IF(B1287="Керівництво магістерськими роботами",H1287*20,IF(B1287="Рецензування бакалаврських робіт",H1287*1,IF(B1287="Рецензування магістерських робіт",H1287*2,IF(B1287="Нормоконтроль",H1287*0.33,0)))))</f>
        <v>0</v>
      </c>
      <c r="AD1287" s="20">
        <f>IF(B1287="Голова ЕК (екзамен)",H1287*0.5,IF(B1287="Голова ЕК (захист)",H1287*0.5,IF(B1287="Участь у ЕК (екзамен)",H1287*0.33,IF(B1287="Участь у ЕК (захист)",H1287*0.33,0))))</f>
        <v>0</v>
      </c>
      <c r="AE1287" s="23">
        <f>IF(B1287="Керівництво аспірантами (очна)",H1287*25,IF(B1287="Керівництво аспірантами (заочна)",H1287*25,IF(B1287="Рецензування рефератів (асп.)",H1287*2,IF(B1287="Кандидатські іспити",H1287*0.5,IF(B1287="Вступні іспити (асп.)",H1287*0.5,IF(B1287="Наукове консультування докторантів",H1287*50,0))))))</f>
        <v>0</v>
      </c>
      <c r="AF1287" s="25">
        <f>IF(AND(A1287="ПедПр",D1287="Ден."),H1287*N1287/1.5,IF(AND(A1287="ПедПр",D1287="Заоч."),H1287*0.5*N1287/1.5,IF(AND(A1287="ПедПр",D1287="Заоч.(д)"),H1287*0.5*N1287/1.5,IF(AND(A1287="Пр",D1287="Ден."),H1287*0.5,IF(AND(A1287="Пр",D1287="Заоч."),H1287*0.1,IF(AND(A1287="Пр",D1287="Заоч.(д)"),H1287*0.1,IF(AND(A1287="НПрКПУ",D1287="Ден.",H1287&gt;=5),ROUND(H1287/6,1)*N1287/3*2*2,0)))))))</f>
        <v>0</v>
      </c>
      <c r="AG1287" s="360"/>
      <c r="AH1287" s="211"/>
      <c r="AI1287" s="361"/>
      <c r="AJ1287" s="362">
        <f>SUM(U1287:AI1287)</f>
        <v>68</v>
      </c>
      <c r="AK1287" s="181" t="s">
        <v>954</v>
      </c>
      <c r="AL1287" s="182">
        <f>IF(OR(AU1287="проф.",AT1287="д.н."),AJ1287/600,AJ1287/600)</f>
        <v>0.11333333333333333</v>
      </c>
      <c r="AM1287" s="158" t="s">
        <v>943</v>
      </c>
      <c r="AN1287" s="20"/>
      <c r="AO1287" s="20"/>
      <c r="AP1287" s="21"/>
      <c r="AQ1287" s="122" t="s">
        <v>944</v>
      </c>
      <c r="AR1287" s="185" t="str">
        <f>INDEX(Преподаватели!F$3:F$72,MATCH($AK1287,Преподаватели!$E$3:$E$72,0),1)</f>
        <v>ст.викл.</v>
      </c>
      <c r="AS1287" s="101" t="str">
        <f>INDEX(Преподаватели!G$3:G$72,MATCH($AK1287,Преподаватели!$E$3:$E$72,0),1)</f>
        <v>шт.</v>
      </c>
      <c r="AT1287" s="101" t="str">
        <f>INDEX(Преподаватели!H$3:H$72,MATCH($AK1287,Преподаватели!$E$3:$E$72,0),1)</f>
        <v>б.с.</v>
      </c>
      <c r="AU1287" s="186" t="str">
        <f>INDEX(Преподаватели!I$3:I$72,MATCH($AK1287,Преподаватели!$E$3:$E$72,0),1)</f>
        <v>б.з.</v>
      </c>
      <c r="AV1287" s="157"/>
      <c r="AW1287" s="163"/>
      <c r="AX1287" s="163"/>
      <c r="AY1287" s="164"/>
      <c r="AZ1287" s="165"/>
      <c r="BA1287" s="165"/>
    </row>
    <row r="1288" spans="1:53">
      <c r="A1288" s="22"/>
      <c r="B1288" s="145" t="s">
        <v>953</v>
      </c>
      <c r="C1288" s="68" t="s">
        <v>940</v>
      </c>
      <c r="D1288" s="21" t="s">
        <v>103</v>
      </c>
      <c r="E1288" s="21" t="s">
        <v>144</v>
      </c>
      <c r="F1288" s="21">
        <v>2</v>
      </c>
      <c r="G1288" s="20" t="s">
        <v>941</v>
      </c>
      <c r="H1288" s="21">
        <v>3</v>
      </c>
      <c r="I1288" s="49">
        <v>1</v>
      </c>
      <c r="J1288" s="37"/>
      <c r="K1288" s="31"/>
      <c r="L1288" s="31"/>
      <c r="M1288" s="38"/>
      <c r="N1288" s="193"/>
      <c r="O1288" s="21">
        <v>88</v>
      </c>
      <c r="P1288" s="21">
        <v>88</v>
      </c>
      <c r="Q1288" s="21">
        <v>8</v>
      </c>
      <c r="R1288" s="21"/>
      <c r="S1288" s="21">
        <v>80</v>
      </c>
      <c r="T1288" s="121">
        <v>0</v>
      </c>
      <c r="U1288" s="50">
        <f t="shared" si="321"/>
        <v>8</v>
      </c>
      <c r="V1288" s="29">
        <f t="shared" si="322"/>
        <v>0</v>
      </c>
      <c r="W1288" s="29">
        <f t="shared" si="323"/>
        <v>80</v>
      </c>
      <c r="X1288" s="57">
        <f t="shared" si="324"/>
        <v>0</v>
      </c>
      <c r="Y1288" s="29">
        <f t="shared" si="325"/>
        <v>0</v>
      </c>
      <c r="Z1288" s="20">
        <f t="shared" si="326"/>
        <v>0</v>
      </c>
      <c r="AA1288" s="20">
        <f t="shared" si="335"/>
        <v>0</v>
      </c>
      <c r="AB1288" s="20">
        <f t="shared" si="327"/>
        <v>0</v>
      </c>
      <c r="AC1288" s="20">
        <f t="shared" si="328"/>
        <v>0</v>
      </c>
      <c r="AD1288" s="20">
        <f t="shared" si="329"/>
        <v>0</v>
      </c>
      <c r="AE1288" s="23">
        <f t="shared" si="330"/>
        <v>0</v>
      </c>
      <c r="AF1288" s="25">
        <f t="shared" si="338"/>
        <v>0</v>
      </c>
      <c r="AG1288" s="360"/>
      <c r="AH1288" s="211"/>
      <c r="AI1288" s="361"/>
      <c r="AJ1288" s="362">
        <f t="shared" si="339"/>
        <v>88</v>
      </c>
      <c r="AK1288" s="181" t="s">
        <v>954</v>
      </c>
      <c r="AL1288" s="182">
        <f t="shared" si="333"/>
        <v>0.14666666666666667</v>
      </c>
      <c r="AM1288" s="158" t="s">
        <v>943</v>
      </c>
      <c r="AN1288" s="20"/>
      <c r="AO1288" s="20"/>
      <c r="AP1288" s="21"/>
      <c r="AQ1288" s="122" t="s">
        <v>944</v>
      </c>
      <c r="AR1288" s="185" t="str">
        <f>INDEX(Преподаватели!F$3:F$72,MATCH($AK1288,Преподаватели!$E$3:$E$72,0),1)</f>
        <v>ст.викл.</v>
      </c>
      <c r="AS1288" s="101" t="str">
        <f>INDEX(Преподаватели!G$3:G$72,MATCH($AK1288,Преподаватели!$E$3:$E$72,0),1)</f>
        <v>шт.</v>
      </c>
      <c r="AT1288" s="101" t="str">
        <f>INDEX(Преподаватели!H$3:H$72,MATCH($AK1288,Преподаватели!$E$3:$E$72,0),1)</f>
        <v>б.с.</v>
      </c>
      <c r="AU1288" s="186" t="str">
        <f>INDEX(Преподаватели!I$3:I$72,MATCH($AK1288,Преподаватели!$E$3:$E$72,0),1)</f>
        <v>б.з.</v>
      </c>
      <c r="AV1288" s="157"/>
      <c r="AW1288" s="163"/>
      <c r="AX1288" s="163"/>
      <c r="AY1288" s="164"/>
      <c r="AZ1288" s="165"/>
      <c r="BA1288" s="165"/>
    </row>
    <row r="1289" spans="1:53" s="1" customFormat="1">
      <c r="A1289" s="21"/>
      <c r="B1289" s="145" t="s">
        <v>955</v>
      </c>
      <c r="C1289" s="68" t="s">
        <v>940</v>
      </c>
      <c r="D1289" s="21" t="s">
        <v>103</v>
      </c>
      <c r="E1289" s="21" t="s">
        <v>144</v>
      </c>
      <c r="F1289" s="21">
        <v>1</v>
      </c>
      <c r="G1289" s="20" t="s">
        <v>941</v>
      </c>
      <c r="H1289" s="21">
        <v>3</v>
      </c>
      <c r="I1289" s="49">
        <v>1</v>
      </c>
      <c r="J1289" s="37"/>
      <c r="K1289" s="31"/>
      <c r="L1289" s="31"/>
      <c r="M1289" s="38"/>
      <c r="N1289" s="193"/>
      <c r="O1289" s="21">
        <v>50</v>
      </c>
      <c r="P1289" s="21">
        <v>30</v>
      </c>
      <c r="Q1289" s="21">
        <v>14</v>
      </c>
      <c r="R1289" s="21"/>
      <c r="S1289" s="21">
        <v>16</v>
      </c>
      <c r="T1289" s="121">
        <v>16</v>
      </c>
      <c r="U1289" s="50">
        <f t="shared" si="321"/>
        <v>14</v>
      </c>
      <c r="V1289" s="29">
        <f t="shared" si="322"/>
        <v>0</v>
      </c>
      <c r="W1289" s="29">
        <f t="shared" si="323"/>
        <v>16</v>
      </c>
      <c r="X1289" s="57">
        <f t="shared" si="324"/>
        <v>0</v>
      </c>
      <c r="Y1289" s="29">
        <f t="shared" si="325"/>
        <v>0</v>
      </c>
      <c r="Z1289" s="20">
        <f t="shared" si="326"/>
        <v>0</v>
      </c>
      <c r="AA1289" s="20">
        <f t="shared" si="335"/>
        <v>0</v>
      </c>
      <c r="AB1289" s="20">
        <f t="shared" si="327"/>
        <v>0</v>
      </c>
      <c r="AC1289" s="20">
        <f t="shared" si="328"/>
        <v>0</v>
      </c>
      <c r="AD1289" s="20">
        <f t="shared" si="329"/>
        <v>0</v>
      </c>
      <c r="AE1289" s="23">
        <f t="shared" si="330"/>
        <v>0</v>
      </c>
      <c r="AF1289" s="25">
        <f t="shared" si="338"/>
        <v>0</v>
      </c>
      <c r="AG1289" s="360"/>
      <c r="AH1289" s="211"/>
      <c r="AI1289" s="361"/>
      <c r="AJ1289" s="362">
        <f t="shared" si="339"/>
        <v>30</v>
      </c>
      <c r="AK1289" s="181" t="s">
        <v>956</v>
      </c>
      <c r="AL1289" s="182">
        <f t="shared" si="333"/>
        <v>0.05</v>
      </c>
      <c r="AM1289" s="158" t="s">
        <v>943</v>
      </c>
      <c r="AN1289" s="20"/>
      <c r="AO1289" s="20"/>
      <c r="AP1289" s="21"/>
      <c r="AQ1289" s="122" t="s">
        <v>944</v>
      </c>
      <c r="AR1289" s="185" t="str">
        <f>INDEX(Преподаватели!F$3:F$72,MATCH($AK1289,Преподаватели!$E$3:$E$72,0),1)</f>
        <v>ст.викл.</v>
      </c>
      <c r="AS1289" s="101" t="str">
        <f>INDEX(Преподаватели!G$3:G$72,MATCH($AK1289,Преподаватели!$E$3:$E$72,0),1)</f>
        <v>шт.</v>
      </c>
      <c r="AT1289" s="101" t="str">
        <f>INDEX(Преподаватели!H$3:H$72,MATCH($AK1289,Преподаватели!$E$3:$E$72,0),1)</f>
        <v>б.с.</v>
      </c>
      <c r="AU1289" s="186" t="str">
        <f>INDEX(Преподаватели!I$3:I$72,MATCH($AK1289,Преподаватели!$E$3:$E$72,0),1)</f>
        <v>б.з.</v>
      </c>
      <c r="AV1289" s="157"/>
      <c r="AW1289" s="163"/>
      <c r="AX1289" s="163"/>
      <c r="AY1289" s="164"/>
      <c r="AZ1289" s="165"/>
      <c r="BA1289" s="165"/>
    </row>
    <row r="1290" spans="1:53">
      <c r="A1290" s="22"/>
      <c r="B1290" s="145" t="s">
        <v>957</v>
      </c>
      <c r="C1290" s="68" t="s">
        <v>940</v>
      </c>
      <c r="D1290" s="21" t="s">
        <v>103</v>
      </c>
      <c r="E1290" s="21" t="s">
        <v>144</v>
      </c>
      <c r="F1290" s="21">
        <v>1</v>
      </c>
      <c r="G1290" s="20" t="s">
        <v>941</v>
      </c>
      <c r="H1290" s="21">
        <v>3</v>
      </c>
      <c r="I1290" s="49">
        <v>1</v>
      </c>
      <c r="J1290" s="31"/>
      <c r="K1290" s="31"/>
      <c r="L1290" s="31"/>
      <c r="M1290" s="38"/>
      <c r="N1290" s="193"/>
      <c r="O1290" s="21">
        <v>80</v>
      </c>
      <c r="P1290" s="21">
        <v>68</v>
      </c>
      <c r="Q1290" s="21">
        <v>4</v>
      </c>
      <c r="R1290" s="21"/>
      <c r="S1290" s="21">
        <v>64</v>
      </c>
      <c r="T1290" s="121">
        <v>12</v>
      </c>
      <c r="U1290" s="50">
        <f t="shared" si="321"/>
        <v>4</v>
      </c>
      <c r="V1290" s="29">
        <f t="shared" si="322"/>
        <v>0</v>
      </c>
      <c r="W1290" s="29">
        <f t="shared" si="323"/>
        <v>64</v>
      </c>
      <c r="X1290" s="57">
        <f t="shared" si="324"/>
        <v>0</v>
      </c>
      <c r="Y1290" s="29">
        <f t="shared" si="325"/>
        <v>0</v>
      </c>
      <c r="Z1290" s="20">
        <f t="shared" si="326"/>
        <v>0</v>
      </c>
      <c r="AA1290" s="20">
        <f t="shared" si="335"/>
        <v>0</v>
      </c>
      <c r="AB1290" s="20">
        <f t="shared" si="327"/>
        <v>0</v>
      </c>
      <c r="AC1290" s="20">
        <f t="shared" si="328"/>
        <v>0</v>
      </c>
      <c r="AD1290" s="20">
        <f t="shared" si="329"/>
        <v>0</v>
      </c>
      <c r="AE1290" s="23">
        <f t="shared" si="330"/>
        <v>0</v>
      </c>
      <c r="AF1290" s="25">
        <f t="shared" si="338"/>
        <v>0</v>
      </c>
      <c r="AG1290" s="360"/>
      <c r="AH1290" s="211"/>
      <c r="AI1290" s="361"/>
      <c r="AJ1290" s="362">
        <f t="shared" si="339"/>
        <v>68</v>
      </c>
      <c r="AK1290" s="181" t="s">
        <v>942</v>
      </c>
      <c r="AL1290" s="182">
        <f t="shared" si="333"/>
        <v>0.11333333333333333</v>
      </c>
      <c r="AM1290" s="158" t="s">
        <v>943</v>
      </c>
      <c r="AN1290" s="20"/>
      <c r="AO1290" s="20"/>
      <c r="AP1290" s="21"/>
      <c r="AQ1290" s="122" t="s">
        <v>944</v>
      </c>
      <c r="AR1290" s="185" t="str">
        <f>INDEX(Преподаватели!F$3:F$72,MATCH($AK1290,Преподаватели!$E$3:$E$72,0),1)</f>
        <v>доц.</v>
      </c>
      <c r="AS1290" s="101" t="str">
        <f>INDEX(Преподаватели!G$3:G$72,MATCH($AK1290,Преподаватели!$E$3:$E$72,0),1)</f>
        <v>сум.</v>
      </c>
      <c r="AT1290" s="101" t="str">
        <f>INDEX(Преподаватели!H$3:H$72,MATCH($AK1290,Преподаватели!$E$3:$E$72,0),1)</f>
        <v>к.н.</v>
      </c>
      <c r="AU1290" s="186" t="str">
        <f>INDEX(Преподаватели!I$3:I$72,MATCH($AK1290,Преподаватели!$E$3:$E$72,0),1)</f>
        <v>б.з.</v>
      </c>
      <c r="AV1290" s="157"/>
      <c r="AW1290" s="163"/>
      <c r="AX1290" s="163"/>
      <c r="AY1290" s="164"/>
      <c r="AZ1290" s="165"/>
      <c r="BA1290" s="165"/>
    </row>
    <row r="1291" spans="1:53">
      <c r="A1291" s="22"/>
      <c r="B1291" s="145" t="s">
        <v>957</v>
      </c>
      <c r="C1291" s="68" t="s">
        <v>940</v>
      </c>
      <c r="D1291" s="21" t="s">
        <v>103</v>
      </c>
      <c r="E1291" s="21" t="s">
        <v>144</v>
      </c>
      <c r="F1291" s="21">
        <v>2</v>
      </c>
      <c r="G1291" s="20" t="s">
        <v>941</v>
      </c>
      <c r="H1291" s="21">
        <v>3</v>
      </c>
      <c r="I1291" s="49">
        <v>1</v>
      </c>
      <c r="J1291" s="37"/>
      <c r="K1291" s="31"/>
      <c r="L1291" s="31"/>
      <c r="M1291" s="38"/>
      <c r="N1291" s="193"/>
      <c r="O1291" s="21">
        <v>98</v>
      </c>
      <c r="P1291" s="21">
        <v>88</v>
      </c>
      <c r="Q1291" s="21">
        <v>4</v>
      </c>
      <c r="R1291" s="21"/>
      <c r="S1291" s="21">
        <v>84</v>
      </c>
      <c r="T1291" s="121">
        <v>10</v>
      </c>
      <c r="U1291" s="50">
        <f t="shared" si="321"/>
        <v>4</v>
      </c>
      <c r="V1291" s="29">
        <f t="shared" si="322"/>
        <v>0</v>
      </c>
      <c r="W1291" s="29">
        <f t="shared" si="323"/>
        <v>84</v>
      </c>
      <c r="X1291" s="57">
        <f t="shared" si="324"/>
        <v>0</v>
      </c>
      <c r="Y1291" s="29">
        <f t="shared" si="325"/>
        <v>0</v>
      </c>
      <c r="Z1291" s="20">
        <f t="shared" si="326"/>
        <v>0</v>
      </c>
      <c r="AA1291" s="20">
        <f t="shared" si="335"/>
        <v>0</v>
      </c>
      <c r="AB1291" s="20">
        <f t="shared" si="327"/>
        <v>0</v>
      </c>
      <c r="AC1291" s="20">
        <f t="shared" si="328"/>
        <v>0</v>
      </c>
      <c r="AD1291" s="20">
        <f t="shared" si="329"/>
        <v>0</v>
      </c>
      <c r="AE1291" s="23">
        <f t="shared" si="330"/>
        <v>0</v>
      </c>
      <c r="AF1291" s="25">
        <f t="shared" si="338"/>
        <v>0</v>
      </c>
      <c r="AG1291" s="360"/>
      <c r="AH1291" s="211"/>
      <c r="AI1291" s="361"/>
      <c r="AJ1291" s="362">
        <f t="shared" si="339"/>
        <v>88</v>
      </c>
      <c r="AK1291" s="181" t="s">
        <v>942</v>
      </c>
      <c r="AL1291" s="182">
        <f t="shared" si="333"/>
        <v>0.14666666666666667</v>
      </c>
      <c r="AM1291" s="158" t="s">
        <v>943</v>
      </c>
      <c r="AN1291" s="20"/>
      <c r="AO1291" s="20"/>
      <c r="AP1291" s="21"/>
      <c r="AQ1291" s="122" t="s">
        <v>944</v>
      </c>
      <c r="AR1291" s="185" t="str">
        <f>INDEX(Преподаватели!F$3:F$72,MATCH($AK1291,Преподаватели!$E$3:$E$72,0),1)</f>
        <v>доц.</v>
      </c>
      <c r="AS1291" s="101" t="str">
        <f>INDEX(Преподаватели!G$3:G$72,MATCH($AK1291,Преподаватели!$E$3:$E$72,0),1)</f>
        <v>сум.</v>
      </c>
      <c r="AT1291" s="101" t="str">
        <f>INDEX(Преподаватели!H$3:H$72,MATCH($AK1291,Преподаватели!$E$3:$E$72,0),1)</f>
        <v>к.н.</v>
      </c>
      <c r="AU1291" s="186" t="str">
        <f>INDEX(Преподаватели!I$3:I$72,MATCH($AK1291,Преподаватели!$E$3:$E$72,0),1)</f>
        <v>б.з.</v>
      </c>
      <c r="AV1291" s="157"/>
      <c r="AW1291" s="163"/>
      <c r="AX1291" s="163"/>
      <c r="AY1291" s="164"/>
      <c r="AZ1291" s="165"/>
      <c r="BA1291" s="165"/>
    </row>
    <row r="1292" spans="1:53" s="1" customFormat="1">
      <c r="A1292" s="22"/>
      <c r="B1292" s="145" t="s">
        <v>442</v>
      </c>
      <c r="C1292" s="68" t="s">
        <v>940</v>
      </c>
      <c r="D1292" s="21" t="s">
        <v>103</v>
      </c>
      <c r="E1292" s="21" t="s">
        <v>144</v>
      </c>
      <c r="F1292" s="21">
        <v>1</v>
      </c>
      <c r="G1292" s="20" t="s">
        <v>941</v>
      </c>
      <c r="H1292" s="21">
        <v>3</v>
      </c>
      <c r="I1292" s="49">
        <v>1</v>
      </c>
      <c r="J1292" s="37"/>
      <c r="K1292" s="31"/>
      <c r="L1292" s="31"/>
      <c r="M1292" s="38"/>
      <c r="N1292" s="193"/>
      <c r="O1292" s="21">
        <v>80</v>
      </c>
      <c r="P1292" s="21">
        <v>68</v>
      </c>
      <c r="Q1292" s="21"/>
      <c r="R1292" s="21"/>
      <c r="S1292" s="21">
        <v>68</v>
      </c>
      <c r="T1292" s="121">
        <v>12</v>
      </c>
      <c r="U1292" s="50">
        <f t="shared" si="321"/>
        <v>0</v>
      </c>
      <c r="V1292" s="29">
        <f t="shared" si="322"/>
        <v>0</v>
      </c>
      <c r="W1292" s="29">
        <f t="shared" si="323"/>
        <v>68</v>
      </c>
      <c r="X1292" s="57">
        <f t="shared" si="324"/>
        <v>0</v>
      </c>
      <c r="Y1292" s="29">
        <f t="shared" si="325"/>
        <v>0</v>
      </c>
      <c r="Z1292" s="20">
        <f t="shared" si="326"/>
        <v>0</v>
      </c>
      <c r="AA1292" s="20">
        <f t="shared" si="335"/>
        <v>0</v>
      </c>
      <c r="AB1292" s="20">
        <f t="shared" si="327"/>
        <v>0</v>
      </c>
      <c r="AC1292" s="20">
        <f t="shared" si="328"/>
        <v>0</v>
      </c>
      <c r="AD1292" s="20">
        <f t="shared" si="329"/>
        <v>0</v>
      </c>
      <c r="AE1292" s="23">
        <f t="shared" si="330"/>
        <v>0</v>
      </c>
      <c r="AF1292" s="25">
        <f t="shared" si="338"/>
        <v>0</v>
      </c>
      <c r="AG1292" s="360"/>
      <c r="AH1292" s="211"/>
      <c r="AI1292" s="361"/>
      <c r="AJ1292" s="362">
        <f t="shared" si="339"/>
        <v>68</v>
      </c>
      <c r="AK1292" s="181" t="s">
        <v>958</v>
      </c>
      <c r="AL1292" s="182">
        <f t="shared" si="333"/>
        <v>0.11333333333333333</v>
      </c>
      <c r="AM1292" s="158" t="s">
        <v>943</v>
      </c>
      <c r="AN1292" s="20"/>
      <c r="AO1292" s="20"/>
      <c r="AP1292" s="21"/>
      <c r="AQ1292" s="122" t="s">
        <v>944</v>
      </c>
      <c r="AR1292" s="185" t="str">
        <f>INDEX(Преподаватели!F$3:F$72,MATCH($AK1292,Преподаватели!$E$3:$E$72,0),1)</f>
        <v>ст.викл.</v>
      </c>
      <c r="AS1292" s="101" t="str">
        <f>INDEX(Преподаватели!G$3:G$72,MATCH($AK1292,Преподаватели!$E$3:$E$72,0),1)</f>
        <v>сум.</v>
      </c>
      <c r="AT1292" s="101" t="str">
        <f>INDEX(Преподаватели!H$3:H$72,MATCH($AK1292,Преподаватели!$E$3:$E$72,0),1)</f>
        <v>б.с.</v>
      </c>
      <c r="AU1292" s="186" t="str">
        <f>INDEX(Преподаватели!I$3:I$72,MATCH($AK1292,Преподаватели!$E$3:$E$72,0),1)</f>
        <v>б.з.</v>
      </c>
      <c r="AV1292" s="157"/>
      <c r="AW1292" s="163"/>
      <c r="AX1292" s="163"/>
      <c r="AY1292" s="164"/>
      <c r="AZ1292" s="165"/>
      <c r="BA1292" s="165"/>
    </row>
    <row r="1293" spans="1:53">
      <c r="A1293" s="22"/>
      <c r="B1293" s="145" t="s">
        <v>442</v>
      </c>
      <c r="C1293" s="68" t="s">
        <v>940</v>
      </c>
      <c r="D1293" s="21" t="s">
        <v>103</v>
      </c>
      <c r="E1293" s="21" t="s">
        <v>144</v>
      </c>
      <c r="F1293" s="21">
        <v>2</v>
      </c>
      <c r="G1293" s="20" t="s">
        <v>941</v>
      </c>
      <c r="H1293" s="21">
        <v>3</v>
      </c>
      <c r="I1293" s="49">
        <v>1</v>
      </c>
      <c r="J1293" s="31"/>
      <c r="K1293" s="37"/>
      <c r="L1293" s="31"/>
      <c r="M1293" s="38"/>
      <c r="N1293" s="193"/>
      <c r="O1293" s="21">
        <v>100</v>
      </c>
      <c r="P1293" s="21">
        <v>88</v>
      </c>
      <c r="Q1293" s="21"/>
      <c r="R1293" s="21"/>
      <c r="S1293" s="21">
        <v>88</v>
      </c>
      <c r="T1293" s="121">
        <v>12</v>
      </c>
      <c r="U1293" s="50">
        <f t="shared" si="321"/>
        <v>0</v>
      </c>
      <c r="V1293" s="29">
        <f t="shared" si="322"/>
        <v>0</v>
      </c>
      <c r="W1293" s="29">
        <f t="shared" si="323"/>
        <v>88</v>
      </c>
      <c r="X1293" s="57">
        <f t="shared" si="324"/>
        <v>0</v>
      </c>
      <c r="Y1293" s="29">
        <f t="shared" si="325"/>
        <v>0</v>
      </c>
      <c r="Z1293" s="20">
        <f t="shared" si="326"/>
        <v>0</v>
      </c>
      <c r="AA1293" s="20">
        <f t="shared" si="335"/>
        <v>0</v>
      </c>
      <c r="AB1293" s="20">
        <f t="shared" si="327"/>
        <v>0</v>
      </c>
      <c r="AC1293" s="20">
        <f t="shared" si="328"/>
        <v>0</v>
      </c>
      <c r="AD1293" s="20">
        <f t="shared" si="329"/>
        <v>0</v>
      </c>
      <c r="AE1293" s="23">
        <f t="shared" si="330"/>
        <v>0</v>
      </c>
      <c r="AF1293" s="25">
        <f t="shared" si="338"/>
        <v>0</v>
      </c>
      <c r="AG1293" s="360"/>
      <c r="AH1293" s="211"/>
      <c r="AI1293" s="361"/>
      <c r="AJ1293" s="362">
        <f t="shared" si="339"/>
        <v>88</v>
      </c>
      <c r="AK1293" s="181" t="s">
        <v>958</v>
      </c>
      <c r="AL1293" s="182">
        <f t="shared" si="333"/>
        <v>0.14666666666666667</v>
      </c>
      <c r="AM1293" s="158" t="s">
        <v>943</v>
      </c>
      <c r="AN1293" s="20"/>
      <c r="AO1293" s="20"/>
      <c r="AP1293" s="21"/>
      <c r="AQ1293" s="122" t="s">
        <v>944</v>
      </c>
      <c r="AR1293" s="185" t="str">
        <f>INDEX(Преподаватели!F$3:F$72,MATCH($AK1293,Преподаватели!$E$3:$E$72,0),1)</f>
        <v>ст.викл.</v>
      </c>
      <c r="AS1293" s="101" t="str">
        <f>INDEX(Преподаватели!G$3:G$72,MATCH($AK1293,Преподаватели!$E$3:$E$72,0),1)</f>
        <v>сум.</v>
      </c>
      <c r="AT1293" s="101" t="str">
        <f>INDEX(Преподаватели!H$3:H$72,MATCH($AK1293,Преподаватели!$E$3:$E$72,0),1)</f>
        <v>б.с.</v>
      </c>
      <c r="AU1293" s="186" t="str">
        <f>INDEX(Преподаватели!I$3:I$72,MATCH($AK1293,Преподаватели!$E$3:$E$72,0),1)</f>
        <v>б.з.</v>
      </c>
      <c r="AV1293" s="157"/>
      <c r="AW1293" s="163"/>
      <c r="AX1293" s="163"/>
      <c r="AY1293" s="164"/>
      <c r="AZ1293" s="165"/>
      <c r="BA1293" s="165"/>
    </row>
    <row r="1294" spans="1:53">
      <c r="A1294" s="22"/>
      <c r="B1294" s="145" t="s">
        <v>959</v>
      </c>
      <c r="C1294" s="68" t="s">
        <v>940</v>
      </c>
      <c r="D1294" s="21" t="s">
        <v>103</v>
      </c>
      <c r="E1294" s="21" t="s">
        <v>144</v>
      </c>
      <c r="F1294" s="21">
        <v>2</v>
      </c>
      <c r="G1294" s="20" t="s">
        <v>941</v>
      </c>
      <c r="H1294" s="21">
        <v>3</v>
      </c>
      <c r="I1294" s="49">
        <v>1</v>
      </c>
      <c r="J1294" s="31"/>
      <c r="K1294" s="37"/>
      <c r="L1294" s="31"/>
      <c r="M1294" s="38"/>
      <c r="N1294" s="193"/>
      <c r="O1294" s="21">
        <v>50</v>
      </c>
      <c r="P1294" s="21">
        <v>44</v>
      </c>
      <c r="Q1294" s="21">
        <v>4</v>
      </c>
      <c r="R1294" s="21"/>
      <c r="S1294" s="21">
        <v>40</v>
      </c>
      <c r="T1294" s="121">
        <v>6</v>
      </c>
      <c r="U1294" s="50">
        <f t="shared" si="321"/>
        <v>4</v>
      </c>
      <c r="V1294" s="29">
        <f t="shared" si="322"/>
        <v>0</v>
      </c>
      <c r="W1294" s="29">
        <f t="shared" si="323"/>
        <v>40</v>
      </c>
      <c r="X1294" s="57">
        <f t="shared" si="324"/>
        <v>0</v>
      </c>
      <c r="Y1294" s="29">
        <f t="shared" si="325"/>
        <v>0</v>
      </c>
      <c r="Z1294" s="20">
        <f t="shared" si="326"/>
        <v>0</v>
      </c>
      <c r="AA1294" s="20">
        <f t="shared" si="335"/>
        <v>0</v>
      </c>
      <c r="AB1294" s="20">
        <f t="shared" si="327"/>
        <v>0</v>
      </c>
      <c r="AC1294" s="20">
        <f t="shared" si="328"/>
        <v>0</v>
      </c>
      <c r="AD1294" s="20">
        <f t="shared" si="329"/>
        <v>0</v>
      </c>
      <c r="AE1294" s="23">
        <f t="shared" si="330"/>
        <v>0</v>
      </c>
      <c r="AF1294" s="25">
        <f t="shared" si="338"/>
        <v>0</v>
      </c>
      <c r="AG1294" s="360">
        <f>IF(OR(L1294="+",A1294="Пр",A1294="ПедПр",A1294="НПрКПУ"),0,IF(OR(D1294="Ден.(д)",D1294="Заоч.(д)"),N1294*0.5*H1294,IF((V1294+W1294)&gt;0,N1294*H1294*0.08,0)))</f>
        <v>0</v>
      </c>
      <c r="AH1294" s="211">
        <f>IF(AF1294&gt;0,0,IF(D1294="Заоч.",0,IF(OR(D1294="Ден.(д)",D1294="Заоч.(д)"),0,IF(Q1294&gt;0,N1294*H1294*0.02,0))))</f>
        <v>0</v>
      </c>
      <c r="AI1294" s="361"/>
      <c r="AJ1294" s="362">
        <f t="shared" si="339"/>
        <v>44</v>
      </c>
      <c r="AK1294" s="181" t="s">
        <v>954</v>
      </c>
      <c r="AL1294" s="182">
        <f t="shared" si="333"/>
        <v>7.3333333333333334E-2</v>
      </c>
      <c r="AM1294" s="158" t="s">
        <v>943</v>
      </c>
      <c r="AN1294" s="20"/>
      <c r="AO1294" s="20"/>
      <c r="AP1294" s="21"/>
      <c r="AQ1294" s="122" t="s">
        <v>944</v>
      </c>
      <c r="AR1294" s="185" t="str">
        <f>INDEX(Преподаватели!F$3:F$72,MATCH($AK1294,Преподаватели!$E$3:$E$72,0),1)</f>
        <v>ст.викл.</v>
      </c>
      <c r="AS1294" s="101" t="str">
        <f>INDEX(Преподаватели!G$3:G$72,MATCH($AK1294,Преподаватели!$E$3:$E$72,0),1)</f>
        <v>шт.</v>
      </c>
      <c r="AT1294" s="101" t="str">
        <f>INDEX(Преподаватели!H$3:H$72,MATCH($AK1294,Преподаватели!$E$3:$E$72,0),1)</f>
        <v>б.с.</v>
      </c>
      <c r="AU1294" s="186" t="str">
        <f>INDEX(Преподаватели!I$3:I$72,MATCH($AK1294,Преподаватели!$E$3:$E$72,0),1)</f>
        <v>б.з.</v>
      </c>
      <c r="AV1294" s="157"/>
      <c r="AW1294" s="163"/>
      <c r="AX1294" s="163"/>
      <c r="AY1294" s="164"/>
      <c r="AZ1294" s="165"/>
      <c r="BA1294" s="165"/>
    </row>
    <row r="1295" spans="1:53">
      <c r="A1295" s="22" t="s">
        <v>960</v>
      </c>
      <c r="B1295" s="552" t="s">
        <v>961</v>
      </c>
      <c r="C1295" s="68" t="s">
        <v>962</v>
      </c>
      <c r="D1295" s="21" t="s">
        <v>103</v>
      </c>
      <c r="E1295" s="21" t="s">
        <v>192</v>
      </c>
      <c r="F1295" s="21">
        <v>1</v>
      </c>
      <c r="G1295" s="20" t="s">
        <v>963</v>
      </c>
      <c r="H1295" s="21">
        <v>6</v>
      </c>
      <c r="I1295" s="49">
        <v>1</v>
      </c>
      <c r="J1295" s="31"/>
      <c r="K1295" s="31" t="s">
        <v>964</v>
      </c>
      <c r="L1295" s="31"/>
      <c r="M1295" s="38"/>
      <c r="N1295" s="193">
        <v>2</v>
      </c>
      <c r="O1295" s="21">
        <v>60</v>
      </c>
      <c r="P1295" s="21">
        <v>16</v>
      </c>
      <c r="Q1295" s="21">
        <v>8</v>
      </c>
      <c r="R1295" s="21">
        <v>0</v>
      </c>
      <c r="S1295" s="21">
        <v>8</v>
      </c>
      <c r="T1295" s="121">
        <v>28</v>
      </c>
      <c r="U1295" s="50">
        <f t="shared" si="321"/>
        <v>8</v>
      </c>
      <c r="V1295" s="29">
        <f t="shared" si="322"/>
        <v>0</v>
      </c>
      <c r="W1295" s="29">
        <f t="shared" si="323"/>
        <v>8</v>
      </c>
      <c r="X1295" s="57">
        <f t="shared" si="324"/>
        <v>0</v>
      </c>
      <c r="Y1295" s="29">
        <f t="shared" si="325"/>
        <v>0</v>
      </c>
      <c r="Z1295" s="20">
        <f t="shared" si="326"/>
        <v>0</v>
      </c>
      <c r="AA1295" s="20">
        <f t="shared" si="335"/>
        <v>0</v>
      </c>
      <c r="AB1295" s="20">
        <f t="shared" si="327"/>
        <v>0</v>
      </c>
      <c r="AC1295" s="20">
        <f t="shared" si="328"/>
        <v>0</v>
      </c>
      <c r="AD1295" s="20">
        <f t="shared" si="329"/>
        <v>0</v>
      </c>
      <c r="AE1295" s="23">
        <f t="shared" si="330"/>
        <v>0</v>
      </c>
      <c r="AF1295" s="25">
        <f t="shared" si="338"/>
        <v>0</v>
      </c>
      <c r="AG1295" s="360"/>
      <c r="AH1295" s="211"/>
      <c r="AI1295" s="361"/>
      <c r="AJ1295" s="362">
        <f t="shared" si="339"/>
        <v>16</v>
      </c>
      <c r="AK1295" s="181" t="s">
        <v>954</v>
      </c>
      <c r="AL1295" s="182">
        <f t="shared" si="333"/>
        <v>2.6666666666666668E-2</v>
      </c>
      <c r="AM1295" s="158" t="s">
        <v>943</v>
      </c>
      <c r="AN1295" s="20"/>
      <c r="AO1295" s="20"/>
      <c r="AP1295" s="21"/>
      <c r="AQ1295" s="122" t="s">
        <v>944</v>
      </c>
      <c r="AR1295" s="185" t="str">
        <f>INDEX(Преподаватели!F$3:F$72,MATCH($AK1295,Преподаватели!$E$3:$E$72,0),1)</f>
        <v>ст.викл.</v>
      </c>
      <c r="AS1295" s="101" t="str">
        <f>INDEX(Преподаватели!G$3:G$72,MATCH($AK1295,Преподаватели!$E$3:$E$72,0),1)</f>
        <v>шт.</v>
      </c>
      <c r="AT1295" s="101" t="str">
        <f>INDEX(Преподаватели!H$3:H$72,MATCH($AK1295,Преподаватели!$E$3:$E$72,0),1)</f>
        <v>б.с.</v>
      </c>
      <c r="AU1295" s="186" t="str">
        <f>INDEX(Преподаватели!I$3:I$72,MATCH($AK1295,Преподаватели!$E$3:$E$72,0),1)</f>
        <v>б.з.</v>
      </c>
      <c r="AV1295" s="157"/>
      <c r="AW1295" s="163"/>
      <c r="AX1295" s="163"/>
      <c r="AY1295" s="164"/>
      <c r="AZ1295" s="165"/>
      <c r="BA1295" s="165"/>
    </row>
    <row r="1296" spans="1:53">
      <c r="A1296" s="22" t="s">
        <v>960</v>
      </c>
      <c r="B1296" s="552" t="s">
        <v>961</v>
      </c>
      <c r="C1296" s="68" t="s">
        <v>962</v>
      </c>
      <c r="D1296" s="21" t="s">
        <v>103</v>
      </c>
      <c r="E1296" s="21" t="s">
        <v>192</v>
      </c>
      <c r="F1296" s="21">
        <v>2</v>
      </c>
      <c r="G1296" s="20" t="s">
        <v>963</v>
      </c>
      <c r="H1296" s="21">
        <v>6</v>
      </c>
      <c r="I1296" s="49">
        <v>1</v>
      </c>
      <c r="J1296" s="31"/>
      <c r="K1296" s="31" t="s">
        <v>964</v>
      </c>
      <c r="L1296" s="31"/>
      <c r="M1296" s="38"/>
      <c r="N1296" s="193">
        <v>2</v>
      </c>
      <c r="O1296" s="21">
        <v>60</v>
      </c>
      <c r="P1296" s="21">
        <v>16</v>
      </c>
      <c r="Q1296" s="21">
        <v>8</v>
      </c>
      <c r="R1296" s="21">
        <v>0</v>
      </c>
      <c r="S1296" s="21">
        <v>8</v>
      </c>
      <c r="T1296" s="121">
        <v>28</v>
      </c>
      <c r="U1296" s="50">
        <f t="shared" si="321"/>
        <v>8</v>
      </c>
      <c r="V1296" s="29">
        <f t="shared" si="322"/>
        <v>0</v>
      </c>
      <c r="W1296" s="29">
        <f t="shared" si="323"/>
        <v>8</v>
      </c>
      <c r="X1296" s="57">
        <f t="shared" si="324"/>
        <v>0</v>
      </c>
      <c r="Y1296" s="29">
        <f t="shared" si="325"/>
        <v>0</v>
      </c>
      <c r="Z1296" s="20">
        <f t="shared" si="326"/>
        <v>0</v>
      </c>
      <c r="AA1296" s="20">
        <f t="shared" si="335"/>
        <v>0</v>
      </c>
      <c r="AB1296" s="20">
        <f t="shared" si="327"/>
        <v>0</v>
      </c>
      <c r="AC1296" s="20">
        <f t="shared" si="328"/>
        <v>0</v>
      </c>
      <c r="AD1296" s="20">
        <f t="shared" si="329"/>
        <v>0</v>
      </c>
      <c r="AE1296" s="23">
        <f t="shared" si="330"/>
        <v>0</v>
      </c>
      <c r="AF1296" s="25">
        <f t="shared" si="338"/>
        <v>0</v>
      </c>
      <c r="AG1296" s="360"/>
      <c r="AH1296" s="211"/>
      <c r="AI1296" s="361"/>
      <c r="AJ1296" s="362">
        <f t="shared" si="339"/>
        <v>16</v>
      </c>
      <c r="AK1296" s="181" t="s">
        <v>954</v>
      </c>
      <c r="AL1296" s="182">
        <f t="shared" si="333"/>
        <v>2.6666666666666668E-2</v>
      </c>
      <c r="AM1296" s="158" t="s">
        <v>943</v>
      </c>
      <c r="AN1296" s="20"/>
      <c r="AO1296" s="20"/>
      <c r="AP1296" s="21"/>
      <c r="AQ1296" s="122" t="s">
        <v>944</v>
      </c>
      <c r="AR1296" s="185" t="str">
        <f>INDEX(Преподаватели!F$3:F$72,MATCH($AK1296,Преподаватели!$E$3:$E$72,0),1)</f>
        <v>ст.викл.</v>
      </c>
      <c r="AS1296" s="101" t="str">
        <f>INDEX(Преподаватели!G$3:G$72,MATCH($AK1296,Преподаватели!$E$3:$E$72,0),1)</f>
        <v>шт.</v>
      </c>
      <c r="AT1296" s="101" t="str">
        <f>INDEX(Преподаватели!H$3:H$72,MATCH($AK1296,Преподаватели!$E$3:$E$72,0),1)</f>
        <v>б.с.</v>
      </c>
      <c r="AU1296" s="186" t="str">
        <f>INDEX(Преподаватели!I$3:I$72,MATCH($AK1296,Преподаватели!$E$3:$E$72,0),1)</f>
        <v>б.з.</v>
      </c>
      <c r="AV1296" s="157"/>
      <c r="AW1296" s="163"/>
      <c r="AX1296" s="163"/>
      <c r="AY1296" s="164"/>
      <c r="AZ1296" s="165"/>
      <c r="BA1296" s="165"/>
    </row>
    <row r="1297" spans="1:53" s="1" customFormat="1">
      <c r="A1297" s="22" t="s">
        <v>967</v>
      </c>
      <c r="B1297" s="552" t="s">
        <v>968</v>
      </c>
      <c r="C1297" s="68" t="s">
        <v>962</v>
      </c>
      <c r="D1297" s="21" t="s">
        <v>103</v>
      </c>
      <c r="E1297" s="21" t="s">
        <v>192</v>
      </c>
      <c r="F1297" s="21">
        <v>1</v>
      </c>
      <c r="G1297" s="320" t="s">
        <v>969</v>
      </c>
      <c r="H1297" s="21">
        <v>11</v>
      </c>
      <c r="I1297" s="49">
        <v>1</v>
      </c>
      <c r="J1297" s="31" t="s">
        <v>964</v>
      </c>
      <c r="K1297" s="31"/>
      <c r="L1297" s="31"/>
      <c r="M1297" s="38"/>
      <c r="N1297" s="193">
        <v>3</v>
      </c>
      <c r="O1297" s="21">
        <v>90</v>
      </c>
      <c r="P1297" s="21">
        <v>16</v>
      </c>
      <c r="Q1297" s="21">
        <v>8</v>
      </c>
      <c r="R1297" s="21">
        <v>0</v>
      </c>
      <c r="S1297" s="21">
        <v>8</v>
      </c>
      <c r="T1297" s="121">
        <v>41</v>
      </c>
      <c r="U1297" s="50">
        <f t="shared" si="321"/>
        <v>8</v>
      </c>
      <c r="V1297" s="29">
        <f t="shared" si="322"/>
        <v>0</v>
      </c>
      <c r="W1297" s="29">
        <f t="shared" si="323"/>
        <v>8</v>
      </c>
      <c r="X1297" s="57">
        <f t="shared" si="324"/>
        <v>0</v>
      </c>
      <c r="Y1297" s="29">
        <f t="shared" si="325"/>
        <v>0</v>
      </c>
      <c r="Z1297" s="20">
        <f t="shared" si="326"/>
        <v>0</v>
      </c>
      <c r="AA1297" s="20">
        <f t="shared" si="335"/>
        <v>0</v>
      </c>
      <c r="AB1297" s="20">
        <f t="shared" si="327"/>
        <v>0</v>
      </c>
      <c r="AC1297" s="20">
        <f t="shared" si="328"/>
        <v>0</v>
      </c>
      <c r="AD1297" s="20">
        <f t="shared" si="329"/>
        <v>0</v>
      </c>
      <c r="AE1297" s="23">
        <f t="shared" si="330"/>
        <v>0</v>
      </c>
      <c r="AF1297" s="25">
        <f t="shared" si="338"/>
        <v>0</v>
      </c>
      <c r="AG1297" s="363"/>
      <c r="AH1297" s="211"/>
      <c r="AI1297" s="361"/>
      <c r="AJ1297" s="362">
        <f t="shared" si="339"/>
        <v>16</v>
      </c>
      <c r="AK1297" s="181" t="s">
        <v>947</v>
      </c>
      <c r="AL1297" s="182">
        <f t="shared" si="333"/>
        <v>2.6666666666666668E-2</v>
      </c>
      <c r="AM1297" s="158" t="s">
        <v>943</v>
      </c>
      <c r="AN1297" s="20"/>
      <c r="AO1297" s="20"/>
      <c r="AP1297" s="21"/>
      <c r="AQ1297" s="122" t="s">
        <v>944</v>
      </c>
      <c r="AR1297" s="185" t="str">
        <f>INDEX(Преподаватели!F$3:F$72,MATCH($AK1297,Преподаватели!$E$3:$E$72,0),1)</f>
        <v>ст.викл.</v>
      </c>
      <c r="AS1297" s="101" t="str">
        <f>INDEX(Преподаватели!G$3:G$72,MATCH($AK1297,Преподаватели!$E$3:$E$72,0),1)</f>
        <v>сум.</v>
      </c>
      <c r="AT1297" s="101" t="str">
        <f>INDEX(Преподаватели!H$3:H$72,MATCH($AK1297,Преподаватели!$E$3:$E$72,0),1)</f>
        <v>б.с.</v>
      </c>
      <c r="AU1297" s="186" t="str">
        <f>INDEX(Преподаватели!I$3:I$72,MATCH($AK1297,Преподаватели!$E$3:$E$72,0),1)</f>
        <v>б.з.</v>
      </c>
      <c r="AV1297" s="157"/>
      <c r="AW1297" s="163"/>
      <c r="AX1297" s="163"/>
      <c r="AY1297" s="164"/>
      <c r="AZ1297" s="165"/>
      <c r="BA1297" s="165"/>
    </row>
    <row r="1298" spans="1:53" ht="28.5" customHeight="1">
      <c r="A1298" s="22" t="s">
        <v>970</v>
      </c>
      <c r="B1298" s="552" t="s">
        <v>971</v>
      </c>
      <c r="C1298" s="68" t="s">
        <v>962</v>
      </c>
      <c r="D1298" s="21" t="s">
        <v>103</v>
      </c>
      <c r="E1298" s="21" t="s">
        <v>192</v>
      </c>
      <c r="F1298" s="21">
        <v>1</v>
      </c>
      <c r="G1298" s="20" t="s">
        <v>963</v>
      </c>
      <c r="H1298" s="21">
        <v>6</v>
      </c>
      <c r="I1298" s="49">
        <v>1</v>
      </c>
      <c r="J1298" s="37"/>
      <c r="K1298" s="31" t="s">
        <v>964</v>
      </c>
      <c r="L1298" s="31"/>
      <c r="M1298" s="38"/>
      <c r="N1298" s="193">
        <v>3</v>
      </c>
      <c r="O1298" s="21">
        <v>90</v>
      </c>
      <c r="P1298" s="21">
        <v>16</v>
      </c>
      <c r="Q1298" s="21">
        <v>8</v>
      </c>
      <c r="R1298" s="21">
        <v>0</v>
      </c>
      <c r="S1298" s="21">
        <v>8</v>
      </c>
      <c r="T1298" s="121">
        <v>26</v>
      </c>
      <c r="U1298" s="50">
        <f t="shared" si="321"/>
        <v>8</v>
      </c>
      <c r="V1298" s="29">
        <f t="shared" si="322"/>
        <v>0</v>
      </c>
      <c r="W1298" s="29">
        <f t="shared" si="323"/>
        <v>8</v>
      </c>
      <c r="X1298" s="57">
        <f t="shared" si="324"/>
        <v>0</v>
      </c>
      <c r="Y1298" s="29">
        <f t="shared" si="325"/>
        <v>0</v>
      </c>
      <c r="Z1298" s="20">
        <f t="shared" si="326"/>
        <v>0</v>
      </c>
      <c r="AA1298" s="20">
        <f t="shared" si="335"/>
        <v>0</v>
      </c>
      <c r="AB1298" s="20">
        <f t="shared" si="327"/>
        <v>0</v>
      </c>
      <c r="AC1298" s="20">
        <f t="shared" si="328"/>
        <v>0</v>
      </c>
      <c r="AD1298" s="20">
        <f t="shared" si="329"/>
        <v>0</v>
      </c>
      <c r="AE1298" s="23">
        <f t="shared" si="330"/>
        <v>0</v>
      </c>
      <c r="AF1298" s="25">
        <f t="shared" si="338"/>
        <v>0</v>
      </c>
      <c r="AG1298" s="360"/>
      <c r="AH1298" s="211"/>
      <c r="AI1298" s="361"/>
      <c r="AJ1298" s="362">
        <f t="shared" si="339"/>
        <v>16</v>
      </c>
      <c r="AK1298" s="181" t="s">
        <v>972</v>
      </c>
      <c r="AL1298" s="182">
        <f t="shared" si="333"/>
        <v>2.6666666666666668E-2</v>
      </c>
      <c r="AM1298" s="158" t="s">
        <v>943</v>
      </c>
      <c r="AN1298" s="20"/>
      <c r="AO1298" s="20"/>
      <c r="AP1298" s="21"/>
      <c r="AQ1298" s="122" t="s">
        <v>944</v>
      </c>
      <c r="AR1298" s="185" t="str">
        <f>INDEX(Преподаватели!F$3:F$72,MATCH($AK1298,Преподаватели!$E$3:$E$72,0),1)</f>
        <v>доц.</v>
      </c>
      <c r="AS1298" s="101" t="str">
        <f>INDEX(Преподаватели!G$3:G$72,MATCH($AK1298,Преподаватели!$E$3:$E$72,0),1)</f>
        <v>шт.</v>
      </c>
      <c r="AT1298" s="101" t="str">
        <f>INDEX(Преподаватели!H$3:H$72,MATCH($AK1298,Преподаватели!$E$3:$E$72,0),1)</f>
        <v>к.н.</v>
      </c>
      <c r="AU1298" s="186" t="str">
        <f>INDEX(Преподаватели!I$3:I$72,MATCH($AK1298,Преподаватели!$E$3:$E$72,0),1)</f>
        <v>б.з.</v>
      </c>
      <c r="AV1298" s="157"/>
      <c r="AW1298" s="163"/>
      <c r="AX1298" s="163"/>
      <c r="AY1298" s="164"/>
      <c r="AZ1298" s="165"/>
      <c r="BA1298" s="165"/>
    </row>
    <row r="1299" spans="1:53">
      <c r="A1299" s="22" t="s">
        <v>976</v>
      </c>
      <c r="B1299" s="552" t="s">
        <v>977</v>
      </c>
      <c r="C1299" s="68" t="s">
        <v>962</v>
      </c>
      <c r="D1299" s="21" t="s">
        <v>103</v>
      </c>
      <c r="E1299" s="21" t="s">
        <v>192</v>
      </c>
      <c r="F1299" s="21">
        <v>1</v>
      </c>
      <c r="G1299" s="320" t="s">
        <v>969</v>
      </c>
      <c r="H1299" s="21">
        <v>6</v>
      </c>
      <c r="I1299" s="49">
        <v>1</v>
      </c>
      <c r="J1299" s="31"/>
      <c r="K1299" s="31" t="s">
        <v>964</v>
      </c>
      <c r="L1299" s="31"/>
      <c r="M1299" s="38"/>
      <c r="N1299" s="193">
        <v>2</v>
      </c>
      <c r="O1299" s="21">
        <v>60</v>
      </c>
      <c r="P1299" s="21">
        <v>32</v>
      </c>
      <c r="Q1299" s="21">
        <v>0</v>
      </c>
      <c r="R1299" s="21">
        <v>0</v>
      </c>
      <c r="S1299" s="21">
        <v>32</v>
      </c>
      <c r="T1299" s="121">
        <v>28</v>
      </c>
      <c r="U1299" s="50">
        <f t="shared" si="321"/>
        <v>0</v>
      </c>
      <c r="V1299" s="29">
        <f t="shared" si="322"/>
        <v>0</v>
      </c>
      <c r="W1299" s="29">
        <f t="shared" si="323"/>
        <v>32</v>
      </c>
      <c r="X1299" s="57">
        <f t="shared" si="324"/>
        <v>0</v>
      </c>
      <c r="Y1299" s="29">
        <f t="shared" si="325"/>
        <v>0</v>
      </c>
      <c r="Z1299" s="20">
        <f t="shared" si="326"/>
        <v>0</v>
      </c>
      <c r="AA1299" s="20">
        <f t="shared" si="335"/>
        <v>0</v>
      </c>
      <c r="AB1299" s="20">
        <f t="shared" si="327"/>
        <v>0</v>
      </c>
      <c r="AC1299" s="20">
        <f t="shared" si="328"/>
        <v>0</v>
      </c>
      <c r="AD1299" s="20">
        <f t="shared" si="329"/>
        <v>0</v>
      </c>
      <c r="AE1299" s="23">
        <f t="shared" si="330"/>
        <v>0</v>
      </c>
      <c r="AF1299" s="25">
        <f t="shared" si="338"/>
        <v>0</v>
      </c>
      <c r="AG1299" s="360"/>
      <c r="AH1299" s="211"/>
      <c r="AI1299" s="361"/>
      <c r="AJ1299" s="362">
        <f t="shared" si="339"/>
        <v>32</v>
      </c>
      <c r="AK1299" s="181" t="s">
        <v>975</v>
      </c>
      <c r="AL1299" s="182">
        <f t="shared" si="333"/>
        <v>5.3333333333333337E-2</v>
      </c>
      <c r="AM1299" s="158" t="s">
        <v>943</v>
      </c>
      <c r="AN1299" s="20"/>
      <c r="AO1299" s="20"/>
      <c r="AP1299" s="21"/>
      <c r="AQ1299" s="122" t="s">
        <v>944</v>
      </c>
      <c r="AR1299" s="185" t="str">
        <f>INDEX(Преподаватели!F$3:F$72,MATCH($AK1299,Преподаватели!$E$3:$E$72,0),1)</f>
        <v>ст.викл.</v>
      </c>
      <c r="AS1299" s="101" t="str">
        <f>INDEX(Преподаватели!G$3:G$72,MATCH($AK1299,Преподаватели!$E$3:$E$72,0),1)</f>
        <v>сум.</v>
      </c>
      <c r="AT1299" s="101" t="str">
        <f>INDEX(Преподаватели!H$3:H$72,MATCH($AK1299,Преподаватели!$E$3:$E$72,0),1)</f>
        <v>б.с.</v>
      </c>
      <c r="AU1299" s="186" t="str">
        <f>INDEX(Преподаватели!I$3:I$72,MATCH($AK1299,Преподаватели!$E$3:$E$72,0),1)</f>
        <v>б.з.</v>
      </c>
      <c r="AV1299" s="157"/>
      <c r="AW1299" s="163"/>
      <c r="AX1299" s="163"/>
      <c r="AY1299" s="164"/>
      <c r="AZ1299" s="165"/>
      <c r="BA1299" s="165"/>
    </row>
    <row r="1300" spans="1:53">
      <c r="A1300" s="22" t="s">
        <v>976</v>
      </c>
      <c r="B1300" s="552" t="s">
        <v>977</v>
      </c>
      <c r="C1300" s="68" t="s">
        <v>962</v>
      </c>
      <c r="D1300" s="21" t="s">
        <v>103</v>
      </c>
      <c r="E1300" s="21" t="s">
        <v>192</v>
      </c>
      <c r="F1300" s="21">
        <v>2</v>
      </c>
      <c r="G1300" s="320" t="s">
        <v>969</v>
      </c>
      <c r="H1300" s="21">
        <v>11</v>
      </c>
      <c r="I1300" s="49">
        <v>1</v>
      </c>
      <c r="J1300" s="31" t="s">
        <v>964</v>
      </c>
      <c r="K1300" s="31"/>
      <c r="L1300" s="31"/>
      <c r="M1300" s="38"/>
      <c r="N1300" s="193">
        <v>2</v>
      </c>
      <c r="O1300" s="21">
        <v>60</v>
      </c>
      <c r="P1300" s="21">
        <v>32</v>
      </c>
      <c r="Q1300" s="21">
        <v>0</v>
      </c>
      <c r="R1300" s="21">
        <v>0</v>
      </c>
      <c r="S1300" s="21">
        <v>32</v>
      </c>
      <c r="T1300" s="121">
        <v>11</v>
      </c>
      <c r="U1300" s="50">
        <f t="shared" si="321"/>
        <v>0</v>
      </c>
      <c r="V1300" s="29">
        <f t="shared" si="322"/>
        <v>0</v>
      </c>
      <c r="W1300" s="29">
        <f t="shared" si="323"/>
        <v>32</v>
      </c>
      <c r="X1300" s="57">
        <f t="shared" si="324"/>
        <v>0</v>
      </c>
      <c r="Y1300" s="29">
        <f t="shared" si="325"/>
        <v>0</v>
      </c>
      <c r="Z1300" s="20">
        <f t="shared" si="326"/>
        <v>0</v>
      </c>
      <c r="AA1300" s="20">
        <f t="shared" si="335"/>
        <v>0</v>
      </c>
      <c r="AB1300" s="20">
        <f t="shared" si="327"/>
        <v>0</v>
      </c>
      <c r="AC1300" s="20">
        <f t="shared" si="328"/>
        <v>0</v>
      </c>
      <c r="AD1300" s="20">
        <f t="shared" si="329"/>
        <v>0</v>
      </c>
      <c r="AE1300" s="23">
        <f t="shared" si="330"/>
        <v>0</v>
      </c>
      <c r="AF1300" s="25">
        <f t="shared" si="338"/>
        <v>0</v>
      </c>
      <c r="AG1300" s="360"/>
      <c r="AH1300" s="211">
        <f>IF(AF1300&gt;0,0,IF(D1300="Заоч.",0,IF(OR(D1300="Ден.(д)",D1300="Заоч.(д)"),0,IF(Q1300&gt;0,N1300*H1300*0.02,0))))</f>
        <v>0</v>
      </c>
      <c r="AI1300" s="361"/>
      <c r="AJ1300" s="362">
        <f t="shared" si="339"/>
        <v>32</v>
      </c>
      <c r="AK1300" s="181" t="s">
        <v>975</v>
      </c>
      <c r="AL1300" s="182">
        <f t="shared" si="333"/>
        <v>5.3333333333333337E-2</v>
      </c>
      <c r="AM1300" s="158" t="s">
        <v>943</v>
      </c>
      <c r="AN1300" s="20"/>
      <c r="AO1300" s="20"/>
      <c r="AP1300" s="21"/>
      <c r="AQ1300" s="122" t="s">
        <v>944</v>
      </c>
      <c r="AR1300" s="185" t="str">
        <f>INDEX(Преподаватели!F$3:F$72,MATCH($AK1300,Преподаватели!$E$3:$E$72,0),1)</f>
        <v>ст.викл.</v>
      </c>
      <c r="AS1300" s="101" t="str">
        <f>INDEX(Преподаватели!G$3:G$72,MATCH($AK1300,Преподаватели!$E$3:$E$72,0),1)</f>
        <v>сум.</v>
      </c>
      <c r="AT1300" s="101" t="str">
        <f>INDEX(Преподаватели!H$3:H$72,MATCH($AK1300,Преподаватели!$E$3:$E$72,0),1)</f>
        <v>б.с.</v>
      </c>
      <c r="AU1300" s="186" t="str">
        <f>INDEX(Преподаватели!I$3:I$72,MATCH($AK1300,Преподаватели!$E$3:$E$72,0),1)</f>
        <v>б.з.</v>
      </c>
      <c r="AV1300" s="157"/>
      <c r="AW1300" s="163"/>
      <c r="AX1300" s="163"/>
      <c r="AY1300" s="164"/>
      <c r="AZ1300" s="165"/>
      <c r="BA1300" s="165"/>
    </row>
    <row r="1301" spans="1:53">
      <c r="A1301" s="22" t="s">
        <v>978</v>
      </c>
      <c r="B1301" s="552" t="s">
        <v>979</v>
      </c>
      <c r="C1301" s="68" t="s">
        <v>962</v>
      </c>
      <c r="D1301" s="21" t="s">
        <v>103</v>
      </c>
      <c r="E1301" s="21" t="s">
        <v>192</v>
      </c>
      <c r="F1301" s="21">
        <v>1</v>
      </c>
      <c r="G1301" s="320" t="s">
        <v>969</v>
      </c>
      <c r="H1301" s="21">
        <v>11</v>
      </c>
      <c r="I1301" s="49">
        <v>1</v>
      </c>
      <c r="J1301" s="37"/>
      <c r="K1301" s="31" t="s">
        <v>964</v>
      </c>
      <c r="L1301" s="31"/>
      <c r="M1301" s="38"/>
      <c r="N1301" s="193">
        <v>2</v>
      </c>
      <c r="O1301" s="21">
        <v>60</v>
      </c>
      <c r="P1301" s="21">
        <v>32</v>
      </c>
      <c r="Q1301" s="21">
        <v>0</v>
      </c>
      <c r="R1301" s="21">
        <v>0</v>
      </c>
      <c r="S1301" s="21">
        <v>32</v>
      </c>
      <c r="T1301" s="121">
        <v>12</v>
      </c>
      <c r="U1301" s="50">
        <f t="shared" si="321"/>
        <v>0</v>
      </c>
      <c r="V1301" s="29">
        <f t="shared" si="322"/>
        <v>0</v>
      </c>
      <c r="W1301" s="29">
        <f t="shared" si="323"/>
        <v>32</v>
      </c>
      <c r="X1301" s="57">
        <f t="shared" si="324"/>
        <v>0</v>
      </c>
      <c r="Y1301" s="29">
        <f t="shared" si="325"/>
        <v>0</v>
      </c>
      <c r="Z1301" s="20">
        <f t="shared" si="326"/>
        <v>0</v>
      </c>
      <c r="AA1301" s="20">
        <f t="shared" si="335"/>
        <v>0</v>
      </c>
      <c r="AB1301" s="20">
        <f t="shared" si="327"/>
        <v>0</v>
      </c>
      <c r="AC1301" s="20">
        <f t="shared" si="328"/>
        <v>0</v>
      </c>
      <c r="AD1301" s="20">
        <f t="shared" si="329"/>
        <v>0</v>
      </c>
      <c r="AE1301" s="23">
        <f t="shared" si="330"/>
        <v>0</v>
      </c>
      <c r="AF1301" s="25">
        <f t="shared" si="338"/>
        <v>0</v>
      </c>
      <c r="AG1301" s="360"/>
      <c r="AH1301" s="211">
        <f>IF(AF1301&gt;0,0,IF(D1301="Заоч.",0,IF(OR(D1301="Ден.(д)",D1301="Заоч.(д)"),0,IF(Q1301&gt;0,N1301*H1301*0.02,0))))</f>
        <v>0</v>
      </c>
      <c r="AI1301" s="361"/>
      <c r="AJ1301" s="362">
        <f t="shared" si="339"/>
        <v>32</v>
      </c>
      <c r="AK1301" s="181" t="s">
        <v>975</v>
      </c>
      <c r="AL1301" s="182">
        <f t="shared" si="333"/>
        <v>5.3333333333333337E-2</v>
      </c>
      <c r="AM1301" s="158" t="s">
        <v>943</v>
      </c>
      <c r="AN1301" s="20"/>
      <c r="AO1301" s="20"/>
      <c r="AP1301" s="21"/>
      <c r="AQ1301" s="122" t="s">
        <v>944</v>
      </c>
      <c r="AR1301" s="185" t="str">
        <f>INDEX(Преподаватели!F$3:F$72,MATCH($AK1301,Преподаватели!$E$3:$E$72,0),1)</f>
        <v>ст.викл.</v>
      </c>
      <c r="AS1301" s="101" t="str">
        <f>INDEX(Преподаватели!G$3:G$72,MATCH($AK1301,Преподаватели!$E$3:$E$72,0),1)</f>
        <v>сум.</v>
      </c>
      <c r="AT1301" s="101" t="str">
        <f>INDEX(Преподаватели!H$3:H$72,MATCH($AK1301,Преподаватели!$E$3:$E$72,0),1)</f>
        <v>б.с.</v>
      </c>
      <c r="AU1301" s="186" t="str">
        <f>INDEX(Преподаватели!I$3:I$72,MATCH($AK1301,Преподаватели!$E$3:$E$72,0),1)</f>
        <v>б.з.</v>
      </c>
      <c r="AV1301" s="157"/>
      <c r="AW1301" s="163"/>
      <c r="AX1301" s="163"/>
      <c r="AY1301" s="164"/>
      <c r="AZ1301" s="165"/>
      <c r="BA1301" s="165"/>
    </row>
    <row r="1302" spans="1:53">
      <c r="A1302" s="22" t="s">
        <v>978</v>
      </c>
      <c r="B1302" s="552" t="s">
        <v>979</v>
      </c>
      <c r="C1302" s="68" t="s">
        <v>962</v>
      </c>
      <c r="D1302" s="21" t="s">
        <v>103</v>
      </c>
      <c r="E1302" s="21" t="s">
        <v>192</v>
      </c>
      <c r="F1302" s="21">
        <v>2</v>
      </c>
      <c r="G1302" s="320" t="s">
        <v>969</v>
      </c>
      <c r="H1302" s="21">
        <v>11</v>
      </c>
      <c r="I1302" s="49">
        <v>1</v>
      </c>
      <c r="J1302" s="31" t="s">
        <v>964</v>
      </c>
      <c r="K1302" s="31"/>
      <c r="L1302" s="31"/>
      <c r="M1302" s="38"/>
      <c r="N1302" s="193">
        <v>2</v>
      </c>
      <c r="O1302" s="21">
        <v>60</v>
      </c>
      <c r="P1302" s="21">
        <v>32</v>
      </c>
      <c r="Q1302" s="21">
        <v>0</v>
      </c>
      <c r="R1302" s="21">
        <v>0</v>
      </c>
      <c r="S1302" s="21">
        <v>32</v>
      </c>
      <c r="T1302" s="121">
        <v>11</v>
      </c>
      <c r="U1302" s="50">
        <f t="shared" si="321"/>
        <v>0</v>
      </c>
      <c r="V1302" s="29">
        <f t="shared" si="322"/>
        <v>0</v>
      </c>
      <c r="W1302" s="29">
        <f t="shared" si="323"/>
        <v>32</v>
      </c>
      <c r="X1302" s="57">
        <f t="shared" si="324"/>
        <v>0</v>
      </c>
      <c r="Y1302" s="29">
        <f t="shared" si="325"/>
        <v>0</v>
      </c>
      <c r="Z1302" s="20">
        <f t="shared" si="326"/>
        <v>0</v>
      </c>
      <c r="AA1302" s="20">
        <f t="shared" si="335"/>
        <v>0</v>
      </c>
      <c r="AB1302" s="20">
        <f t="shared" si="327"/>
        <v>0</v>
      </c>
      <c r="AC1302" s="20">
        <f t="shared" si="328"/>
        <v>0</v>
      </c>
      <c r="AD1302" s="20">
        <f t="shared" si="329"/>
        <v>0</v>
      </c>
      <c r="AE1302" s="23">
        <f t="shared" si="330"/>
        <v>0</v>
      </c>
      <c r="AF1302" s="25">
        <f t="shared" si="338"/>
        <v>0</v>
      </c>
      <c r="AG1302" s="360"/>
      <c r="AH1302" s="211"/>
      <c r="AI1302" s="361"/>
      <c r="AJ1302" s="362">
        <f t="shared" si="339"/>
        <v>32</v>
      </c>
      <c r="AK1302" s="181" t="s">
        <v>975</v>
      </c>
      <c r="AL1302" s="182">
        <f t="shared" si="333"/>
        <v>5.3333333333333337E-2</v>
      </c>
      <c r="AM1302" s="158" t="s">
        <v>943</v>
      </c>
      <c r="AN1302" s="20"/>
      <c r="AO1302" s="20"/>
      <c r="AP1302" s="21"/>
      <c r="AQ1302" s="122" t="s">
        <v>944</v>
      </c>
      <c r="AR1302" s="185" t="str">
        <f>INDEX(Преподаватели!F$3:F$72,MATCH($AK1302,Преподаватели!$E$3:$E$72,0),1)</f>
        <v>ст.викл.</v>
      </c>
      <c r="AS1302" s="101" t="str">
        <f>INDEX(Преподаватели!G$3:G$72,MATCH($AK1302,Преподаватели!$E$3:$E$72,0),1)</f>
        <v>сум.</v>
      </c>
      <c r="AT1302" s="101" t="str">
        <f>INDEX(Преподаватели!H$3:H$72,MATCH($AK1302,Преподаватели!$E$3:$E$72,0),1)</f>
        <v>б.с.</v>
      </c>
      <c r="AU1302" s="186" t="str">
        <f>INDEX(Преподаватели!I$3:I$72,MATCH($AK1302,Преподаватели!$E$3:$E$72,0),1)</f>
        <v>б.з.</v>
      </c>
      <c r="AV1302" s="157"/>
      <c r="AW1302" s="163"/>
      <c r="AX1302" s="163"/>
      <c r="AY1302" s="164"/>
      <c r="AZ1302" s="165"/>
      <c r="BA1302" s="165"/>
    </row>
    <row r="1303" spans="1:53">
      <c r="A1303" s="22" t="s">
        <v>980</v>
      </c>
      <c r="B1303" s="552" t="s">
        <v>981</v>
      </c>
      <c r="C1303" s="68" t="s">
        <v>962</v>
      </c>
      <c r="D1303" s="21" t="s">
        <v>103</v>
      </c>
      <c r="E1303" s="21" t="s">
        <v>192</v>
      </c>
      <c r="F1303" s="21">
        <v>1</v>
      </c>
      <c r="G1303" s="20" t="s">
        <v>963</v>
      </c>
      <c r="H1303" s="21">
        <v>6</v>
      </c>
      <c r="I1303" s="49">
        <v>1</v>
      </c>
      <c r="J1303" s="31" t="s">
        <v>964</v>
      </c>
      <c r="K1303" s="31"/>
      <c r="L1303" s="31"/>
      <c r="M1303" s="38"/>
      <c r="N1303" s="193">
        <v>3</v>
      </c>
      <c r="O1303" s="21">
        <v>90</v>
      </c>
      <c r="P1303" s="21">
        <v>16</v>
      </c>
      <c r="Q1303" s="21">
        <v>8</v>
      </c>
      <c r="R1303" s="21">
        <v>0</v>
      </c>
      <c r="S1303" s="21">
        <v>8</v>
      </c>
      <c r="T1303" s="121">
        <v>42</v>
      </c>
      <c r="U1303" s="50">
        <f t="shared" si="321"/>
        <v>8</v>
      </c>
      <c r="V1303" s="29">
        <f t="shared" si="322"/>
        <v>0</v>
      </c>
      <c r="W1303" s="29">
        <f t="shared" si="323"/>
        <v>8</v>
      </c>
      <c r="X1303" s="57">
        <f t="shared" si="324"/>
        <v>0</v>
      </c>
      <c r="Y1303" s="29">
        <f t="shared" si="325"/>
        <v>0</v>
      </c>
      <c r="Z1303" s="20">
        <f t="shared" si="326"/>
        <v>0</v>
      </c>
      <c r="AA1303" s="20">
        <f t="shared" si="335"/>
        <v>0</v>
      </c>
      <c r="AB1303" s="20">
        <f t="shared" si="327"/>
        <v>0</v>
      </c>
      <c r="AC1303" s="20">
        <f t="shared" si="328"/>
        <v>0</v>
      </c>
      <c r="AD1303" s="20">
        <f t="shared" si="329"/>
        <v>0</v>
      </c>
      <c r="AE1303" s="23">
        <f t="shared" si="330"/>
        <v>0</v>
      </c>
      <c r="AF1303" s="25">
        <f t="shared" si="338"/>
        <v>0</v>
      </c>
      <c r="AG1303" s="360"/>
      <c r="AH1303" s="211"/>
      <c r="AI1303" s="361"/>
      <c r="AJ1303" s="362">
        <f t="shared" si="339"/>
        <v>16</v>
      </c>
      <c r="AK1303" s="181" t="s">
        <v>975</v>
      </c>
      <c r="AL1303" s="182">
        <f t="shared" si="333"/>
        <v>2.6666666666666668E-2</v>
      </c>
      <c r="AM1303" s="158" t="s">
        <v>943</v>
      </c>
      <c r="AN1303" s="20"/>
      <c r="AO1303" s="20"/>
      <c r="AP1303" s="21"/>
      <c r="AQ1303" s="122" t="s">
        <v>944</v>
      </c>
      <c r="AR1303" s="185" t="str">
        <f>INDEX(Преподаватели!F$3:F$72,MATCH($AK1303,Преподаватели!$E$3:$E$72,0),1)</f>
        <v>ст.викл.</v>
      </c>
      <c r="AS1303" s="101" t="str">
        <f>INDEX(Преподаватели!G$3:G$72,MATCH($AK1303,Преподаватели!$E$3:$E$72,0),1)</f>
        <v>сум.</v>
      </c>
      <c r="AT1303" s="101" t="str">
        <f>INDEX(Преподаватели!H$3:H$72,MATCH($AK1303,Преподаватели!$E$3:$E$72,0),1)</f>
        <v>б.с.</v>
      </c>
      <c r="AU1303" s="186" t="str">
        <f>INDEX(Преподаватели!I$3:I$72,MATCH($AK1303,Преподаватели!$E$3:$E$72,0),1)</f>
        <v>б.з.</v>
      </c>
      <c r="AV1303" s="157"/>
      <c r="AW1303" s="163"/>
      <c r="AX1303" s="163"/>
      <c r="AY1303" s="164"/>
      <c r="AZ1303" s="165"/>
      <c r="BA1303" s="165"/>
    </row>
    <row r="1304" spans="1:53">
      <c r="A1304" s="22" t="s">
        <v>982</v>
      </c>
      <c r="B1304" s="552" t="s">
        <v>983</v>
      </c>
      <c r="C1304" s="68" t="s">
        <v>962</v>
      </c>
      <c r="D1304" s="21" t="s">
        <v>103</v>
      </c>
      <c r="E1304" s="21" t="s">
        <v>192</v>
      </c>
      <c r="F1304" s="21">
        <v>2</v>
      </c>
      <c r="G1304" s="20" t="s">
        <v>963</v>
      </c>
      <c r="H1304" s="21">
        <v>6</v>
      </c>
      <c r="I1304" s="49">
        <v>1</v>
      </c>
      <c r="J1304" s="31"/>
      <c r="K1304" s="31" t="s">
        <v>964</v>
      </c>
      <c r="L1304" s="31"/>
      <c r="M1304" s="38"/>
      <c r="N1304" s="193">
        <v>3</v>
      </c>
      <c r="O1304" s="21">
        <v>90</v>
      </c>
      <c r="P1304" s="21">
        <v>16</v>
      </c>
      <c r="Q1304" s="21">
        <v>8</v>
      </c>
      <c r="R1304" s="21">
        <v>0</v>
      </c>
      <c r="S1304" s="21">
        <v>8</v>
      </c>
      <c r="T1304" s="121">
        <v>26</v>
      </c>
      <c r="U1304" s="50">
        <f t="shared" si="321"/>
        <v>8</v>
      </c>
      <c r="V1304" s="29">
        <f t="shared" si="322"/>
        <v>0</v>
      </c>
      <c r="W1304" s="29">
        <f t="shared" si="323"/>
        <v>8</v>
      </c>
      <c r="X1304" s="57">
        <f t="shared" si="324"/>
        <v>0</v>
      </c>
      <c r="Y1304" s="29">
        <f t="shared" si="325"/>
        <v>0</v>
      </c>
      <c r="Z1304" s="20">
        <f t="shared" si="326"/>
        <v>0</v>
      </c>
      <c r="AA1304" s="20">
        <f t="shared" si="335"/>
        <v>0</v>
      </c>
      <c r="AB1304" s="20">
        <f t="shared" si="327"/>
        <v>0</v>
      </c>
      <c r="AC1304" s="20">
        <f t="shared" si="328"/>
        <v>0</v>
      </c>
      <c r="AD1304" s="20">
        <f t="shared" si="329"/>
        <v>0</v>
      </c>
      <c r="AE1304" s="23">
        <f t="shared" si="330"/>
        <v>0</v>
      </c>
      <c r="AF1304" s="25">
        <f t="shared" si="338"/>
        <v>0</v>
      </c>
      <c r="AG1304" s="360"/>
      <c r="AH1304" s="211"/>
      <c r="AI1304" s="361"/>
      <c r="AJ1304" s="362">
        <f t="shared" si="339"/>
        <v>16</v>
      </c>
      <c r="AK1304" s="181" t="s">
        <v>975</v>
      </c>
      <c r="AL1304" s="182">
        <f t="shared" si="333"/>
        <v>2.6666666666666668E-2</v>
      </c>
      <c r="AM1304" s="158" t="s">
        <v>943</v>
      </c>
      <c r="AN1304" s="20"/>
      <c r="AO1304" s="20"/>
      <c r="AP1304" s="21"/>
      <c r="AQ1304" s="122" t="s">
        <v>944</v>
      </c>
      <c r="AR1304" s="185" t="str">
        <f>INDEX(Преподаватели!F$3:F$72,MATCH($AK1304,Преподаватели!$E$3:$E$72,0),1)</f>
        <v>ст.викл.</v>
      </c>
      <c r="AS1304" s="101" t="str">
        <f>INDEX(Преподаватели!G$3:G$72,MATCH($AK1304,Преподаватели!$E$3:$E$72,0),1)</f>
        <v>сум.</v>
      </c>
      <c r="AT1304" s="101" t="str">
        <f>INDEX(Преподаватели!H$3:H$72,MATCH($AK1304,Преподаватели!$E$3:$E$72,0),1)</f>
        <v>б.с.</v>
      </c>
      <c r="AU1304" s="186" t="str">
        <f>INDEX(Преподаватели!I$3:I$72,MATCH($AK1304,Преподаватели!$E$3:$E$72,0),1)</f>
        <v>б.з.</v>
      </c>
      <c r="AV1304" s="157"/>
      <c r="AW1304" s="163"/>
      <c r="AX1304" s="163"/>
      <c r="AY1304" s="164"/>
      <c r="AZ1304" s="165"/>
      <c r="BA1304" s="165"/>
    </row>
    <row r="1305" spans="1:53" s="1" customFormat="1" ht="25.5">
      <c r="A1305" s="21" t="s">
        <v>984</v>
      </c>
      <c r="B1305" s="552" t="s">
        <v>985</v>
      </c>
      <c r="C1305" s="68" t="s">
        <v>962</v>
      </c>
      <c r="D1305" s="21" t="s">
        <v>103</v>
      </c>
      <c r="E1305" s="21" t="s">
        <v>192</v>
      </c>
      <c r="F1305" s="21">
        <v>2</v>
      </c>
      <c r="G1305" s="320" t="s">
        <v>969</v>
      </c>
      <c r="H1305" s="21">
        <v>11</v>
      </c>
      <c r="I1305" s="49">
        <v>1</v>
      </c>
      <c r="J1305" s="31"/>
      <c r="K1305" s="31" t="s">
        <v>964</v>
      </c>
      <c r="L1305" s="31"/>
      <c r="M1305" s="38"/>
      <c r="N1305" s="193">
        <v>3</v>
      </c>
      <c r="O1305" s="21">
        <v>90</v>
      </c>
      <c r="P1305" s="21">
        <v>16</v>
      </c>
      <c r="Q1305" s="21">
        <v>8</v>
      </c>
      <c r="R1305" s="21">
        <v>0</v>
      </c>
      <c r="S1305" s="21">
        <v>8</v>
      </c>
      <c r="T1305" s="121">
        <v>26</v>
      </c>
      <c r="U1305" s="50">
        <f t="shared" si="321"/>
        <v>8</v>
      </c>
      <c r="V1305" s="29">
        <f t="shared" si="322"/>
        <v>0</v>
      </c>
      <c r="W1305" s="29">
        <f t="shared" si="323"/>
        <v>8</v>
      </c>
      <c r="X1305" s="57">
        <f t="shared" si="324"/>
        <v>0</v>
      </c>
      <c r="Y1305" s="29">
        <f t="shared" si="325"/>
        <v>0</v>
      </c>
      <c r="Z1305" s="20">
        <f t="shared" si="326"/>
        <v>0</v>
      </c>
      <c r="AA1305" s="20">
        <f t="shared" si="335"/>
        <v>0</v>
      </c>
      <c r="AB1305" s="20">
        <f t="shared" si="327"/>
        <v>0</v>
      </c>
      <c r="AC1305" s="20">
        <f t="shared" si="328"/>
        <v>0</v>
      </c>
      <c r="AD1305" s="20">
        <f t="shared" si="329"/>
        <v>0</v>
      </c>
      <c r="AE1305" s="23">
        <f t="shared" si="330"/>
        <v>0</v>
      </c>
      <c r="AF1305" s="25">
        <f t="shared" si="338"/>
        <v>0</v>
      </c>
      <c r="AG1305" s="360"/>
      <c r="AH1305" s="211"/>
      <c r="AI1305" s="361"/>
      <c r="AJ1305" s="362">
        <f t="shared" si="339"/>
        <v>16</v>
      </c>
      <c r="AK1305" s="181" t="s">
        <v>975</v>
      </c>
      <c r="AL1305" s="182">
        <f t="shared" si="333"/>
        <v>2.6666666666666668E-2</v>
      </c>
      <c r="AM1305" s="158" t="s">
        <v>943</v>
      </c>
      <c r="AN1305" s="20"/>
      <c r="AO1305" s="20"/>
      <c r="AP1305" s="21"/>
      <c r="AQ1305" s="122" t="s">
        <v>944</v>
      </c>
      <c r="AR1305" s="185" t="str">
        <f>INDEX(Преподаватели!F$3:F$72,MATCH($AK1305,Преподаватели!$E$3:$E$72,0),1)</f>
        <v>ст.викл.</v>
      </c>
      <c r="AS1305" s="101" t="str">
        <f>INDEX(Преподаватели!G$3:G$72,MATCH($AK1305,Преподаватели!$E$3:$E$72,0),1)</f>
        <v>сум.</v>
      </c>
      <c r="AT1305" s="101" t="str">
        <f>INDEX(Преподаватели!H$3:H$72,MATCH($AK1305,Преподаватели!$E$3:$E$72,0),1)</f>
        <v>б.с.</v>
      </c>
      <c r="AU1305" s="186" t="str">
        <f>INDEX(Преподаватели!I$3:I$72,MATCH($AK1305,Преподаватели!$E$3:$E$72,0),1)</f>
        <v>б.з.</v>
      </c>
      <c r="AV1305" s="157"/>
      <c r="AW1305" s="163"/>
      <c r="AX1305" s="163"/>
      <c r="AY1305" s="164"/>
      <c r="AZ1305" s="165"/>
      <c r="BA1305" s="165"/>
    </row>
    <row r="1306" spans="1:53" s="1" customFormat="1" ht="26.25" customHeight="1">
      <c r="A1306" s="22" t="s">
        <v>986</v>
      </c>
      <c r="B1306" s="552" t="s">
        <v>987</v>
      </c>
      <c r="C1306" s="68" t="s">
        <v>962</v>
      </c>
      <c r="D1306" s="21" t="s">
        <v>103</v>
      </c>
      <c r="E1306" s="21" t="s">
        <v>192</v>
      </c>
      <c r="F1306" s="21">
        <v>1</v>
      </c>
      <c r="G1306" s="20" t="s">
        <v>963</v>
      </c>
      <c r="H1306" s="21">
        <v>6</v>
      </c>
      <c r="I1306" s="49">
        <v>1</v>
      </c>
      <c r="J1306" s="31" t="s">
        <v>964</v>
      </c>
      <c r="K1306" s="31"/>
      <c r="L1306" s="31"/>
      <c r="M1306" s="38"/>
      <c r="N1306" s="193">
        <v>3</v>
      </c>
      <c r="O1306" s="21">
        <v>90</v>
      </c>
      <c r="P1306" s="21">
        <v>16</v>
      </c>
      <c r="Q1306" s="21">
        <v>8</v>
      </c>
      <c r="R1306" s="21">
        <v>0</v>
      </c>
      <c r="S1306" s="21">
        <v>8</v>
      </c>
      <c r="T1306" s="121">
        <v>42</v>
      </c>
      <c r="U1306" s="50">
        <f t="shared" si="321"/>
        <v>8</v>
      </c>
      <c r="V1306" s="29">
        <f t="shared" si="322"/>
        <v>0</v>
      </c>
      <c r="W1306" s="29">
        <f t="shared" si="323"/>
        <v>8</v>
      </c>
      <c r="X1306" s="57">
        <f t="shared" si="324"/>
        <v>0</v>
      </c>
      <c r="Y1306" s="29">
        <f t="shared" si="325"/>
        <v>0</v>
      </c>
      <c r="Z1306" s="20">
        <f t="shared" si="326"/>
        <v>0</v>
      </c>
      <c r="AA1306" s="20">
        <f t="shared" si="335"/>
        <v>0</v>
      </c>
      <c r="AB1306" s="20">
        <f t="shared" si="327"/>
        <v>0</v>
      </c>
      <c r="AC1306" s="20">
        <f t="shared" si="328"/>
        <v>0</v>
      </c>
      <c r="AD1306" s="20">
        <f t="shared" si="329"/>
        <v>0</v>
      </c>
      <c r="AE1306" s="23">
        <f t="shared" si="330"/>
        <v>0</v>
      </c>
      <c r="AF1306" s="25">
        <f t="shared" si="338"/>
        <v>0</v>
      </c>
      <c r="AG1306" s="363"/>
      <c r="AH1306" s="211"/>
      <c r="AI1306" s="361"/>
      <c r="AJ1306" s="362">
        <f t="shared" si="339"/>
        <v>16</v>
      </c>
      <c r="AK1306" s="181" t="s">
        <v>975</v>
      </c>
      <c r="AL1306" s="182">
        <f t="shared" si="333"/>
        <v>2.6666666666666668E-2</v>
      </c>
      <c r="AM1306" s="158" t="s">
        <v>943</v>
      </c>
      <c r="AN1306" s="20"/>
      <c r="AO1306" s="20"/>
      <c r="AP1306" s="21"/>
      <c r="AQ1306" s="122" t="s">
        <v>944</v>
      </c>
      <c r="AR1306" s="185" t="str">
        <f>INDEX(Преподаватели!F$3:F$72,MATCH($AK1306,Преподаватели!$E$3:$E$72,0),1)</f>
        <v>ст.викл.</v>
      </c>
      <c r="AS1306" s="101" t="str">
        <f>INDEX(Преподаватели!G$3:G$72,MATCH($AK1306,Преподаватели!$E$3:$E$72,0),1)</f>
        <v>сум.</v>
      </c>
      <c r="AT1306" s="101" t="str">
        <f>INDEX(Преподаватели!H$3:H$72,MATCH($AK1306,Преподаватели!$E$3:$E$72,0),1)</f>
        <v>б.с.</v>
      </c>
      <c r="AU1306" s="186" t="str">
        <f>INDEX(Преподаватели!I$3:I$72,MATCH($AK1306,Преподаватели!$E$3:$E$72,0),1)</f>
        <v>б.з.</v>
      </c>
      <c r="AV1306" s="157"/>
      <c r="AW1306" s="163"/>
      <c r="AX1306" s="163"/>
      <c r="AY1306" s="164"/>
      <c r="AZ1306" s="165"/>
      <c r="BA1306" s="165"/>
    </row>
    <row r="1307" spans="1:53">
      <c r="A1307" s="324" t="s">
        <v>877</v>
      </c>
      <c r="B1307" s="552" t="s">
        <v>988</v>
      </c>
      <c r="C1307" s="68" t="s">
        <v>962</v>
      </c>
      <c r="D1307" s="21" t="s">
        <v>103</v>
      </c>
      <c r="E1307" s="21" t="s">
        <v>192</v>
      </c>
      <c r="F1307" s="21">
        <v>1</v>
      </c>
      <c r="G1307" s="20" t="s">
        <v>963</v>
      </c>
      <c r="H1307" s="21">
        <v>6</v>
      </c>
      <c r="I1307" s="49">
        <v>1</v>
      </c>
      <c r="J1307" s="31"/>
      <c r="K1307" s="31" t="s">
        <v>879</v>
      </c>
      <c r="L1307" s="31"/>
      <c r="M1307" s="38"/>
      <c r="N1307" s="193">
        <v>3</v>
      </c>
      <c r="O1307" s="21">
        <v>90</v>
      </c>
      <c r="P1307" s="21">
        <v>0</v>
      </c>
      <c r="Q1307" s="21">
        <v>0</v>
      </c>
      <c r="R1307" s="21">
        <v>0</v>
      </c>
      <c r="S1307" s="21">
        <v>0</v>
      </c>
      <c r="T1307" s="121"/>
      <c r="U1307" s="50">
        <f t="shared" si="321"/>
        <v>0</v>
      </c>
      <c r="V1307" s="29">
        <f t="shared" si="322"/>
        <v>0</v>
      </c>
      <c r="W1307" s="29">
        <f t="shared" si="323"/>
        <v>0</v>
      </c>
      <c r="X1307" s="57">
        <f t="shared" si="324"/>
        <v>0</v>
      </c>
      <c r="Y1307" s="29">
        <f t="shared" si="325"/>
        <v>0</v>
      </c>
      <c r="Z1307" s="20">
        <f t="shared" si="326"/>
        <v>0</v>
      </c>
      <c r="AA1307" s="20">
        <f t="shared" si="335"/>
        <v>0</v>
      </c>
      <c r="AB1307" s="20">
        <f t="shared" si="327"/>
        <v>0</v>
      </c>
      <c r="AC1307" s="20">
        <f t="shared" si="328"/>
        <v>0</v>
      </c>
      <c r="AD1307" s="20">
        <f t="shared" si="329"/>
        <v>0</v>
      </c>
      <c r="AE1307" s="23">
        <f t="shared" si="330"/>
        <v>0</v>
      </c>
      <c r="AF1307" s="25">
        <f t="shared" si="338"/>
        <v>3</v>
      </c>
      <c r="AG1307" s="360"/>
      <c r="AH1307" s="211"/>
      <c r="AI1307" s="361"/>
      <c r="AJ1307" s="362">
        <f t="shared" si="339"/>
        <v>3</v>
      </c>
      <c r="AK1307" s="181" t="s">
        <v>975</v>
      </c>
      <c r="AL1307" s="182">
        <f t="shared" si="333"/>
        <v>5.0000000000000001E-3</v>
      </c>
      <c r="AM1307" s="158" t="s">
        <v>943</v>
      </c>
      <c r="AN1307" s="20"/>
      <c r="AO1307" s="20"/>
      <c r="AP1307" s="21"/>
      <c r="AQ1307" s="122" t="s">
        <v>944</v>
      </c>
      <c r="AR1307" s="185" t="str">
        <f>INDEX(Преподаватели!F$3:F$72,MATCH($AK1307,Преподаватели!$E$3:$E$72,0),1)</f>
        <v>ст.викл.</v>
      </c>
      <c r="AS1307" s="101" t="str">
        <f>INDEX(Преподаватели!G$3:G$72,MATCH($AK1307,Преподаватели!$E$3:$E$72,0),1)</f>
        <v>сум.</v>
      </c>
      <c r="AT1307" s="101" t="str">
        <f>INDEX(Преподаватели!H$3:H$72,MATCH($AK1307,Преподаватели!$E$3:$E$72,0),1)</f>
        <v>б.с.</v>
      </c>
      <c r="AU1307" s="186" t="str">
        <f>INDEX(Преподаватели!I$3:I$72,MATCH($AK1307,Преподаватели!$E$3:$E$72,0),1)</f>
        <v>б.з.</v>
      </c>
      <c r="AV1307" s="157"/>
      <c r="AW1307" s="163"/>
      <c r="AX1307" s="163"/>
      <c r="AY1307" s="164"/>
      <c r="AZ1307" s="165"/>
      <c r="BA1307" s="165"/>
    </row>
    <row r="1308" spans="1:53" s="1" customFormat="1">
      <c r="A1308" s="324" t="s">
        <v>877</v>
      </c>
      <c r="B1308" s="552" t="s">
        <v>988</v>
      </c>
      <c r="C1308" s="68" t="s">
        <v>962</v>
      </c>
      <c r="D1308" s="21" t="s">
        <v>103</v>
      </c>
      <c r="E1308" s="21" t="s">
        <v>192</v>
      </c>
      <c r="F1308" s="21">
        <v>2</v>
      </c>
      <c r="G1308" s="20" t="s">
        <v>963</v>
      </c>
      <c r="H1308" s="21">
        <v>6</v>
      </c>
      <c r="I1308" s="49">
        <v>1</v>
      </c>
      <c r="J1308" s="31"/>
      <c r="K1308" s="31" t="s">
        <v>879</v>
      </c>
      <c r="L1308" s="31"/>
      <c r="M1308" s="38"/>
      <c r="N1308" s="193">
        <v>3</v>
      </c>
      <c r="O1308" s="21">
        <v>90</v>
      </c>
      <c r="P1308" s="21">
        <v>0</v>
      </c>
      <c r="Q1308" s="21">
        <v>0</v>
      </c>
      <c r="R1308" s="21">
        <v>0</v>
      </c>
      <c r="S1308" s="21">
        <v>0</v>
      </c>
      <c r="T1308" s="121"/>
      <c r="U1308" s="50">
        <f t="shared" si="321"/>
        <v>0</v>
      </c>
      <c r="V1308" s="29">
        <f t="shared" si="322"/>
        <v>0</v>
      </c>
      <c r="W1308" s="29">
        <f t="shared" si="323"/>
        <v>0</v>
      </c>
      <c r="X1308" s="57">
        <f t="shared" si="324"/>
        <v>0</v>
      </c>
      <c r="Y1308" s="29">
        <f t="shared" si="325"/>
        <v>0</v>
      </c>
      <c r="Z1308" s="20">
        <f t="shared" si="326"/>
        <v>0</v>
      </c>
      <c r="AA1308" s="20">
        <f t="shared" si="335"/>
        <v>0</v>
      </c>
      <c r="AB1308" s="20">
        <f t="shared" si="327"/>
        <v>0</v>
      </c>
      <c r="AC1308" s="20">
        <f t="shared" si="328"/>
        <v>0</v>
      </c>
      <c r="AD1308" s="20">
        <f t="shared" si="329"/>
        <v>0</v>
      </c>
      <c r="AE1308" s="23">
        <f t="shared" si="330"/>
        <v>0</v>
      </c>
      <c r="AF1308" s="25">
        <f t="shared" si="338"/>
        <v>3</v>
      </c>
      <c r="AG1308" s="360"/>
      <c r="AH1308" s="211"/>
      <c r="AI1308" s="361"/>
      <c r="AJ1308" s="362">
        <f t="shared" si="339"/>
        <v>3</v>
      </c>
      <c r="AK1308" s="181" t="s">
        <v>975</v>
      </c>
      <c r="AL1308" s="182">
        <f t="shared" si="333"/>
        <v>5.0000000000000001E-3</v>
      </c>
      <c r="AM1308" s="158" t="s">
        <v>943</v>
      </c>
      <c r="AN1308" s="20"/>
      <c r="AO1308" s="20"/>
      <c r="AP1308" s="21"/>
      <c r="AQ1308" s="122" t="s">
        <v>944</v>
      </c>
      <c r="AR1308" s="185" t="str">
        <f>INDEX(Преподаватели!F$3:F$72,MATCH($AK1308,Преподаватели!$E$3:$E$72,0),1)</f>
        <v>ст.викл.</v>
      </c>
      <c r="AS1308" s="101" t="str">
        <f>INDEX(Преподаватели!G$3:G$72,MATCH($AK1308,Преподаватели!$E$3:$E$72,0),1)</f>
        <v>сум.</v>
      </c>
      <c r="AT1308" s="101" t="str">
        <f>INDEX(Преподаватели!H$3:H$72,MATCH($AK1308,Преподаватели!$E$3:$E$72,0),1)</f>
        <v>б.с.</v>
      </c>
      <c r="AU1308" s="186" t="str">
        <f>INDEX(Преподаватели!I$3:I$72,MATCH($AK1308,Преподаватели!$E$3:$E$72,0),1)</f>
        <v>б.з.</v>
      </c>
      <c r="AV1308" s="157"/>
      <c r="AW1308" s="163"/>
      <c r="AX1308" s="163"/>
      <c r="AY1308" s="164"/>
      <c r="AZ1308" s="165"/>
      <c r="BA1308" s="165"/>
    </row>
    <row r="1309" spans="1:53" s="1" customFormat="1" ht="25.5">
      <c r="A1309" s="21" t="s">
        <v>965</v>
      </c>
      <c r="B1309" s="552" t="s">
        <v>961</v>
      </c>
      <c r="C1309" s="68" t="s">
        <v>989</v>
      </c>
      <c r="D1309" s="21" t="s">
        <v>103</v>
      </c>
      <c r="E1309" s="21" t="s">
        <v>192</v>
      </c>
      <c r="F1309" s="21">
        <v>1</v>
      </c>
      <c r="G1309" s="320" t="s">
        <v>1919</v>
      </c>
      <c r="H1309" s="21">
        <v>9</v>
      </c>
      <c r="I1309" s="49">
        <v>1</v>
      </c>
      <c r="J1309" s="37"/>
      <c r="K1309" s="31" t="s">
        <v>964</v>
      </c>
      <c r="L1309" s="31"/>
      <c r="M1309" s="38"/>
      <c r="N1309" s="193">
        <v>2</v>
      </c>
      <c r="O1309" s="21">
        <v>60</v>
      </c>
      <c r="P1309" s="21">
        <v>16</v>
      </c>
      <c r="Q1309" s="21">
        <v>8</v>
      </c>
      <c r="R1309" s="21">
        <v>8</v>
      </c>
      <c r="S1309" s="21"/>
      <c r="T1309" s="121">
        <v>28</v>
      </c>
      <c r="U1309" s="50">
        <f t="shared" si="321"/>
        <v>8</v>
      </c>
      <c r="V1309" s="29">
        <f t="shared" si="322"/>
        <v>8</v>
      </c>
      <c r="W1309" s="29">
        <f t="shared" si="323"/>
        <v>0</v>
      </c>
      <c r="X1309" s="57">
        <f t="shared" si="324"/>
        <v>0</v>
      </c>
      <c r="Y1309" s="29">
        <f t="shared" si="325"/>
        <v>0</v>
      </c>
      <c r="Z1309" s="20">
        <f t="shared" si="326"/>
        <v>0</v>
      </c>
      <c r="AA1309" s="20">
        <f t="shared" si="335"/>
        <v>0</v>
      </c>
      <c r="AB1309" s="20">
        <f t="shared" si="327"/>
        <v>0</v>
      </c>
      <c r="AC1309" s="20">
        <f t="shared" si="328"/>
        <v>0</v>
      </c>
      <c r="AD1309" s="20">
        <f t="shared" si="329"/>
        <v>0</v>
      </c>
      <c r="AE1309" s="23">
        <f t="shared" si="330"/>
        <v>0</v>
      </c>
      <c r="AF1309" s="25">
        <f t="shared" si="338"/>
        <v>0</v>
      </c>
      <c r="AG1309" s="363"/>
      <c r="AH1309" s="211"/>
      <c r="AI1309" s="361"/>
      <c r="AJ1309" s="362">
        <f t="shared" si="339"/>
        <v>16</v>
      </c>
      <c r="AK1309" s="181" t="s">
        <v>954</v>
      </c>
      <c r="AL1309" s="182">
        <f t="shared" si="333"/>
        <v>2.6666666666666668E-2</v>
      </c>
      <c r="AM1309" s="158" t="s">
        <v>943</v>
      </c>
      <c r="AN1309" s="20"/>
      <c r="AO1309" s="20"/>
      <c r="AP1309" s="21"/>
      <c r="AQ1309" s="122" t="s">
        <v>944</v>
      </c>
      <c r="AR1309" s="185" t="str">
        <f>INDEX(Преподаватели!F$3:F$72,MATCH($AK1309,Преподаватели!$E$3:$E$72,0),1)</f>
        <v>ст.викл.</v>
      </c>
      <c r="AS1309" s="101" t="str">
        <f>INDEX(Преподаватели!G$3:G$72,MATCH($AK1309,Преподаватели!$E$3:$E$72,0),1)</f>
        <v>шт.</v>
      </c>
      <c r="AT1309" s="101" t="str">
        <f>INDEX(Преподаватели!H$3:H$72,MATCH($AK1309,Преподаватели!$E$3:$E$72,0),1)</f>
        <v>б.с.</v>
      </c>
      <c r="AU1309" s="186" t="str">
        <f>INDEX(Преподаватели!I$3:I$72,MATCH($AK1309,Преподаватели!$E$3:$E$72,0),1)</f>
        <v>б.з.</v>
      </c>
      <c r="AV1309" s="157"/>
      <c r="AW1309" s="163"/>
      <c r="AX1309" s="163"/>
      <c r="AY1309" s="164"/>
      <c r="AZ1309" s="165"/>
      <c r="BA1309" s="165"/>
    </row>
    <row r="1310" spans="1:53" s="1" customFormat="1" ht="25.5">
      <c r="A1310" s="22" t="s">
        <v>965</v>
      </c>
      <c r="B1310" s="552" t="s">
        <v>961</v>
      </c>
      <c r="C1310" s="68" t="s">
        <v>989</v>
      </c>
      <c r="D1310" s="21" t="s">
        <v>103</v>
      </c>
      <c r="E1310" s="21" t="s">
        <v>192</v>
      </c>
      <c r="F1310" s="21">
        <v>2</v>
      </c>
      <c r="G1310" s="320" t="s">
        <v>1919</v>
      </c>
      <c r="H1310" s="21">
        <v>9</v>
      </c>
      <c r="I1310" s="49">
        <v>1</v>
      </c>
      <c r="J1310" s="37"/>
      <c r="K1310" s="31" t="s">
        <v>964</v>
      </c>
      <c r="L1310" s="31"/>
      <c r="M1310" s="38"/>
      <c r="N1310" s="193">
        <v>2</v>
      </c>
      <c r="O1310" s="21">
        <v>60</v>
      </c>
      <c r="P1310" s="21">
        <v>16</v>
      </c>
      <c r="Q1310" s="21">
        <v>8</v>
      </c>
      <c r="R1310" s="21">
        <v>8</v>
      </c>
      <c r="S1310" s="21"/>
      <c r="T1310" s="121">
        <v>28</v>
      </c>
      <c r="U1310" s="50">
        <f t="shared" si="321"/>
        <v>8</v>
      </c>
      <c r="V1310" s="29">
        <f t="shared" si="322"/>
        <v>8</v>
      </c>
      <c r="W1310" s="29">
        <f t="shared" si="323"/>
        <v>0</v>
      </c>
      <c r="X1310" s="57">
        <f t="shared" si="324"/>
        <v>0</v>
      </c>
      <c r="Y1310" s="29">
        <f t="shared" si="325"/>
        <v>0</v>
      </c>
      <c r="Z1310" s="20">
        <f t="shared" si="326"/>
        <v>0</v>
      </c>
      <c r="AA1310" s="20">
        <f t="shared" si="335"/>
        <v>0</v>
      </c>
      <c r="AB1310" s="20">
        <f t="shared" si="327"/>
        <v>0</v>
      </c>
      <c r="AC1310" s="20">
        <f t="shared" si="328"/>
        <v>0</v>
      </c>
      <c r="AD1310" s="20">
        <f t="shared" si="329"/>
        <v>0</v>
      </c>
      <c r="AE1310" s="23">
        <f t="shared" si="330"/>
        <v>0</v>
      </c>
      <c r="AF1310" s="25">
        <f t="shared" si="338"/>
        <v>0</v>
      </c>
      <c r="AG1310" s="360"/>
      <c r="AH1310" s="211"/>
      <c r="AI1310" s="361"/>
      <c r="AJ1310" s="362">
        <f t="shared" si="339"/>
        <v>16</v>
      </c>
      <c r="AK1310" s="181" t="s">
        <v>954</v>
      </c>
      <c r="AL1310" s="182">
        <f t="shared" si="333"/>
        <v>2.6666666666666668E-2</v>
      </c>
      <c r="AM1310" s="158" t="s">
        <v>943</v>
      </c>
      <c r="AN1310" s="20"/>
      <c r="AO1310" s="20"/>
      <c r="AP1310" s="21"/>
      <c r="AQ1310" s="122" t="s">
        <v>944</v>
      </c>
      <c r="AR1310" s="185" t="str">
        <f>INDEX(Преподаватели!F$3:F$72,MATCH($AK1310,Преподаватели!$E$3:$E$72,0),1)</f>
        <v>ст.викл.</v>
      </c>
      <c r="AS1310" s="101" t="str">
        <f>INDEX(Преподаватели!G$3:G$72,MATCH($AK1310,Преподаватели!$E$3:$E$72,0),1)</f>
        <v>шт.</v>
      </c>
      <c r="AT1310" s="101" t="str">
        <f>INDEX(Преподаватели!H$3:H$72,MATCH($AK1310,Преподаватели!$E$3:$E$72,0),1)</f>
        <v>б.с.</v>
      </c>
      <c r="AU1310" s="186" t="str">
        <f>INDEX(Преподаватели!I$3:I$72,MATCH($AK1310,Преподаватели!$E$3:$E$72,0),1)</f>
        <v>б.з.</v>
      </c>
      <c r="AV1310" s="157"/>
      <c r="AW1310" s="163"/>
      <c r="AX1310" s="163"/>
      <c r="AY1310" s="164"/>
      <c r="AZ1310" s="165"/>
      <c r="BA1310" s="165"/>
    </row>
    <row r="1311" spans="1:53">
      <c r="A1311" s="22" t="s">
        <v>990</v>
      </c>
      <c r="B1311" s="552" t="s">
        <v>446</v>
      </c>
      <c r="C1311" s="68" t="s">
        <v>991</v>
      </c>
      <c r="D1311" s="21" t="s">
        <v>103</v>
      </c>
      <c r="E1311" s="21" t="s">
        <v>192</v>
      </c>
      <c r="F1311" s="21">
        <v>1</v>
      </c>
      <c r="G1311" s="20" t="s">
        <v>1824</v>
      </c>
      <c r="H1311" s="21">
        <v>5</v>
      </c>
      <c r="I1311" s="49">
        <v>1</v>
      </c>
      <c r="J1311" s="37"/>
      <c r="K1311" s="31" t="s">
        <v>964</v>
      </c>
      <c r="L1311" s="31"/>
      <c r="M1311" s="38"/>
      <c r="N1311" s="193">
        <v>3</v>
      </c>
      <c r="O1311" s="21">
        <v>90</v>
      </c>
      <c r="P1311" s="21">
        <v>16</v>
      </c>
      <c r="Q1311" s="21">
        <v>8</v>
      </c>
      <c r="R1311" s="21">
        <v>0</v>
      </c>
      <c r="S1311" s="21">
        <v>8</v>
      </c>
      <c r="T1311" s="121">
        <v>58</v>
      </c>
      <c r="U1311" s="50">
        <f t="shared" si="321"/>
        <v>8</v>
      </c>
      <c r="V1311" s="29">
        <f t="shared" si="322"/>
        <v>0</v>
      </c>
      <c r="W1311" s="29">
        <f t="shared" si="323"/>
        <v>8</v>
      </c>
      <c r="X1311" s="57">
        <f t="shared" si="324"/>
        <v>0</v>
      </c>
      <c r="Y1311" s="29">
        <f t="shared" si="325"/>
        <v>0</v>
      </c>
      <c r="Z1311" s="20">
        <f t="shared" si="326"/>
        <v>0</v>
      </c>
      <c r="AA1311" s="20">
        <f t="shared" si="335"/>
        <v>0</v>
      </c>
      <c r="AB1311" s="20">
        <f t="shared" si="327"/>
        <v>0</v>
      </c>
      <c r="AC1311" s="20">
        <f t="shared" si="328"/>
        <v>0</v>
      </c>
      <c r="AD1311" s="20">
        <f t="shared" si="329"/>
        <v>0</v>
      </c>
      <c r="AE1311" s="23">
        <f t="shared" si="330"/>
        <v>0</v>
      </c>
      <c r="AF1311" s="25">
        <f t="shared" si="338"/>
        <v>0</v>
      </c>
      <c r="AG1311" s="360"/>
      <c r="AH1311" s="211"/>
      <c r="AI1311" s="361"/>
      <c r="AJ1311" s="362">
        <f t="shared" si="339"/>
        <v>16</v>
      </c>
      <c r="AK1311" s="181" t="s">
        <v>972</v>
      </c>
      <c r="AL1311" s="182">
        <f t="shared" si="333"/>
        <v>2.6666666666666668E-2</v>
      </c>
      <c r="AM1311" s="158" t="s">
        <v>943</v>
      </c>
      <c r="AN1311" s="20"/>
      <c r="AO1311" s="20"/>
      <c r="AP1311" s="21"/>
      <c r="AQ1311" s="122" t="s">
        <v>944</v>
      </c>
      <c r="AR1311" s="185" t="str">
        <f>INDEX(Преподаватели!F$3:F$72,MATCH($AK1311,Преподаватели!$E$3:$E$72,0),1)</f>
        <v>доц.</v>
      </c>
      <c r="AS1311" s="101" t="str">
        <f>INDEX(Преподаватели!G$3:G$72,MATCH($AK1311,Преподаватели!$E$3:$E$72,0),1)</f>
        <v>шт.</v>
      </c>
      <c r="AT1311" s="101" t="str">
        <f>INDEX(Преподаватели!H$3:H$72,MATCH($AK1311,Преподаватели!$E$3:$E$72,0),1)</f>
        <v>к.н.</v>
      </c>
      <c r="AU1311" s="186" t="str">
        <f>INDEX(Преподаватели!I$3:I$72,MATCH($AK1311,Преподаватели!$E$3:$E$72,0),1)</f>
        <v>б.з.</v>
      </c>
      <c r="AV1311" s="157"/>
      <c r="AW1311" s="163"/>
      <c r="AX1311" s="163"/>
      <c r="AY1311" s="164"/>
      <c r="AZ1311" s="165"/>
      <c r="BA1311" s="165"/>
    </row>
    <row r="1312" spans="1:53" s="1" customFormat="1">
      <c r="A1312" s="22" t="s">
        <v>970</v>
      </c>
      <c r="B1312" s="552" t="s">
        <v>993</v>
      </c>
      <c r="C1312" s="68" t="s">
        <v>991</v>
      </c>
      <c r="D1312" s="21" t="s">
        <v>103</v>
      </c>
      <c r="E1312" s="21" t="s">
        <v>192</v>
      </c>
      <c r="F1312" s="21">
        <v>1</v>
      </c>
      <c r="G1312" s="20" t="s">
        <v>1824</v>
      </c>
      <c r="H1312" s="21">
        <v>5</v>
      </c>
      <c r="I1312" s="49">
        <v>1</v>
      </c>
      <c r="J1312" s="31" t="s">
        <v>964</v>
      </c>
      <c r="K1312" s="31"/>
      <c r="L1312" s="31"/>
      <c r="M1312" s="38"/>
      <c r="N1312" s="193"/>
      <c r="O1312" s="21"/>
      <c r="P1312" s="21"/>
      <c r="Q1312" s="21"/>
      <c r="R1312" s="21"/>
      <c r="S1312" s="21"/>
      <c r="T1312" s="121"/>
      <c r="U1312" s="50">
        <f t="shared" si="321"/>
        <v>0</v>
      </c>
      <c r="V1312" s="29">
        <f t="shared" si="322"/>
        <v>0</v>
      </c>
      <c r="W1312" s="29">
        <f t="shared" si="323"/>
        <v>0</v>
      </c>
      <c r="X1312" s="57">
        <f t="shared" si="324"/>
        <v>0</v>
      </c>
      <c r="Y1312" s="29">
        <f t="shared" si="325"/>
        <v>0</v>
      </c>
      <c r="Z1312" s="20">
        <f t="shared" si="326"/>
        <v>0</v>
      </c>
      <c r="AA1312" s="20">
        <f t="shared" si="335"/>
        <v>0</v>
      </c>
      <c r="AB1312" s="20">
        <f t="shared" si="327"/>
        <v>0</v>
      </c>
      <c r="AC1312" s="20">
        <f t="shared" si="328"/>
        <v>0</v>
      </c>
      <c r="AD1312" s="20">
        <f t="shared" si="329"/>
        <v>0</v>
      </c>
      <c r="AE1312" s="23">
        <f t="shared" si="330"/>
        <v>0</v>
      </c>
      <c r="AF1312" s="25">
        <f t="shared" si="338"/>
        <v>0</v>
      </c>
      <c r="AG1312" s="360"/>
      <c r="AH1312" s="211"/>
      <c r="AI1312" s="361"/>
      <c r="AJ1312" s="362">
        <f t="shared" si="339"/>
        <v>0</v>
      </c>
      <c r="AK1312" s="181" t="s">
        <v>839</v>
      </c>
      <c r="AL1312" s="182">
        <f t="shared" si="333"/>
        <v>0</v>
      </c>
      <c r="AM1312" s="158" t="s">
        <v>943</v>
      </c>
      <c r="AN1312" s="20"/>
      <c r="AO1312" s="20"/>
      <c r="AP1312" s="21"/>
      <c r="AQ1312" s="122" t="s">
        <v>944</v>
      </c>
      <c r="AR1312" s="185" t="str">
        <f>INDEX(Преподаватели!F$3:F$72,MATCH($AK1312,Преподаватели!$E$3:$E$72,0),1)</f>
        <v>ст.викл.</v>
      </c>
      <c r="AS1312" s="101" t="str">
        <f>INDEX(Преподаватели!G$3:G$72,MATCH($AK1312,Преподаватели!$E$3:$E$72,0),1)</f>
        <v>сум.</v>
      </c>
      <c r="AT1312" s="101" t="str">
        <f>INDEX(Преподаватели!H$3:H$72,MATCH($AK1312,Преподаватели!$E$3:$E$72,0),1)</f>
        <v>б.с.</v>
      </c>
      <c r="AU1312" s="186" t="str">
        <f>INDEX(Преподаватели!I$3:I$72,MATCH($AK1312,Преподаватели!$E$3:$E$72,0),1)</f>
        <v>б.з.</v>
      </c>
      <c r="AV1312" s="157"/>
      <c r="AW1312" s="163"/>
      <c r="AX1312" s="163"/>
      <c r="AY1312" s="164"/>
      <c r="AZ1312" s="165"/>
      <c r="BA1312" s="165"/>
    </row>
    <row r="1313" spans="1:53">
      <c r="A1313" s="22" t="s">
        <v>973</v>
      </c>
      <c r="B1313" s="364" t="s">
        <v>994</v>
      </c>
      <c r="C1313" s="68" t="s">
        <v>995</v>
      </c>
      <c r="D1313" s="21" t="s">
        <v>103</v>
      </c>
      <c r="E1313" s="21" t="s">
        <v>192</v>
      </c>
      <c r="F1313" s="21">
        <v>1</v>
      </c>
      <c r="G1313" s="320" t="s">
        <v>1917</v>
      </c>
      <c r="H1313" s="21">
        <v>7</v>
      </c>
      <c r="I1313" s="49">
        <v>1</v>
      </c>
      <c r="J1313" s="37"/>
      <c r="K1313" s="31" t="s">
        <v>964</v>
      </c>
      <c r="L1313" s="31"/>
      <c r="M1313" s="38"/>
      <c r="N1313" s="193">
        <v>3</v>
      </c>
      <c r="O1313" s="21">
        <v>90</v>
      </c>
      <c r="P1313" s="21">
        <v>16</v>
      </c>
      <c r="Q1313" s="21">
        <v>8</v>
      </c>
      <c r="R1313" s="21">
        <v>0</v>
      </c>
      <c r="S1313" s="21">
        <v>8</v>
      </c>
      <c r="T1313" s="121">
        <v>58</v>
      </c>
      <c r="U1313" s="50">
        <f t="shared" si="321"/>
        <v>8</v>
      </c>
      <c r="V1313" s="29">
        <f t="shared" si="322"/>
        <v>0</v>
      </c>
      <c r="W1313" s="29">
        <f t="shared" si="323"/>
        <v>8</v>
      </c>
      <c r="X1313" s="57">
        <f t="shared" si="324"/>
        <v>0</v>
      </c>
      <c r="Y1313" s="29">
        <f t="shared" si="325"/>
        <v>0</v>
      </c>
      <c r="Z1313" s="20">
        <f t="shared" si="326"/>
        <v>0</v>
      </c>
      <c r="AA1313" s="20">
        <f t="shared" si="335"/>
        <v>0</v>
      </c>
      <c r="AB1313" s="20">
        <f t="shared" si="327"/>
        <v>0</v>
      </c>
      <c r="AC1313" s="20">
        <f t="shared" si="328"/>
        <v>0</v>
      </c>
      <c r="AD1313" s="20">
        <f t="shared" si="329"/>
        <v>0</v>
      </c>
      <c r="AE1313" s="23">
        <f t="shared" si="330"/>
        <v>0</v>
      </c>
      <c r="AF1313" s="25">
        <f t="shared" si="338"/>
        <v>0</v>
      </c>
      <c r="AG1313" s="360"/>
      <c r="AH1313" s="211"/>
      <c r="AI1313" s="361"/>
      <c r="AJ1313" s="362">
        <f t="shared" si="339"/>
        <v>16</v>
      </c>
      <c r="AK1313" s="181" t="s">
        <v>996</v>
      </c>
      <c r="AL1313" s="182">
        <f t="shared" si="333"/>
        <v>2.6666666666666668E-2</v>
      </c>
      <c r="AM1313" s="158" t="s">
        <v>943</v>
      </c>
      <c r="AN1313" s="20"/>
      <c r="AO1313" s="20"/>
      <c r="AP1313" s="21"/>
      <c r="AQ1313" s="122" t="s">
        <v>944</v>
      </c>
      <c r="AR1313" s="185" t="str">
        <f>INDEX(Преподаватели!F$3:F$72,MATCH($AK1313,Преподаватели!$E$3:$E$72,0),1)</f>
        <v>доц.</v>
      </c>
      <c r="AS1313" s="101" t="str">
        <f>INDEX(Преподаватели!G$3:G$72,MATCH($AK1313,Преподаватели!$E$3:$E$72,0),1)</f>
        <v>шт.</v>
      </c>
      <c r="AT1313" s="101" t="str">
        <f>INDEX(Преподаватели!H$3:H$72,MATCH($AK1313,Преподаватели!$E$3:$E$72,0),1)</f>
        <v>к.н.</v>
      </c>
      <c r="AU1313" s="186" t="str">
        <f>INDEX(Преподаватели!I$3:I$72,MATCH($AK1313,Преподаватели!$E$3:$E$72,0),1)</f>
        <v>б.з.</v>
      </c>
      <c r="AV1313" s="157"/>
      <c r="AW1313" s="163"/>
      <c r="AX1313" s="163"/>
      <c r="AY1313" s="164"/>
      <c r="AZ1313" s="165"/>
      <c r="BA1313" s="165"/>
    </row>
    <row r="1314" spans="1:53">
      <c r="A1314" s="22" t="s">
        <v>980</v>
      </c>
      <c r="B1314" s="552" t="s">
        <v>997</v>
      </c>
      <c r="C1314" s="68" t="s">
        <v>991</v>
      </c>
      <c r="D1314" s="21" t="s">
        <v>103</v>
      </c>
      <c r="E1314" s="21" t="s">
        <v>192</v>
      </c>
      <c r="F1314" s="21">
        <v>2</v>
      </c>
      <c r="G1314" s="20" t="s">
        <v>1824</v>
      </c>
      <c r="H1314" s="21">
        <v>5</v>
      </c>
      <c r="I1314" s="49">
        <v>1</v>
      </c>
      <c r="J1314" s="31" t="s">
        <v>964</v>
      </c>
      <c r="K1314" s="31"/>
      <c r="L1314" s="31"/>
      <c r="M1314" s="38"/>
      <c r="N1314" s="193">
        <v>3</v>
      </c>
      <c r="O1314" s="21">
        <v>90</v>
      </c>
      <c r="P1314" s="21">
        <v>16</v>
      </c>
      <c r="Q1314" s="21">
        <v>8</v>
      </c>
      <c r="R1314" s="21">
        <v>0</v>
      </c>
      <c r="S1314" s="21">
        <v>8</v>
      </c>
      <c r="T1314" s="121">
        <v>42</v>
      </c>
      <c r="U1314" s="50">
        <f t="shared" si="321"/>
        <v>8</v>
      </c>
      <c r="V1314" s="29">
        <f t="shared" si="322"/>
        <v>0</v>
      </c>
      <c r="W1314" s="29">
        <f t="shared" si="323"/>
        <v>8</v>
      </c>
      <c r="X1314" s="57">
        <f t="shared" si="324"/>
        <v>0</v>
      </c>
      <c r="Y1314" s="29">
        <f t="shared" si="325"/>
        <v>0</v>
      </c>
      <c r="Z1314" s="20">
        <f t="shared" si="326"/>
        <v>0</v>
      </c>
      <c r="AA1314" s="20">
        <f t="shared" si="335"/>
        <v>0</v>
      </c>
      <c r="AB1314" s="20">
        <f t="shared" si="327"/>
        <v>0</v>
      </c>
      <c r="AC1314" s="20">
        <f t="shared" si="328"/>
        <v>0</v>
      </c>
      <c r="AD1314" s="20">
        <f t="shared" si="329"/>
        <v>0</v>
      </c>
      <c r="AE1314" s="23">
        <f t="shared" si="330"/>
        <v>0</v>
      </c>
      <c r="AF1314" s="25">
        <f t="shared" si="338"/>
        <v>0</v>
      </c>
      <c r="AG1314" s="360"/>
      <c r="AH1314" s="211"/>
      <c r="AI1314" s="361"/>
      <c r="AJ1314" s="362">
        <f t="shared" si="339"/>
        <v>16</v>
      </c>
      <c r="AK1314" s="181" t="s">
        <v>998</v>
      </c>
      <c r="AL1314" s="182">
        <f t="shared" si="333"/>
        <v>2.6666666666666668E-2</v>
      </c>
      <c r="AM1314" s="158" t="s">
        <v>943</v>
      </c>
      <c r="AN1314" s="20"/>
      <c r="AO1314" s="20"/>
      <c r="AP1314" s="21"/>
      <c r="AQ1314" s="122" t="s">
        <v>944</v>
      </c>
      <c r="AR1314" s="185" t="str">
        <f>INDEX(Преподаватели!F$3:F$72,MATCH($AK1314,Преподаватели!$E$3:$E$72,0),1)</f>
        <v>доц.</v>
      </c>
      <c r="AS1314" s="101" t="str">
        <f>INDEX(Преподаватели!G$3:G$72,MATCH($AK1314,Преподаватели!$E$3:$E$72,0),1)</f>
        <v>сум.</v>
      </c>
      <c r="AT1314" s="101" t="str">
        <f>INDEX(Преподаватели!H$3:H$72,MATCH($AK1314,Преподаватели!$E$3:$E$72,0),1)</f>
        <v>к.н.</v>
      </c>
      <c r="AU1314" s="186" t="str">
        <f>INDEX(Преподаватели!I$3:I$72,MATCH($AK1314,Преподаватели!$E$3:$E$72,0),1)</f>
        <v>доц.</v>
      </c>
      <c r="AV1314" s="157"/>
      <c r="AW1314" s="163"/>
      <c r="AX1314" s="163"/>
      <c r="AY1314" s="164"/>
      <c r="AZ1314" s="165"/>
      <c r="BA1314" s="165"/>
    </row>
    <row r="1315" spans="1:53">
      <c r="A1315" s="22" t="s">
        <v>982</v>
      </c>
      <c r="B1315" s="552" t="s">
        <v>534</v>
      </c>
      <c r="C1315" s="68" t="s">
        <v>995</v>
      </c>
      <c r="D1315" s="21" t="s">
        <v>103</v>
      </c>
      <c r="E1315" s="21" t="s">
        <v>192</v>
      </c>
      <c r="F1315" s="21">
        <v>1</v>
      </c>
      <c r="G1315" s="320" t="s">
        <v>1917</v>
      </c>
      <c r="H1315" s="21">
        <v>7</v>
      </c>
      <c r="I1315" s="49">
        <v>1</v>
      </c>
      <c r="J1315" s="37"/>
      <c r="K1315" s="31" t="s">
        <v>964</v>
      </c>
      <c r="L1315" s="31"/>
      <c r="M1315" s="38"/>
      <c r="N1315" s="193">
        <v>3</v>
      </c>
      <c r="O1315" s="21">
        <v>90</v>
      </c>
      <c r="P1315" s="21">
        <v>16</v>
      </c>
      <c r="Q1315" s="21">
        <v>8</v>
      </c>
      <c r="R1315" s="21">
        <v>0</v>
      </c>
      <c r="S1315" s="21">
        <v>8</v>
      </c>
      <c r="T1315" s="121">
        <v>42</v>
      </c>
      <c r="U1315" s="50">
        <f t="shared" si="321"/>
        <v>8</v>
      </c>
      <c r="V1315" s="29">
        <f t="shared" si="322"/>
        <v>0</v>
      </c>
      <c r="W1315" s="29">
        <f t="shared" si="323"/>
        <v>8</v>
      </c>
      <c r="X1315" s="57">
        <f t="shared" si="324"/>
        <v>0</v>
      </c>
      <c r="Y1315" s="29">
        <f t="shared" si="325"/>
        <v>0</v>
      </c>
      <c r="Z1315" s="20">
        <f t="shared" si="326"/>
        <v>0</v>
      </c>
      <c r="AA1315" s="20">
        <f t="shared" si="335"/>
        <v>0</v>
      </c>
      <c r="AB1315" s="20">
        <f t="shared" si="327"/>
        <v>0</v>
      </c>
      <c r="AC1315" s="20">
        <f t="shared" si="328"/>
        <v>0</v>
      </c>
      <c r="AD1315" s="20">
        <f t="shared" si="329"/>
        <v>0</v>
      </c>
      <c r="AE1315" s="23">
        <f t="shared" si="330"/>
        <v>0</v>
      </c>
      <c r="AF1315" s="25">
        <f t="shared" si="338"/>
        <v>0</v>
      </c>
      <c r="AG1315" s="360"/>
      <c r="AH1315" s="211"/>
      <c r="AI1315" s="361"/>
      <c r="AJ1315" s="362">
        <f t="shared" si="339"/>
        <v>16</v>
      </c>
      <c r="AK1315" s="181" t="s">
        <v>954</v>
      </c>
      <c r="AL1315" s="182">
        <f t="shared" si="333"/>
        <v>2.6666666666666668E-2</v>
      </c>
      <c r="AM1315" s="158" t="s">
        <v>943</v>
      </c>
      <c r="AN1315" s="20"/>
      <c r="AO1315" s="20"/>
      <c r="AP1315" s="21"/>
      <c r="AQ1315" s="122" t="s">
        <v>944</v>
      </c>
      <c r="AR1315" s="185" t="str">
        <f>INDEX(Преподаватели!F$3:F$72,MATCH($AK1315,Преподаватели!$E$3:$E$72,0),1)</f>
        <v>ст.викл.</v>
      </c>
      <c r="AS1315" s="101" t="str">
        <f>INDEX(Преподаватели!G$3:G$72,MATCH($AK1315,Преподаватели!$E$3:$E$72,0),1)</f>
        <v>шт.</v>
      </c>
      <c r="AT1315" s="101" t="str">
        <f>INDEX(Преподаватели!H$3:H$72,MATCH($AK1315,Преподаватели!$E$3:$E$72,0),1)</f>
        <v>б.с.</v>
      </c>
      <c r="AU1315" s="186" t="str">
        <f>INDEX(Преподаватели!I$3:I$72,MATCH($AK1315,Преподаватели!$E$3:$E$72,0),1)</f>
        <v>б.з.</v>
      </c>
      <c r="AV1315" s="157"/>
      <c r="AW1315" s="163"/>
      <c r="AX1315" s="163"/>
      <c r="AY1315" s="164"/>
      <c r="AZ1315" s="165"/>
      <c r="BA1315" s="165"/>
    </row>
    <row r="1316" spans="1:53">
      <c r="A1316" s="22" t="s">
        <v>984</v>
      </c>
      <c r="B1316" s="552" t="s">
        <v>477</v>
      </c>
      <c r="C1316" s="68" t="s">
        <v>991</v>
      </c>
      <c r="D1316" s="21" t="s">
        <v>103</v>
      </c>
      <c r="E1316" s="21" t="s">
        <v>192</v>
      </c>
      <c r="F1316" s="21">
        <v>1</v>
      </c>
      <c r="G1316" s="20" t="s">
        <v>1824</v>
      </c>
      <c r="H1316" s="21">
        <v>5</v>
      </c>
      <c r="I1316" s="49">
        <v>1</v>
      </c>
      <c r="J1316" s="31" t="s">
        <v>964</v>
      </c>
      <c r="K1316" s="31"/>
      <c r="L1316" s="31"/>
      <c r="M1316" s="38"/>
      <c r="N1316" s="193"/>
      <c r="O1316" s="21"/>
      <c r="P1316" s="21"/>
      <c r="Q1316" s="21"/>
      <c r="R1316" s="21"/>
      <c r="S1316" s="21"/>
      <c r="T1316" s="121"/>
      <c r="U1316" s="50">
        <f t="shared" si="321"/>
        <v>0</v>
      </c>
      <c r="V1316" s="29">
        <f t="shared" si="322"/>
        <v>0</v>
      </c>
      <c r="W1316" s="29">
        <f t="shared" si="323"/>
        <v>0</v>
      </c>
      <c r="X1316" s="57">
        <f t="shared" si="324"/>
        <v>0</v>
      </c>
      <c r="Y1316" s="29">
        <f t="shared" si="325"/>
        <v>0</v>
      </c>
      <c r="Z1316" s="20">
        <f t="shared" si="326"/>
        <v>0</v>
      </c>
      <c r="AA1316" s="20">
        <f t="shared" si="335"/>
        <v>0</v>
      </c>
      <c r="AB1316" s="20">
        <f t="shared" si="327"/>
        <v>0</v>
      </c>
      <c r="AC1316" s="20">
        <f t="shared" si="328"/>
        <v>0</v>
      </c>
      <c r="AD1316" s="20">
        <f t="shared" si="329"/>
        <v>0</v>
      </c>
      <c r="AE1316" s="23">
        <f t="shared" si="330"/>
        <v>0</v>
      </c>
      <c r="AF1316" s="25">
        <f t="shared" si="338"/>
        <v>0</v>
      </c>
      <c r="AG1316" s="360"/>
      <c r="AH1316" s="211"/>
      <c r="AI1316" s="361"/>
      <c r="AJ1316" s="362">
        <f t="shared" si="339"/>
        <v>0</v>
      </c>
      <c r="AK1316" s="181" t="s">
        <v>972</v>
      </c>
      <c r="AL1316" s="182">
        <f t="shared" si="333"/>
        <v>0</v>
      </c>
      <c r="AM1316" s="158" t="s">
        <v>943</v>
      </c>
      <c r="AN1316" s="20"/>
      <c r="AO1316" s="20"/>
      <c r="AP1316" s="21"/>
      <c r="AQ1316" s="122" t="s">
        <v>944</v>
      </c>
      <c r="AR1316" s="185" t="str">
        <f>INDEX(Преподаватели!F$3:F$72,MATCH($AK1316,Преподаватели!$E$3:$E$72,0),1)</f>
        <v>доц.</v>
      </c>
      <c r="AS1316" s="101" t="str">
        <f>INDEX(Преподаватели!G$3:G$72,MATCH($AK1316,Преподаватели!$E$3:$E$72,0),1)</f>
        <v>шт.</v>
      </c>
      <c r="AT1316" s="101" t="str">
        <f>INDEX(Преподаватели!H$3:H$72,MATCH($AK1316,Преподаватели!$E$3:$E$72,0),1)</f>
        <v>к.н.</v>
      </c>
      <c r="AU1316" s="186" t="str">
        <f>INDEX(Преподаватели!I$3:I$72,MATCH($AK1316,Преподаватели!$E$3:$E$72,0),1)</f>
        <v>б.з.</v>
      </c>
      <c r="AV1316" s="157"/>
      <c r="AW1316" s="163"/>
      <c r="AX1316" s="163"/>
      <c r="AY1316" s="164"/>
      <c r="AZ1316" s="165"/>
      <c r="BA1316" s="165"/>
    </row>
    <row r="1317" spans="1:53" s="1" customFormat="1">
      <c r="A1317" s="21" t="s">
        <v>999</v>
      </c>
      <c r="B1317" s="552" t="s">
        <v>1000</v>
      </c>
      <c r="C1317" s="68" t="s">
        <v>991</v>
      </c>
      <c r="D1317" s="21" t="s">
        <v>103</v>
      </c>
      <c r="E1317" s="21" t="s">
        <v>192</v>
      </c>
      <c r="F1317" s="21">
        <v>1</v>
      </c>
      <c r="G1317" s="20" t="s">
        <v>1824</v>
      </c>
      <c r="H1317" s="21">
        <v>5</v>
      </c>
      <c r="I1317" s="49">
        <v>1</v>
      </c>
      <c r="J1317" s="37"/>
      <c r="K1317" s="31" t="s">
        <v>964</v>
      </c>
      <c r="L1317" s="31"/>
      <c r="M1317" s="38"/>
      <c r="N1317" s="193">
        <v>3</v>
      </c>
      <c r="O1317" s="21">
        <v>90</v>
      </c>
      <c r="P1317" s="21">
        <v>16</v>
      </c>
      <c r="Q1317" s="21">
        <v>8</v>
      </c>
      <c r="R1317" s="21">
        <v>0</v>
      </c>
      <c r="S1317" s="21">
        <v>8</v>
      </c>
      <c r="T1317" s="121">
        <v>58</v>
      </c>
      <c r="U1317" s="50">
        <f t="shared" si="321"/>
        <v>8</v>
      </c>
      <c r="V1317" s="29">
        <f t="shared" si="322"/>
        <v>0</v>
      </c>
      <c r="W1317" s="29">
        <f t="shared" si="323"/>
        <v>8</v>
      </c>
      <c r="X1317" s="57">
        <f t="shared" si="324"/>
        <v>0</v>
      </c>
      <c r="Y1317" s="29">
        <f t="shared" si="325"/>
        <v>0</v>
      </c>
      <c r="Z1317" s="20">
        <f t="shared" si="326"/>
        <v>0</v>
      </c>
      <c r="AA1317" s="20">
        <f t="shared" si="335"/>
        <v>0</v>
      </c>
      <c r="AB1317" s="20">
        <f t="shared" si="327"/>
        <v>0</v>
      </c>
      <c r="AC1317" s="20">
        <f t="shared" si="328"/>
        <v>0</v>
      </c>
      <c r="AD1317" s="20">
        <f t="shared" si="329"/>
        <v>0</v>
      </c>
      <c r="AE1317" s="23">
        <f t="shared" si="330"/>
        <v>0</v>
      </c>
      <c r="AF1317" s="25">
        <f t="shared" si="338"/>
        <v>0</v>
      </c>
      <c r="AG1317" s="360"/>
      <c r="AH1317" s="211"/>
      <c r="AI1317" s="361"/>
      <c r="AJ1317" s="362">
        <f t="shared" si="339"/>
        <v>16</v>
      </c>
      <c r="AK1317" s="181" t="s">
        <v>1001</v>
      </c>
      <c r="AL1317" s="182">
        <f t="shared" si="333"/>
        <v>2.6666666666666668E-2</v>
      </c>
      <c r="AM1317" s="158" t="s">
        <v>943</v>
      </c>
      <c r="AN1317" s="20"/>
      <c r="AO1317" s="20"/>
      <c r="AP1317" s="21"/>
      <c r="AQ1317" s="122" t="s">
        <v>944</v>
      </c>
      <c r="AR1317" s="185" t="str">
        <f>INDEX(Преподаватели!F$3:F$72,MATCH($AK1317,Преподаватели!$E$3:$E$72,0),1)</f>
        <v>доц.</v>
      </c>
      <c r="AS1317" s="101" t="str">
        <f>INDEX(Преподаватели!G$3:G$72,MATCH($AK1317,Преподаватели!$E$3:$E$72,0),1)</f>
        <v>шт.сум.</v>
      </c>
      <c r="AT1317" s="101" t="str">
        <f>INDEX(Преподаватели!H$3:H$72,MATCH($AK1317,Преподаватели!$E$3:$E$72,0),1)</f>
        <v>к.н.</v>
      </c>
      <c r="AU1317" s="186" t="str">
        <f>INDEX(Преподаватели!I$3:I$72,MATCH($AK1317,Преподаватели!$E$3:$E$72,0),1)</f>
        <v>доц.</v>
      </c>
      <c r="AV1317" s="157"/>
      <c r="AW1317" s="163"/>
      <c r="AX1317" s="163"/>
      <c r="AY1317" s="164"/>
      <c r="AZ1317" s="165"/>
      <c r="BA1317" s="165"/>
    </row>
    <row r="1318" spans="1:53">
      <c r="A1318" s="324" t="s">
        <v>877</v>
      </c>
      <c r="B1318" s="552" t="s">
        <v>902</v>
      </c>
      <c r="C1318" s="68" t="s">
        <v>991</v>
      </c>
      <c r="D1318" s="21" t="s">
        <v>103</v>
      </c>
      <c r="E1318" s="21" t="s">
        <v>192</v>
      </c>
      <c r="F1318" s="21">
        <v>2</v>
      </c>
      <c r="G1318" s="20" t="s">
        <v>1824</v>
      </c>
      <c r="H1318" s="21">
        <v>5</v>
      </c>
      <c r="I1318" s="49">
        <v>1</v>
      </c>
      <c r="J1318" s="37"/>
      <c r="K1318" s="31" t="s">
        <v>879</v>
      </c>
      <c r="L1318" s="31"/>
      <c r="M1318" s="38"/>
      <c r="N1318" s="193">
        <v>3</v>
      </c>
      <c r="O1318" s="21">
        <v>90</v>
      </c>
      <c r="P1318" s="21">
        <v>0</v>
      </c>
      <c r="Q1318" s="21">
        <v>0</v>
      </c>
      <c r="R1318" s="21">
        <v>0</v>
      </c>
      <c r="S1318" s="21">
        <v>0</v>
      </c>
      <c r="T1318" s="121"/>
      <c r="U1318" s="50">
        <f t="shared" si="321"/>
        <v>0</v>
      </c>
      <c r="V1318" s="29">
        <f t="shared" si="322"/>
        <v>0</v>
      </c>
      <c r="W1318" s="29">
        <f t="shared" si="323"/>
        <v>0</v>
      </c>
      <c r="X1318" s="57">
        <f t="shared" si="324"/>
        <v>0</v>
      </c>
      <c r="Y1318" s="29">
        <f t="shared" si="325"/>
        <v>0</v>
      </c>
      <c r="Z1318" s="20">
        <f t="shared" si="326"/>
        <v>0</v>
      </c>
      <c r="AA1318" s="20">
        <f t="shared" si="335"/>
        <v>0</v>
      </c>
      <c r="AB1318" s="20">
        <f t="shared" si="327"/>
        <v>0</v>
      </c>
      <c r="AC1318" s="20">
        <f t="shared" si="328"/>
        <v>0</v>
      </c>
      <c r="AD1318" s="20">
        <f t="shared" si="329"/>
        <v>0</v>
      </c>
      <c r="AE1318" s="23">
        <f t="shared" si="330"/>
        <v>0</v>
      </c>
      <c r="AF1318" s="25">
        <f t="shared" si="338"/>
        <v>2.5</v>
      </c>
      <c r="AG1318" s="360"/>
      <c r="AH1318" s="211"/>
      <c r="AI1318" s="361"/>
      <c r="AJ1318" s="362">
        <f t="shared" si="339"/>
        <v>2.5</v>
      </c>
      <c r="AK1318" s="181" t="s">
        <v>1001</v>
      </c>
      <c r="AL1318" s="182">
        <f t="shared" si="333"/>
        <v>4.1666666666666666E-3</v>
      </c>
      <c r="AM1318" s="158" t="s">
        <v>943</v>
      </c>
      <c r="AN1318" s="20"/>
      <c r="AO1318" s="20"/>
      <c r="AP1318" s="21"/>
      <c r="AQ1318" s="122" t="s">
        <v>944</v>
      </c>
      <c r="AR1318" s="185" t="str">
        <f>INDEX(Преподаватели!F$3:F$72,MATCH($AK1318,Преподаватели!$E$3:$E$72,0),1)</f>
        <v>доц.</v>
      </c>
      <c r="AS1318" s="101" t="str">
        <f>INDEX(Преподаватели!G$3:G$72,MATCH($AK1318,Преподаватели!$E$3:$E$72,0),1)</f>
        <v>шт.сум.</v>
      </c>
      <c r="AT1318" s="101" t="str">
        <f>INDEX(Преподаватели!H$3:H$72,MATCH($AK1318,Преподаватели!$E$3:$E$72,0),1)</f>
        <v>к.н.</v>
      </c>
      <c r="AU1318" s="186" t="str">
        <f>INDEX(Преподаватели!I$3:I$72,MATCH($AK1318,Преподаватели!$E$3:$E$72,0),1)</f>
        <v>доц.</v>
      </c>
      <c r="AV1318" s="157"/>
      <c r="AW1318" s="163"/>
      <c r="AX1318" s="163"/>
      <c r="AY1318" s="164"/>
      <c r="AZ1318" s="165"/>
      <c r="BA1318" s="165"/>
    </row>
    <row r="1319" spans="1:53" s="1" customFormat="1">
      <c r="A1319" s="21" t="s">
        <v>1002</v>
      </c>
      <c r="B1319" s="552" t="s">
        <v>474</v>
      </c>
      <c r="C1319" s="68" t="s">
        <v>991</v>
      </c>
      <c r="D1319" s="21" t="s">
        <v>103</v>
      </c>
      <c r="E1319" s="21" t="s">
        <v>192</v>
      </c>
      <c r="F1319" s="21">
        <v>2</v>
      </c>
      <c r="G1319" s="20" t="s">
        <v>1824</v>
      </c>
      <c r="H1319" s="21">
        <v>5</v>
      </c>
      <c r="I1319" s="49">
        <v>1</v>
      </c>
      <c r="J1319" s="37"/>
      <c r="K1319" s="31" t="s">
        <v>964</v>
      </c>
      <c r="L1319" s="31"/>
      <c r="M1319" s="38"/>
      <c r="N1319" s="193">
        <v>3</v>
      </c>
      <c r="O1319" s="21">
        <v>90</v>
      </c>
      <c r="P1319" s="21">
        <v>16</v>
      </c>
      <c r="Q1319" s="21">
        <v>8</v>
      </c>
      <c r="R1319" s="21">
        <v>0</v>
      </c>
      <c r="S1319" s="21">
        <v>8</v>
      </c>
      <c r="T1319" s="121">
        <v>42</v>
      </c>
      <c r="U1319" s="50">
        <f t="shared" si="321"/>
        <v>8</v>
      </c>
      <c r="V1319" s="29">
        <f t="shared" si="322"/>
        <v>0</v>
      </c>
      <c r="W1319" s="29">
        <f t="shared" si="323"/>
        <v>8</v>
      </c>
      <c r="X1319" s="57">
        <f t="shared" si="324"/>
        <v>0</v>
      </c>
      <c r="Y1319" s="29">
        <f t="shared" si="325"/>
        <v>0</v>
      </c>
      <c r="Z1319" s="20">
        <f t="shared" si="326"/>
        <v>0</v>
      </c>
      <c r="AA1319" s="20">
        <f t="shared" si="335"/>
        <v>0</v>
      </c>
      <c r="AB1319" s="20">
        <f t="shared" si="327"/>
        <v>0</v>
      </c>
      <c r="AC1319" s="20">
        <f t="shared" si="328"/>
        <v>0</v>
      </c>
      <c r="AD1319" s="20">
        <f t="shared" si="329"/>
        <v>0</v>
      </c>
      <c r="AE1319" s="23">
        <f t="shared" si="330"/>
        <v>0</v>
      </c>
      <c r="AF1319" s="25">
        <f t="shared" si="338"/>
        <v>0</v>
      </c>
      <c r="AG1319" s="360"/>
      <c r="AH1319" s="211"/>
      <c r="AI1319" s="361"/>
      <c r="AJ1319" s="362">
        <f t="shared" si="339"/>
        <v>16</v>
      </c>
      <c r="AK1319" s="181" t="s">
        <v>972</v>
      </c>
      <c r="AL1319" s="182">
        <f t="shared" si="333"/>
        <v>2.6666666666666668E-2</v>
      </c>
      <c r="AM1319" s="158" t="s">
        <v>943</v>
      </c>
      <c r="AN1319" s="20"/>
      <c r="AO1319" s="20"/>
      <c r="AP1319" s="21"/>
      <c r="AQ1319" s="122" t="s">
        <v>944</v>
      </c>
      <c r="AR1319" s="185" t="str">
        <f>INDEX(Преподаватели!F$3:F$72,MATCH($AK1319,Преподаватели!$E$3:$E$72,0),1)</f>
        <v>доц.</v>
      </c>
      <c r="AS1319" s="101" t="str">
        <f>INDEX(Преподаватели!G$3:G$72,MATCH($AK1319,Преподаватели!$E$3:$E$72,0),1)</f>
        <v>шт.</v>
      </c>
      <c r="AT1319" s="101" t="str">
        <f>INDEX(Преподаватели!H$3:H$72,MATCH($AK1319,Преподаватели!$E$3:$E$72,0),1)</f>
        <v>к.н.</v>
      </c>
      <c r="AU1319" s="186" t="str">
        <f>INDEX(Преподаватели!I$3:I$72,MATCH($AK1319,Преподаватели!$E$3:$E$72,0),1)</f>
        <v>б.з.</v>
      </c>
      <c r="AV1319" s="157"/>
      <c r="AW1319" s="163"/>
      <c r="AX1319" s="163"/>
      <c r="AY1319" s="164"/>
      <c r="AZ1319" s="165"/>
      <c r="BA1319" s="165"/>
    </row>
    <row r="1320" spans="1:53" ht="25.5">
      <c r="A1320" s="22" t="s">
        <v>1003</v>
      </c>
      <c r="B1320" s="552" t="s">
        <v>175</v>
      </c>
      <c r="C1320" s="68" t="s">
        <v>1920</v>
      </c>
      <c r="D1320" s="21" t="s">
        <v>103</v>
      </c>
      <c r="E1320" s="21" t="s">
        <v>192</v>
      </c>
      <c r="F1320" s="21">
        <v>2</v>
      </c>
      <c r="G1320" s="320" t="s">
        <v>1918</v>
      </c>
      <c r="H1320" s="21">
        <v>13</v>
      </c>
      <c r="I1320" s="49">
        <v>1</v>
      </c>
      <c r="J1320" s="37"/>
      <c r="K1320" s="31" t="s">
        <v>964</v>
      </c>
      <c r="L1320" s="31"/>
      <c r="M1320" s="38"/>
      <c r="N1320" s="193">
        <v>3</v>
      </c>
      <c r="O1320" s="21">
        <v>90</v>
      </c>
      <c r="P1320" s="21">
        <v>16</v>
      </c>
      <c r="Q1320" s="21">
        <v>8</v>
      </c>
      <c r="R1320" s="21">
        <v>0</v>
      </c>
      <c r="S1320" s="21">
        <v>8</v>
      </c>
      <c r="T1320" s="121">
        <v>58</v>
      </c>
      <c r="U1320" s="50">
        <f t="shared" si="321"/>
        <v>8</v>
      </c>
      <c r="V1320" s="29">
        <f t="shared" si="322"/>
        <v>0</v>
      </c>
      <c r="W1320" s="29">
        <f t="shared" si="323"/>
        <v>8</v>
      </c>
      <c r="X1320" s="57">
        <f t="shared" si="324"/>
        <v>0</v>
      </c>
      <c r="Y1320" s="29">
        <f t="shared" si="325"/>
        <v>0</v>
      </c>
      <c r="Z1320" s="20">
        <f t="shared" si="326"/>
        <v>0</v>
      </c>
      <c r="AA1320" s="20">
        <f t="shared" si="335"/>
        <v>0</v>
      </c>
      <c r="AB1320" s="20">
        <f t="shared" si="327"/>
        <v>0</v>
      </c>
      <c r="AC1320" s="20">
        <f t="shared" si="328"/>
        <v>0</v>
      </c>
      <c r="AD1320" s="20">
        <f t="shared" si="329"/>
        <v>0</v>
      </c>
      <c r="AE1320" s="23">
        <f t="shared" si="330"/>
        <v>0</v>
      </c>
      <c r="AF1320" s="25">
        <f t="shared" si="338"/>
        <v>0</v>
      </c>
      <c r="AG1320" s="360"/>
      <c r="AH1320" s="211"/>
      <c r="AI1320" s="361"/>
      <c r="AJ1320" s="362">
        <f t="shared" si="339"/>
        <v>16</v>
      </c>
      <c r="AK1320" s="181" t="s">
        <v>966</v>
      </c>
      <c r="AL1320" s="182">
        <f t="shared" si="333"/>
        <v>2.6666666666666668E-2</v>
      </c>
      <c r="AM1320" s="158" t="s">
        <v>943</v>
      </c>
      <c r="AN1320" s="20"/>
      <c r="AO1320" s="20"/>
      <c r="AP1320" s="21"/>
      <c r="AQ1320" s="122" t="s">
        <v>944</v>
      </c>
      <c r="AR1320" s="185" t="str">
        <f>INDEX(Преподаватели!F$3:F$72,MATCH($AK1320,Преподаватели!$E$3:$E$72,0),1)</f>
        <v>доц.</v>
      </c>
      <c r="AS1320" s="101" t="str">
        <f>INDEX(Преподаватели!G$3:G$72,MATCH($AK1320,Преподаватели!$E$3:$E$72,0),1)</f>
        <v>сум.</v>
      </c>
      <c r="AT1320" s="101" t="str">
        <f>INDEX(Преподаватели!H$3:H$72,MATCH($AK1320,Преподаватели!$E$3:$E$72,0),1)</f>
        <v>к.н.</v>
      </c>
      <c r="AU1320" s="186" t="str">
        <f>INDEX(Преподаватели!I$3:I$72,MATCH($AK1320,Преподаватели!$E$3:$E$72,0),1)</f>
        <v>доц.</v>
      </c>
      <c r="AV1320" s="157"/>
      <c r="AW1320" s="163"/>
      <c r="AX1320" s="163"/>
      <c r="AY1320" s="164"/>
      <c r="AZ1320" s="165"/>
      <c r="BA1320" s="165"/>
    </row>
    <row r="1321" spans="1:53" s="1" customFormat="1" ht="25.5">
      <c r="A1321" s="21" t="s">
        <v>1004</v>
      </c>
      <c r="B1321" s="552" t="s">
        <v>142</v>
      </c>
      <c r="C1321" s="68" t="s">
        <v>1920</v>
      </c>
      <c r="D1321" s="21" t="s">
        <v>103</v>
      </c>
      <c r="E1321" s="21" t="s">
        <v>192</v>
      </c>
      <c r="F1321" s="21">
        <v>2</v>
      </c>
      <c r="G1321" s="320" t="s">
        <v>1918</v>
      </c>
      <c r="H1321" s="21">
        <v>13</v>
      </c>
      <c r="I1321" s="49">
        <v>1</v>
      </c>
      <c r="J1321" s="31" t="s">
        <v>964</v>
      </c>
      <c r="K1321" s="31"/>
      <c r="L1321" s="31"/>
      <c r="M1321" s="38"/>
      <c r="N1321" s="193">
        <v>3</v>
      </c>
      <c r="O1321" s="21">
        <v>90</v>
      </c>
      <c r="P1321" s="21">
        <v>16</v>
      </c>
      <c r="Q1321" s="21">
        <v>8</v>
      </c>
      <c r="R1321" s="21">
        <v>0</v>
      </c>
      <c r="S1321" s="21">
        <v>8</v>
      </c>
      <c r="T1321" s="121">
        <v>42</v>
      </c>
      <c r="U1321" s="50">
        <f t="shared" si="321"/>
        <v>8</v>
      </c>
      <c r="V1321" s="29">
        <f t="shared" si="322"/>
        <v>0</v>
      </c>
      <c r="W1321" s="29">
        <f t="shared" si="323"/>
        <v>8</v>
      </c>
      <c r="X1321" s="57">
        <f t="shared" si="324"/>
        <v>0</v>
      </c>
      <c r="Y1321" s="29">
        <f t="shared" si="325"/>
        <v>0</v>
      </c>
      <c r="Z1321" s="20">
        <f t="shared" si="326"/>
        <v>0</v>
      </c>
      <c r="AA1321" s="20">
        <f t="shared" si="335"/>
        <v>0</v>
      </c>
      <c r="AB1321" s="20">
        <f t="shared" si="327"/>
        <v>0</v>
      </c>
      <c r="AC1321" s="20">
        <f t="shared" si="328"/>
        <v>0</v>
      </c>
      <c r="AD1321" s="20">
        <f t="shared" si="329"/>
        <v>0</v>
      </c>
      <c r="AE1321" s="23">
        <f t="shared" si="330"/>
        <v>0</v>
      </c>
      <c r="AF1321" s="25">
        <f t="shared" si="338"/>
        <v>0</v>
      </c>
      <c r="AG1321" s="360"/>
      <c r="AH1321" s="211"/>
      <c r="AI1321" s="361"/>
      <c r="AJ1321" s="362">
        <f t="shared" si="339"/>
        <v>16</v>
      </c>
      <c r="AK1321" s="181" t="s">
        <v>947</v>
      </c>
      <c r="AL1321" s="182">
        <f t="shared" si="333"/>
        <v>2.6666666666666668E-2</v>
      </c>
      <c r="AM1321" s="158" t="s">
        <v>943</v>
      </c>
      <c r="AN1321" s="20"/>
      <c r="AO1321" s="20"/>
      <c r="AP1321" s="21"/>
      <c r="AQ1321" s="122" t="s">
        <v>944</v>
      </c>
      <c r="AR1321" s="185" t="str">
        <f>INDEX(Преподаватели!F$3:F$72,MATCH($AK1321,Преподаватели!$E$3:$E$72,0),1)</f>
        <v>ст.викл.</v>
      </c>
      <c r="AS1321" s="101" t="str">
        <f>INDEX(Преподаватели!G$3:G$72,MATCH($AK1321,Преподаватели!$E$3:$E$72,0),1)</f>
        <v>сум.</v>
      </c>
      <c r="AT1321" s="101" t="str">
        <f>INDEX(Преподаватели!H$3:H$72,MATCH($AK1321,Преподаватели!$E$3:$E$72,0),1)</f>
        <v>б.с.</v>
      </c>
      <c r="AU1321" s="186" t="str">
        <f>INDEX(Преподаватели!I$3:I$72,MATCH($AK1321,Преподаватели!$E$3:$E$72,0),1)</f>
        <v>б.з.</v>
      </c>
      <c r="AV1321" s="157"/>
      <c r="AW1321" s="163"/>
      <c r="AX1321" s="163"/>
      <c r="AY1321" s="164"/>
      <c r="AZ1321" s="165"/>
      <c r="BA1321" s="165"/>
    </row>
    <row r="1322" spans="1:53">
      <c r="A1322" s="22" t="s">
        <v>965</v>
      </c>
      <c r="B1322" s="552" t="s">
        <v>961</v>
      </c>
      <c r="C1322" s="68" t="s">
        <v>1005</v>
      </c>
      <c r="D1322" s="21" t="s">
        <v>103</v>
      </c>
      <c r="E1322" s="21" t="s">
        <v>192</v>
      </c>
      <c r="F1322" s="21">
        <v>2</v>
      </c>
      <c r="G1322" s="20" t="s">
        <v>1904</v>
      </c>
      <c r="H1322" s="21">
        <v>2</v>
      </c>
      <c r="I1322" s="49">
        <v>1</v>
      </c>
      <c r="J1322" s="31" t="s">
        <v>964</v>
      </c>
      <c r="K1322" s="31"/>
      <c r="L1322" s="31"/>
      <c r="M1322" s="38"/>
      <c r="N1322" s="193"/>
      <c r="O1322" s="21"/>
      <c r="P1322" s="21"/>
      <c r="Q1322" s="21"/>
      <c r="R1322" s="21"/>
      <c r="S1322" s="21"/>
      <c r="T1322" s="121"/>
      <c r="U1322" s="50">
        <f t="shared" si="321"/>
        <v>0</v>
      </c>
      <c r="V1322" s="29">
        <f t="shared" si="322"/>
        <v>0</v>
      </c>
      <c r="W1322" s="29">
        <f t="shared" si="323"/>
        <v>0</v>
      </c>
      <c r="X1322" s="57">
        <f t="shared" si="324"/>
        <v>0</v>
      </c>
      <c r="Y1322" s="29">
        <f t="shared" si="325"/>
        <v>0</v>
      </c>
      <c r="Z1322" s="20">
        <f t="shared" si="326"/>
        <v>0</v>
      </c>
      <c r="AA1322" s="20">
        <f t="shared" si="335"/>
        <v>0</v>
      </c>
      <c r="AB1322" s="20">
        <f t="shared" si="327"/>
        <v>0</v>
      </c>
      <c r="AC1322" s="20">
        <f t="shared" si="328"/>
        <v>0</v>
      </c>
      <c r="AD1322" s="20">
        <f t="shared" si="329"/>
        <v>0</v>
      </c>
      <c r="AE1322" s="23">
        <f t="shared" si="330"/>
        <v>0</v>
      </c>
      <c r="AF1322" s="25">
        <f t="shared" si="338"/>
        <v>0</v>
      </c>
      <c r="AG1322" s="360"/>
      <c r="AH1322" s="211"/>
      <c r="AI1322" s="361"/>
      <c r="AJ1322" s="362">
        <f t="shared" si="339"/>
        <v>0</v>
      </c>
      <c r="AK1322" s="181" t="s">
        <v>954</v>
      </c>
      <c r="AL1322" s="182">
        <f t="shared" si="333"/>
        <v>0</v>
      </c>
      <c r="AM1322" s="158" t="s">
        <v>943</v>
      </c>
      <c r="AN1322" s="20"/>
      <c r="AO1322" s="20"/>
      <c r="AP1322" s="21"/>
      <c r="AQ1322" s="122" t="s">
        <v>944</v>
      </c>
      <c r="AR1322" s="185" t="str">
        <f>INDEX(Преподаватели!F$3:F$72,MATCH($AK1322,Преподаватели!$E$3:$E$72,0),1)</f>
        <v>ст.викл.</v>
      </c>
      <c r="AS1322" s="101" t="str">
        <f>INDEX(Преподаватели!G$3:G$72,MATCH($AK1322,Преподаватели!$E$3:$E$72,0),1)</f>
        <v>шт.</v>
      </c>
      <c r="AT1322" s="101" t="str">
        <f>INDEX(Преподаватели!H$3:H$72,MATCH($AK1322,Преподаватели!$E$3:$E$72,0),1)</f>
        <v>б.с.</v>
      </c>
      <c r="AU1322" s="186" t="str">
        <f>INDEX(Преподаватели!I$3:I$72,MATCH($AK1322,Преподаватели!$E$3:$E$72,0),1)</f>
        <v>б.з.</v>
      </c>
      <c r="AV1322" s="157"/>
      <c r="AW1322" s="163"/>
      <c r="AX1322" s="163"/>
      <c r="AY1322" s="164"/>
      <c r="AZ1322" s="165"/>
      <c r="BA1322" s="165"/>
    </row>
    <row r="1323" spans="1:53">
      <c r="A1323" s="22" t="s">
        <v>990</v>
      </c>
      <c r="B1323" s="552" t="s">
        <v>477</v>
      </c>
      <c r="C1323" s="68" t="s">
        <v>995</v>
      </c>
      <c r="D1323" s="21" t="s">
        <v>103</v>
      </c>
      <c r="E1323" s="21" t="s">
        <v>192</v>
      </c>
      <c r="F1323" s="21">
        <v>1</v>
      </c>
      <c r="G1323" s="320" t="s">
        <v>1917</v>
      </c>
      <c r="H1323" s="21">
        <v>7</v>
      </c>
      <c r="I1323" s="49">
        <v>1</v>
      </c>
      <c r="J1323" s="37"/>
      <c r="K1323" s="31" t="s">
        <v>964</v>
      </c>
      <c r="L1323" s="31"/>
      <c r="M1323" s="38"/>
      <c r="N1323" s="193">
        <v>3</v>
      </c>
      <c r="O1323" s="21">
        <v>90</v>
      </c>
      <c r="P1323" s="21">
        <v>16</v>
      </c>
      <c r="Q1323" s="21">
        <v>8</v>
      </c>
      <c r="R1323" s="21">
        <v>0</v>
      </c>
      <c r="S1323" s="21">
        <v>8</v>
      </c>
      <c r="T1323" s="121">
        <v>58</v>
      </c>
      <c r="U1323" s="50">
        <f t="shared" si="321"/>
        <v>8</v>
      </c>
      <c r="V1323" s="29">
        <f t="shared" si="322"/>
        <v>0</v>
      </c>
      <c r="W1323" s="29">
        <f t="shared" si="323"/>
        <v>8</v>
      </c>
      <c r="X1323" s="57">
        <f t="shared" si="324"/>
        <v>0</v>
      </c>
      <c r="Y1323" s="29">
        <f t="shared" si="325"/>
        <v>0</v>
      </c>
      <c r="Z1323" s="20">
        <f t="shared" si="326"/>
        <v>0</v>
      </c>
      <c r="AA1323" s="20">
        <f t="shared" si="335"/>
        <v>0</v>
      </c>
      <c r="AB1323" s="20">
        <f t="shared" si="327"/>
        <v>0</v>
      </c>
      <c r="AC1323" s="20">
        <f t="shared" si="328"/>
        <v>0</v>
      </c>
      <c r="AD1323" s="20">
        <f t="shared" si="329"/>
        <v>0</v>
      </c>
      <c r="AE1323" s="23">
        <f t="shared" si="330"/>
        <v>0</v>
      </c>
      <c r="AF1323" s="25">
        <f t="shared" si="338"/>
        <v>0</v>
      </c>
      <c r="AG1323" s="360"/>
      <c r="AH1323" s="211"/>
      <c r="AI1323" s="361"/>
      <c r="AJ1323" s="362">
        <f t="shared" si="339"/>
        <v>16</v>
      </c>
      <c r="AK1323" s="181" t="s">
        <v>972</v>
      </c>
      <c r="AL1323" s="182">
        <f t="shared" si="333"/>
        <v>2.6666666666666668E-2</v>
      </c>
      <c r="AM1323" s="158" t="s">
        <v>943</v>
      </c>
      <c r="AN1323" s="20"/>
      <c r="AO1323" s="20"/>
      <c r="AP1323" s="21"/>
      <c r="AQ1323" s="122" t="s">
        <v>944</v>
      </c>
      <c r="AR1323" s="185" t="str">
        <f>INDEX(Преподаватели!F$3:F$72,MATCH($AK1323,Преподаватели!$E$3:$E$72,0),1)</f>
        <v>доц.</v>
      </c>
      <c r="AS1323" s="101" t="str">
        <f>INDEX(Преподаватели!G$3:G$72,MATCH($AK1323,Преподаватели!$E$3:$E$72,0),1)</f>
        <v>шт.</v>
      </c>
      <c r="AT1323" s="101" t="str">
        <f>INDEX(Преподаватели!H$3:H$72,MATCH($AK1323,Преподаватели!$E$3:$E$72,0),1)</f>
        <v>к.н.</v>
      </c>
      <c r="AU1323" s="186" t="str">
        <f>INDEX(Преподаватели!I$3:I$72,MATCH($AK1323,Преподаватели!$E$3:$E$72,0),1)</f>
        <v>б.з.</v>
      </c>
      <c r="AV1323" s="157"/>
      <c r="AW1323" s="163"/>
      <c r="AX1323" s="163"/>
      <c r="AY1323" s="164"/>
      <c r="AZ1323" s="165"/>
      <c r="BA1323" s="165"/>
    </row>
    <row r="1324" spans="1:53">
      <c r="A1324" s="22" t="s">
        <v>970</v>
      </c>
      <c r="B1324" s="552" t="s">
        <v>993</v>
      </c>
      <c r="C1324" s="68" t="s">
        <v>995</v>
      </c>
      <c r="D1324" s="21" t="s">
        <v>103</v>
      </c>
      <c r="E1324" s="21" t="s">
        <v>192</v>
      </c>
      <c r="F1324" s="21">
        <v>1</v>
      </c>
      <c r="G1324" s="320" t="s">
        <v>1917</v>
      </c>
      <c r="H1324" s="21">
        <v>7</v>
      </c>
      <c r="I1324" s="49">
        <v>1</v>
      </c>
      <c r="J1324" s="37"/>
      <c r="K1324" s="31" t="s">
        <v>964</v>
      </c>
      <c r="L1324" s="31"/>
      <c r="M1324" s="38"/>
      <c r="N1324" s="193">
        <v>2</v>
      </c>
      <c r="O1324" s="21">
        <v>60</v>
      </c>
      <c r="P1324" s="21">
        <v>16</v>
      </c>
      <c r="Q1324" s="21">
        <v>8</v>
      </c>
      <c r="R1324" s="21">
        <v>0</v>
      </c>
      <c r="S1324" s="21">
        <v>8</v>
      </c>
      <c r="T1324" s="121">
        <v>28</v>
      </c>
      <c r="U1324" s="50">
        <f t="shared" si="321"/>
        <v>8</v>
      </c>
      <c r="V1324" s="29">
        <f t="shared" si="322"/>
        <v>0</v>
      </c>
      <c r="W1324" s="29">
        <f t="shared" si="323"/>
        <v>8</v>
      </c>
      <c r="X1324" s="57">
        <f t="shared" si="324"/>
        <v>0</v>
      </c>
      <c r="Y1324" s="29">
        <f t="shared" si="325"/>
        <v>0</v>
      </c>
      <c r="Z1324" s="20">
        <f t="shared" si="326"/>
        <v>0</v>
      </c>
      <c r="AA1324" s="20">
        <f t="shared" si="335"/>
        <v>0</v>
      </c>
      <c r="AB1324" s="20">
        <f t="shared" si="327"/>
        <v>0</v>
      </c>
      <c r="AC1324" s="20">
        <f t="shared" si="328"/>
        <v>0</v>
      </c>
      <c r="AD1324" s="20">
        <f t="shared" si="329"/>
        <v>0</v>
      </c>
      <c r="AE1324" s="23">
        <f t="shared" si="330"/>
        <v>0</v>
      </c>
      <c r="AF1324" s="25">
        <f t="shared" si="338"/>
        <v>0</v>
      </c>
      <c r="AG1324" s="360"/>
      <c r="AH1324" s="211"/>
      <c r="AI1324" s="361"/>
      <c r="AJ1324" s="362">
        <f t="shared" si="339"/>
        <v>16</v>
      </c>
      <c r="AK1324" s="181" t="s">
        <v>839</v>
      </c>
      <c r="AL1324" s="182">
        <f t="shared" si="333"/>
        <v>2.6666666666666668E-2</v>
      </c>
      <c r="AM1324" s="158" t="s">
        <v>943</v>
      </c>
      <c r="AN1324" s="20"/>
      <c r="AO1324" s="20"/>
      <c r="AP1324" s="21"/>
      <c r="AQ1324" s="122" t="s">
        <v>944</v>
      </c>
      <c r="AR1324" s="185" t="str">
        <f>INDEX(Преподаватели!F$3:F$72,MATCH($AK1324,Преподаватели!$E$3:$E$72,0),1)</f>
        <v>ст.викл.</v>
      </c>
      <c r="AS1324" s="101" t="str">
        <f>INDEX(Преподаватели!G$3:G$72,MATCH($AK1324,Преподаватели!$E$3:$E$72,0),1)</f>
        <v>сум.</v>
      </c>
      <c r="AT1324" s="101" t="str">
        <f>INDEX(Преподаватели!H$3:H$72,MATCH($AK1324,Преподаватели!$E$3:$E$72,0),1)</f>
        <v>б.с.</v>
      </c>
      <c r="AU1324" s="186" t="str">
        <f>INDEX(Преподаватели!I$3:I$72,MATCH($AK1324,Преподаватели!$E$3:$E$72,0),1)</f>
        <v>б.з.</v>
      </c>
      <c r="AV1324" s="157"/>
      <c r="AW1324" s="163"/>
      <c r="AX1324" s="163"/>
      <c r="AY1324" s="164"/>
      <c r="AZ1324" s="165"/>
      <c r="BA1324" s="165"/>
    </row>
    <row r="1325" spans="1:53">
      <c r="A1325" s="22" t="s">
        <v>970</v>
      </c>
      <c r="B1325" s="552" t="s">
        <v>993</v>
      </c>
      <c r="C1325" s="68" t="s">
        <v>995</v>
      </c>
      <c r="D1325" s="21" t="s">
        <v>103</v>
      </c>
      <c r="E1325" s="21" t="s">
        <v>192</v>
      </c>
      <c r="F1325" s="21">
        <v>2</v>
      </c>
      <c r="G1325" s="320" t="s">
        <v>1917</v>
      </c>
      <c r="H1325" s="21">
        <v>7</v>
      </c>
      <c r="I1325" s="49">
        <v>1</v>
      </c>
      <c r="J1325" s="31" t="s">
        <v>964</v>
      </c>
      <c r="K1325" s="31"/>
      <c r="L1325" s="31"/>
      <c r="M1325" s="38"/>
      <c r="N1325" s="193">
        <v>2</v>
      </c>
      <c r="O1325" s="21">
        <v>60</v>
      </c>
      <c r="P1325" s="21">
        <v>16</v>
      </c>
      <c r="Q1325" s="21">
        <v>8</v>
      </c>
      <c r="R1325" s="21">
        <v>0</v>
      </c>
      <c r="S1325" s="21">
        <v>8</v>
      </c>
      <c r="T1325" s="121">
        <v>28</v>
      </c>
      <c r="U1325" s="50">
        <f t="shared" si="321"/>
        <v>8</v>
      </c>
      <c r="V1325" s="29">
        <f t="shared" si="322"/>
        <v>0</v>
      </c>
      <c r="W1325" s="29">
        <f t="shared" si="323"/>
        <v>8</v>
      </c>
      <c r="X1325" s="57">
        <f t="shared" si="324"/>
        <v>0</v>
      </c>
      <c r="Y1325" s="29">
        <f t="shared" si="325"/>
        <v>0</v>
      </c>
      <c r="Z1325" s="20">
        <f t="shared" si="326"/>
        <v>0</v>
      </c>
      <c r="AA1325" s="20">
        <f t="shared" si="335"/>
        <v>0</v>
      </c>
      <c r="AB1325" s="20">
        <f t="shared" si="327"/>
        <v>0</v>
      </c>
      <c r="AC1325" s="20">
        <f t="shared" si="328"/>
        <v>0</v>
      </c>
      <c r="AD1325" s="20">
        <f t="shared" si="329"/>
        <v>0</v>
      </c>
      <c r="AE1325" s="23">
        <f t="shared" si="330"/>
        <v>0</v>
      </c>
      <c r="AF1325" s="25">
        <f t="shared" si="338"/>
        <v>0</v>
      </c>
      <c r="AG1325" s="360"/>
      <c r="AH1325" s="211"/>
      <c r="AI1325" s="361"/>
      <c r="AJ1325" s="362">
        <f t="shared" si="339"/>
        <v>16</v>
      </c>
      <c r="AK1325" s="181" t="s">
        <v>839</v>
      </c>
      <c r="AL1325" s="182">
        <f t="shared" si="333"/>
        <v>2.6666666666666668E-2</v>
      </c>
      <c r="AM1325" s="158" t="s">
        <v>943</v>
      </c>
      <c r="AN1325" s="20"/>
      <c r="AO1325" s="20"/>
      <c r="AP1325" s="21"/>
      <c r="AQ1325" s="122" t="s">
        <v>944</v>
      </c>
      <c r="AR1325" s="185" t="str">
        <f>INDEX(Преподаватели!F$3:F$72,MATCH($AK1325,Преподаватели!$E$3:$E$72,0),1)</f>
        <v>ст.викл.</v>
      </c>
      <c r="AS1325" s="101" t="str">
        <f>INDEX(Преподаватели!G$3:G$72,MATCH($AK1325,Преподаватели!$E$3:$E$72,0),1)</f>
        <v>сум.</v>
      </c>
      <c r="AT1325" s="101" t="str">
        <f>INDEX(Преподаватели!H$3:H$72,MATCH($AK1325,Преподаватели!$E$3:$E$72,0),1)</f>
        <v>б.с.</v>
      </c>
      <c r="AU1325" s="186" t="str">
        <f>INDEX(Преподаватели!I$3:I$72,MATCH($AK1325,Преподаватели!$E$3:$E$72,0),1)</f>
        <v>б.з.</v>
      </c>
      <c r="AV1325" s="157"/>
      <c r="AW1325" s="163"/>
      <c r="AX1325" s="163"/>
      <c r="AY1325" s="164"/>
      <c r="AZ1325" s="165"/>
      <c r="BA1325" s="165"/>
    </row>
    <row r="1326" spans="1:53">
      <c r="A1326" s="22" t="s">
        <v>976</v>
      </c>
      <c r="B1326" s="552" t="s">
        <v>1007</v>
      </c>
      <c r="C1326" s="68" t="s">
        <v>1005</v>
      </c>
      <c r="D1326" s="21" t="s">
        <v>103</v>
      </c>
      <c r="E1326" s="21" t="s">
        <v>192</v>
      </c>
      <c r="F1326" s="21">
        <v>1</v>
      </c>
      <c r="G1326" s="20" t="s">
        <v>1904</v>
      </c>
      <c r="H1326" s="21">
        <v>2</v>
      </c>
      <c r="I1326" s="49">
        <v>1</v>
      </c>
      <c r="J1326" s="37"/>
      <c r="K1326" s="31" t="s">
        <v>964</v>
      </c>
      <c r="L1326" s="31"/>
      <c r="M1326" s="38"/>
      <c r="N1326" s="193">
        <v>3</v>
      </c>
      <c r="O1326" s="21">
        <v>90</v>
      </c>
      <c r="P1326" s="21">
        <v>16</v>
      </c>
      <c r="Q1326" s="21">
        <v>8</v>
      </c>
      <c r="R1326" s="21">
        <v>0</v>
      </c>
      <c r="S1326" s="21">
        <v>8</v>
      </c>
      <c r="T1326" s="121">
        <v>58</v>
      </c>
      <c r="U1326" s="50">
        <f t="shared" si="321"/>
        <v>8</v>
      </c>
      <c r="V1326" s="29">
        <f t="shared" si="322"/>
        <v>0</v>
      </c>
      <c r="W1326" s="29">
        <f t="shared" si="323"/>
        <v>8</v>
      </c>
      <c r="X1326" s="57">
        <f t="shared" si="324"/>
        <v>0</v>
      </c>
      <c r="Y1326" s="29">
        <f t="shared" si="325"/>
        <v>0</v>
      </c>
      <c r="Z1326" s="20">
        <f t="shared" si="326"/>
        <v>0</v>
      </c>
      <c r="AA1326" s="20">
        <f t="shared" si="335"/>
        <v>0</v>
      </c>
      <c r="AB1326" s="20">
        <f t="shared" si="327"/>
        <v>0</v>
      </c>
      <c r="AC1326" s="20">
        <f t="shared" si="328"/>
        <v>0</v>
      </c>
      <c r="AD1326" s="20">
        <f t="shared" si="329"/>
        <v>0</v>
      </c>
      <c r="AE1326" s="23">
        <f t="shared" si="330"/>
        <v>0</v>
      </c>
      <c r="AF1326" s="25">
        <f t="shared" si="338"/>
        <v>0</v>
      </c>
      <c r="AG1326" s="360"/>
      <c r="AH1326" s="211"/>
      <c r="AI1326" s="361"/>
      <c r="AJ1326" s="362">
        <f t="shared" si="339"/>
        <v>16</v>
      </c>
      <c r="AK1326" s="181" t="s">
        <v>1008</v>
      </c>
      <c r="AL1326" s="182">
        <f t="shared" si="333"/>
        <v>2.6666666666666668E-2</v>
      </c>
      <c r="AM1326" s="158" t="s">
        <v>943</v>
      </c>
      <c r="AN1326" s="20"/>
      <c r="AO1326" s="20"/>
      <c r="AP1326" s="21"/>
      <c r="AQ1326" s="122" t="s">
        <v>944</v>
      </c>
      <c r="AR1326" s="185" t="str">
        <f>INDEX(Преподаватели!F$3:F$72,MATCH($AK1326,Преподаватели!$E$3:$E$72,0),1)</f>
        <v>ст.викл.</v>
      </c>
      <c r="AS1326" s="101" t="str">
        <f>INDEX(Преподаватели!G$3:G$72,MATCH($AK1326,Преподаватели!$E$3:$E$72,0),1)</f>
        <v>шт.сум.</v>
      </c>
      <c r="AT1326" s="101" t="str">
        <f>INDEX(Преподаватели!H$3:H$72,MATCH($AK1326,Преподаватели!$E$3:$E$72,0),1)</f>
        <v>б.с.</v>
      </c>
      <c r="AU1326" s="186" t="str">
        <f>INDEX(Преподаватели!I$3:I$72,MATCH($AK1326,Преподаватели!$E$3:$E$72,0),1)</f>
        <v>б.з.</v>
      </c>
      <c r="AV1326" s="157"/>
      <c r="AW1326" s="163"/>
      <c r="AX1326" s="163"/>
      <c r="AY1326" s="164"/>
      <c r="AZ1326" s="165"/>
      <c r="BA1326" s="165"/>
    </row>
    <row r="1327" spans="1:53" s="1" customFormat="1">
      <c r="A1327" s="21" t="s">
        <v>978</v>
      </c>
      <c r="B1327" s="552" t="s">
        <v>1009</v>
      </c>
      <c r="C1327" s="68" t="s">
        <v>1005</v>
      </c>
      <c r="D1327" s="21" t="s">
        <v>103</v>
      </c>
      <c r="E1327" s="21" t="s">
        <v>192</v>
      </c>
      <c r="F1327" s="21">
        <v>2</v>
      </c>
      <c r="G1327" s="20" t="s">
        <v>1904</v>
      </c>
      <c r="H1327" s="21">
        <v>2</v>
      </c>
      <c r="I1327" s="49">
        <v>1</v>
      </c>
      <c r="J1327" s="37"/>
      <c r="K1327" s="31" t="s">
        <v>964</v>
      </c>
      <c r="L1327" s="31"/>
      <c r="M1327" s="38"/>
      <c r="N1327" s="193">
        <v>2</v>
      </c>
      <c r="O1327" s="21">
        <v>60</v>
      </c>
      <c r="P1327" s="21">
        <v>16</v>
      </c>
      <c r="Q1327" s="21">
        <v>8</v>
      </c>
      <c r="R1327" s="21">
        <v>0</v>
      </c>
      <c r="S1327" s="21">
        <v>8</v>
      </c>
      <c r="T1327" s="121">
        <v>28</v>
      </c>
      <c r="U1327" s="50">
        <f t="shared" si="321"/>
        <v>8</v>
      </c>
      <c r="V1327" s="29">
        <f t="shared" si="322"/>
        <v>0</v>
      </c>
      <c r="W1327" s="29">
        <f t="shared" si="323"/>
        <v>8</v>
      </c>
      <c r="X1327" s="57">
        <f t="shared" si="324"/>
        <v>0</v>
      </c>
      <c r="Y1327" s="29">
        <f t="shared" si="325"/>
        <v>0</v>
      </c>
      <c r="Z1327" s="20">
        <f t="shared" si="326"/>
        <v>0</v>
      </c>
      <c r="AA1327" s="20">
        <f t="shared" si="335"/>
        <v>0</v>
      </c>
      <c r="AB1327" s="20">
        <f t="shared" si="327"/>
        <v>0</v>
      </c>
      <c r="AC1327" s="20">
        <f t="shared" si="328"/>
        <v>0</v>
      </c>
      <c r="AD1327" s="20">
        <f t="shared" si="329"/>
        <v>0</v>
      </c>
      <c r="AE1327" s="23">
        <f t="shared" si="330"/>
        <v>0</v>
      </c>
      <c r="AF1327" s="25">
        <f t="shared" si="338"/>
        <v>0</v>
      </c>
      <c r="AG1327" s="360"/>
      <c r="AH1327" s="211"/>
      <c r="AI1327" s="361"/>
      <c r="AJ1327" s="362">
        <f t="shared" si="339"/>
        <v>16</v>
      </c>
      <c r="AK1327" s="181" t="s">
        <v>1008</v>
      </c>
      <c r="AL1327" s="182">
        <f t="shared" si="333"/>
        <v>2.6666666666666668E-2</v>
      </c>
      <c r="AM1327" s="158" t="s">
        <v>943</v>
      </c>
      <c r="AN1327" s="20"/>
      <c r="AO1327" s="20"/>
      <c r="AP1327" s="21"/>
      <c r="AQ1327" s="122" t="s">
        <v>944</v>
      </c>
      <c r="AR1327" s="185" t="str">
        <f>INDEX(Преподаватели!F$3:F$72,MATCH($AK1327,Преподаватели!$E$3:$E$72,0),1)</f>
        <v>ст.викл.</v>
      </c>
      <c r="AS1327" s="101" t="str">
        <f>INDEX(Преподаватели!G$3:G$72,MATCH($AK1327,Преподаватели!$E$3:$E$72,0),1)</f>
        <v>шт.сум.</v>
      </c>
      <c r="AT1327" s="101" t="str">
        <f>INDEX(Преподаватели!H$3:H$72,MATCH($AK1327,Преподаватели!$E$3:$E$72,0),1)</f>
        <v>б.с.</v>
      </c>
      <c r="AU1327" s="186" t="str">
        <f>INDEX(Преподаватели!I$3:I$72,MATCH($AK1327,Преподаватели!$E$3:$E$72,0),1)</f>
        <v>б.з.</v>
      </c>
      <c r="AV1327" s="157"/>
      <c r="AW1327" s="163"/>
      <c r="AX1327" s="163"/>
      <c r="AY1327" s="164"/>
      <c r="AZ1327" s="165"/>
      <c r="BA1327" s="165"/>
    </row>
    <row r="1328" spans="1:53">
      <c r="A1328" s="22" t="s">
        <v>980</v>
      </c>
      <c r="B1328" s="552" t="s">
        <v>1010</v>
      </c>
      <c r="C1328" s="68" t="s">
        <v>1005</v>
      </c>
      <c r="D1328" s="21" t="s">
        <v>103</v>
      </c>
      <c r="E1328" s="21" t="s">
        <v>192</v>
      </c>
      <c r="F1328" s="21">
        <v>2</v>
      </c>
      <c r="G1328" s="20" t="s">
        <v>1904</v>
      </c>
      <c r="H1328" s="21">
        <v>2</v>
      </c>
      <c r="I1328" s="49">
        <v>1</v>
      </c>
      <c r="J1328" s="37"/>
      <c r="K1328" s="31" t="s">
        <v>964</v>
      </c>
      <c r="L1328" s="31"/>
      <c r="M1328" s="38"/>
      <c r="N1328" s="193">
        <v>2</v>
      </c>
      <c r="O1328" s="21">
        <v>60</v>
      </c>
      <c r="P1328" s="21">
        <v>16</v>
      </c>
      <c r="Q1328" s="21">
        <v>8</v>
      </c>
      <c r="R1328" s="21">
        <v>0</v>
      </c>
      <c r="S1328" s="21">
        <v>8</v>
      </c>
      <c r="T1328" s="121">
        <v>28</v>
      </c>
      <c r="U1328" s="50">
        <f t="shared" si="321"/>
        <v>8</v>
      </c>
      <c r="V1328" s="29">
        <f t="shared" si="322"/>
        <v>0</v>
      </c>
      <c r="W1328" s="29">
        <f t="shared" si="323"/>
        <v>8</v>
      </c>
      <c r="X1328" s="57">
        <f t="shared" si="324"/>
        <v>0</v>
      </c>
      <c r="Y1328" s="29">
        <f t="shared" si="325"/>
        <v>0</v>
      </c>
      <c r="Z1328" s="20">
        <f t="shared" si="326"/>
        <v>0</v>
      </c>
      <c r="AA1328" s="20">
        <f t="shared" si="335"/>
        <v>0</v>
      </c>
      <c r="AB1328" s="20">
        <f t="shared" si="327"/>
        <v>0</v>
      </c>
      <c r="AC1328" s="20">
        <f t="shared" si="328"/>
        <v>0</v>
      </c>
      <c r="AD1328" s="20">
        <f t="shared" si="329"/>
        <v>0</v>
      </c>
      <c r="AE1328" s="23">
        <f t="shared" si="330"/>
        <v>0</v>
      </c>
      <c r="AF1328" s="25">
        <f t="shared" si="338"/>
        <v>0</v>
      </c>
      <c r="AG1328" s="360"/>
      <c r="AH1328" s="211"/>
      <c r="AI1328" s="361"/>
      <c r="AJ1328" s="362">
        <f t="shared" si="339"/>
        <v>16</v>
      </c>
      <c r="AK1328" s="181" t="s">
        <v>1008</v>
      </c>
      <c r="AL1328" s="182">
        <f t="shared" si="333"/>
        <v>2.6666666666666668E-2</v>
      </c>
      <c r="AM1328" s="158" t="s">
        <v>943</v>
      </c>
      <c r="AN1328" s="20"/>
      <c r="AO1328" s="20"/>
      <c r="AP1328" s="21"/>
      <c r="AQ1328" s="122" t="s">
        <v>944</v>
      </c>
      <c r="AR1328" s="185" t="str">
        <f>INDEX(Преподаватели!F$3:F$72,MATCH($AK1328,Преподаватели!$E$3:$E$72,0),1)</f>
        <v>ст.викл.</v>
      </c>
      <c r="AS1328" s="101" t="str">
        <f>INDEX(Преподаватели!G$3:G$72,MATCH($AK1328,Преподаватели!$E$3:$E$72,0),1)</f>
        <v>шт.сум.</v>
      </c>
      <c r="AT1328" s="101" t="str">
        <f>INDEX(Преподаватели!H$3:H$72,MATCH($AK1328,Преподаватели!$E$3:$E$72,0),1)</f>
        <v>б.с.</v>
      </c>
      <c r="AU1328" s="186" t="str">
        <f>INDEX(Преподаватели!I$3:I$72,MATCH($AK1328,Преподаватели!$E$3:$E$72,0),1)</f>
        <v>б.з.</v>
      </c>
      <c r="AV1328" s="157"/>
      <c r="AW1328" s="163"/>
      <c r="AX1328" s="163"/>
      <c r="AY1328" s="164"/>
      <c r="AZ1328" s="165"/>
      <c r="BA1328" s="165"/>
    </row>
    <row r="1329" spans="1:53" s="1" customFormat="1">
      <c r="A1329" s="21" t="s">
        <v>982</v>
      </c>
      <c r="B1329" s="552" t="s">
        <v>1011</v>
      </c>
      <c r="C1329" s="68" t="s">
        <v>1005</v>
      </c>
      <c r="D1329" s="21" t="s">
        <v>103</v>
      </c>
      <c r="E1329" s="21" t="s">
        <v>192</v>
      </c>
      <c r="F1329" s="21">
        <v>2</v>
      </c>
      <c r="G1329" s="20" t="s">
        <v>1904</v>
      </c>
      <c r="H1329" s="21">
        <v>2</v>
      </c>
      <c r="I1329" s="49">
        <v>1</v>
      </c>
      <c r="J1329" s="37"/>
      <c r="K1329" s="31" t="s">
        <v>964</v>
      </c>
      <c r="L1329" s="31"/>
      <c r="M1329" s="38"/>
      <c r="N1329" s="193">
        <v>3</v>
      </c>
      <c r="O1329" s="21">
        <v>90</v>
      </c>
      <c r="P1329" s="21">
        <v>16</v>
      </c>
      <c r="Q1329" s="21">
        <v>8</v>
      </c>
      <c r="R1329" s="21">
        <v>0</v>
      </c>
      <c r="S1329" s="21">
        <v>8</v>
      </c>
      <c r="T1329" s="121">
        <v>42</v>
      </c>
      <c r="U1329" s="50">
        <f t="shared" si="321"/>
        <v>8</v>
      </c>
      <c r="V1329" s="29">
        <f t="shared" si="322"/>
        <v>0</v>
      </c>
      <c r="W1329" s="29">
        <f t="shared" si="323"/>
        <v>8</v>
      </c>
      <c r="X1329" s="57">
        <f t="shared" si="324"/>
        <v>0</v>
      </c>
      <c r="Y1329" s="29">
        <f t="shared" si="325"/>
        <v>0</v>
      </c>
      <c r="Z1329" s="20">
        <f t="shared" si="326"/>
        <v>0</v>
      </c>
      <c r="AA1329" s="20">
        <f t="shared" si="335"/>
        <v>0</v>
      </c>
      <c r="AB1329" s="20">
        <f t="shared" si="327"/>
        <v>0</v>
      </c>
      <c r="AC1329" s="20">
        <f t="shared" si="328"/>
        <v>0</v>
      </c>
      <c r="AD1329" s="20">
        <f t="shared" si="329"/>
        <v>0</v>
      </c>
      <c r="AE1329" s="23">
        <f t="shared" si="330"/>
        <v>0</v>
      </c>
      <c r="AF1329" s="25">
        <f t="shared" si="338"/>
        <v>0</v>
      </c>
      <c r="AG1329" s="363"/>
      <c r="AH1329" s="211"/>
      <c r="AI1329" s="361"/>
      <c r="AJ1329" s="362">
        <f t="shared" si="339"/>
        <v>16</v>
      </c>
      <c r="AK1329" s="181" t="s">
        <v>998</v>
      </c>
      <c r="AL1329" s="182">
        <f t="shared" si="333"/>
        <v>2.6666666666666668E-2</v>
      </c>
      <c r="AM1329" s="158" t="s">
        <v>943</v>
      </c>
      <c r="AN1329" s="20"/>
      <c r="AO1329" s="20"/>
      <c r="AP1329" s="21"/>
      <c r="AQ1329" s="122" t="s">
        <v>944</v>
      </c>
      <c r="AR1329" s="185" t="str">
        <f>INDEX(Преподаватели!F$3:F$72,MATCH($AK1329,Преподаватели!$E$3:$E$72,0),1)</f>
        <v>доц.</v>
      </c>
      <c r="AS1329" s="101" t="str">
        <f>INDEX(Преподаватели!G$3:G$72,MATCH($AK1329,Преподаватели!$E$3:$E$72,0),1)</f>
        <v>сум.</v>
      </c>
      <c r="AT1329" s="101" t="str">
        <f>INDEX(Преподаватели!H$3:H$72,MATCH($AK1329,Преподаватели!$E$3:$E$72,0),1)</f>
        <v>к.н.</v>
      </c>
      <c r="AU1329" s="186" t="str">
        <f>INDEX(Преподаватели!I$3:I$72,MATCH($AK1329,Преподаватели!$E$3:$E$72,0),1)</f>
        <v>доц.</v>
      </c>
      <c r="AV1329" s="157"/>
      <c r="AW1329" s="163"/>
      <c r="AX1329" s="163"/>
      <c r="AY1329" s="164"/>
      <c r="AZ1329" s="165"/>
      <c r="BA1329" s="165"/>
    </row>
    <row r="1330" spans="1:53">
      <c r="A1330" s="22" t="s">
        <v>1012</v>
      </c>
      <c r="B1330" s="552" t="s">
        <v>534</v>
      </c>
      <c r="C1330" s="68" t="s">
        <v>1005</v>
      </c>
      <c r="D1330" s="21" t="s">
        <v>103</v>
      </c>
      <c r="E1330" s="21" t="s">
        <v>192</v>
      </c>
      <c r="F1330" s="21">
        <v>1</v>
      </c>
      <c r="G1330" s="20" t="s">
        <v>1904</v>
      </c>
      <c r="H1330" s="21">
        <v>2</v>
      </c>
      <c r="I1330" s="49">
        <v>1</v>
      </c>
      <c r="J1330" s="31" t="s">
        <v>964</v>
      </c>
      <c r="K1330" s="31"/>
      <c r="L1330" s="31"/>
      <c r="M1330" s="38"/>
      <c r="N1330" s="193"/>
      <c r="O1330" s="21"/>
      <c r="P1330" s="21"/>
      <c r="Q1330" s="21"/>
      <c r="R1330" s="21"/>
      <c r="S1330" s="21"/>
      <c r="T1330" s="121"/>
      <c r="U1330" s="50">
        <f t="shared" si="321"/>
        <v>0</v>
      </c>
      <c r="V1330" s="29">
        <f t="shared" si="322"/>
        <v>0</v>
      </c>
      <c r="W1330" s="29">
        <f t="shared" si="323"/>
        <v>0</v>
      </c>
      <c r="X1330" s="57">
        <f t="shared" si="324"/>
        <v>0</v>
      </c>
      <c r="Y1330" s="29">
        <f t="shared" si="325"/>
        <v>0</v>
      </c>
      <c r="Z1330" s="20">
        <f t="shared" si="326"/>
        <v>0</v>
      </c>
      <c r="AA1330" s="20">
        <f t="shared" si="335"/>
        <v>0</v>
      </c>
      <c r="AB1330" s="20">
        <f t="shared" si="327"/>
        <v>0</v>
      </c>
      <c r="AC1330" s="20">
        <f t="shared" si="328"/>
        <v>0</v>
      </c>
      <c r="AD1330" s="20">
        <f t="shared" si="329"/>
        <v>0</v>
      </c>
      <c r="AE1330" s="23">
        <f t="shared" si="330"/>
        <v>0</v>
      </c>
      <c r="AF1330" s="25">
        <f t="shared" si="338"/>
        <v>0</v>
      </c>
      <c r="AG1330" s="360"/>
      <c r="AH1330" s="211"/>
      <c r="AI1330" s="361"/>
      <c r="AJ1330" s="362">
        <f t="shared" si="339"/>
        <v>0</v>
      </c>
      <c r="AK1330" s="181" t="s">
        <v>954</v>
      </c>
      <c r="AL1330" s="182">
        <f t="shared" si="333"/>
        <v>0</v>
      </c>
      <c r="AM1330" s="158" t="s">
        <v>943</v>
      </c>
      <c r="AN1330" s="20"/>
      <c r="AO1330" s="20"/>
      <c r="AP1330" s="21"/>
      <c r="AQ1330" s="122" t="s">
        <v>944</v>
      </c>
      <c r="AR1330" s="185" t="str">
        <f>INDEX(Преподаватели!F$3:F$72,MATCH($AK1330,Преподаватели!$E$3:$E$72,0),1)</f>
        <v>ст.викл.</v>
      </c>
      <c r="AS1330" s="101" t="str">
        <f>INDEX(Преподаватели!G$3:G$72,MATCH($AK1330,Преподаватели!$E$3:$E$72,0),1)</f>
        <v>шт.</v>
      </c>
      <c r="AT1330" s="101" t="str">
        <f>INDEX(Преподаватели!H$3:H$72,MATCH($AK1330,Преподаватели!$E$3:$E$72,0),1)</f>
        <v>б.с.</v>
      </c>
      <c r="AU1330" s="186" t="str">
        <f>INDEX(Преподаватели!I$3:I$72,MATCH($AK1330,Преподаватели!$E$3:$E$72,0),1)</f>
        <v>б.з.</v>
      </c>
      <c r="AV1330" s="157"/>
      <c r="AW1330" s="163"/>
      <c r="AX1330" s="163"/>
      <c r="AY1330" s="164"/>
      <c r="AZ1330" s="165"/>
      <c r="BA1330" s="165"/>
    </row>
    <row r="1331" spans="1:53" s="1" customFormat="1" ht="25.5">
      <c r="A1331" s="21" t="s">
        <v>1013</v>
      </c>
      <c r="B1331" s="552" t="s">
        <v>1014</v>
      </c>
      <c r="C1331" s="68" t="s">
        <v>995</v>
      </c>
      <c r="D1331" s="21" t="s">
        <v>103</v>
      </c>
      <c r="E1331" s="21" t="s">
        <v>192</v>
      </c>
      <c r="F1331" s="21">
        <v>2</v>
      </c>
      <c r="G1331" s="320" t="s">
        <v>1917</v>
      </c>
      <c r="H1331" s="21">
        <v>7</v>
      </c>
      <c r="I1331" s="49">
        <v>1</v>
      </c>
      <c r="J1331" s="37"/>
      <c r="K1331" s="31" t="s">
        <v>964</v>
      </c>
      <c r="L1331" s="31"/>
      <c r="M1331" s="38"/>
      <c r="N1331" s="193">
        <v>2</v>
      </c>
      <c r="O1331" s="21">
        <v>60</v>
      </c>
      <c r="P1331" s="21">
        <v>16</v>
      </c>
      <c r="Q1331" s="21">
        <v>8</v>
      </c>
      <c r="R1331" s="21">
        <v>0</v>
      </c>
      <c r="S1331" s="21">
        <v>8</v>
      </c>
      <c r="T1331" s="121">
        <v>28</v>
      </c>
      <c r="U1331" s="50">
        <f t="shared" si="321"/>
        <v>8</v>
      </c>
      <c r="V1331" s="29">
        <f t="shared" si="322"/>
        <v>0</v>
      </c>
      <c r="W1331" s="29">
        <f t="shared" si="323"/>
        <v>8</v>
      </c>
      <c r="X1331" s="57">
        <f t="shared" si="324"/>
        <v>0</v>
      </c>
      <c r="Y1331" s="29">
        <f t="shared" si="325"/>
        <v>0</v>
      </c>
      <c r="Z1331" s="20">
        <f t="shared" si="326"/>
        <v>0</v>
      </c>
      <c r="AA1331" s="20">
        <f t="shared" si="335"/>
        <v>0</v>
      </c>
      <c r="AB1331" s="20">
        <f t="shared" si="327"/>
        <v>0</v>
      </c>
      <c r="AC1331" s="20">
        <f t="shared" si="328"/>
        <v>0</v>
      </c>
      <c r="AD1331" s="20">
        <f t="shared" si="329"/>
        <v>0</v>
      </c>
      <c r="AE1331" s="23">
        <f t="shared" si="330"/>
        <v>0</v>
      </c>
      <c r="AF1331" s="25">
        <f t="shared" si="338"/>
        <v>0</v>
      </c>
      <c r="AG1331" s="360"/>
      <c r="AH1331" s="211"/>
      <c r="AI1331" s="361"/>
      <c r="AJ1331" s="362">
        <f t="shared" si="339"/>
        <v>16</v>
      </c>
      <c r="AK1331" s="181" t="s">
        <v>1001</v>
      </c>
      <c r="AL1331" s="182">
        <f t="shared" si="333"/>
        <v>2.6666666666666668E-2</v>
      </c>
      <c r="AM1331" s="158" t="s">
        <v>943</v>
      </c>
      <c r="AN1331" s="20"/>
      <c r="AO1331" s="20"/>
      <c r="AP1331" s="21"/>
      <c r="AQ1331" s="122" t="s">
        <v>944</v>
      </c>
      <c r="AR1331" s="185" t="str">
        <f>INDEX(Преподаватели!F$3:F$72,MATCH($AK1331,Преподаватели!$E$3:$E$72,0),1)</f>
        <v>доц.</v>
      </c>
      <c r="AS1331" s="101" t="str">
        <f>INDEX(Преподаватели!G$3:G$72,MATCH($AK1331,Преподаватели!$E$3:$E$72,0),1)</f>
        <v>шт.сум.</v>
      </c>
      <c r="AT1331" s="101" t="str">
        <f>INDEX(Преподаватели!H$3:H$72,MATCH($AK1331,Преподаватели!$E$3:$E$72,0),1)</f>
        <v>к.н.</v>
      </c>
      <c r="AU1331" s="186" t="str">
        <f>INDEX(Преподаватели!I$3:I$72,MATCH($AK1331,Преподаватели!$E$3:$E$72,0),1)</f>
        <v>доц.</v>
      </c>
      <c r="AV1331" s="157"/>
      <c r="AW1331" s="163"/>
      <c r="AX1331" s="163"/>
      <c r="AY1331" s="164"/>
      <c r="AZ1331" s="165"/>
      <c r="BA1331" s="165"/>
    </row>
    <row r="1332" spans="1:53">
      <c r="A1332" s="22" t="s">
        <v>1015</v>
      </c>
      <c r="B1332" s="552" t="s">
        <v>1000</v>
      </c>
      <c r="C1332" s="68" t="s">
        <v>1005</v>
      </c>
      <c r="D1332" s="21" t="s">
        <v>103</v>
      </c>
      <c r="E1332" s="21" t="s">
        <v>192</v>
      </c>
      <c r="F1332" s="21">
        <v>1</v>
      </c>
      <c r="G1332" s="20" t="s">
        <v>1904</v>
      </c>
      <c r="H1332" s="21">
        <v>2</v>
      </c>
      <c r="I1332" s="49">
        <v>1</v>
      </c>
      <c r="J1332" s="37"/>
      <c r="K1332" s="31" t="s">
        <v>964</v>
      </c>
      <c r="L1332" s="31"/>
      <c r="M1332" s="38"/>
      <c r="N1332" s="193">
        <v>3</v>
      </c>
      <c r="O1332" s="21">
        <v>90</v>
      </c>
      <c r="P1332" s="21">
        <v>8</v>
      </c>
      <c r="Q1332" s="21">
        <v>4</v>
      </c>
      <c r="R1332" s="21">
        <v>0</v>
      </c>
      <c r="S1332" s="21">
        <v>4</v>
      </c>
      <c r="T1332" s="121">
        <v>58</v>
      </c>
      <c r="U1332" s="50">
        <f t="shared" si="321"/>
        <v>4</v>
      </c>
      <c r="V1332" s="29">
        <f t="shared" si="322"/>
        <v>0</v>
      </c>
      <c r="W1332" s="29">
        <f t="shared" si="323"/>
        <v>4</v>
      </c>
      <c r="X1332" s="57">
        <f t="shared" si="324"/>
        <v>0</v>
      </c>
      <c r="Y1332" s="29">
        <f t="shared" si="325"/>
        <v>0</v>
      </c>
      <c r="Z1332" s="20">
        <f t="shared" si="326"/>
        <v>0</v>
      </c>
      <c r="AA1332" s="20">
        <f t="shared" si="335"/>
        <v>0</v>
      </c>
      <c r="AB1332" s="20">
        <f t="shared" si="327"/>
        <v>0</v>
      </c>
      <c r="AC1332" s="20">
        <f t="shared" si="328"/>
        <v>0</v>
      </c>
      <c r="AD1332" s="20">
        <f t="shared" si="329"/>
        <v>0</v>
      </c>
      <c r="AE1332" s="23">
        <f t="shared" si="330"/>
        <v>0</v>
      </c>
      <c r="AF1332" s="25">
        <f t="shared" si="338"/>
        <v>0</v>
      </c>
      <c r="AG1332" s="360"/>
      <c r="AH1332" s="211"/>
      <c r="AI1332" s="361"/>
      <c r="AJ1332" s="362">
        <f t="shared" si="339"/>
        <v>8</v>
      </c>
      <c r="AK1332" s="181" t="s">
        <v>1001</v>
      </c>
      <c r="AL1332" s="182">
        <f t="shared" si="333"/>
        <v>1.3333333333333334E-2</v>
      </c>
      <c r="AM1332" s="158" t="s">
        <v>943</v>
      </c>
      <c r="AN1332" s="20"/>
      <c r="AO1332" s="20"/>
      <c r="AP1332" s="21"/>
      <c r="AQ1332" s="122" t="s">
        <v>944</v>
      </c>
      <c r="AR1332" s="185" t="str">
        <f>INDEX(Преподаватели!F$3:F$72,MATCH($AK1332,Преподаватели!$E$3:$E$72,0),1)</f>
        <v>доц.</v>
      </c>
      <c r="AS1332" s="101" t="str">
        <f>INDEX(Преподаватели!G$3:G$72,MATCH($AK1332,Преподаватели!$E$3:$E$72,0),1)</f>
        <v>шт.сум.</v>
      </c>
      <c r="AT1332" s="101" t="str">
        <f>INDEX(Преподаватели!H$3:H$72,MATCH($AK1332,Преподаватели!$E$3:$E$72,0),1)</f>
        <v>к.н.</v>
      </c>
      <c r="AU1332" s="186" t="str">
        <f>INDEX(Преподаватели!I$3:I$72,MATCH($AK1332,Преподаватели!$E$3:$E$72,0),1)</f>
        <v>доц.</v>
      </c>
      <c r="AV1332" s="157"/>
      <c r="AW1332" s="163"/>
      <c r="AX1332" s="163"/>
      <c r="AY1332" s="164"/>
      <c r="AZ1332" s="165"/>
      <c r="BA1332" s="165"/>
    </row>
    <row r="1333" spans="1:53">
      <c r="A1333" s="324" t="s">
        <v>877</v>
      </c>
      <c r="B1333" s="552" t="s">
        <v>902</v>
      </c>
      <c r="C1333" s="68" t="s">
        <v>1005</v>
      </c>
      <c r="D1333" s="21" t="s">
        <v>103</v>
      </c>
      <c r="E1333" s="21" t="s">
        <v>192</v>
      </c>
      <c r="F1333" s="21">
        <v>2</v>
      </c>
      <c r="G1333" s="20" t="s">
        <v>1904</v>
      </c>
      <c r="H1333" s="21">
        <v>2</v>
      </c>
      <c r="I1333" s="49">
        <v>1</v>
      </c>
      <c r="J1333" s="37"/>
      <c r="K1333" s="31" t="s">
        <v>879</v>
      </c>
      <c r="L1333" s="31"/>
      <c r="M1333" s="38"/>
      <c r="N1333" s="193">
        <v>3</v>
      </c>
      <c r="O1333" s="21">
        <v>90</v>
      </c>
      <c r="P1333" s="21">
        <v>0</v>
      </c>
      <c r="Q1333" s="21">
        <v>0</v>
      </c>
      <c r="R1333" s="21">
        <v>0</v>
      </c>
      <c r="S1333" s="21">
        <v>0</v>
      </c>
      <c r="T1333" s="121"/>
      <c r="U1333" s="50">
        <f t="shared" si="321"/>
        <v>0</v>
      </c>
      <c r="V1333" s="29">
        <f t="shared" si="322"/>
        <v>0</v>
      </c>
      <c r="W1333" s="29">
        <f t="shared" si="323"/>
        <v>0</v>
      </c>
      <c r="X1333" s="57">
        <f t="shared" si="324"/>
        <v>0</v>
      </c>
      <c r="Y1333" s="29">
        <f t="shared" si="325"/>
        <v>0</v>
      </c>
      <c r="Z1333" s="20">
        <f t="shared" si="326"/>
        <v>0</v>
      </c>
      <c r="AA1333" s="20">
        <f t="shared" si="335"/>
        <v>0</v>
      </c>
      <c r="AB1333" s="20">
        <f t="shared" si="327"/>
        <v>0</v>
      </c>
      <c r="AC1333" s="20">
        <f t="shared" si="328"/>
        <v>0</v>
      </c>
      <c r="AD1333" s="20">
        <f t="shared" si="329"/>
        <v>0</v>
      </c>
      <c r="AE1333" s="23">
        <f t="shared" si="330"/>
        <v>0</v>
      </c>
      <c r="AF1333" s="25">
        <f t="shared" si="338"/>
        <v>1</v>
      </c>
      <c r="AG1333" s="360"/>
      <c r="AH1333" s="211"/>
      <c r="AI1333" s="361"/>
      <c r="AJ1333" s="362">
        <f t="shared" si="339"/>
        <v>1</v>
      </c>
      <c r="AK1333" s="181" t="s">
        <v>1008</v>
      </c>
      <c r="AL1333" s="182">
        <f t="shared" si="333"/>
        <v>1.6666666666666668E-3</v>
      </c>
      <c r="AM1333" s="158" t="s">
        <v>943</v>
      </c>
      <c r="AN1333" s="20"/>
      <c r="AO1333" s="20"/>
      <c r="AP1333" s="21"/>
      <c r="AQ1333" s="122" t="s">
        <v>944</v>
      </c>
      <c r="AR1333" s="185" t="str">
        <f>INDEX(Преподаватели!F$3:F$72,MATCH($AK1333,Преподаватели!$E$3:$E$72,0),1)</f>
        <v>ст.викл.</v>
      </c>
      <c r="AS1333" s="101" t="str">
        <f>INDEX(Преподаватели!G$3:G$72,MATCH($AK1333,Преподаватели!$E$3:$E$72,0),1)</f>
        <v>шт.сум.</v>
      </c>
      <c r="AT1333" s="101" t="str">
        <f>INDEX(Преподаватели!H$3:H$72,MATCH($AK1333,Преподаватели!$E$3:$E$72,0),1)</f>
        <v>б.с.</v>
      </c>
      <c r="AU1333" s="186" t="str">
        <f>INDEX(Преподаватели!I$3:I$72,MATCH($AK1333,Преподаватели!$E$3:$E$72,0),1)</f>
        <v>б.з.</v>
      </c>
      <c r="AV1333" s="157"/>
      <c r="AW1333" s="163"/>
      <c r="AX1333" s="163"/>
      <c r="AY1333" s="164"/>
      <c r="AZ1333" s="165"/>
      <c r="BA1333" s="165"/>
    </row>
    <row r="1334" spans="1:53" ht="25.5">
      <c r="A1334" s="22" t="s">
        <v>1003</v>
      </c>
      <c r="B1334" s="552" t="s">
        <v>1016</v>
      </c>
      <c r="C1334" s="68" t="s">
        <v>989</v>
      </c>
      <c r="D1334" s="21" t="s">
        <v>103</v>
      </c>
      <c r="E1334" s="21" t="s">
        <v>192</v>
      </c>
      <c r="F1334" s="21">
        <v>1</v>
      </c>
      <c r="G1334" s="320" t="s">
        <v>1921</v>
      </c>
      <c r="H1334" s="21">
        <v>14</v>
      </c>
      <c r="I1334" s="49">
        <v>1</v>
      </c>
      <c r="J1334" s="31" t="s">
        <v>964</v>
      </c>
      <c r="K1334" s="31"/>
      <c r="L1334" s="31"/>
      <c r="M1334" s="38"/>
      <c r="N1334" s="193">
        <v>4</v>
      </c>
      <c r="O1334" s="21">
        <v>120</v>
      </c>
      <c r="P1334" s="21">
        <v>16</v>
      </c>
      <c r="Q1334" s="21">
        <v>8</v>
      </c>
      <c r="R1334" s="21"/>
      <c r="S1334" s="21">
        <v>8</v>
      </c>
      <c r="T1334" s="121">
        <v>72</v>
      </c>
      <c r="U1334" s="50">
        <f t="shared" si="321"/>
        <v>8</v>
      </c>
      <c r="V1334" s="29">
        <f t="shared" si="322"/>
        <v>0</v>
      </c>
      <c r="W1334" s="29">
        <f t="shared" si="323"/>
        <v>8</v>
      </c>
      <c r="X1334" s="57">
        <f t="shared" si="324"/>
        <v>0</v>
      </c>
      <c r="Y1334" s="29">
        <f t="shared" si="325"/>
        <v>0</v>
      </c>
      <c r="Z1334" s="20">
        <f t="shared" si="326"/>
        <v>0</v>
      </c>
      <c r="AA1334" s="20">
        <f t="shared" si="335"/>
        <v>0</v>
      </c>
      <c r="AB1334" s="20">
        <f t="shared" si="327"/>
        <v>0</v>
      </c>
      <c r="AC1334" s="20">
        <f t="shared" si="328"/>
        <v>0</v>
      </c>
      <c r="AD1334" s="20">
        <f t="shared" si="329"/>
        <v>0</v>
      </c>
      <c r="AE1334" s="23">
        <f t="shared" si="330"/>
        <v>0</v>
      </c>
      <c r="AF1334" s="25">
        <f t="shared" si="338"/>
        <v>0</v>
      </c>
      <c r="AG1334" s="360"/>
      <c r="AH1334" s="211"/>
      <c r="AI1334" s="361"/>
      <c r="AJ1334" s="362">
        <f t="shared" si="339"/>
        <v>16</v>
      </c>
      <c r="AK1334" s="181" t="s">
        <v>1017</v>
      </c>
      <c r="AL1334" s="182">
        <f t="shared" si="333"/>
        <v>2.6666666666666668E-2</v>
      </c>
      <c r="AM1334" s="158" t="s">
        <v>943</v>
      </c>
      <c r="AN1334" s="20"/>
      <c r="AO1334" s="20"/>
      <c r="AP1334" s="21"/>
      <c r="AQ1334" s="122" t="s">
        <v>944</v>
      </c>
      <c r="AR1334" s="185" t="str">
        <f>INDEX(Преподаватели!F$3:F$72,MATCH($AK1334,Преподаватели!$E$3:$E$72,0),1)</f>
        <v>ст.викл.</v>
      </c>
      <c r="AS1334" s="101" t="str">
        <f>INDEX(Преподаватели!G$3:G$72,MATCH($AK1334,Преподаватели!$E$3:$E$72,0),1)</f>
        <v>сум.</v>
      </c>
      <c r="AT1334" s="101" t="str">
        <f>INDEX(Преподаватели!H$3:H$72,MATCH($AK1334,Преподаватели!$E$3:$E$72,0),1)</f>
        <v>б.с.</v>
      </c>
      <c r="AU1334" s="186" t="str">
        <f>INDEX(Преподаватели!I$3:I$72,MATCH($AK1334,Преподаватели!$E$3:$E$72,0),1)</f>
        <v>б.з.</v>
      </c>
      <c r="AV1334" s="157"/>
      <c r="AW1334" s="163"/>
      <c r="AX1334" s="163"/>
      <c r="AY1334" s="164"/>
      <c r="AZ1334" s="165"/>
      <c r="BA1334" s="165"/>
    </row>
    <row r="1335" spans="1:53" s="1" customFormat="1" ht="25.5">
      <c r="A1335" s="22" t="s">
        <v>1004</v>
      </c>
      <c r="B1335" s="552" t="s">
        <v>190</v>
      </c>
      <c r="C1335" s="68" t="s">
        <v>989</v>
      </c>
      <c r="D1335" s="21" t="s">
        <v>103</v>
      </c>
      <c r="E1335" s="21" t="s">
        <v>192</v>
      </c>
      <c r="F1335" s="21">
        <v>2</v>
      </c>
      <c r="G1335" s="320" t="s">
        <v>1919</v>
      </c>
      <c r="H1335" s="21">
        <v>9</v>
      </c>
      <c r="I1335" s="49">
        <v>1</v>
      </c>
      <c r="J1335" s="31" t="s">
        <v>964</v>
      </c>
      <c r="K1335" s="31"/>
      <c r="L1335" s="31"/>
      <c r="M1335" s="38"/>
      <c r="N1335" s="193">
        <v>3</v>
      </c>
      <c r="O1335" s="21">
        <v>90</v>
      </c>
      <c r="P1335" s="21">
        <v>16</v>
      </c>
      <c r="Q1335" s="21">
        <v>2</v>
      </c>
      <c r="R1335" s="21"/>
      <c r="S1335" s="21">
        <v>14</v>
      </c>
      <c r="T1335" s="121">
        <v>58</v>
      </c>
      <c r="U1335" s="50">
        <f t="shared" si="321"/>
        <v>2</v>
      </c>
      <c r="V1335" s="29">
        <f t="shared" si="322"/>
        <v>0</v>
      </c>
      <c r="W1335" s="29">
        <f t="shared" si="323"/>
        <v>14</v>
      </c>
      <c r="X1335" s="57">
        <f t="shared" si="324"/>
        <v>0</v>
      </c>
      <c r="Y1335" s="29">
        <f t="shared" si="325"/>
        <v>0</v>
      </c>
      <c r="Z1335" s="20">
        <f t="shared" si="326"/>
        <v>0</v>
      </c>
      <c r="AA1335" s="20">
        <f t="shared" si="335"/>
        <v>0</v>
      </c>
      <c r="AB1335" s="20">
        <f t="shared" si="327"/>
        <v>0</v>
      </c>
      <c r="AC1335" s="20">
        <f t="shared" si="328"/>
        <v>0</v>
      </c>
      <c r="AD1335" s="20">
        <f t="shared" si="329"/>
        <v>0</v>
      </c>
      <c r="AE1335" s="23">
        <f t="shared" si="330"/>
        <v>0</v>
      </c>
      <c r="AF1335" s="25">
        <f t="shared" si="338"/>
        <v>0</v>
      </c>
      <c r="AG1335" s="360"/>
      <c r="AH1335" s="211"/>
      <c r="AI1335" s="361"/>
      <c r="AJ1335" s="362">
        <f t="shared" si="339"/>
        <v>16</v>
      </c>
      <c r="AK1335" s="181" t="s">
        <v>942</v>
      </c>
      <c r="AL1335" s="182">
        <f t="shared" si="333"/>
        <v>2.6666666666666668E-2</v>
      </c>
      <c r="AM1335" s="158" t="s">
        <v>943</v>
      </c>
      <c r="AN1335" s="20"/>
      <c r="AO1335" s="20"/>
      <c r="AP1335" s="21"/>
      <c r="AQ1335" s="122" t="s">
        <v>944</v>
      </c>
      <c r="AR1335" s="185" t="str">
        <f>INDEX(Преподаватели!F$3:F$72,MATCH($AK1335,Преподаватели!$E$3:$E$72,0),1)</f>
        <v>доц.</v>
      </c>
      <c r="AS1335" s="101" t="str">
        <f>INDEX(Преподаватели!G$3:G$72,MATCH($AK1335,Преподаватели!$E$3:$E$72,0),1)</f>
        <v>сум.</v>
      </c>
      <c r="AT1335" s="101" t="str">
        <f>INDEX(Преподаватели!H$3:H$72,MATCH($AK1335,Преподаватели!$E$3:$E$72,0),1)</f>
        <v>к.н.</v>
      </c>
      <c r="AU1335" s="186" t="str">
        <f>INDEX(Преподаватели!I$3:I$72,MATCH($AK1335,Преподаватели!$E$3:$E$72,0),1)</f>
        <v>б.з.</v>
      </c>
      <c r="AV1335" s="157"/>
      <c r="AW1335" s="163"/>
      <c r="AX1335" s="163"/>
      <c r="AY1335" s="164"/>
      <c r="AZ1335" s="165"/>
      <c r="BA1335" s="165"/>
    </row>
    <row r="1336" spans="1:53" ht="25.5">
      <c r="A1336" s="22" t="s">
        <v>1018</v>
      </c>
      <c r="B1336" s="552" t="s">
        <v>442</v>
      </c>
      <c r="C1336" s="68" t="s">
        <v>989</v>
      </c>
      <c r="D1336" s="21" t="s">
        <v>103</v>
      </c>
      <c r="E1336" s="21" t="s">
        <v>192</v>
      </c>
      <c r="F1336" s="21">
        <v>1</v>
      </c>
      <c r="G1336" s="320" t="s">
        <v>1919</v>
      </c>
      <c r="H1336" s="21">
        <v>9</v>
      </c>
      <c r="I1336" s="49">
        <v>1</v>
      </c>
      <c r="J1336" s="31"/>
      <c r="K1336" s="31" t="s">
        <v>964</v>
      </c>
      <c r="L1336" s="31"/>
      <c r="M1336" s="38"/>
      <c r="N1336" s="193">
        <v>2</v>
      </c>
      <c r="O1336" s="21">
        <v>60</v>
      </c>
      <c r="P1336" s="21">
        <v>10</v>
      </c>
      <c r="Q1336" s="21">
        <v>2</v>
      </c>
      <c r="R1336" s="21"/>
      <c r="S1336" s="21">
        <v>8</v>
      </c>
      <c r="T1336" s="121">
        <v>28</v>
      </c>
      <c r="U1336" s="50">
        <f t="shared" si="321"/>
        <v>2</v>
      </c>
      <c r="V1336" s="29">
        <f t="shared" si="322"/>
        <v>0</v>
      </c>
      <c r="W1336" s="29">
        <f t="shared" si="323"/>
        <v>8</v>
      </c>
      <c r="X1336" s="57">
        <f t="shared" si="324"/>
        <v>0</v>
      </c>
      <c r="Y1336" s="29">
        <f t="shared" si="325"/>
        <v>0</v>
      </c>
      <c r="Z1336" s="20">
        <f t="shared" si="326"/>
        <v>0</v>
      </c>
      <c r="AA1336" s="20">
        <f t="shared" si="335"/>
        <v>0</v>
      </c>
      <c r="AB1336" s="20">
        <f t="shared" si="327"/>
        <v>0</v>
      </c>
      <c r="AC1336" s="20">
        <f t="shared" si="328"/>
        <v>0</v>
      </c>
      <c r="AD1336" s="20">
        <f t="shared" si="329"/>
        <v>0</v>
      </c>
      <c r="AE1336" s="23">
        <f t="shared" si="330"/>
        <v>0</v>
      </c>
      <c r="AF1336" s="25">
        <f t="shared" si="338"/>
        <v>0</v>
      </c>
      <c r="AG1336" s="360"/>
      <c r="AH1336" s="211"/>
      <c r="AI1336" s="361"/>
      <c r="AJ1336" s="362">
        <f t="shared" si="339"/>
        <v>10</v>
      </c>
      <c r="AK1336" s="181" t="s">
        <v>958</v>
      </c>
      <c r="AL1336" s="182">
        <f t="shared" si="333"/>
        <v>1.6666666666666666E-2</v>
      </c>
      <c r="AM1336" s="158" t="s">
        <v>943</v>
      </c>
      <c r="AN1336" s="20"/>
      <c r="AO1336" s="20"/>
      <c r="AP1336" s="21"/>
      <c r="AQ1336" s="122" t="s">
        <v>944</v>
      </c>
      <c r="AR1336" s="185" t="str">
        <f>INDEX(Преподаватели!F$3:F$72,MATCH($AK1336,Преподаватели!$E$3:$E$72,0),1)</f>
        <v>ст.викл.</v>
      </c>
      <c r="AS1336" s="101" t="str">
        <f>INDEX(Преподаватели!G$3:G$72,MATCH($AK1336,Преподаватели!$E$3:$E$72,0),1)</f>
        <v>сум.</v>
      </c>
      <c r="AT1336" s="101" t="str">
        <f>INDEX(Преподаватели!H$3:H$72,MATCH($AK1336,Преподаватели!$E$3:$E$72,0),1)</f>
        <v>б.с.</v>
      </c>
      <c r="AU1336" s="186" t="str">
        <f>INDEX(Преподаватели!I$3:I$72,MATCH($AK1336,Преподаватели!$E$3:$E$72,0),1)</f>
        <v>б.з.</v>
      </c>
      <c r="AV1336" s="157"/>
      <c r="AW1336" s="163"/>
      <c r="AX1336" s="163"/>
      <c r="AY1336" s="164"/>
      <c r="AZ1336" s="165"/>
      <c r="BA1336" s="165"/>
    </row>
    <row r="1337" spans="1:53" ht="25.5">
      <c r="A1337" s="22" t="s">
        <v>1018</v>
      </c>
      <c r="B1337" s="552" t="s">
        <v>154</v>
      </c>
      <c r="C1337" s="68" t="s">
        <v>989</v>
      </c>
      <c r="D1337" s="21" t="s">
        <v>103</v>
      </c>
      <c r="E1337" s="21" t="s">
        <v>192</v>
      </c>
      <c r="F1337" s="21">
        <v>2</v>
      </c>
      <c r="G1337" s="320" t="s">
        <v>1919</v>
      </c>
      <c r="H1337" s="21">
        <v>9</v>
      </c>
      <c r="I1337" s="49">
        <v>1</v>
      </c>
      <c r="J1337" s="37"/>
      <c r="K1337" s="31" t="s">
        <v>964</v>
      </c>
      <c r="L1337" s="31"/>
      <c r="M1337" s="38"/>
      <c r="N1337" s="193">
        <v>3</v>
      </c>
      <c r="O1337" s="21">
        <v>90</v>
      </c>
      <c r="P1337" s="21">
        <v>8</v>
      </c>
      <c r="Q1337" s="21">
        <v>4</v>
      </c>
      <c r="R1337" s="21"/>
      <c r="S1337" s="21">
        <v>4</v>
      </c>
      <c r="T1337" s="121">
        <v>42</v>
      </c>
      <c r="U1337" s="50">
        <f t="shared" si="321"/>
        <v>4</v>
      </c>
      <c r="V1337" s="29">
        <f t="shared" si="322"/>
        <v>0</v>
      </c>
      <c r="W1337" s="29">
        <f t="shared" si="323"/>
        <v>4</v>
      </c>
      <c r="X1337" s="57">
        <f t="shared" si="324"/>
        <v>0</v>
      </c>
      <c r="Y1337" s="29">
        <f t="shared" si="325"/>
        <v>0</v>
      </c>
      <c r="Z1337" s="20">
        <f t="shared" si="326"/>
        <v>0</v>
      </c>
      <c r="AA1337" s="20">
        <f t="shared" si="335"/>
        <v>0</v>
      </c>
      <c r="AB1337" s="20">
        <f t="shared" si="327"/>
        <v>0</v>
      </c>
      <c r="AC1337" s="20">
        <f t="shared" si="328"/>
        <v>0</v>
      </c>
      <c r="AD1337" s="20">
        <f t="shared" si="329"/>
        <v>0</v>
      </c>
      <c r="AE1337" s="23">
        <f t="shared" si="330"/>
        <v>0</v>
      </c>
      <c r="AF1337" s="25">
        <f t="shared" si="338"/>
        <v>0</v>
      </c>
      <c r="AG1337" s="360"/>
      <c r="AH1337" s="211"/>
      <c r="AI1337" s="361"/>
      <c r="AJ1337" s="362">
        <f t="shared" si="339"/>
        <v>8</v>
      </c>
      <c r="AK1337" s="181" t="s">
        <v>958</v>
      </c>
      <c r="AL1337" s="182">
        <f t="shared" si="333"/>
        <v>1.3333333333333334E-2</v>
      </c>
      <c r="AM1337" s="158" t="s">
        <v>943</v>
      </c>
      <c r="AN1337" s="20"/>
      <c r="AO1337" s="20"/>
      <c r="AP1337" s="21"/>
      <c r="AQ1337" s="122" t="s">
        <v>944</v>
      </c>
      <c r="AR1337" s="185" t="str">
        <f>INDEX(Преподаватели!F$3:F$72,MATCH($AK1337,Преподаватели!$E$3:$E$72,0),1)</f>
        <v>ст.викл.</v>
      </c>
      <c r="AS1337" s="101" t="str">
        <f>INDEX(Преподаватели!G$3:G$72,MATCH($AK1337,Преподаватели!$E$3:$E$72,0),1)</f>
        <v>сум.</v>
      </c>
      <c r="AT1337" s="101" t="str">
        <f>INDEX(Преподаватели!H$3:H$72,MATCH($AK1337,Преподаватели!$E$3:$E$72,0),1)</f>
        <v>б.с.</v>
      </c>
      <c r="AU1337" s="186" t="str">
        <f>INDEX(Преподаватели!I$3:I$72,MATCH($AK1337,Преподаватели!$E$3:$E$72,0),1)</f>
        <v>б.з.</v>
      </c>
      <c r="AV1337" s="157"/>
      <c r="AW1337" s="163"/>
      <c r="AX1337" s="163"/>
      <c r="AY1337" s="164"/>
      <c r="AZ1337" s="165"/>
      <c r="BA1337" s="165"/>
    </row>
    <row r="1338" spans="1:53" s="1" customFormat="1" ht="25.5">
      <c r="A1338" s="21" t="s">
        <v>960</v>
      </c>
      <c r="B1338" s="552" t="s">
        <v>1019</v>
      </c>
      <c r="C1338" s="68" t="s">
        <v>989</v>
      </c>
      <c r="D1338" s="21" t="s">
        <v>103</v>
      </c>
      <c r="E1338" s="21" t="s">
        <v>192</v>
      </c>
      <c r="F1338" s="21">
        <v>1</v>
      </c>
      <c r="G1338" s="320" t="s">
        <v>1919</v>
      </c>
      <c r="H1338" s="21">
        <v>9</v>
      </c>
      <c r="I1338" s="49">
        <v>1</v>
      </c>
      <c r="J1338" s="31" t="s">
        <v>964</v>
      </c>
      <c r="K1338" s="31"/>
      <c r="L1338" s="31"/>
      <c r="M1338" s="38"/>
      <c r="N1338" s="193">
        <v>3</v>
      </c>
      <c r="O1338" s="21">
        <v>90</v>
      </c>
      <c r="P1338" s="21">
        <v>16</v>
      </c>
      <c r="Q1338" s="21">
        <v>8</v>
      </c>
      <c r="R1338" s="21"/>
      <c r="S1338" s="21">
        <v>8</v>
      </c>
      <c r="T1338" s="121">
        <v>58</v>
      </c>
      <c r="U1338" s="50">
        <f>Q1338</f>
        <v>8</v>
      </c>
      <c r="V1338" s="29">
        <f>R1338*I1338</f>
        <v>0</v>
      </c>
      <c r="W1338" s="29">
        <f>S1338*I1338</f>
        <v>8</v>
      </c>
      <c r="X1338" s="57">
        <f>IF(AF1338&gt;0,0,IF(AND(D1338="Заоч.(д)",M1338="+"),N1338*2*0.25*H1338,IF(OR(M1338="+",M1338="+у"),H1338*0.25,IF(OR(M1338="к",M1338="к/кмс"),H1338*0.25,IF(OR(M1338="кк",M1338="кк/кмс"),H1338*0.25*2,IF(OR(M1338="рр",M1338="рр/кмс"),H1338*0.5,IF(OR(M1338="кр",M1338="кр/кмс"),H1338*1,0)))))))</f>
        <v>0</v>
      </c>
      <c r="Y1338" s="29">
        <f>IF(L1338="+",H1338*3,IF(L1338="+в",H1338*3,0))</f>
        <v>0</v>
      </c>
      <c r="Z1338" s="20">
        <f>IF(AND(D1338="Заоч.(д)",K1338="+"),H1338*0.1,IF(AF1338&gt;0,0,IF(AND(K1338="+",R1338="",S1338="",O1338=Q1338+T1338),H1338*0.1,0)))</f>
        <v>0</v>
      </c>
      <c r="AA1338" s="20">
        <f>IF(H1338&lt;6,0,IF(AND(D1338="Ден.",J1338="+"),I1338*2,IF(AND(D1338="Ден.",J1338="+п"),I1338*2,0)))</f>
        <v>0</v>
      </c>
      <c r="AB1338" s="20">
        <f>IF(AND(J1338="+",D1338="Заоч.(д)"),H1338*0.1,IF(J1338="+",H1338*0.25,0))</f>
        <v>0</v>
      </c>
      <c r="AC1338" s="20">
        <f>IF(B1338="Керівництво бакалаврськими роботами",H1338*10,IF(B1338="Керівництво магістерськими роботами",H1338*20,IF(B1338="Рецензування бакалаврських робіт",H1338*1,IF(B1338="Рецензування магістерських робіт",H1338*2,IF(B1338="Нормоконтроль",H1338*0.33,0)))))</f>
        <v>0</v>
      </c>
      <c r="AD1338" s="20">
        <f>IF(B1338="Голова ЕК (екзамен)",H1338*0.5,IF(B1338="Голова ЕК (захист)",H1338*0.5,IF(B1338="Участь у ЕК (екзамен)",H1338*0.33,IF(B1338="Участь у ЕК (захист)",H1338*0.33,0))))</f>
        <v>0</v>
      </c>
      <c r="AE1338" s="23">
        <f>IF(B1338="Керівництво аспірантами (очна)",H1338*25,IF(B1338="Керівництво аспірантами (заочна)",H1338*25,IF(B1338="Рецензування рефератів (асп.)",H1338*2,IF(B1338="Кандидатські іспити",H1338*0.5,IF(B1338="Вступні іспити (асп.)",H1338*0.5,IF(B1338="Наукове консультування докторантів",H1338*50,0))))))</f>
        <v>0</v>
      </c>
      <c r="AF1338" s="25">
        <f>IF(AND(A1338="ПедПр",D1338="Ден."),H1338*N1338/1.5,IF(AND(A1338="ПедПр",D1338="Заоч."),H1338*0.5*N1338/1.5,IF(AND(A1338="ПедПр",D1338="Заоч.(д)"),H1338*0.5*N1338/1.5,IF(AND(A1338="Пр",D1338="Ден."),H1338*0.5,IF(AND(A1338="Пр",D1338="Заоч."),H1338*0.1,IF(AND(A1338="Пр",D1338="Заоч.(д)"),H1338*0.1,IF(AND(A1338="НПрКПУ",D1338="Ден.",H1338&gt;=5),ROUND(H1338/6,1)*N1338/3*2*2,0)))))))</f>
        <v>0</v>
      </c>
      <c r="AG1338" s="363"/>
      <c r="AH1338" s="211"/>
      <c r="AI1338" s="361"/>
      <c r="AJ1338" s="362">
        <f>SUM(U1338:AI1338)</f>
        <v>16</v>
      </c>
      <c r="AK1338" s="181" t="s">
        <v>972</v>
      </c>
      <c r="AL1338" s="182">
        <f>IF(OR(AU1338="проф.",AT1338="д.н."),AJ1338/600,AJ1338/600)</f>
        <v>2.6666666666666668E-2</v>
      </c>
      <c r="AM1338" s="158" t="s">
        <v>943</v>
      </c>
      <c r="AN1338" s="20"/>
      <c r="AO1338" s="20"/>
      <c r="AP1338" s="21"/>
      <c r="AQ1338" s="122" t="s">
        <v>944</v>
      </c>
      <c r="AR1338" s="185" t="str">
        <f>INDEX(Преподаватели!F$3:F$72,MATCH($AK1338,Преподаватели!$E$3:$E$72,0),1)</f>
        <v>доц.</v>
      </c>
      <c r="AS1338" s="101" t="str">
        <f>INDEX(Преподаватели!G$3:G$72,MATCH($AK1338,Преподаватели!$E$3:$E$72,0),1)</f>
        <v>шт.</v>
      </c>
      <c r="AT1338" s="101" t="str">
        <f>INDEX(Преподаватели!H$3:H$72,MATCH($AK1338,Преподаватели!$E$3:$E$72,0),1)</f>
        <v>к.н.</v>
      </c>
      <c r="AU1338" s="186" t="str">
        <f>INDEX(Преподаватели!I$3:I$72,MATCH($AK1338,Преподаватели!$E$3:$E$72,0),1)</f>
        <v>б.з.</v>
      </c>
      <c r="AV1338" s="157"/>
      <c r="AW1338" s="163"/>
      <c r="AX1338" s="163"/>
      <c r="AY1338" s="164"/>
      <c r="AZ1338" s="165"/>
      <c r="BA1338" s="165"/>
    </row>
    <row r="1339" spans="1:53" s="1" customFormat="1">
      <c r="A1339" s="21" t="s">
        <v>965</v>
      </c>
      <c r="B1339" s="552" t="s">
        <v>1020</v>
      </c>
      <c r="C1339" s="68" t="s">
        <v>349</v>
      </c>
      <c r="D1339" s="21" t="s">
        <v>103</v>
      </c>
      <c r="E1339" s="21" t="s">
        <v>192</v>
      </c>
      <c r="F1339" s="21">
        <v>1</v>
      </c>
      <c r="G1339" s="20" t="s">
        <v>1905</v>
      </c>
      <c r="H1339" s="21">
        <v>2</v>
      </c>
      <c r="I1339" s="49">
        <v>1</v>
      </c>
      <c r="J1339" s="37"/>
      <c r="K1339" s="31" t="s">
        <v>964</v>
      </c>
      <c r="L1339" s="31"/>
      <c r="M1339" s="38"/>
      <c r="N1339" s="193">
        <v>3</v>
      </c>
      <c r="O1339" s="21">
        <v>90</v>
      </c>
      <c r="P1339" s="21">
        <v>20</v>
      </c>
      <c r="Q1339" s="21">
        <v>10</v>
      </c>
      <c r="R1339" s="21">
        <v>0</v>
      </c>
      <c r="S1339" s="21">
        <v>10</v>
      </c>
      <c r="T1339" s="121">
        <v>58</v>
      </c>
      <c r="U1339" s="50">
        <f t="shared" si="321"/>
        <v>10</v>
      </c>
      <c r="V1339" s="29">
        <f t="shared" si="322"/>
        <v>0</v>
      </c>
      <c r="W1339" s="29">
        <f t="shared" si="323"/>
        <v>10</v>
      </c>
      <c r="X1339" s="57">
        <f t="shared" si="324"/>
        <v>0</v>
      </c>
      <c r="Y1339" s="29">
        <f t="shared" si="325"/>
        <v>0</v>
      </c>
      <c r="Z1339" s="20">
        <f t="shared" si="326"/>
        <v>0</v>
      </c>
      <c r="AA1339" s="20">
        <f t="shared" si="335"/>
        <v>0</v>
      </c>
      <c r="AB1339" s="20">
        <f t="shared" si="327"/>
        <v>0</v>
      </c>
      <c r="AC1339" s="20">
        <f t="shared" si="328"/>
        <v>0</v>
      </c>
      <c r="AD1339" s="20">
        <f t="shared" si="329"/>
        <v>0</v>
      </c>
      <c r="AE1339" s="23">
        <f t="shared" si="330"/>
        <v>0</v>
      </c>
      <c r="AF1339" s="25">
        <f t="shared" si="338"/>
        <v>0</v>
      </c>
      <c r="AG1339" s="360"/>
      <c r="AH1339" s="211"/>
      <c r="AI1339" s="361"/>
      <c r="AJ1339" s="362">
        <f t="shared" si="339"/>
        <v>20</v>
      </c>
      <c r="AK1339" s="181" t="s">
        <v>966</v>
      </c>
      <c r="AL1339" s="182">
        <f t="shared" si="333"/>
        <v>3.3333333333333333E-2</v>
      </c>
      <c r="AM1339" s="158" t="s">
        <v>943</v>
      </c>
      <c r="AN1339" s="20"/>
      <c r="AO1339" s="20"/>
      <c r="AP1339" s="21"/>
      <c r="AQ1339" s="122" t="s">
        <v>944</v>
      </c>
      <c r="AR1339" s="185" t="str">
        <f>INDEX(Преподаватели!F$3:F$72,MATCH($AK1339,Преподаватели!$E$3:$E$72,0),1)</f>
        <v>доц.</v>
      </c>
      <c r="AS1339" s="101" t="str">
        <f>INDEX(Преподаватели!G$3:G$72,MATCH($AK1339,Преподаватели!$E$3:$E$72,0),1)</f>
        <v>сум.</v>
      </c>
      <c r="AT1339" s="101" t="str">
        <f>INDEX(Преподаватели!H$3:H$72,MATCH($AK1339,Преподаватели!$E$3:$E$72,0),1)</f>
        <v>к.н.</v>
      </c>
      <c r="AU1339" s="186" t="str">
        <f>INDEX(Преподаватели!I$3:I$72,MATCH($AK1339,Преподаватели!$E$3:$E$72,0),1)</f>
        <v>доц.</v>
      </c>
      <c r="AV1339" s="157"/>
      <c r="AW1339" s="163"/>
      <c r="AX1339" s="163"/>
      <c r="AY1339" s="164"/>
      <c r="AZ1339" s="165"/>
      <c r="BA1339" s="165"/>
    </row>
    <row r="1340" spans="1:53" ht="25.5">
      <c r="A1340" s="22" t="s">
        <v>970</v>
      </c>
      <c r="B1340" s="364" t="s">
        <v>1022</v>
      </c>
      <c r="C1340" s="68" t="s">
        <v>989</v>
      </c>
      <c r="D1340" s="21" t="s">
        <v>103</v>
      </c>
      <c r="E1340" s="21" t="s">
        <v>192</v>
      </c>
      <c r="F1340" s="21">
        <v>1</v>
      </c>
      <c r="G1340" s="320" t="s">
        <v>1921</v>
      </c>
      <c r="H1340" s="21">
        <v>14</v>
      </c>
      <c r="I1340" s="49">
        <v>1</v>
      </c>
      <c r="J1340" s="31"/>
      <c r="K1340" s="31" t="s">
        <v>964</v>
      </c>
      <c r="L1340" s="31"/>
      <c r="M1340" s="38"/>
      <c r="N1340" s="193">
        <v>3</v>
      </c>
      <c r="O1340" s="21">
        <v>90</v>
      </c>
      <c r="P1340" s="21">
        <v>16</v>
      </c>
      <c r="Q1340" s="21">
        <v>8</v>
      </c>
      <c r="R1340" s="21"/>
      <c r="S1340" s="21">
        <v>8</v>
      </c>
      <c r="T1340" s="121">
        <v>58</v>
      </c>
      <c r="U1340" s="50">
        <f t="shared" si="321"/>
        <v>8</v>
      </c>
      <c r="V1340" s="29">
        <f t="shared" si="322"/>
        <v>0</v>
      </c>
      <c r="W1340" s="29">
        <f t="shared" si="323"/>
        <v>8</v>
      </c>
      <c r="X1340" s="57">
        <f t="shared" si="324"/>
        <v>0</v>
      </c>
      <c r="Y1340" s="29">
        <f t="shared" si="325"/>
        <v>0</v>
      </c>
      <c r="Z1340" s="20">
        <f t="shared" si="326"/>
        <v>0</v>
      </c>
      <c r="AA1340" s="20">
        <f t="shared" si="335"/>
        <v>0</v>
      </c>
      <c r="AB1340" s="20">
        <f t="shared" si="327"/>
        <v>0</v>
      </c>
      <c r="AC1340" s="20">
        <f t="shared" si="328"/>
        <v>0</v>
      </c>
      <c r="AD1340" s="20">
        <f t="shared" si="329"/>
        <v>0</v>
      </c>
      <c r="AE1340" s="23">
        <f t="shared" si="330"/>
        <v>0</v>
      </c>
      <c r="AF1340" s="25">
        <f t="shared" si="338"/>
        <v>0</v>
      </c>
      <c r="AG1340" s="360"/>
      <c r="AH1340" s="211"/>
      <c r="AI1340" s="361"/>
      <c r="AJ1340" s="362">
        <f t="shared" ref="AJ1340:AJ1402" si="340">SUM(U1340:AI1340)</f>
        <v>16</v>
      </c>
      <c r="AK1340" s="181" t="s">
        <v>996</v>
      </c>
      <c r="AL1340" s="182">
        <f t="shared" si="333"/>
        <v>2.6666666666666668E-2</v>
      </c>
      <c r="AM1340" s="158" t="s">
        <v>943</v>
      </c>
      <c r="AN1340" s="20"/>
      <c r="AO1340" s="20"/>
      <c r="AP1340" s="21"/>
      <c r="AQ1340" s="122" t="s">
        <v>944</v>
      </c>
      <c r="AR1340" s="185" t="str">
        <f>INDEX(Преподаватели!F$3:F$72,MATCH($AK1340,Преподаватели!$E$3:$E$72,0),1)</f>
        <v>доц.</v>
      </c>
      <c r="AS1340" s="101" t="str">
        <f>INDEX(Преподаватели!G$3:G$72,MATCH($AK1340,Преподаватели!$E$3:$E$72,0),1)</f>
        <v>шт.</v>
      </c>
      <c r="AT1340" s="101" t="str">
        <f>INDEX(Преподаватели!H$3:H$72,MATCH($AK1340,Преподаватели!$E$3:$E$72,0),1)</f>
        <v>к.н.</v>
      </c>
      <c r="AU1340" s="186" t="str">
        <f>INDEX(Преподаватели!I$3:I$72,MATCH($AK1340,Преподаватели!$E$3:$E$72,0),1)</f>
        <v>б.з.</v>
      </c>
      <c r="AV1340" s="157"/>
      <c r="AW1340" s="163"/>
      <c r="AX1340" s="163"/>
      <c r="AY1340" s="164"/>
      <c r="AZ1340" s="165"/>
      <c r="BA1340" s="165"/>
    </row>
    <row r="1341" spans="1:53">
      <c r="A1341" s="22" t="s">
        <v>1023</v>
      </c>
      <c r="B1341" s="552" t="s">
        <v>170</v>
      </c>
      <c r="C1341" s="68" t="s">
        <v>349</v>
      </c>
      <c r="D1341" s="21" t="s">
        <v>103</v>
      </c>
      <c r="E1341" s="21" t="s">
        <v>192</v>
      </c>
      <c r="F1341" s="21">
        <v>1</v>
      </c>
      <c r="G1341" s="20" t="s">
        <v>1905</v>
      </c>
      <c r="H1341" s="21">
        <v>2</v>
      </c>
      <c r="I1341" s="49">
        <v>1</v>
      </c>
      <c r="J1341" s="37"/>
      <c r="K1341" s="31" t="s">
        <v>964</v>
      </c>
      <c r="L1341" s="31"/>
      <c r="M1341" s="38"/>
      <c r="N1341" s="193">
        <v>3</v>
      </c>
      <c r="O1341" s="21">
        <v>90</v>
      </c>
      <c r="P1341" s="21">
        <v>32</v>
      </c>
      <c r="Q1341" s="21">
        <v>16</v>
      </c>
      <c r="R1341" s="21">
        <v>0</v>
      </c>
      <c r="S1341" s="21">
        <v>16</v>
      </c>
      <c r="T1341" s="121">
        <v>58</v>
      </c>
      <c r="U1341" s="50">
        <f t="shared" si="321"/>
        <v>16</v>
      </c>
      <c r="V1341" s="29">
        <f t="shared" si="322"/>
        <v>0</v>
      </c>
      <c r="W1341" s="29">
        <f t="shared" si="323"/>
        <v>16</v>
      </c>
      <c r="X1341" s="57">
        <f t="shared" si="324"/>
        <v>0</v>
      </c>
      <c r="Y1341" s="29">
        <f t="shared" si="325"/>
        <v>0</v>
      </c>
      <c r="Z1341" s="20">
        <f t="shared" si="326"/>
        <v>0</v>
      </c>
      <c r="AA1341" s="20">
        <f t="shared" si="335"/>
        <v>0</v>
      </c>
      <c r="AB1341" s="20">
        <f t="shared" si="327"/>
        <v>0</v>
      </c>
      <c r="AC1341" s="20">
        <f t="shared" si="328"/>
        <v>0</v>
      </c>
      <c r="AD1341" s="20">
        <f t="shared" si="329"/>
        <v>0</v>
      </c>
      <c r="AE1341" s="23">
        <f t="shared" si="330"/>
        <v>0</v>
      </c>
      <c r="AF1341" s="25">
        <f t="shared" si="338"/>
        <v>0</v>
      </c>
      <c r="AG1341" s="360"/>
      <c r="AH1341" s="211"/>
      <c r="AI1341" s="361"/>
      <c r="AJ1341" s="362">
        <f t="shared" si="340"/>
        <v>32</v>
      </c>
      <c r="AK1341" s="181" t="s">
        <v>952</v>
      </c>
      <c r="AL1341" s="182">
        <f t="shared" si="333"/>
        <v>5.3333333333333337E-2</v>
      </c>
      <c r="AM1341" s="158" t="s">
        <v>943</v>
      </c>
      <c r="AN1341" s="20"/>
      <c r="AO1341" s="20"/>
      <c r="AP1341" s="21"/>
      <c r="AQ1341" s="122" t="s">
        <v>944</v>
      </c>
      <c r="AR1341" s="185" t="str">
        <f>INDEX(Преподаватели!F$3:F$72,MATCH($AK1341,Преподаватели!$E$3:$E$72,0),1)</f>
        <v>доц.</v>
      </c>
      <c r="AS1341" s="101" t="str">
        <f>INDEX(Преподаватели!G$3:G$72,MATCH($AK1341,Преподаватели!$E$3:$E$72,0),1)</f>
        <v>сум.</v>
      </c>
      <c r="AT1341" s="101" t="str">
        <f>INDEX(Преподаватели!H$3:H$72,MATCH($AK1341,Преподаватели!$E$3:$E$72,0),1)</f>
        <v>к.н.</v>
      </c>
      <c r="AU1341" s="186" t="str">
        <f>INDEX(Преподаватели!I$3:I$72,MATCH($AK1341,Преподаватели!$E$3:$E$72,0),1)</f>
        <v>б.з.</v>
      </c>
      <c r="AV1341" s="157"/>
      <c r="AW1341" s="163"/>
      <c r="AX1341" s="163"/>
      <c r="AY1341" s="164"/>
      <c r="AZ1341" s="165"/>
      <c r="BA1341" s="165"/>
    </row>
    <row r="1342" spans="1:53" s="1" customFormat="1" ht="25.5">
      <c r="A1342" s="21" t="s">
        <v>973</v>
      </c>
      <c r="B1342" s="552" t="s">
        <v>1024</v>
      </c>
      <c r="C1342" s="68" t="s">
        <v>1922</v>
      </c>
      <c r="D1342" s="21" t="s">
        <v>103</v>
      </c>
      <c r="E1342" s="21" t="s">
        <v>192</v>
      </c>
      <c r="F1342" s="21">
        <v>2</v>
      </c>
      <c r="G1342" s="320" t="s">
        <v>1921</v>
      </c>
      <c r="H1342" s="21">
        <v>14</v>
      </c>
      <c r="I1342" s="49">
        <v>1</v>
      </c>
      <c r="J1342" s="31"/>
      <c r="K1342" s="31" t="s">
        <v>964</v>
      </c>
      <c r="L1342" s="31"/>
      <c r="M1342" s="38"/>
      <c r="N1342" s="193">
        <v>3</v>
      </c>
      <c r="O1342" s="21">
        <v>90</v>
      </c>
      <c r="P1342" s="21">
        <v>16</v>
      </c>
      <c r="Q1342" s="21">
        <v>8</v>
      </c>
      <c r="R1342" s="21"/>
      <c r="S1342" s="21">
        <v>8</v>
      </c>
      <c r="T1342" s="121">
        <v>58</v>
      </c>
      <c r="U1342" s="50">
        <f t="shared" si="321"/>
        <v>8</v>
      </c>
      <c r="V1342" s="29">
        <f t="shared" si="322"/>
        <v>0</v>
      </c>
      <c r="W1342" s="29">
        <f t="shared" si="323"/>
        <v>8</v>
      </c>
      <c r="X1342" s="57">
        <f t="shared" si="324"/>
        <v>0</v>
      </c>
      <c r="Y1342" s="29">
        <f t="shared" si="325"/>
        <v>0</v>
      </c>
      <c r="Z1342" s="20">
        <f t="shared" si="326"/>
        <v>0</v>
      </c>
      <c r="AA1342" s="20">
        <f t="shared" si="335"/>
        <v>0</v>
      </c>
      <c r="AB1342" s="20">
        <f t="shared" si="327"/>
        <v>0</v>
      </c>
      <c r="AC1342" s="20">
        <f t="shared" si="328"/>
        <v>0</v>
      </c>
      <c r="AD1342" s="20">
        <f t="shared" si="329"/>
        <v>0</v>
      </c>
      <c r="AE1342" s="23">
        <f t="shared" si="330"/>
        <v>0</v>
      </c>
      <c r="AF1342" s="25">
        <f t="shared" si="338"/>
        <v>0</v>
      </c>
      <c r="AG1342" s="360"/>
      <c r="AH1342" s="211"/>
      <c r="AI1342" s="361"/>
      <c r="AJ1342" s="362">
        <f t="shared" si="340"/>
        <v>16</v>
      </c>
      <c r="AK1342" s="181" t="s">
        <v>1025</v>
      </c>
      <c r="AL1342" s="182">
        <f t="shared" si="333"/>
        <v>2.6666666666666668E-2</v>
      </c>
      <c r="AM1342" s="158" t="s">
        <v>943</v>
      </c>
      <c r="AN1342" s="20"/>
      <c r="AO1342" s="20"/>
      <c r="AP1342" s="21"/>
      <c r="AQ1342" s="122" t="s">
        <v>944</v>
      </c>
      <c r="AR1342" s="185" t="str">
        <f>INDEX(Преподаватели!F$3:F$72,MATCH($AK1342,Преподаватели!$E$3:$E$72,0),1)</f>
        <v>ст.викл.</v>
      </c>
      <c r="AS1342" s="101" t="str">
        <f>INDEX(Преподаватели!G$3:G$72,MATCH($AK1342,Преподаватели!$E$3:$E$72,0),1)</f>
        <v>сум.</v>
      </c>
      <c r="AT1342" s="101" t="str">
        <f>INDEX(Преподаватели!H$3:H$72,MATCH($AK1342,Преподаватели!$E$3:$E$72,0),1)</f>
        <v>б.с.</v>
      </c>
      <c r="AU1342" s="186" t="str">
        <f>INDEX(Преподаватели!I$3:I$72,MATCH($AK1342,Преподаватели!$E$3:$E$72,0),1)</f>
        <v>б.з.</v>
      </c>
      <c r="AV1342" s="157"/>
      <c r="AW1342" s="163"/>
      <c r="AX1342" s="163"/>
      <c r="AY1342" s="164"/>
      <c r="AZ1342" s="165"/>
      <c r="BA1342" s="165"/>
    </row>
    <row r="1343" spans="1:53">
      <c r="A1343" s="22" t="s">
        <v>976</v>
      </c>
      <c r="B1343" s="552" t="s">
        <v>1026</v>
      </c>
      <c r="C1343" s="68" t="s">
        <v>349</v>
      </c>
      <c r="D1343" s="21" t="s">
        <v>103</v>
      </c>
      <c r="E1343" s="21" t="s">
        <v>192</v>
      </c>
      <c r="F1343" s="21">
        <v>1</v>
      </c>
      <c r="G1343" s="20" t="s">
        <v>1905</v>
      </c>
      <c r="H1343" s="21">
        <v>2</v>
      </c>
      <c r="I1343" s="49">
        <v>1</v>
      </c>
      <c r="J1343" s="37"/>
      <c r="K1343" s="31" t="s">
        <v>964</v>
      </c>
      <c r="L1343" s="31"/>
      <c r="M1343" s="38"/>
      <c r="N1343" s="193">
        <v>3</v>
      </c>
      <c r="O1343" s="21">
        <v>90</v>
      </c>
      <c r="P1343" s="21">
        <v>20</v>
      </c>
      <c r="Q1343" s="21">
        <v>10</v>
      </c>
      <c r="R1343" s="21">
        <v>0</v>
      </c>
      <c r="S1343" s="21">
        <v>10</v>
      </c>
      <c r="T1343" s="121">
        <v>58</v>
      </c>
      <c r="U1343" s="50">
        <f t="shared" si="321"/>
        <v>10</v>
      </c>
      <c r="V1343" s="29">
        <f t="shared" si="322"/>
        <v>0</v>
      </c>
      <c r="W1343" s="29">
        <f t="shared" si="323"/>
        <v>10</v>
      </c>
      <c r="X1343" s="57">
        <f t="shared" si="324"/>
        <v>0</v>
      </c>
      <c r="Y1343" s="29">
        <f t="shared" si="325"/>
        <v>0</v>
      </c>
      <c r="Z1343" s="20">
        <f t="shared" si="326"/>
        <v>0</v>
      </c>
      <c r="AA1343" s="20">
        <f t="shared" si="335"/>
        <v>0</v>
      </c>
      <c r="AB1343" s="20">
        <f t="shared" si="327"/>
        <v>0</v>
      </c>
      <c r="AC1343" s="20">
        <f t="shared" si="328"/>
        <v>0</v>
      </c>
      <c r="AD1343" s="20">
        <f t="shared" si="329"/>
        <v>0</v>
      </c>
      <c r="AE1343" s="23">
        <f t="shared" si="330"/>
        <v>0</v>
      </c>
      <c r="AF1343" s="25">
        <f t="shared" si="338"/>
        <v>0</v>
      </c>
      <c r="AG1343" s="360"/>
      <c r="AH1343" s="211"/>
      <c r="AI1343" s="361"/>
      <c r="AJ1343" s="362">
        <f t="shared" si="340"/>
        <v>20</v>
      </c>
      <c r="AK1343" s="181" t="s">
        <v>966</v>
      </c>
      <c r="AL1343" s="182">
        <f t="shared" si="333"/>
        <v>3.3333333333333333E-2</v>
      </c>
      <c r="AM1343" s="158" t="s">
        <v>943</v>
      </c>
      <c r="AN1343" s="20"/>
      <c r="AO1343" s="20"/>
      <c r="AP1343" s="21"/>
      <c r="AQ1343" s="122" t="s">
        <v>944</v>
      </c>
      <c r="AR1343" s="185" t="str">
        <f>INDEX(Преподаватели!F$3:F$72,MATCH($AK1343,Преподаватели!$E$3:$E$72,0),1)</f>
        <v>доц.</v>
      </c>
      <c r="AS1343" s="101" t="str">
        <f>INDEX(Преподаватели!G$3:G$72,MATCH($AK1343,Преподаватели!$E$3:$E$72,0),1)</f>
        <v>сум.</v>
      </c>
      <c r="AT1343" s="101" t="str">
        <f>INDEX(Преподаватели!H$3:H$72,MATCH($AK1343,Преподаватели!$E$3:$E$72,0),1)</f>
        <v>к.н.</v>
      </c>
      <c r="AU1343" s="186" t="str">
        <f>INDEX(Преподаватели!I$3:I$72,MATCH($AK1343,Преподаватели!$E$3:$E$72,0),1)</f>
        <v>доц.</v>
      </c>
      <c r="AV1343" s="157"/>
      <c r="AW1343" s="163"/>
      <c r="AX1343" s="163"/>
      <c r="AY1343" s="164"/>
      <c r="AZ1343" s="165"/>
      <c r="BA1343" s="165"/>
    </row>
    <row r="1344" spans="1:53" s="1" customFormat="1">
      <c r="A1344" s="21" t="s">
        <v>978</v>
      </c>
      <c r="B1344" s="552" t="s">
        <v>1027</v>
      </c>
      <c r="C1344" s="68" t="s">
        <v>349</v>
      </c>
      <c r="D1344" s="21" t="s">
        <v>103</v>
      </c>
      <c r="E1344" s="21" t="s">
        <v>192</v>
      </c>
      <c r="F1344" s="21">
        <v>1</v>
      </c>
      <c r="G1344" s="20" t="s">
        <v>1905</v>
      </c>
      <c r="H1344" s="21">
        <v>2</v>
      </c>
      <c r="I1344" s="49">
        <v>1</v>
      </c>
      <c r="J1344" s="31" t="s">
        <v>964</v>
      </c>
      <c r="K1344" s="31"/>
      <c r="L1344" s="31"/>
      <c r="M1344" s="38"/>
      <c r="N1344" s="193">
        <v>3</v>
      </c>
      <c r="O1344" s="21">
        <v>90</v>
      </c>
      <c r="P1344" s="21">
        <v>20</v>
      </c>
      <c r="Q1344" s="21">
        <v>10</v>
      </c>
      <c r="R1344" s="21">
        <v>0</v>
      </c>
      <c r="S1344" s="21">
        <v>10</v>
      </c>
      <c r="T1344" s="121">
        <v>42</v>
      </c>
      <c r="U1344" s="50">
        <f t="shared" si="321"/>
        <v>10</v>
      </c>
      <c r="V1344" s="29">
        <f t="shared" si="322"/>
        <v>0</v>
      </c>
      <c r="W1344" s="29">
        <f t="shared" si="323"/>
        <v>10</v>
      </c>
      <c r="X1344" s="57">
        <f t="shared" si="324"/>
        <v>0</v>
      </c>
      <c r="Y1344" s="29">
        <f t="shared" si="325"/>
        <v>0</v>
      </c>
      <c r="Z1344" s="20">
        <f t="shared" si="326"/>
        <v>0</v>
      </c>
      <c r="AA1344" s="20">
        <f t="shared" si="335"/>
        <v>0</v>
      </c>
      <c r="AB1344" s="20">
        <f t="shared" si="327"/>
        <v>0</v>
      </c>
      <c r="AC1344" s="20">
        <f t="shared" si="328"/>
        <v>0</v>
      </c>
      <c r="AD1344" s="20">
        <f t="shared" si="329"/>
        <v>0</v>
      </c>
      <c r="AE1344" s="23">
        <f t="shared" si="330"/>
        <v>0</v>
      </c>
      <c r="AF1344" s="25">
        <f t="shared" si="338"/>
        <v>0</v>
      </c>
      <c r="AG1344" s="363"/>
      <c r="AH1344" s="211"/>
      <c r="AI1344" s="361"/>
      <c r="AJ1344" s="362">
        <f t="shared" si="340"/>
        <v>20</v>
      </c>
      <c r="AK1344" s="181" t="s">
        <v>966</v>
      </c>
      <c r="AL1344" s="182">
        <f t="shared" si="333"/>
        <v>3.3333333333333333E-2</v>
      </c>
      <c r="AM1344" s="158" t="s">
        <v>943</v>
      </c>
      <c r="AN1344" s="20"/>
      <c r="AO1344" s="20"/>
      <c r="AP1344" s="21"/>
      <c r="AQ1344" s="122" t="s">
        <v>944</v>
      </c>
      <c r="AR1344" s="185" t="str">
        <f>INDEX(Преподаватели!F$3:F$72,MATCH($AK1344,Преподаватели!$E$3:$E$72,0),1)</f>
        <v>доц.</v>
      </c>
      <c r="AS1344" s="101" t="str">
        <f>INDEX(Преподаватели!G$3:G$72,MATCH($AK1344,Преподаватели!$E$3:$E$72,0),1)</f>
        <v>сум.</v>
      </c>
      <c r="AT1344" s="101" t="str">
        <f>INDEX(Преподаватели!H$3:H$72,MATCH($AK1344,Преподаватели!$E$3:$E$72,0),1)</f>
        <v>к.н.</v>
      </c>
      <c r="AU1344" s="186" t="str">
        <f>INDEX(Преподаватели!I$3:I$72,MATCH($AK1344,Преподаватели!$E$3:$E$72,0),1)</f>
        <v>доц.</v>
      </c>
      <c r="AV1344" s="157"/>
      <c r="AW1344" s="163"/>
      <c r="AX1344" s="163"/>
      <c r="AY1344" s="164"/>
      <c r="AZ1344" s="165"/>
      <c r="BA1344" s="165"/>
    </row>
    <row r="1345" spans="1:53">
      <c r="A1345" s="22" t="s">
        <v>978</v>
      </c>
      <c r="B1345" s="552" t="s">
        <v>1027</v>
      </c>
      <c r="C1345" s="68" t="s">
        <v>349</v>
      </c>
      <c r="D1345" s="21" t="s">
        <v>103</v>
      </c>
      <c r="E1345" s="21" t="s">
        <v>192</v>
      </c>
      <c r="F1345" s="21">
        <v>2</v>
      </c>
      <c r="G1345" s="20" t="s">
        <v>1905</v>
      </c>
      <c r="H1345" s="21">
        <v>2</v>
      </c>
      <c r="I1345" s="49">
        <v>1</v>
      </c>
      <c r="J1345" s="31" t="s">
        <v>964</v>
      </c>
      <c r="K1345" s="31"/>
      <c r="L1345" s="31" t="s">
        <v>964</v>
      </c>
      <c r="M1345" s="38"/>
      <c r="N1345" s="193">
        <v>4</v>
      </c>
      <c r="O1345" s="21">
        <v>120</v>
      </c>
      <c r="P1345" s="21">
        <v>20</v>
      </c>
      <c r="Q1345" s="21">
        <v>10</v>
      </c>
      <c r="R1345" s="21">
        <v>0</v>
      </c>
      <c r="S1345" s="21">
        <v>10</v>
      </c>
      <c r="T1345" s="121">
        <v>72</v>
      </c>
      <c r="U1345" s="50">
        <f t="shared" si="321"/>
        <v>10</v>
      </c>
      <c r="V1345" s="29">
        <f t="shared" si="322"/>
        <v>0</v>
      </c>
      <c r="W1345" s="29">
        <f t="shared" si="323"/>
        <v>10</v>
      </c>
      <c r="X1345" s="57">
        <f t="shared" si="324"/>
        <v>0</v>
      </c>
      <c r="Y1345" s="29">
        <f t="shared" si="325"/>
        <v>0</v>
      </c>
      <c r="Z1345" s="20">
        <f t="shared" si="326"/>
        <v>0</v>
      </c>
      <c r="AA1345" s="20">
        <f t="shared" si="335"/>
        <v>0</v>
      </c>
      <c r="AB1345" s="20">
        <f t="shared" si="327"/>
        <v>0</v>
      </c>
      <c r="AC1345" s="20">
        <f t="shared" si="328"/>
        <v>0</v>
      </c>
      <c r="AD1345" s="20">
        <f t="shared" si="329"/>
        <v>0</v>
      </c>
      <c r="AE1345" s="23">
        <f t="shared" si="330"/>
        <v>0</v>
      </c>
      <c r="AF1345" s="25">
        <f t="shared" si="338"/>
        <v>0</v>
      </c>
      <c r="AG1345" s="360"/>
      <c r="AH1345" s="211"/>
      <c r="AI1345" s="361"/>
      <c r="AJ1345" s="362">
        <f t="shared" si="340"/>
        <v>20</v>
      </c>
      <c r="AK1345" s="181" t="s">
        <v>966</v>
      </c>
      <c r="AL1345" s="182">
        <f t="shared" si="333"/>
        <v>3.3333333333333333E-2</v>
      </c>
      <c r="AM1345" s="158" t="s">
        <v>943</v>
      </c>
      <c r="AN1345" s="20"/>
      <c r="AO1345" s="20"/>
      <c r="AP1345" s="21"/>
      <c r="AQ1345" s="122" t="s">
        <v>944</v>
      </c>
      <c r="AR1345" s="185" t="str">
        <f>INDEX(Преподаватели!F$3:F$72,MATCH($AK1345,Преподаватели!$E$3:$E$72,0),1)</f>
        <v>доц.</v>
      </c>
      <c r="AS1345" s="101" t="str">
        <f>INDEX(Преподаватели!G$3:G$72,MATCH($AK1345,Преподаватели!$E$3:$E$72,0),1)</f>
        <v>сум.</v>
      </c>
      <c r="AT1345" s="101" t="str">
        <f>INDEX(Преподаватели!H$3:H$72,MATCH($AK1345,Преподаватели!$E$3:$E$72,0),1)</f>
        <v>к.н.</v>
      </c>
      <c r="AU1345" s="186" t="str">
        <f>INDEX(Преподаватели!I$3:I$72,MATCH($AK1345,Преподаватели!$E$3:$E$72,0),1)</f>
        <v>доц.</v>
      </c>
      <c r="AV1345" s="157"/>
      <c r="AW1345" s="163"/>
      <c r="AX1345" s="163"/>
      <c r="AY1345" s="164"/>
      <c r="AZ1345" s="165"/>
      <c r="BA1345" s="165"/>
    </row>
    <row r="1346" spans="1:53" s="1" customFormat="1">
      <c r="A1346" s="21" t="s">
        <v>980</v>
      </c>
      <c r="B1346" s="552" t="s">
        <v>1028</v>
      </c>
      <c r="C1346" s="68" t="s">
        <v>349</v>
      </c>
      <c r="D1346" s="21" t="s">
        <v>103</v>
      </c>
      <c r="E1346" s="21" t="s">
        <v>192</v>
      </c>
      <c r="F1346" s="21">
        <v>1</v>
      </c>
      <c r="G1346" s="20" t="s">
        <v>1905</v>
      </c>
      <c r="H1346" s="21">
        <v>2</v>
      </c>
      <c r="I1346" s="49">
        <v>1</v>
      </c>
      <c r="J1346" s="31" t="s">
        <v>964</v>
      </c>
      <c r="K1346" s="31"/>
      <c r="L1346" s="31"/>
      <c r="M1346" s="38"/>
      <c r="N1346" s="193">
        <v>4</v>
      </c>
      <c r="O1346" s="21">
        <v>120</v>
      </c>
      <c r="P1346" s="21">
        <v>20</v>
      </c>
      <c r="Q1346" s="21">
        <v>10</v>
      </c>
      <c r="R1346" s="21">
        <v>0</v>
      </c>
      <c r="S1346" s="21">
        <v>10</v>
      </c>
      <c r="T1346" s="121">
        <v>56</v>
      </c>
      <c r="U1346" s="50">
        <f t="shared" si="321"/>
        <v>10</v>
      </c>
      <c r="V1346" s="29">
        <f t="shared" si="322"/>
        <v>0</v>
      </c>
      <c r="W1346" s="29">
        <f t="shared" si="323"/>
        <v>10</v>
      </c>
      <c r="X1346" s="57">
        <f t="shared" si="324"/>
        <v>0</v>
      </c>
      <c r="Y1346" s="29">
        <f t="shared" si="325"/>
        <v>0</v>
      </c>
      <c r="Z1346" s="20">
        <f t="shared" si="326"/>
        <v>0</v>
      </c>
      <c r="AA1346" s="20">
        <f t="shared" si="335"/>
        <v>0</v>
      </c>
      <c r="AB1346" s="20">
        <f t="shared" si="327"/>
        <v>0</v>
      </c>
      <c r="AC1346" s="20">
        <f t="shared" si="328"/>
        <v>0</v>
      </c>
      <c r="AD1346" s="20">
        <f t="shared" si="329"/>
        <v>0</v>
      </c>
      <c r="AE1346" s="23">
        <f t="shared" si="330"/>
        <v>0</v>
      </c>
      <c r="AF1346" s="25">
        <f t="shared" si="338"/>
        <v>0</v>
      </c>
      <c r="AG1346" s="360"/>
      <c r="AH1346" s="211"/>
      <c r="AI1346" s="361"/>
      <c r="AJ1346" s="362">
        <f t="shared" si="340"/>
        <v>20</v>
      </c>
      <c r="AK1346" s="181" t="s">
        <v>966</v>
      </c>
      <c r="AL1346" s="182">
        <f t="shared" si="333"/>
        <v>3.3333333333333333E-2</v>
      </c>
      <c r="AM1346" s="158" t="s">
        <v>943</v>
      </c>
      <c r="AN1346" s="20"/>
      <c r="AO1346" s="20"/>
      <c r="AP1346" s="21"/>
      <c r="AQ1346" s="122" t="s">
        <v>944</v>
      </c>
      <c r="AR1346" s="185" t="str">
        <f>INDEX(Преподаватели!F$3:F$72,MATCH($AK1346,Преподаватели!$E$3:$E$72,0),1)</f>
        <v>доц.</v>
      </c>
      <c r="AS1346" s="101" t="str">
        <f>INDEX(Преподаватели!G$3:G$72,MATCH($AK1346,Преподаватели!$E$3:$E$72,0),1)</f>
        <v>сум.</v>
      </c>
      <c r="AT1346" s="101" t="str">
        <f>INDEX(Преподаватели!H$3:H$72,MATCH($AK1346,Преподаватели!$E$3:$E$72,0),1)</f>
        <v>к.н.</v>
      </c>
      <c r="AU1346" s="186" t="str">
        <f>INDEX(Преподаватели!I$3:I$72,MATCH($AK1346,Преподаватели!$E$3:$E$72,0),1)</f>
        <v>доц.</v>
      </c>
      <c r="AV1346" s="157"/>
      <c r="AW1346" s="163"/>
      <c r="AX1346" s="163"/>
      <c r="AY1346" s="164"/>
      <c r="AZ1346" s="165"/>
      <c r="BA1346" s="165"/>
    </row>
    <row r="1347" spans="1:53">
      <c r="A1347" s="22" t="s">
        <v>980</v>
      </c>
      <c r="B1347" s="552" t="s">
        <v>1028</v>
      </c>
      <c r="C1347" s="68" t="s">
        <v>349</v>
      </c>
      <c r="D1347" s="21" t="s">
        <v>103</v>
      </c>
      <c r="E1347" s="21" t="s">
        <v>192</v>
      </c>
      <c r="F1347" s="21">
        <v>2</v>
      </c>
      <c r="G1347" s="20" t="s">
        <v>1905</v>
      </c>
      <c r="H1347" s="21">
        <v>2</v>
      </c>
      <c r="I1347" s="49">
        <v>1</v>
      </c>
      <c r="J1347" s="31" t="s">
        <v>964</v>
      </c>
      <c r="K1347" s="31"/>
      <c r="L1347" s="31"/>
      <c r="M1347" s="38"/>
      <c r="N1347" s="193">
        <v>3</v>
      </c>
      <c r="O1347" s="21">
        <v>90</v>
      </c>
      <c r="P1347" s="21">
        <v>20</v>
      </c>
      <c r="Q1347" s="21">
        <v>10</v>
      </c>
      <c r="R1347" s="21">
        <v>0</v>
      </c>
      <c r="S1347" s="21">
        <v>10</v>
      </c>
      <c r="T1347" s="121">
        <v>58</v>
      </c>
      <c r="U1347" s="50">
        <f t="shared" si="321"/>
        <v>10</v>
      </c>
      <c r="V1347" s="29">
        <f t="shared" si="322"/>
        <v>0</v>
      </c>
      <c r="W1347" s="29">
        <f t="shared" si="323"/>
        <v>10</v>
      </c>
      <c r="X1347" s="57">
        <f t="shared" si="324"/>
        <v>0</v>
      </c>
      <c r="Y1347" s="29">
        <f t="shared" si="325"/>
        <v>0</v>
      </c>
      <c r="Z1347" s="20">
        <f t="shared" si="326"/>
        <v>0</v>
      </c>
      <c r="AA1347" s="20">
        <f t="shared" si="335"/>
        <v>0</v>
      </c>
      <c r="AB1347" s="20">
        <f t="shared" si="327"/>
        <v>0</v>
      </c>
      <c r="AC1347" s="20">
        <f t="shared" si="328"/>
        <v>0</v>
      </c>
      <c r="AD1347" s="20">
        <f t="shared" si="329"/>
        <v>0</v>
      </c>
      <c r="AE1347" s="23">
        <f t="shared" si="330"/>
        <v>0</v>
      </c>
      <c r="AF1347" s="25">
        <f t="shared" si="338"/>
        <v>0</v>
      </c>
      <c r="AG1347" s="360"/>
      <c r="AH1347" s="211"/>
      <c r="AI1347" s="361"/>
      <c r="AJ1347" s="362">
        <f t="shared" si="340"/>
        <v>20</v>
      </c>
      <c r="AK1347" s="181" t="s">
        <v>966</v>
      </c>
      <c r="AL1347" s="182">
        <f t="shared" si="333"/>
        <v>3.3333333333333333E-2</v>
      </c>
      <c r="AM1347" s="158" t="s">
        <v>943</v>
      </c>
      <c r="AN1347" s="20"/>
      <c r="AO1347" s="20"/>
      <c r="AP1347" s="21"/>
      <c r="AQ1347" s="122" t="s">
        <v>944</v>
      </c>
      <c r="AR1347" s="185" t="str">
        <f>INDEX(Преподаватели!F$3:F$72,MATCH($AK1347,Преподаватели!$E$3:$E$72,0),1)</f>
        <v>доц.</v>
      </c>
      <c r="AS1347" s="101" t="str">
        <f>INDEX(Преподаватели!G$3:G$72,MATCH($AK1347,Преподаватели!$E$3:$E$72,0),1)</f>
        <v>сум.</v>
      </c>
      <c r="AT1347" s="101" t="str">
        <f>INDEX(Преподаватели!H$3:H$72,MATCH($AK1347,Преподаватели!$E$3:$E$72,0),1)</f>
        <v>к.н.</v>
      </c>
      <c r="AU1347" s="186" t="str">
        <f>INDEX(Преподаватели!I$3:I$72,MATCH($AK1347,Преподаватели!$E$3:$E$72,0),1)</f>
        <v>доц.</v>
      </c>
      <c r="AV1347" s="157"/>
      <c r="AW1347" s="163"/>
      <c r="AX1347" s="163"/>
      <c r="AY1347" s="164"/>
      <c r="AZ1347" s="165"/>
      <c r="BA1347" s="165"/>
    </row>
    <row r="1348" spans="1:53" ht="25.5">
      <c r="A1348" s="22" t="s">
        <v>1012</v>
      </c>
      <c r="B1348" s="552" t="s">
        <v>1029</v>
      </c>
      <c r="C1348" s="68" t="s">
        <v>349</v>
      </c>
      <c r="D1348" s="21" t="s">
        <v>103</v>
      </c>
      <c r="E1348" s="21" t="s">
        <v>192</v>
      </c>
      <c r="F1348" s="21">
        <v>2</v>
      </c>
      <c r="G1348" s="20" t="s">
        <v>1905</v>
      </c>
      <c r="H1348" s="21">
        <v>2</v>
      </c>
      <c r="I1348" s="49">
        <v>1</v>
      </c>
      <c r="J1348" s="31" t="s">
        <v>964</v>
      </c>
      <c r="K1348" s="31"/>
      <c r="L1348" s="31"/>
      <c r="M1348" s="38"/>
      <c r="N1348" s="193">
        <v>3</v>
      </c>
      <c r="O1348" s="21">
        <v>90</v>
      </c>
      <c r="P1348" s="21">
        <v>20</v>
      </c>
      <c r="Q1348" s="21">
        <v>10</v>
      </c>
      <c r="R1348" s="21">
        <v>0</v>
      </c>
      <c r="S1348" s="21">
        <v>10</v>
      </c>
      <c r="T1348" s="121">
        <v>42</v>
      </c>
      <c r="U1348" s="50">
        <f t="shared" si="321"/>
        <v>10</v>
      </c>
      <c r="V1348" s="29">
        <f t="shared" si="322"/>
        <v>0</v>
      </c>
      <c r="W1348" s="29">
        <f t="shared" si="323"/>
        <v>10</v>
      </c>
      <c r="X1348" s="57">
        <f t="shared" si="324"/>
        <v>0</v>
      </c>
      <c r="Y1348" s="29">
        <f t="shared" si="325"/>
        <v>0</v>
      </c>
      <c r="Z1348" s="20">
        <f t="shared" si="326"/>
        <v>0</v>
      </c>
      <c r="AA1348" s="20">
        <f t="shared" si="335"/>
        <v>0</v>
      </c>
      <c r="AB1348" s="20">
        <f t="shared" si="327"/>
        <v>0</v>
      </c>
      <c r="AC1348" s="20">
        <f t="shared" si="328"/>
        <v>0</v>
      </c>
      <c r="AD1348" s="20">
        <f t="shared" si="329"/>
        <v>0</v>
      </c>
      <c r="AE1348" s="23">
        <f t="shared" si="330"/>
        <v>0</v>
      </c>
      <c r="AF1348" s="25">
        <f t="shared" si="338"/>
        <v>0</v>
      </c>
      <c r="AG1348" s="360"/>
      <c r="AH1348" s="211"/>
      <c r="AI1348" s="361"/>
      <c r="AJ1348" s="362">
        <f t="shared" si="340"/>
        <v>20</v>
      </c>
      <c r="AK1348" s="181" t="s">
        <v>966</v>
      </c>
      <c r="AL1348" s="182">
        <f t="shared" si="333"/>
        <v>3.3333333333333333E-2</v>
      </c>
      <c r="AM1348" s="158" t="s">
        <v>943</v>
      </c>
      <c r="AN1348" s="20"/>
      <c r="AO1348" s="20"/>
      <c r="AP1348" s="21"/>
      <c r="AQ1348" s="122" t="s">
        <v>944</v>
      </c>
      <c r="AR1348" s="185" t="str">
        <f>INDEX(Преподаватели!F$3:F$72,MATCH($AK1348,Преподаватели!$E$3:$E$72,0),1)</f>
        <v>доц.</v>
      </c>
      <c r="AS1348" s="101" t="str">
        <f>INDEX(Преподаватели!G$3:G$72,MATCH($AK1348,Преподаватели!$E$3:$E$72,0),1)</f>
        <v>сум.</v>
      </c>
      <c r="AT1348" s="101" t="str">
        <f>INDEX(Преподаватели!H$3:H$72,MATCH($AK1348,Преподаватели!$E$3:$E$72,0),1)</f>
        <v>к.н.</v>
      </c>
      <c r="AU1348" s="186" t="str">
        <f>INDEX(Преподаватели!I$3:I$72,MATCH($AK1348,Преподаватели!$E$3:$E$72,0),1)</f>
        <v>доц.</v>
      </c>
      <c r="AV1348" s="157"/>
      <c r="AW1348" s="163"/>
      <c r="AX1348" s="163"/>
      <c r="AY1348" s="164"/>
      <c r="AZ1348" s="165"/>
      <c r="BA1348" s="165"/>
    </row>
    <row r="1349" spans="1:53">
      <c r="A1349" s="22" t="s">
        <v>984</v>
      </c>
      <c r="B1349" s="552" t="s">
        <v>351</v>
      </c>
      <c r="C1349" s="68" t="s">
        <v>349</v>
      </c>
      <c r="D1349" s="21" t="s">
        <v>103</v>
      </c>
      <c r="E1349" s="21" t="s">
        <v>192</v>
      </c>
      <c r="F1349" s="21">
        <v>2</v>
      </c>
      <c r="G1349" s="20" t="s">
        <v>1905</v>
      </c>
      <c r="H1349" s="21">
        <v>2</v>
      </c>
      <c r="I1349" s="49">
        <v>1</v>
      </c>
      <c r="J1349" s="31" t="s">
        <v>964</v>
      </c>
      <c r="K1349" s="31"/>
      <c r="L1349" s="31"/>
      <c r="M1349" s="38"/>
      <c r="N1349" s="193">
        <v>3</v>
      </c>
      <c r="O1349" s="21">
        <v>90</v>
      </c>
      <c r="P1349" s="21">
        <v>20</v>
      </c>
      <c r="Q1349" s="21">
        <v>10</v>
      </c>
      <c r="R1349" s="21">
        <v>0</v>
      </c>
      <c r="S1349" s="21">
        <v>10</v>
      </c>
      <c r="T1349" s="121">
        <v>42</v>
      </c>
      <c r="U1349" s="50">
        <f t="shared" si="321"/>
        <v>10</v>
      </c>
      <c r="V1349" s="29">
        <f t="shared" si="322"/>
        <v>0</v>
      </c>
      <c r="W1349" s="29">
        <f t="shared" si="323"/>
        <v>10</v>
      </c>
      <c r="X1349" s="57">
        <f t="shared" si="324"/>
        <v>0</v>
      </c>
      <c r="Y1349" s="29">
        <f t="shared" si="325"/>
        <v>0</v>
      </c>
      <c r="Z1349" s="20">
        <f t="shared" si="326"/>
        <v>0</v>
      </c>
      <c r="AA1349" s="20">
        <f t="shared" si="335"/>
        <v>0</v>
      </c>
      <c r="AB1349" s="20">
        <f t="shared" si="327"/>
        <v>0</v>
      </c>
      <c r="AC1349" s="20">
        <f t="shared" si="328"/>
        <v>0</v>
      </c>
      <c r="AD1349" s="20">
        <f t="shared" si="329"/>
        <v>0</v>
      </c>
      <c r="AE1349" s="23">
        <f t="shared" si="330"/>
        <v>0</v>
      </c>
      <c r="AF1349" s="25">
        <f t="shared" si="338"/>
        <v>0</v>
      </c>
      <c r="AG1349" s="360"/>
      <c r="AH1349" s="211"/>
      <c r="AI1349" s="361"/>
      <c r="AJ1349" s="362">
        <f t="shared" si="340"/>
        <v>20</v>
      </c>
      <c r="AK1349" s="181" t="s">
        <v>966</v>
      </c>
      <c r="AL1349" s="182">
        <f t="shared" si="333"/>
        <v>3.3333333333333333E-2</v>
      </c>
      <c r="AM1349" s="158" t="s">
        <v>943</v>
      </c>
      <c r="AN1349" s="20"/>
      <c r="AO1349" s="20"/>
      <c r="AP1349" s="21"/>
      <c r="AQ1349" s="122" t="s">
        <v>944</v>
      </c>
      <c r="AR1349" s="185" t="str">
        <f>INDEX(Преподаватели!F$3:F$72,MATCH($AK1349,Преподаватели!$E$3:$E$72,0),1)</f>
        <v>доц.</v>
      </c>
      <c r="AS1349" s="101" t="str">
        <f>INDEX(Преподаватели!G$3:G$72,MATCH($AK1349,Преподаватели!$E$3:$E$72,0),1)</f>
        <v>сум.</v>
      </c>
      <c r="AT1349" s="101" t="str">
        <f>INDEX(Преподаватели!H$3:H$72,MATCH($AK1349,Преподаватели!$E$3:$E$72,0),1)</f>
        <v>к.н.</v>
      </c>
      <c r="AU1349" s="186" t="str">
        <f>INDEX(Преподаватели!I$3:I$72,MATCH($AK1349,Преподаватели!$E$3:$E$72,0),1)</f>
        <v>доц.</v>
      </c>
      <c r="AV1349" s="157"/>
      <c r="AW1349" s="163"/>
      <c r="AX1349" s="163"/>
      <c r="AY1349" s="164"/>
      <c r="AZ1349" s="165"/>
      <c r="BA1349" s="165"/>
    </row>
    <row r="1350" spans="1:53">
      <c r="A1350" s="22" t="s">
        <v>1030</v>
      </c>
      <c r="B1350" s="552" t="s">
        <v>1031</v>
      </c>
      <c r="C1350" s="68" t="s">
        <v>349</v>
      </c>
      <c r="D1350" s="21" t="s">
        <v>103</v>
      </c>
      <c r="E1350" s="21" t="s">
        <v>192</v>
      </c>
      <c r="F1350" s="21">
        <v>2</v>
      </c>
      <c r="G1350" s="20" t="s">
        <v>1905</v>
      </c>
      <c r="H1350" s="21">
        <v>2</v>
      </c>
      <c r="I1350" s="49">
        <v>1</v>
      </c>
      <c r="J1350" s="31"/>
      <c r="K1350" s="31" t="s">
        <v>964</v>
      </c>
      <c r="L1350" s="31"/>
      <c r="M1350" s="38"/>
      <c r="N1350" s="193">
        <v>3</v>
      </c>
      <c r="O1350" s="21">
        <v>90</v>
      </c>
      <c r="P1350" s="21">
        <v>32</v>
      </c>
      <c r="Q1350" s="21">
        <v>16</v>
      </c>
      <c r="R1350" s="21">
        <v>0</v>
      </c>
      <c r="S1350" s="21">
        <v>16</v>
      </c>
      <c r="T1350" s="121">
        <v>58</v>
      </c>
      <c r="U1350" s="50">
        <f t="shared" si="321"/>
        <v>16</v>
      </c>
      <c r="V1350" s="29">
        <f t="shared" si="322"/>
        <v>0</v>
      </c>
      <c r="W1350" s="29">
        <f t="shared" si="323"/>
        <v>16</v>
      </c>
      <c r="X1350" s="57">
        <f t="shared" si="324"/>
        <v>0</v>
      </c>
      <c r="Y1350" s="29">
        <f t="shared" si="325"/>
        <v>0</v>
      </c>
      <c r="Z1350" s="20">
        <f t="shared" si="326"/>
        <v>0</v>
      </c>
      <c r="AA1350" s="20">
        <f t="shared" si="335"/>
        <v>0</v>
      </c>
      <c r="AB1350" s="20">
        <f t="shared" si="327"/>
        <v>0</v>
      </c>
      <c r="AC1350" s="20">
        <f t="shared" si="328"/>
        <v>0</v>
      </c>
      <c r="AD1350" s="20">
        <f t="shared" si="329"/>
        <v>0</v>
      </c>
      <c r="AE1350" s="23">
        <f t="shared" si="330"/>
        <v>0</v>
      </c>
      <c r="AF1350" s="25">
        <f t="shared" si="338"/>
        <v>0</v>
      </c>
      <c r="AG1350" s="360"/>
      <c r="AH1350" s="211"/>
      <c r="AI1350" s="361"/>
      <c r="AJ1350" s="362">
        <f t="shared" si="340"/>
        <v>32</v>
      </c>
      <c r="AK1350" s="181" t="s">
        <v>998</v>
      </c>
      <c r="AL1350" s="182">
        <f t="shared" si="333"/>
        <v>5.3333333333333337E-2</v>
      </c>
      <c r="AM1350" s="158" t="s">
        <v>943</v>
      </c>
      <c r="AN1350" s="20"/>
      <c r="AO1350" s="20"/>
      <c r="AP1350" s="21"/>
      <c r="AQ1350" s="122" t="s">
        <v>944</v>
      </c>
      <c r="AR1350" s="185" t="str">
        <f>INDEX(Преподаватели!F$3:F$72,MATCH($AK1350,Преподаватели!$E$3:$E$72,0),1)</f>
        <v>доц.</v>
      </c>
      <c r="AS1350" s="101" t="str">
        <f>INDEX(Преподаватели!G$3:G$72,MATCH($AK1350,Преподаватели!$E$3:$E$72,0),1)</f>
        <v>сум.</v>
      </c>
      <c r="AT1350" s="101" t="str">
        <f>INDEX(Преподаватели!H$3:H$72,MATCH($AK1350,Преподаватели!$E$3:$E$72,0),1)</f>
        <v>к.н.</v>
      </c>
      <c r="AU1350" s="186" t="str">
        <f>INDEX(Преподаватели!I$3:I$72,MATCH($AK1350,Преподаватели!$E$3:$E$72,0),1)</f>
        <v>доц.</v>
      </c>
      <c r="AV1350" s="157"/>
      <c r="AW1350" s="163"/>
      <c r="AX1350" s="163"/>
      <c r="AY1350" s="164"/>
      <c r="AZ1350" s="165"/>
      <c r="BA1350" s="165"/>
    </row>
    <row r="1351" spans="1:53" s="1" customFormat="1">
      <c r="A1351" s="324" t="s">
        <v>877</v>
      </c>
      <c r="B1351" s="552" t="s">
        <v>902</v>
      </c>
      <c r="C1351" s="68" t="s">
        <v>349</v>
      </c>
      <c r="D1351" s="21" t="s">
        <v>103</v>
      </c>
      <c r="E1351" s="21" t="s">
        <v>192</v>
      </c>
      <c r="F1351" s="21">
        <v>2</v>
      </c>
      <c r="G1351" s="20" t="s">
        <v>1905</v>
      </c>
      <c r="H1351" s="21">
        <v>2</v>
      </c>
      <c r="I1351" s="49">
        <v>1</v>
      </c>
      <c r="J1351" s="37"/>
      <c r="K1351" s="31" t="s">
        <v>879</v>
      </c>
      <c r="L1351" s="31"/>
      <c r="M1351" s="38"/>
      <c r="N1351" s="193">
        <v>3</v>
      </c>
      <c r="O1351" s="21">
        <v>90</v>
      </c>
      <c r="P1351" s="21">
        <v>0</v>
      </c>
      <c r="Q1351" s="21">
        <v>0</v>
      </c>
      <c r="R1351" s="21">
        <v>0</v>
      </c>
      <c r="S1351" s="21">
        <v>0</v>
      </c>
      <c r="T1351" s="121"/>
      <c r="U1351" s="50">
        <f t="shared" si="321"/>
        <v>0</v>
      </c>
      <c r="V1351" s="29">
        <f t="shared" si="322"/>
        <v>0</v>
      </c>
      <c r="W1351" s="29">
        <f t="shared" si="323"/>
        <v>0</v>
      </c>
      <c r="X1351" s="57">
        <f t="shared" si="324"/>
        <v>0</v>
      </c>
      <c r="Y1351" s="29">
        <f t="shared" si="325"/>
        <v>0</v>
      </c>
      <c r="Z1351" s="20">
        <f t="shared" si="326"/>
        <v>0</v>
      </c>
      <c r="AA1351" s="20">
        <f t="shared" si="335"/>
        <v>0</v>
      </c>
      <c r="AB1351" s="20">
        <f t="shared" si="327"/>
        <v>0</v>
      </c>
      <c r="AC1351" s="20">
        <f t="shared" si="328"/>
        <v>0</v>
      </c>
      <c r="AD1351" s="20">
        <f t="shared" si="329"/>
        <v>0</v>
      </c>
      <c r="AE1351" s="23">
        <f t="shared" si="330"/>
        <v>0</v>
      </c>
      <c r="AF1351" s="25">
        <f t="shared" si="338"/>
        <v>1</v>
      </c>
      <c r="AG1351" s="360"/>
      <c r="AH1351" s="211"/>
      <c r="AI1351" s="361"/>
      <c r="AJ1351" s="362">
        <f t="shared" si="340"/>
        <v>1</v>
      </c>
      <c r="AK1351" s="181" t="s">
        <v>966</v>
      </c>
      <c r="AL1351" s="182">
        <f t="shared" si="333"/>
        <v>1.6666666666666668E-3</v>
      </c>
      <c r="AM1351" s="158" t="s">
        <v>943</v>
      </c>
      <c r="AN1351" s="20"/>
      <c r="AO1351" s="20"/>
      <c r="AP1351" s="21"/>
      <c r="AQ1351" s="122" t="s">
        <v>944</v>
      </c>
      <c r="AR1351" s="185" t="str">
        <f>INDEX(Преподаватели!F$3:F$72,MATCH($AK1351,Преподаватели!$E$3:$E$72,0),1)</f>
        <v>доц.</v>
      </c>
      <c r="AS1351" s="101" t="str">
        <f>INDEX(Преподаватели!G$3:G$72,MATCH($AK1351,Преподаватели!$E$3:$E$72,0),1)</f>
        <v>сум.</v>
      </c>
      <c r="AT1351" s="101" t="str">
        <f>INDEX(Преподаватели!H$3:H$72,MATCH($AK1351,Преподаватели!$E$3:$E$72,0),1)</f>
        <v>к.н.</v>
      </c>
      <c r="AU1351" s="186" t="str">
        <f>INDEX(Преподаватели!I$3:I$72,MATCH($AK1351,Преподаватели!$E$3:$E$72,0),1)</f>
        <v>доц.</v>
      </c>
      <c r="AV1351" s="157"/>
      <c r="AW1351" s="163"/>
      <c r="AX1351" s="163"/>
      <c r="AY1351" s="164"/>
      <c r="AZ1351" s="165"/>
      <c r="BA1351" s="165"/>
    </row>
    <row r="1352" spans="1:53" ht="25.5">
      <c r="A1352" s="22" t="s">
        <v>1032</v>
      </c>
      <c r="B1352" s="552" t="s">
        <v>1033</v>
      </c>
      <c r="C1352" s="68" t="s">
        <v>989</v>
      </c>
      <c r="D1352" s="21" t="s">
        <v>103</v>
      </c>
      <c r="E1352" s="21" t="s">
        <v>192</v>
      </c>
      <c r="F1352" s="21">
        <v>1</v>
      </c>
      <c r="G1352" s="320" t="s">
        <v>1919</v>
      </c>
      <c r="H1352" s="21">
        <v>9</v>
      </c>
      <c r="I1352" s="49">
        <v>1</v>
      </c>
      <c r="J1352" s="37"/>
      <c r="K1352" s="31" t="s">
        <v>964</v>
      </c>
      <c r="L1352" s="31"/>
      <c r="M1352" s="38"/>
      <c r="N1352" s="193">
        <v>2</v>
      </c>
      <c r="O1352" s="21">
        <v>60</v>
      </c>
      <c r="P1352" s="21">
        <v>16</v>
      </c>
      <c r="Q1352" s="21">
        <v>2</v>
      </c>
      <c r="R1352" s="21"/>
      <c r="S1352" s="21">
        <v>14</v>
      </c>
      <c r="T1352" s="121">
        <v>28</v>
      </c>
      <c r="U1352" s="50">
        <f t="shared" si="321"/>
        <v>2</v>
      </c>
      <c r="V1352" s="29">
        <f t="shared" si="322"/>
        <v>0</v>
      </c>
      <c r="W1352" s="29">
        <f t="shared" si="323"/>
        <v>14</v>
      </c>
      <c r="X1352" s="57">
        <f t="shared" si="324"/>
        <v>0</v>
      </c>
      <c r="Y1352" s="29">
        <f t="shared" si="325"/>
        <v>0</v>
      </c>
      <c r="Z1352" s="20">
        <f t="shared" si="326"/>
        <v>0</v>
      </c>
      <c r="AA1352" s="20">
        <f t="shared" si="335"/>
        <v>0</v>
      </c>
      <c r="AB1352" s="20">
        <f t="shared" si="327"/>
        <v>0</v>
      </c>
      <c r="AC1352" s="20">
        <f t="shared" si="328"/>
        <v>0</v>
      </c>
      <c r="AD1352" s="20">
        <f t="shared" si="329"/>
        <v>0</v>
      </c>
      <c r="AE1352" s="23">
        <f t="shared" si="330"/>
        <v>0</v>
      </c>
      <c r="AF1352" s="25">
        <f t="shared" si="338"/>
        <v>0</v>
      </c>
      <c r="AG1352" s="360"/>
      <c r="AH1352" s="211"/>
      <c r="AI1352" s="361"/>
      <c r="AJ1352" s="362">
        <f t="shared" si="340"/>
        <v>16</v>
      </c>
      <c r="AK1352" s="181" t="s">
        <v>1034</v>
      </c>
      <c r="AL1352" s="182">
        <f t="shared" si="333"/>
        <v>2.6666666666666668E-2</v>
      </c>
      <c r="AM1352" s="158" t="s">
        <v>943</v>
      </c>
      <c r="AN1352" s="20"/>
      <c r="AO1352" s="20"/>
      <c r="AP1352" s="21"/>
      <c r="AQ1352" s="122" t="s">
        <v>944</v>
      </c>
      <c r="AR1352" s="185" t="str">
        <f>INDEX(Преподаватели!F$3:F$72,MATCH($AK1352,Преподаватели!$E$3:$E$72,0),1)</f>
        <v>ст.викл.</v>
      </c>
      <c r="AS1352" s="101" t="str">
        <f>INDEX(Преподаватели!G$3:G$72,MATCH($AK1352,Преподаватели!$E$3:$E$72,0),1)</f>
        <v>сум.</v>
      </c>
      <c r="AT1352" s="101" t="str">
        <f>INDEX(Преподаватели!H$3:H$72,MATCH($AK1352,Преподаватели!$E$3:$E$72,0),1)</f>
        <v>б.с.</v>
      </c>
      <c r="AU1352" s="186" t="str">
        <f>INDEX(Преподаватели!I$3:I$72,MATCH($AK1352,Преподаватели!$E$3:$E$72,0),1)</f>
        <v>б.з.</v>
      </c>
      <c r="AV1352" s="157"/>
      <c r="AW1352" s="163"/>
      <c r="AX1352" s="163"/>
      <c r="AY1352" s="164"/>
      <c r="AZ1352" s="165"/>
      <c r="BA1352" s="165"/>
    </row>
    <row r="1353" spans="1:53" s="1" customFormat="1" ht="25.5">
      <c r="A1353" s="22" t="s">
        <v>1032</v>
      </c>
      <c r="B1353" s="552" t="s">
        <v>1033</v>
      </c>
      <c r="C1353" s="68" t="s">
        <v>989</v>
      </c>
      <c r="D1353" s="21" t="s">
        <v>103</v>
      </c>
      <c r="E1353" s="21" t="s">
        <v>192</v>
      </c>
      <c r="F1353" s="21">
        <v>2</v>
      </c>
      <c r="G1353" s="320" t="s">
        <v>1919</v>
      </c>
      <c r="H1353" s="21">
        <v>9</v>
      </c>
      <c r="I1353" s="49">
        <v>1</v>
      </c>
      <c r="J1353" s="37"/>
      <c r="K1353" s="31" t="s">
        <v>964</v>
      </c>
      <c r="L1353" s="31"/>
      <c r="M1353" s="38"/>
      <c r="N1353" s="193">
        <v>2</v>
      </c>
      <c r="O1353" s="21">
        <v>60</v>
      </c>
      <c r="P1353" s="21">
        <v>16</v>
      </c>
      <c r="Q1353" s="21">
        <v>2</v>
      </c>
      <c r="R1353" s="21"/>
      <c r="S1353" s="21">
        <v>14</v>
      </c>
      <c r="T1353" s="121">
        <v>28</v>
      </c>
      <c r="U1353" s="50">
        <f t="shared" si="321"/>
        <v>2</v>
      </c>
      <c r="V1353" s="29">
        <f t="shared" si="322"/>
        <v>0</v>
      </c>
      <c r="W1353" s="29">
        <f t="shared" si="323"/>
        <v>14</v>
      </c>
      <c r="X1353" s="57">
        <f t="shared" si="324"/>
        <v>0</v>
      </c>
      <c r="Y1353" s="29">
        <f t="shared" si="325"/>
        <v>0</v>
      </c>
      <c r="Z1353" s="20">
        <f t="shared" si="326"/>
        <v>0</v>
      </c>
      <c r="AA1353" s="20">
        <f t="shared" si="335"/>
        <v>0</v>
      </c>
      <c r="AB1353" s="20">
        <f t="shared" si="327"/>
        <v>0</v>
      </c>
      <c r="AC1353" s="20">
        <f t="shared" si="328"/>
        <v>0</v>
      </c>
      <c r="AD1353" s="20">
        <f t="shared" si="329"/>
        <v>0</v>
      </c>
      <c r="AE1353" s="23">
        <f t="shared" si="330"/>
        <v>0</v>
      </c>
      <c r="AF1353" s="25">
        <f t="shared" si="338"/>
        <v>0</v>
      </c>
      <c r="AG1353" s="363"/>
      <c r="AH1353" s="211"/>
      <c r="AI1353" s="361"/>
      <c r="AJ1353" s="362">
        <f t="shared" si="340"/>
        <v>16</v>
      </c>
      <c r="AK1353" s="181" t="s">
        <v>1034</v>
      </c>
      <c r="AL1353" s="182">
        <f t="shared" si="333"/>
        <v>2.6666666666666668E-2</v>
      </c>
      <c r="AM1353" s="158" t="s">
        <v>943</v>
      </c>
      <c r="AN1353" s="20"/>
      <c r="AO1353" s="20"/>
      <c r="AP1353" s="21"/>
      <c r="AQ1353" s="122" t="s">
        <v>944</v>
      </c>
      <c r="AR1353" s="185" t="str">
        <f>INDEX(Преподаватели!F$3:F$72,MATCH($AK1353,Преподаватели!$E$3:$E$72,0),1)</f>
        <v>ст.викл.</v>
      </c>
      <c r="AS1353" s="101" t="str">
        <f>INDEX(Преподаватели!G$3:G$72,MATCH($AK1353,Преподаватели!$E$3:$E$72,0),1)</f>
        <v>сум.</v>
      </c>
      <c r="AT1353" s="101" t="str">
        <f>INDEX(Преподаватели!H$3:H$72,MATCH($AK1353,Преподаватели!$E$3:$E$72,0),1)</f>
        <v>б.с.</v>
      </c>
      <c r="AU1353" s="186" t="str">
        <f>INDEX(Преподаватели!I$3:I$72,MATCH($AK1353,Преподаватели!$E$3:$E$72,0),1)</f>
        <v>б.з.</v>
      </c>
      <c r="AV1353" s="157"/>
      <c r="AW1353" s="163"/>
      <c r="AX1353" s="163"/>
      <c r="AY1353" s="164"/>
      <c r="AZ1353" s="165"/>
      <c r="BA1353" s="165"/>
    </row>
    <row r="1354" spans="1:53" ht="25.5">
      <c r="A1354" s="22" t="s">
        <v>1004</v>
      </c>
      <c r="B1354" s="552" t="s">
        <v>442</v>
      </c>
      <c r="C1354" s="68" t="s">
        <v>1035</v>
      </c>
      <c r="D1354" s="21" t="s">
        <v>103</v>
      </c>
      <c r="E1354" s="21" t="s">
        <v>252</v>
      </c>
      <c r="F1354" s="21">
        <v>1</v>
      </c>
      <c r="G1354" s="320" t="s">
        <v>1036</v>
      </c>
      <c r="H1354" s="21">
        <v>12</v>
      </c>
      <c r="I1354" s="49">
        <v>1</v>
      </c>
      <c r="J1354" s="37"/>
      <c r="K1354" s="31" t="s">
        <v>964</v>
      </c>
      <c r="L1354" s="31"/>
      <c r="M1354" s="38"/>
      <c r="N1354" s="193">
        <v>2</v>
      </c>
      <c r="O1354" s="21">
        <v>60</v>
      </c>
      <c r="P1354" s="21">
        <v>30</v>
      </c>
      <c r="Q1354" s="21">
        <v>2</v>
      </c>
      <c r="R1354" s="21">
        <v>0</v>
      </c>
      <c r="S1354" s="21">
        <v>28</v>
      </c>
      <c r="T1354" s="121">
        <v>30</v>
      </c>
      <c r="U1354" s="50">
        <f t="shared" si="321"/>
        <v>2</v>
      </c>
      <c r="V1354" s="29">
        <f t="shared" si="322"/>
        <v>0</v>
      </c>
      <c r="W1354" s="29">
        <f t="shared" si="323"/>
        <v>28</v>
      </c>
      <c r="X1354" s="57">
        <f t="shared" si="324"/>
        <v>0</v>
      </c>
      <c r="Y1354" s="29">
        <f t="shared" si="325"/>
        <v>0</v>
      </c>
      <c r="Z1354" s="20">
        <f t="shared" si="326"/>
        <v>0</v>
      </c>
      <c r="AA1354" s="20">
        <f t="shared" si="335"/>
        <v>0</v>
      </c>
      <c r="AB1354" s="20">
        <f t="shared" si="327"/>
        <v>0</v>
      </c>
      <c r="AC1354" s="20">
        <f t="shared" si="328"/>
        <v>0</v>
      </c>
      <c r="AD1354" s="20">
        <f t="shared" si="329"/>
        <v>0</v>
      </c>
      <c r="AE1354" s="23">
        <f t="shared" si="330"/>
        <v>0</v>
      </c>
      <c r="AF1354" s="25">
        <f t="shared" si="338"/>
        <v>0</v>
      </c>
      <c r="AG1354" s="360"/>
      <c r="AH1354" s="211"/>
      <c r="AI1354" s="361"/>
      <c r="AJ1354" s="362">
        <f t="shared" si="340"/>
        <v>30</v>
      </c>
      <c r="AK1354" s="181" t="s">
        <v>958</v>
      </c>
      <c r="AL1354" s="182">
        <f t="shared" si="333"/>
        <v>0.05</v>
      </c>
      <c r="AM1354" s="158" t="s">
        <v>943</v>
      </c>
      <c r="AN1354" s="20"/>
      <c r="AO1354" s="20"/>
      <c r="AP1354" s="21"/>
      <c r="AQ1354" s="122" t="s">
        <v>944</v>
      </c>
      <c r="AR1354" s="185" t="str">
        <f>INDEX(Преподаватели!F$3:F$72,MATCH($AK1354,Преподаватели!$E$3:$E$72,0),1)</f>
        <v>ст.викл.</v>
      </c>
      <c r="AS1354" s="101" t="str">
        <f>INDEX(Преподаватели!G$3:G$72,MATCH($AK1354,Преподаватели!$E$3:$E$72,0),1)</f>
        <v>сум.</v>
      </c>
      <c r="AT1354" s="101" t="str">
        <f>INDEX(Преподаватели!H$3:H$72,MATCH($AK1354,Преподаватели!$E$3:$E$72,0),1)</f>
        <v>б.с.</v>
      </c>
      <c r="AU1354" s="186" t="str">
        <f>INDEX(Преподаватели!I$3:I$72,MATCH($AK1354,Преподаватели!$E$3:$E$72,0),1)</f>
        <v>б.з.</v>
      </c>
      <c r="AV1354" s="157"/>
      <c r="AW1354" s="163"/>
      <c r="AX1354" s="163"/>
      <c r="AY1354" s="164"/>
      <c r="AZ1354" s="165"/>
      <c r="BA1354" s="165"/>
    </row>
    <row r="1355" spans="1:53">
      <c r="A1355" s="22" t="s">
        <v>1004</v>
      </c>
      <c r="B1355" s="552" t="s">
        <v>442</v>
      </c>
      <c r="C1355" s="68" t="s">
        <v>962</v>
      </c>
      <c r="D1355" s="21" t="s">
        <v>103</v>
      </c>
      <c r="E1355" s="21" t="s">
        <v>252</v>
      </c>
      <c r="F1355" s="21">
        <v>2</v>
      </c>
      <c r="G1355" s="320" t="s">
        <v>969</v>
      </c>
      <c r="H1355" s="21">
        <v>10</v>
      </c>
      <c r="I1355" s="49">
        <v>1</v>
      </c>
      <c r="J1355" s="37"/>
      <c r="K1355" s="31" t="s">
        <v>964</v>
      </c>
      <c r="L1355" s="31"/>
      <c r="M1355" s="38"/>
      <c r="N1355" s="193">
        <v>2</v>
      </c>
      <c r="O1355" s="21">
        <v>60</v>
      </c>
      <c r="P1355" s="21">
        <v>30</v>
      </c>
      <c r="Q1355" s="21">
        <v>2</v>
      </c>
      <c r="R1355" s="21">
        <v>0</v>
      </c>
      <c r="S1355" s="21">
        <v>28</v>
      </c>
      <c r="T1355" s="121">
        <v>30</v>
      </c>
      <c r="U1355" s="50">
        <f t="shared" si="321"/>
        <v>2</v>
      </c>
      <c r="V1355" s="29">
        <f t="shared" si="322"/>
        <v>0</v>
      </c>
      <c r="W1355" s="29">
        <f t="shared" si="323"/>
        <v>28</v>
      </c>
      <c r="X1355" s="57">
        <f t="shared" si="324"/>
        <v>0</v>
      </c>
      <c r="Y1355" s="29">
        <f t="shared" si="325"/>
        <v>0</v>
      </c>
      <c r="Z1355" s="20">
        <f t="shared" si="326"/>
        <v>0</v>
      </c>
      <c r="AA1355" s="20">
        <f t="shared" si="335"/>
        <v>0</v>
      </c>
      <c r="AB1355" s="20">
        <f t="shared" si="327"/>
        <v>0</v>
      </c>
      <c r="AC1355" s="20">
        <f t="shared" si="328"/>
        <v>0</v>
      </c>
      <c r="AD1355" s="20">
        <f t="shared" si="329"/>
        <v>0</v>
      </c>
      <c r="AE1355" s="23">
        <f t="shared" si="330"/>
        <v>0</v>
      </c>
      <c r="AF1355" s="25">
        <f t="shared" si="338"/>
        <v>0</v>
      </c>
      <c r="AG1355" s="360"/>
      <c r="AH1355" s="211"/>
      <c r="AI1355" s="361"/>
      <c r="AJ1355" s="362">
        <f t="shared" si="340"/>
        <v>30</v>
      </c>
      <c r="AK1355" s="181" t="s">
        <v>958</v>
      </c>
      <c r="AL1355" s="182">
        <f t="shared" si="333"/>
        <v>0.05</v>
      </c>
      <c r="AM1355" s="158" t="s">
        <v>943</v>
      </c>
      <c r="AN1355" s="20"/>
      <c r="AO1355" s="20"/>
      <c r="AP1355" s="21"/>
      <c r="AQ1355" s="122" t="s">
        <v>944</v>
      </c>
      <c r="AR1355" s="185" t="str">
        <f>INDEX(Преподаватели!F$3:F$72,MATCH($AK1355,Преподаватели!$E$3:$E$72,0),1)</f>
        <v>ст.викл.</v>
      </c>
      <c r="AS1355" s="101" t="str">
        <f>INDEX(Преподаватели!G$3:G$72,MATCH($AK1355,Преподаватели!$E$3:$E$72,0),1)</f>
        <v>сум.</v>
      </c>
      <c r="AT1355" s="101" t="str">
        <f>INDEX(Преподаватели!H$3:H$72,MATCH($AK1355,Преподаватели!$E$3:$E$72,0),1)</f>
        <v>б.с.</v>
      </c>
      <c r="AU1355" s="186" t="str">
        <f>INDEX(Преподаватели!I$3:I$72,MATCH($AK1355,Преподаватели!$E$3:$E$72,0),1)</f>
        <v>б.з.</v>
      </c>
      <c r="AV1355" s="157"/>
      <c r="AW1355" s="163"/>
      <c r="AX1355" s="163"/>
      <c r="AY1355" s="164"/>
      <c r="AZ1355" s="165"/>
      <c r="BA1355" s="165"/>
    </row>
    <row r="1356" spans="1:53" ht="25.5">
      <c r="A1356" s="22" t="s">
        <v>1037</v>
      </c>
      <c r="B1356" s="552" t="s">
        <v>190</v>
      </c>
      <c r="C1356" s="68" t="s">
        <v>1035</v>
      </c>
      <c r="D1356" s="21" t="s">
        <v>103</v>
      </c>
      <c r="E1356" s="21" t="s">
        <v>252</v>
      </c>
      <c r="F1356" s="21">
        <v>2</v>
      </c>
      <c r="G1356" s="20" t="s">
        <v>1036</v>
      </c>
      <c r="H1356" s="21">
        <v>12</v>
      </c>
      <c r="I1356" s="49">
        <v>1</v>
      </c>
      <c r="J1356" s="31" t="s">
        <v>964</v>
      </c>
      <c r="K1356" s="31"/>
      <c r="L1356" s="31"/>
      <c r="M1356" s="38"/>
      <c r="N1356" s="193">
        <v>2</v>
      </c>
      <c r="O1356" s="21">
        <v>60</v>
      </c>
      <c r="P1356" s="21">
        <v>40</v>
      </c>
      <c r="Q1356" s="21">
        <v>2</v>
      </c>
      <c r="R1356" s="21">
        <v>0</v>
      </c>
      <c r="S1356" s="21">
        <v>38</v>
      </c>
      <c r="T1356" s="121">
        <v>20</v>
      </c>
      <c r="U1356" s="50">
        <f t="shared" si="321"/>
        <v>2</v>
      </c>
      <c r="V1356" s="29">
        <f t="shared" si="322"/>
        <v>0</v>
      </c>
      <c r="W1356" s="29">
        <f t="shared" si="323"/>
        <v>38</v>
      </c>
      <c r="X1356" s="57">
        <f t="shared" si="324"/>
        <v>0</v>
      </c>
      <c r="Y1356" s="29">
        <f t="shared" si="325"/>
        <v>0</v>
      </c>
      <c r="Z1356" s="20">
        <f t="shared" si="326"/>
        <v>0</v>
      </c>
      <c r="AA1356" s="20">
        <f t="shared" si="335"/>
        <v>0</v>
      </c>
      <c r="AB1356" s="20">
        <f t="shared" si="327"/>
        <v>0</v>
      </c>
      <c r="AC1356" s="20">
        <f t="shared" si="328"/>
        <v>0</v>
      </c>
      <c r="AD1356" s="20">
        <f t="shared" si="329"/>
        <v>0</v>
      </c>
      <c r="AE1356" s="23">
        <f t="shared" si="330"/>
        <v>0</v>
      </c>
      <c r="AF1356" s="25">
        <f t="shared" si="338"/>
        <v>0</v>
      </c>
      <c r="AG1356" s="360"/>
      <c r="AH1356" s="211"/>
      <c r="AI1356" s="361"/>
      <c r="AJ1356" s="362">
        <f t="shared" si="340"/>
        <v>40</v>
      </c>
      <c r="AK1356" s="181" t="s">
        <v>942</v>
      </c>
      <c r="AL1356" s="182">
        <f t="shared" si="333"/>
        <v>6.6666666666666666E-2</v>
      </c>
      <c r="AM1356" s="158" t="s">
        <v>943</v>
      </c>
      <c r="AN1356" s="20"/>
      <c r="AO1356" s="20"/>
      <c r="AP1356" s="21"/>
      <c r="AQ1356" s="122" t="s">
        <v>944</v>
      </c>
      <c r="AR1356" s="185" t="str">
        <f>INDEX(Преподаватели!F$3:F$72,MATCH($AK1356,Преподаватели!$E$3:$E$72,0),1)</f>
        <v>доц.</v>
      </c>
      <c r="AS1356" s="101" t="str">
        <f>INDEX(Преподаватели!G$3:G$72,MATCH($AK1356,Преподаватели!$E$3:$E$72,0),1)</f>
        <v>сум.</v>
      </c>
      <c r="AT1356" s="101" t="str">
        <f>INDEX(Преподаватели!H$3:H$72,MATCH($AK1356,Преподаватели!$E$3:$E$72,0),1)</f>
        <v>к.н.</v>
      </c>
      <c r="AU1356" s="186" t="str">
        <f>INDEX(Преподаватели!I$3:I$72,MATCH($AK1356,Преподаватели!$E$3:$E$72,0),1)</f>
        <v>б.з.</v>
      </c>
      <c r="AV1356" s="157"/>
      <c r="AW1356" s="163"/>
      <c r="AX1356" s="163"/>
      <c r="AY1356" s="164"/>
      <c r="AZ1356" s="165"/>
      <c r="BA1356" s="165"/>
    </row>
    <row r="1357" spans="1:53" ht="25.5">
      <c r="A1357" s="22" t="s">
        <v>960</v>
      </c>
      <c r="B1357" s="552" t="s">
        <v>1033</v>
      </c>
      <c r="C1357" s="68" t="s">
        <v>1035</v>
      </c>
      <c r="D1357" s="21" t="s">
        <v>103</v>
      </c>
      <c r="E1357" s="21" t="s">
        <v>252</v>
      </c>
      <c r="F1357" s="21">
        <v>1</v>
      </c>
      <c r="G1357" s="320" t="s">
        <v>1038</v>
      </c>
      <c r="H1357" s="21">
        <v>12</v>
      </c>
      <c r="I1357" s="49">
        <v>1</v>
      </c>
      <c r="J1357" s="37"/>
      <c r="K1357" s="31" t="s">
        <v>964</v>
      </c>
      <c r="L1357" s="31"/>
      <c r="M1357" s="38"/>
      <c r="N1357" s="193">
        <v>2</v>
      </c>
      <c r="O1357" s="21">
        <v>60</v>
      </c>
      <c r="P1357" s="21">
        <v>16</v>
      </c>
      <c r="Q1357" s="21">
        <v>2</v>
      </c>
      <c r="R1357" s="21">
        <v>0</v>
      </c>
      <c r="S1357" s="21">
        <v>14</v>
      </c>
      <c r="T1357" s="121">
        <v>30</v>
      </c>
      <c r="U1357" s="50">
        <f t="shared" si="321"/>
        <v>2</v>
      </c>
      <c r="V1357" s="29">
        <f t="shared" si="322"/>
        <v>0</v>
      </c>
      <c r="W1357" s="29">
        <f t="shared" si="323"/>
        <v>14</v>
      </c>
      <c r="X1357" s="57">
        <f t="shared" si="324"/>
        <v>0</v>
      </c>
      <c r="Y1357" s="29">
        <f t="shared" si="325"/>
        <v>0</v>
      </c>
      <c r="Z1357" s="20">
        <f t="shared" si="326"/>
        <v>0</v>
      </c>
      <c r="AA1357" s="20">
        <f t="shared" si="335"/>
        <v>0</v>
      </c>
      <c r="AB1357" s="20">
        <f t="shared" si="327"/>
        <v>0</v>
      </c>
      <c r="AC1357" s="20">
        <f t="shared" si="328"/>
        <v>0</v>
      </c>
      <c r="AD1357" s="20">
        <f t="shared" si="329"/>
        <v>0</v>
      </c>
      <c r="AE1357" s="23">
        <f t="shared" si="330"/>
        <v>0</v>
      </c>
      <c r="AF1357" s="25">
        <f t="shared" si="338"/>
        <v>0</v>
      </c>
      <c r="AG1357" s="360"/>
      <c r="AH1357" s="211"/>
      <c r="AI1357" s="361"/>
      <c r="AJ1357" s="362">
        <f t="shared" si="340"/>
        <v>16</v>
      </c>
      <c r="AK1357" s="181" t="s">
        <v>1034</v>
      </c>
      <c r="AL1357" s="182">
        <f t="shared" si="333"/>
        <v>2.6666666666666668E-2</v>
      </c>
      <c r="AM1357" s="158" t="s">
        <v>943</v>
      </c>
      <c r="AN1357" s="20"/>
      <c r="AO1357" s="20"/>
      <c r="AP1357" s="21"/>
      <c r="AQ1357" s="122" t="s">
        <v>944</v>
      </c>
      <c r="AR1357" s="185" t="str">
        <f>INDEX(Преподаватели!F$3:F$72,MATCH($AK1357,Преподаватели!$E$3:$E$72,0),1)</f>
        <v>ст.викл.</v>
      </c>
      <c r="AS1357" s="101" t="str">
        <f>INDEX(Преподаватели!G$3:G$72,MATCH($AK1357,Преподаватели!$E$3:$E$72,0),1)</f>
        <v>сум.</v>
      </c>
      <c r="AT1357" s="101" t="str">
        <f>INDEX(Преподаватели!H$3:H$72,MATCH($AK1357,Преподаватели!$E$3:$E$72,0),1)</f>
        <v>б.с.</v>
      </c>
      <c r="AU1357" s="186" t="str">
        <f>INDEX(Преподаватели!I$3:I$72,MATCH($AK1357,Преподаватели!$E$3:$E$72,0),1)</f>
        <v>б.з.</v>
      </c>
      <c r="AV1357" s="157"/>
      <c r="AW1357" s="163"/>
      <c r="AX1357" s="163"/>
      <c r="AY1357" s="164"/>
      <c r="AZ1357" s="165"/>
      <c r="BA1357" s="165"/>
    </row>
    <row r="1358" spans="1:53" s="1" customFormat="1">
      <c r="A1358" s="21" t="s">
        <v>960</v>
      </c>
      <c r="B1358" s="552" t="s">
        <v>1033</v>
      </c>
      <c r="C1358" s="68" t="s">
        <v>962</v>
      </c>
      <c r="D1358" s="21" t="s">
        <v>103</v>
      </c>
      <c r="E1358" s="21" t="s">
        <v>252</v>
      </c>
      <c r="F1358" s="21">
        <v>2</v>
      </c>
      <c r="G1358" s="320" t="s">
        <v>969</v>
      </c>
      <c r="H1358" s="21">
        <v>10</v>
      </c>
      <c r="I1358" s="49">
        <v>1</v>
      </c>
      <c r="J1358" s="37" t="s">
        <v>133</v>
      </c>
      <c r="K1358" s="31" t="s">
        <v>964</v>
      </c>
      <c r="L1358" s="31"/>
      <c r="M1358" s="38"/>
      <c r="N1358" s="193">
        <v>2</v>
      </c>
      <c r="O1358" s="21">
        <v>60</v>
      </c>
      <c r="P1358" s="21">
        <v>16</v>
      </c>
      <c r="Q1358" s="21">
        <v>2</v>
      </c>
      <c r="R1358" s="21">
        <v>0</v>
      </c>
      <c r="S1358" s="21">
        <v>14</v>
      </c>
      <c r="T1358" s="121">
        <v>30</v>
      </c>
      <c r="U1358" s="50">
        <f t="shared" si="321"/>
        <v>2</v>
      </c>
      <c r="V1358" s="29">
        <f t="shared" si="322"/>
        <v>0</v>
      </c>
      <c r="W1358" s="29">
        <f t="shared" si="323"/>
        <v>14</v>
      </c>
      <c r="X1358" s="57">
        <f t="shared" si="324"/>
        <v>0</v>
      </c>
      <c r="Y1358" s="29">
        <f t="shared" si="325"/>
        <v>0</v>
      </c>
      <c r="Z1358" s="20">
        <f t="shared" si="326"/>
        <v>0</v>
      </c>
      <c r="AA1358" s="20">
        <f t="shared" si="335"/>
        <v>0</v>
      </c>
      <c r="AB1358" s="20">
        <f t="shared" si="327"/>
        <v>0</v>
      </c>
      <c r="AC1358" s="20">
        <f t="shared" si="328"/>
        <v>0</v>
      </c>
      <c r="AD1358" s="20">
        <f t="shared" si="329"/>
        <v>0</v>
      </c>
      <c r="AE1358" s="23">
        <f t="shared" si="330"/>
        <v>0</v>
      </c>
      <c r="AF1358" s="25">
        <f t="shared" si="338"/>
        <v>0</v>
      </c>
      <c r="AG1358" s="363"/>
      <c r="AH1358" s="211"/>
      <c r="AI1358" s="361"/>
      <c r="AJ1358" s="362">
        <f t="shared" si="340"/>
        <v>16</v>
      </c>
      <c r="AK1358" s="181" t="s">
        <v>972</v>
      </c>
      <c r="AL1358" s="182">
        <f t="shared" si="333"/>
        <v>2.6666666666666668E-2</v>
      </c>
      <c r="AM1358" s="158" t="s">
        <v>943</v>
      </c>
      <c r="AN1358" s="20"/>
      <c r="AO1358" s="20"/>
      <c r="AP1358" s="21"/>
      <c r="AQ1358" s="122" t="s">
        <v>944</v>
      </c>
      <c r="AR1358" s="185" t="str">
        <f>INDEX(Преподаватели!F$3:F$72,MATCH($AK1358,Преподаватели!$E$3:$E$72,0),1)</f>
        <v>доц.</v>
      </c>
      <c r="AS1358" s="101" t="str">
        <f>INDEX(Преподаватели!G$3:G$72,MATCH($AK1358,Преподаватели!$E$3:$E$72,0),1)</f>
        <v>шт.</v>
      </c>
      <c r="AT1358" s="101" t="str">
        <f>INDEX(Преподаватели!H$3:H$72,MATCH($AK1358,Преподаватели!$E$3:$E$72,0),1)</f>
        <v>к.н.</v>
      </c>
      <c r="AU1358" s="186" t="str">
        <f>INDEX(Преподаватели!I$3:I$72,MATCH($AK1358,Преподаватели!$E$3:$E$72,0),1)</f>
        <v>б.з.</v>
      </c>
      <c r="AV1358" s="157"/>
      <c r="AW1358" s="163"/>
      <c r="AX1358" s="163"/>
      <c r="AY1358" s="164"/>
      <c r="AZ1358" s="165"/>
      <c r="BA1358" s="165"/>
    </row>
    <row r="1359" spans="1:53" s="1" customFormat="1" ht="25.5">
      <c r="A1359" s="22" t="s">
        <v>1039</v>
      </c>
      <c r="B1359" s="364" t="s">
        <v>1022</v>
      </c>
      <c r="C1359" s="68" t="s">
        <v>1035</v>
      </c>
      <c r="D1359" s="21" t="s">
        <v>103</v>
      </c>
      <c r="E1359" s="21" t="s">
        <v>252</v>
      </c>
      <c r="F1359" s="21">
        <v>1</v>
      </c>
      <c r="G1359" s="20" t="s">
        <v>1040</v>
      </c>
      <c r="H1359" s="21">
        <v>12</v>
      </c>
      <c r="I1359" s="49">
        <v>1</v>
      </c>
      <c r="J1359" s="37"/>
      <c r="K1359" s="31" t="s">
        <v>964</v>
      </c>
      <c r="L1359" s="31"/>
      <c r="M1359" s="38"/>
      <c r="N1359" s="193">
        <v>2</v>
      </c>
      <c r="O1359" s="21">
        <v>60</v>
      </c>
      <c r="P1359" s="21">
        <v>16</v>
      </c>
      <c r="Q1359" s="21">
        <v>8</v>
      </c>
      <c r="R1359" s="21"/>
      <c r="S1359" s="21">
        <v>8</v>
      </c>
      <c r="T1359" s="121">
        <v>30</v>
      </c>
      <c r="U1359" s="50">
        <f t="shared" si="321"/>
        <v>8</v>
      </c>
      <c r="V1359" s="29">
        <f t="shared" si="322"/>
        <v>0</v>
      </c>
      <c r="W1359" s="29">
        <f t="shared" si="323"/>
        <v>8</v>
      </c>
      <c r="X1359" s="57">
        <f t="shared" si="324"/>
        <v>0</v>
      </c>
      <c r="Y1359" s="29">
        <f t="shared" si="325"/>
        <v>0</v>
      </c>
      <c r="Z1359" s="20">
        <f t="shared" si="326"/>
        <v>0</v>
      </c>
      <c r="AA1359" s="20">
        <f t="shared" si="335"/>
        <v>0</v>
      </c>
      <c r="AB1359" s="20">
        <f t="shared" si="327"/>
        <v>0</v>
      </c>
      <c r="AC1359" s="20">
        <f t="shared" si="328"/>
        <v>0</v>
      </c>
      <c r="AD1359" s="20">
        <f t="shared" si="329"/>
        <v>0</v>
      </c>
      <c r="AE1359" s="23">
        <f t="shared" si="330"/>
        <v>0</v>
      </c>
      <c r="AF1359" s="25">
        <f t="shared" si="338"/>
        <v>0</v>
      </c>
      <c r="AG1359" s="360"/>
      <c r="AH1359" s="211"/>
      <c r="AI1359" s="361"/>
      <c r="AJ1359" s="362">
        <f t="shared" si="340"/>
        <v>16</v>
      </c>
      <c r="AK1359" s="181" t="s">
        <v>996</v>
      </c>
      <c r="AL1359" s="182">
        <f t="shared" si="333"/>
        <v>2.6666666666666668E-2</v>
      </c>
      <c r="AM1359" s="158" t="s">
        <v>943</v>
      </c>
      <c r="AN1359" s="20"/>
      <c r="AO1359" s="20"/>
      <c r="AP1359" s="21"/>
      <c r="AQ1359" s="122" t="s">
        <v>944</v>
      </c>
      <c r="AR1359" s="185" t="str">
        <f>INDEX(Преподаватели!F$3:F$72,MATCH($AK1359,Преподаватели!$E$3:$E$72,0),1)</f>
        <v>доц.</v>
      </c>
      <c r="AS1359" s="101" t="str">
        <f>INDEX(Преподаватели!G$3:G$72,MATCH($AK1359,Преподаватели!$E$3:$E$72,0),1)</f>
        <v>шт.</v>
      </c>
      <c r="AT1359" s="101" t="str">
        <f>INDEX(Преподаватели!H$3:H$72,MATCH($AK1359,Преподаватели!$E$3:$E$72,0),1)</f>
        <v>к.н.</v>
      </c>
      <c r="AU1359" s="186" t="str">
        <f>INDEX(Преподаватели!I$3:I$72,MATCH($AK1359,Преподаватели!$E$3:$E$72,0),1)</f>
        <v>б.з.</v>
      </c>
      <c r="AV1359" s="157"/>
      <c r="AW1359" s="163"/>
      <c r="AX1359" s="163"/>
      <c r="AY1359" s="164"/>
      <c r="AZ1359" s="165"/>
      <c r="BA1359" s="165"/>
    </row>
    <row r="1360" spans="1:53">
      <c r="A1360" s="22" t="s">
        <v>1013</v>
      </c>
      <c r="B1360" s="552" t="s">
        <v>1041</v>
      </c>
      <c r="C1360" s="68" t="s">
        <v>962</v>
      </c>
      <c r="D1360" s="21" t="s">
        <v>103</v>
      </c>
      <c r="E1360" s="21" t="s">
        <v>252</v>
      </c>
      <c r="F1360" s="21">
        <v>1</v>
      </c>
      <c r="G1360" s="320" t="s">
        <v>1916</v>
      </c>
      <c r="H1360" s="21">
        <v>4</v>
      </c>
      <c r="I1360" s="49">
        <v>1</v>
      </c>
      <c r="J1360" s="37"/>
      <c r="K1360" s="31" t="s">
        <v>964</v>
      </c>
      <c r="L1360" s="31"/>
      <c r="M1360" s="38"/>
      <c r="N1360" s="193">
        <v>3</v>
      </c>
      <c r="O1360" s="21">
        <v>90</v>
      </c>
      <c r="P1360" s="21">
        <v>46</v>
      </c>
      <c r="Q1360" s="21">
        <v>12</v>
      </c>
      <c r="R1360" s="21">
        <v>0</v>
      </c>
      <c r="S1360" s="21">
        <v>34</v>
      </c>
      <c r="T1360" s="121">
        <v>44</v>
      </c>
      <c r="U1360" s="50">
        <f t="shared" si="321"/>
        <v>12</v>
      </c>
      <c r="V1360" s="29">
        <f t="shared" si="322"/>
        <v>0</v>
      </c>
      <c r="W1360" s="29">
        <f t="shared" si="323"/>
        <v>34</v>
      </c>
      <c r="X1360" s="57">
        <f t="shared" si="324"/>
        <v>0</v>
      </c>
      <c r="Y1360" s="29">
        <f t="shared" si="325"/>
        <v>0</v>
      </c>
      <c r="Z1360" s="20">
        <f t="shared" si="326"/>
        <v>0</v>
      </c>
      <c r="AA1360" s="20">
        <f t="shared" si="335"/>
        <v>0</v>
      </c>
      <c r="AB1360" s="20">
        <f t="shared" si="327"/>
        <v>0</v>
      </c>
      <c r="AC1360" s="20">
        <f t="shared" si="328"/>
        <v>0</v>
      </c>
      <c r="AD1360" s="20">
        <f t="shared" si="329"/>
        <v>0</v>
      </c>
      <c r="AE1360" s="23">
        <f t="shared" si="330"/>
        <v>0</v>
      </c>
      <c r="AF1360" s="25">
        <f t="shared" si="338"/>
        <v>0</v>
      </c>
      <c r="AG1360" s="360"/>
      <c r="AH1360" s="211"/>
      <c r="AI1360" s="361"/>
      <c r="AJ1360" s="362">
        <f t="shared" si="340"/>
        <v>46</v>
      </c>
      <c r="AK1360" s="181" t="s">
        <v>1043</v>
      </c>
      <c r="AL1360" s="182">
        <f t="shared" si="333"/>
        <v>7.6666666666666661E-2</v>
      </c>
      <c r="AM1360" s="158" t="s">
        <v>943</v>
      </c>
      <c r="AN1360" s="20"/>
      <c r="AO1360" s="20"/>
      <c r="AP1360" s="21"/>
      <c r="AQ1360" s="122" t="s">
        <v>944</v>
      </c>
      <c r="AR1360" s="185" t="str">
        <f>INDEX(Преподаватели!F$3:F$72,MATCH($AK1360,Преподаватели!$E$3:$E$72,0),1)</f>
        <v>доц.</v>
      </c>
      <c r="AS1360" s="101" t="str">
        <f>INDEX(Преподаватели!G$3:G$72,MATCH($AK1360,Преподаватели!$E$3:$E$72,0),1)</f>
        <v>сум.</v>
      </c>
      <c r="AT1360" s="101" t="str">
        <f>INDEX(Преподаватели!H$3:H$72,MATCH($AK1360,Преподаватели!$E$3:$E$72,0),1)</f>
        <v>к.н.</v>
      </c>
      <c r="AU1360" s="186" t="str">
        <f>INDEX(Преподаватели!I$3:I$72,MATCH($AK1360,Преподаватели!$E$3:$E$72,0),1)</f>
        <v>б.з.</v>
      </c>
      <c r="AV1360" s="157"/>
      <c r="AW1360" s="163"/>
      <c r="AX1360" s="163"/>
      <c r="AY1360" s="164"/>
      <c r="AZ1360" s="165"/>
      <c r="BA1360" s="165"/>
    </row>
    <row r="1361" spans="1:53">
      <c r="A1361" s="22" t="s">
        <v>1013</v>
      </c>
      <c r="B1361" s="552" t="s">
        <v>1041</v>
      </c>
      <c r="C1361" s="68" t="s">
        <v>962</v>
      </c>
      <c r="D1361" s="21" t="s">
        <v>103</v>
      </c>
      <c r="E1361" s="21" t="s">
        <v>252</v>
      </c>
      <c r="F1361" s="21">
        <v>2</v>
      </c>
      <c r="G1361" s="20" t="s">
        <v>1042</v>
      </c>
      <c r="H1361" s="21">
        <v>4</v>
      </c>
      <c r="I1361" s="49">
        <v>1</v>
      </c>
      <c r="J1361" s="31" t="s">
        <v>964</v>
      </c>
      <c r="K1361" s="31"/>
      <c r="L1361" s="31"/>
      <c r="M1361" s="38"/>
      <c r="N1361" s="193">
        <v>3</v>
      </c>
      <c r="O1361" s="21">
        <v>90</v>
      </c>
      <c r="P1361" s="21">
        <v>46</v>
      </c>
      <c r="Q1361" s="21">
        <v>12</v>
      </c>
      <c r="R1361" s="21">
        <v>0</v>
      </c>
      <c r="S1361" s="21">
        <v>34</v>
      </c>
      <c r="T1361" s="121">
        <v>44</v>
      </c>
      <c r="U1361" s="50">
        <f>Q1361</f>
        <v>12</v>
      </c>
      <c r="V1361" s="29">
        <f>R1361*I1361</f>
        <v>0</v>
      </c>
      <c r="W1361" s="29">
        <f>S1361*I1361</f>
        <v>34</v>
      </c>
      <c r="X1361" s="57">
        <f>IF(AF1361&gt;0,0,IF(AND(D1361="Заоч.(д)",M1361="+"),N1361*2*0.25*H1361,IF(OR(M1361="+",M1361="+у"),H1361*0.25,IF(OR(M1361="к",M1361="к/кмс"),H1361*0.25,IF(OR(M1361="кк",M1361="кк/кмс"),H1361*0.25*2,IF(OR(M1361="рр",M1361="рр/кмс"),H1361*0.5,IF(OR(M1361="кр",M1361="кр/кмс"),H1361*1,0)))))))</f>
        <v>0</v>
      </c>
      <c r="Y1361" s="29">
        <f>IF(L1361="+",H1361*3,IF(L1361="+в",H1361*3,0))</f>
        <v>0</v>
      </c>
      <c r="Z1361" s="20">
        <f>IF(AND(D1361="Заоч.(д)",K1361="+"),H1361*0.1,IF(AF1361&gt;0,0,IF(AND(K1361="+",R1361="",S1361="",O1361=Q1361+T1361),H1361*0.1,0)))</f>
        <v>0</v>
      </c>
      <c r="AA1361" s="20">
        <f>IF(H1361&lt;6,0,IF(AND(D1361="Ден.",J1361="+"),I1361*2,IF(AND(D1361="Ден.",J1361="+п"),I1361*2,0)))</f>
        <v>0</v>
      </c>
      <c r="AB1361" s="20">
        <f>IF(AND(J1361="+",D1361="Заоч.(д)"),H1361*0.1,IF(J1361="+",H1361*0.25,0))</f>
        <v>0</v>
      </c>
      <c r="AC1361" s="20">
        <f>IF(B1361="Керівництво бакалаврськими роботами",H1361*10,IF(B1361="Керівництво магістерськими роботами",H1361*20,IF(B1361="Рецензування бакалаврських робіт",H1361*1,IF(B1361="Рецензування магістерських робіт",H1361*2,IF(B1361="Нормоконтроль",H1361*0.33,0)))))</f>
        <v>0</v>
      </c>
      <c r="AD1361" s="20">
        <f>IF(B1361="Голова ЕК (екзамен)",H1361*0.5,IF(B1361="Голова ЕК (захист)",H1361*0.5,IF(B1361="Участь у ЕК (екзамен)",H1361*0.33,IF(B1361="Участь у ЕК (захист)",H1361*0.33,0))))</f>
        <v>0</v>
      </c>
      <c r="AE1361" s="23">
        <f>IF(B1361="Керівництво аспірантами (очна)",H1361*25,IF(B1361="Керівництво аспірантами (заочна)",H1361*25,IF(B1361="Рецензування рефератів (асп.)",H1361*2,IF(B1361="Кандидатські іспити",H1361*0.5,IF(B1361="Вступні іспити (асп.)",H1361*0.5,IF(B1361="Наукове консультування докторантів",H1361*50,0))))))</f>
        <v>0</v>
      </c>
      <c r="AF1361" s="25">
        <f>IF(AND(A1361="ПедПр",D1361="Ден."),H1361*N1361/1.5,IF(AND(A1361="ПедПр",D1361="Заоч."),H1361*0.5*N1361/1.5,IF(AND(A1361="ПедПр",D1361="Заоч.(д)"),H1361*0.5*N1361/1.5,IF(AND(A1361="Пр",D1361="Ден."),H1361*0.5,IF(AND(A1361="Пр",D1361="Заоч."),H1361*0.1,IF(AND(A1361="Пр",D1361="Заоч.(д)"),H1361*0.1,IF(AND(A1361="НПрКПУ",D1361="Ден.",H1361&gt;=5),ROUND(H1361/6,1)*N1361/3*2*2,0)))))))</f>
        <v>0</v>
      </c>
      <c r="AG1361" s="360"/>
      <c r="AH1361" s="211"/>
      <c r="AI1361" s="361"/>
      <c r="AJ1361" s="362">
        <f>SUM(U1361:AI1361)</f>
        <v>46</v>
      </c>
      <c r="AK1361" s="181" t="s">
        <v>1043</v>
      </c>
      <c r="AL1361" s="182">
        <f>IF(OR(AU1361="проф.",AT1361="д.н."),AJ1361/600,AJ1361/600)</f>
        <v>7.6666666666666661E-2</v>
      </c>
      <c r="AM1361" s="158" t="s">
        <v>943</v>
      </c>
      <c r="AN1361" s="20"/>
      <c r="AO1361" s="20"/>
      <c r="AP1361" s="21"/>
      <c r="AQ1361" s="122" t="s">
        <v>944</v>
      </c>
      <c r="AR1361" s="185" t="str">
        <f>INDEX(Преподаватели!F$3:F$72,MATCH($AK1361,Преподаватели!$E$3:$E$72,0),1)</f>
        <v>доц.</v>
      </c>
      <c r="AS1361" s="101" t="str">
        <f>INDEX(Преподаватели!G$3:G$72,MATCH($AK1361,Преподаватели!$E$3:$E$72,0),1)</f>
        <v>сум.</v>
      </c>
      <c r="AT1361" s="101" t="str">
        <f>INDEX(Преподаватели!H$3:H$72,MATCH($AK1361,Преподаватели!$E$3:$E$72,0),1)</f>
        <v>к.н.</v>
      </c>
      <c r="AU1361" s="186" t="str">
        <f>INDEX(Преподаватели!I$3:I$72,MATCH($AK1361,Преподаватели!$E$3:$E$72,0),1)</f>
        <v>б.з.</v>
      </c>
      <c r="AV1361" s="157"/>
      <c r="AW1361" s="163"/>
      <c r="AX1361" s="163"/>
      <c r="AY1361" s="164"/>
      <c r="AZ1361" s="165"/>
      <c r="BA1361" s="165"/>
    </row>
    <row r="1362" spans="1:53">
      <c r="A1362" s="22" t="s">
        <v>1044</v>
      </c>
      <c r="B1362" s="552" t="s">
        <v>1045</v>
      </c>
      <c r="C1362" s="68" t="s">
        <v>962</v>
      </c>
      <c r="D1362" s="21" t="s">
        <v>103</v>
      </c>
      <c r="E1362" s="21" t="s">
        <v>252</v>
      </c>
      <c r="F1362" s="21">
        <v>1</v>
      </c>
      <c r="G1362" s="20" t="s">
        <v>1042</v>
      </c>
      <c r="H1362" s="21">
        <v>4</v>
      </c>
      <c r="I1362" s="49">
        <v>1</v>
      </c>
      <c r="J1362" s="31" t="s">
        <v>964</v>
      </c>
      <c r="K1362" s="31"/>
      <c r="L1362" s="31"/>
      <c r="M1362" s="38"/>
      <c r="N1362" s="193">
        <v>3</v>
      </c>
      <c r="O1362" s="21">
        <v>90</v>
      </c>
      <c r="P1362" s="21">
        <v>16</v>
      </c>
      <c r="Q1362" s="21">
        <v>8</v>
      </c>
      <c r="R1362" s="21">
        <v>0</v>
      </c>
      <c r="S1362" s="21">
        <v>8</v>
      </c>
      <c r="T1362" s="121">
        <v>60</v>
      </c>
      <c r="U1362" s="50">
        <f t="shared" si="321"/>
        <v>8</v>
      </c>
      <c r="V1362" s="29">
        <f t="shared" si="322"/>
        <v>0</v>
      </c>
      <c r="W1362" s="29">
        <f t="shared" si="323"/>
        <v>8</v>
      </c>
      <c r="X1362" s="57">
        <f t="shared" si="324"/>
        <v>0</v>
      </c>
      <c r="Y1362" s="29">
        <f t="shared" si="325"/>
        <v>0</v>
      </c>
      <c r="Z1362" s="20">
        <f t="shared" si="326"/>
        <v>0</v>
      </c>
      <c r="AA1362" s="20">
        <f t="shared" si="335"/>
        <v>0</v>
      </c>
      <c r="AB1362" s="20">
        <f t="shared" si="327"/>
        <v>0</v>
      </c>
      <c r="AC1362" s="20">
        <f t="shared" si="328"/>
        <v>0</v>
      </c>
      <c r="AD1362" s="20">
        <f t="shared" si="329"/>
        <v>0</v>
      </c>
      <c r="AE1362" s="23">
        <f t="shared" si="330"/>
        <v>0</v>
      </c>
      <c r="AF1362" s="25">
        <f t="shared" si="338"/>
        <v>0</v>
      </c>
      <c r="AG1362" s="360"/>
      <c r="AH1362" s="211"/>
      <c r="AI1362" s="361"/>
      <c r="AJ1362" s="362">
        <f t="shared" si="340"/>
        <v>16</v>
      </c>
      <c r="AK1362" s="181" t="s">
        <v>1043</v>
      </c>
      <c r="AL1362" s="182">
        <f t="shared" si="333"/>
        <v>2.6666666666666668E-2</v>
      </c>
      <c r="AM1362" s="158" t="s">
        <v>943</v>
      </c>
      <c r="AN1362" s="20"/>
      <c r="AO1362" s="20"/>
      <c r="AP1362" s="21"/>
      <c r="AQ1362" s="122" t="s">
        <v>944</v>
      </c>
      <c r="AR1362" s="185" t="str">
        <f>INDEX(Преподаватели!F$3:F$72,MATCH($AK1362,Преподаватели!$E$3:$E$72,0),1)</f>
        <v>доц.</v>
      </c>
      <c r="AS1362" s="101" t="str">
        <f>INDEX(Преподаватели!G$3:G$72,MATCH($AK1362,Преподаватели!$E$3:$E$72,0),1)</f>
        <v>сум.</v>
      </c>
      <c r="AT1362" s="101" t="str">
        <f>INDEX(Преподаватели!H$3:H$72,MATCH($AK1362,Преподаватели!$E$3:$E$72,0),1)</f>
        <v>к.н.</v>
      </c>
      <c r="AU1362" s="186" t="str">
        <f>INDEX(Преподаватели!I$3:I$72,MATCH($AK1362,Преподаватели!$E$3:$E$72,0),1)</f>
        <v>б.з.</v>
      </c>
      <c r="AV1362" s="157"/>
      <c r="AW1362" s="163"/>
      <c r="AX1362" s="163"/>
      <c r="AY1362" s="164"/>
      <c r="AZ1362" s="165"/>
      <c r="BA1362" s="165"/>
    </row>
    <row r="1363" spans="1:53" s="1" customFormat="1">
      <c r="A1363" s="22" t="s">
        <v>999</v>
      </c>
      <c r="B1363" s="552" t="s">
        <v>1046</v>
      </c>
      <c r="C1363" s="68" t="s">
        <v>962</v>
      </c>
      <c r="D1363" s="21" t="s">
        <v>103</v>
      </c>
      <c r="E1363" s="21" t="s">
        <v>252</v>
      </c>
      <c r="F1363" s="21">
        <v>2</v>
      </c>
      <c r="G1363" s="20" t="s">
        <v>1042</v>
      </c>
      <c r="H1363" s="21">
        <v>4</v>
      </c>
      <c r="I1363" s="49">
        <v>1</v>
      </c>
      <c r="J1363" s="37"/>
      <c r="K1363" s="31" t="s">
        <v>964</v>
      </c>
      <c r="L1363" s="31"/>
      <c r="M1363" s="38"/>
      <c r="N1363" s="193">
        <v>3</v>
      </c>
      <c r="O1363" s="21">
        <v>90</v>
      </c>
      <c r="P1363" s="21">
        <v>32</v>
      </c>
      <c r="Q1363" s="21">
        <v>16</v>
      </c>
      <c r="R1363" s="21">
        <v>0</v>
      </c>
      <c r="S1363" s="21">
        <v>16</v>
      </c>
      <c r="T1363" s="121">
        <v>60</v>
      </c>
      <c r="U1363" s="50">
        <f t="shared" si="321"/>
        <v>16</v>
      </c>
      <c r="V1363" s="29">
        <f t="shared" si="322"/>
        <v>0</v>
      </c>
      <c r="W1363" s="29">
        <f t="shared" si="323"/>
        <v>16</v>
      </c>
      <c r="X1363" s="57">
        <f t="shared" si="324"/>
        <v>0</v>
      </c>
      <c r="Y1363" s="29">
        <f t="shared" si="325"/>
        <v>0</v>
      </c>
      <c r="Z1363" s="20">
        <f t="shared" si="326"/>
        <v>0</v>
      </c>
      <c r="AA1363" s="20">
        <f t="shared" si="335"/>
        <v>0</v>
      </c>
      <c r="AB1363" s="20">
        <f t="shared" si="327"/>
        <v>0</v>
      </c>
      <c r="AC1363" s="20">
        <f t="shared" si="328"/>
        <v>0</v>
      </c>
      <c r="AD1363" s="20">
        <f t="shared" si="329"/>
        <v>0</v>
      </c>
      <c r="AE1363" s="23">
        <f t="shared" si="330"/>
        <v>0</v>
      </c>
      <c r="AF1363" s="25">
        <f t="shared" si="338"/>
        <v>0</v>
      </c>
      <c r="AG1363" s="360"/>
      <c r="AH1363" s="211"/>
      <c r="AI1363" s="361"/>
      <c r="AJ1363" s="362">
        <f t="shared" si="340"/>
        <v>32</v>
      </c>
      <c r="AK1363" s="181" t="s">
        <v>1025</v>
      </c>
      <c r="AL1363" s="182">
        <f t="shared" si="333"/>
        <v>5.3333333333333337E-2</v>
      </c>
      <c r="AM1363" s="158" t="s">
        <v>943</v>
      </c>
      <c r="AN1363" s="20"/>
      <c r="AO1363" s="20"/>
      <c r="AP1363" s="21"/>
      <c r="AQ1363" s="122" t="s">
        <v>944</v>
      </c>
      <c r="AR1363" s="185" t="str">
        <f>INDEX(Преподаватели!F$3:F$72,MATCH($AK1363,Преподаватели!$E$3:$E$72,0),1)</f>
        <v>ст.викл.</v>
      </c>
      <c r="AS1363" s="101" t="str">
        <f>INDEX(Преподаватели!G$3:G$72,MATCH($AK1363,Преподаватели!$E$3:$E$72,0),1)</f>
        <v>сум.</v>
      </c>
      <c r="AT1363" s="101" t="str">
        <f>INDEX(Преподаватели!H$3:H$72,MATCH($AK1363,Преподаватели!$E$3:$E$72,0),1)</f>
        <v>б.с.</v>
      </c>
      <c r="AU1363" s="186" t="str">
        <f>INDEX(Преподаватели!I$3:I$72,MATCH($AK1363,Преподаватели!$E$3:$E$72,0),1)</f>
        <v>б.з.</v>
      </c>
      <c r="AV1363" s="157"/>
      <c r="AW1363" s="163"/>
      <c r="AX1363" s="163"/>
      <c r="AY1363" s="164"/>
      <c r="AZ1363" s="165"/>
      <c r="BA1363" s="165"/>
    </row>
    <row r="1364" spans="1:53">
      <c r="A1364" s="22" t="s">
        <v>1015</v>
      </c>
      <c r="B1364" s="552" t="s">
        <v>1047</v>
      </c>
      <c r="C1364" s="68" t="s">
        <v>962</v>
      </c>
      <c r="D1364" s="21" t="s">
        <v>103</v>
      </c>
      <c r="E1364" s="21" t="s">
        <v>252</v>
      </c>
      <c r="F1364" s="21">
        <v>1</v>
      </c>
      <c r="G1364" s="20" t="s">
        <v>1042</v>
      </c>
      <c r="H1364" s="21">
        <v>4</v>
      </c>
      <c r="I1364" s="49">
        <v>1</v>
      </c>
      <c r="J1364" s="37"/>
      <c r="K1364" s="31" t="s">
        <v>964</v>
      </c>
      <c r="L1364" s="31"/>
      <c r="M1364" s="38"/>
      <c r="N1364" s="193">
        <v>2</v>
      </c>
      <c r="O1364" s="21">
        <v>60</v>
      </c>
      <c r="P1364" s="21">
        <v>16</v>
      </c>
      <c r="Q1364" s="21">
        <v>8</v>
      </c>
      <c r="R1364" s="21">
        <v>0</v>
      </c>
      <c r="S1364" s="21">
        <v>8</v>
      </c>
      <c r="T1364" s="121">
        <v>30</v>
      </c>
      <c r="U1364" s="50">
        <f t="shared" si="321"/>
        <v>8</v>
      </c>
      <c r="V1364" s="29">
        <f t="shared" si="322"/>
        <v>0</v>
      </c>
      <c r="W1364" s="29">
        <f t="shared" si="323"/>
        <v>8</v>
      </c>
      <c r="X1364" s="57">
        <f t="shared" si="324"/>
        <v>0</v>
      </c>
      <c r="Y1364" s="29">
        <f t="shared" si="325"/>
        <v>0</v>
      </c>
      <c r="Z1364" s="20">
        <f t="shared" si="326"/>
        <v>0</v>
      </c>
      <c r="AA1364" s="20">
        <f t="shared" si="335"/>
        <v>0</v>
      </c>
      <c r="AB1364" s="20">
        <f t="shared" si="327"/>
        <v>0</v>
      </c>
      <c r="AC1364" s="20">
        <f t="shared" si="328"/>
        <v>0</v>
      </c>
      <c r="AD1364" s="20">
        <f t="shared" si="329"/>
        <v>0</v>
      </c>
      <c r="AE1364" s="23">
        <f t="shared" si="330"/>
        <v>0</v>
      </c>
      <c r="AF1364" s="25">
        <f t="shared" si="338"/>
        <v>0</v>
      </c>
      <c r="AG1364" s="360"/>
      <c r="AH1364" s="211"/>
      <c r="AI1364" s="361"/>
      <c r="AJ1364" s="362">
        <f t="shared" si="340"/>
        <v>16</v>
      </c>
      <c r="AK1364" s="181" t="s">
        <v>956</v>
      </c>
      <c r="AL1364" s="182">
        <f t="shared" si="333"/>
        <v>2.6666666666666668E-2</v>
      </c>
      <c r="AM1364" s="158" t="s">
        <v>943</v>
      </c>
      <c r="AN1364" s="20"/>
      <c r="AO1364" s="20"/>
      <c r="AP1364" s="21"/>
      <c r="AQ1364" s="122" t="s">
        <v>944</v>
      </c>
      <c r="AR1364" s="185" t="str">
        <f>INDEX(Преподаватели!F$3:F$72,MATCH($AK1364,Преподаватели!$E$3:$E$72,0),1)</f>
        <v>ст.викл.</v>
      </c>
      <c r="AS1364" s="101" t="str">
        <f>INDEX(Преподаватели!G$3:G$72,MATCH($AK1364,Преподаватели!$E$3:$E$72,0),1)</f>
        <v>шт.</v>
      </c>
      <c r="AT1364" s="101" t="str">
        <f>INDEX(Преподаватели!H$3:H$72,MATCH($AK1364,Преподаватели!$E$3:$E$72,0),1)</f>
        <v>б.с.</v>
      </c>
      <c r="AU1364" s="186" t="str">
        <f>INDEX(Преподаватели!I$3:I$72,MATCH($AK1364,Преподаватели!$E$3:$E$72,0),1)</f>
        <v>б.з.</v>
      </c>
      <c r="AV1364" s="157"/>
      <c r="AW1364" s="163"/>
      <c r="AX1364" s="163"/>
      <c r="AY1364" s="164"/>
      <c r="AZ1364" s="165"/>
      <c r="BA1364" s="165"/>
    </row>
    <row r="1365" spans="1:53" s="1" customFormat="1" ht="30.75" customHeight="1">
      <c r="A1365" s="22" t="s">
        <v>1048</v>
      </c>
      <c r="B1365" s="552" t="s">
        <v>1049</v>
      </c>
      <c r="C1365" s="68" t="s">
        <v>962</v>
      </c>
      <c r="D1365" s="21" t="s">
        <v>103</v>
      </c>
      <c r="E1365" s="21" t="s">
        <v>252</v>
      </c>
      <c r="F1365" s="21">
        <v>2</v>
      </c>
      <c r="G1365" s="20" t="s">
        <v>1042</v>
      </c>
      <c r="H1365" s="21">
        <v>4</v>
      </c>
      <c r="I1365" s="49">
        <v>1</v>
      </c>
      <c r="J1365" s="37"/>
      <c r="K1365" s="31" t="s">
        <v>964</v>
      </c>
      <c r="L1365" s="31"/>
      <c r="M1365" s="38"/>
      <c r="N1365" s="193">
        <v>2.5</v>
      </c>
      <c r="O1365" s="21">
        <v>75</v>
      </c>
      <c r="P1365" s="21">
        <v>16</v>
      </c>
      <c r="Q1365" s="21">
        <v>8</v>
      </c>
      <c r="R1365" s="21">
        <v>0</v>
      </c>
      <c r="S1365" s="21">
        <v>8</v>
      </c>
      <c r="T1365" s="121">
        <v>45</v>
      </c>
      <c r="U1365" s="50">
        <f t="shared" si="321"/>
        <v>8</v>
      </c>
      <c r="V1365" s="29">
        <f t="shared" si="322"/>
        <v>0</v>
      </c>
      <c r="W1365" s="29">
        <f t="shared" si="323"/>
        <v>8</v>
      </c>
      <c r="X1365" s="57">
        <f t="shared" si="324"/>
        <v>0</v>
      </c>
      <c r="Y1365" s="29">
        <f t="shared" si="325"/>
        <v>0</v>
      </c>
      <c r="Z1365" s="20">
        <f t="shared" si="326"/>
        <v>0</v>
      </c>
      <c r="AA1365" s="20">
        <f t="shared" si="335"/>
        <v>0</v>
      </c>
      <c r="AB1365" s="20">
        <f t="shared" si="327"/>
        <v>0</v>
      </c>
      <c r="AC1365" s="20">
        <f t="shared" si="328"/>
        <v>0</v>
      </c>
      <c r="AD1365" s="20">
        <f t="shared" si="329"/>
        <v>0</v>
      </c>
      <c r="AE1365" s="23">
        <f t="shared" si="330"/>
        <v>0</v>
      </c>
      <c r="AF1365" s="25">
        <f t="shared" si="338"/>
        <v>0</v>
      </c>
      <c r="AG1365" s="360"/>
      <c r="AH1365" s="211"/>
      <c r="AI1365" s="361"/>
      <c r="AJ1365" s="362">
        <f t="shared" si="340"/>
        <v>16</v>
      </c>
      <c r="AK1365" s="181" t="s">
        <v>1043</v>
      </c>
      <c r="AL1365" s="182">
        <f t="shared" si="333"/>
        <v>2.6666666666666668E-2</v>
      </c>
      <c r="AM1365" s="158" t="s">
        <v>943</v>
      </c>
      <c r="AN1365" s="20"/>
      <c r="AO1365" s="20"/>
      <c r="AP1365" s="21"/>
      <c r="AQ1365" s="122" t="s">
        <v>944</v>
      </c>
      <c r="AR1365" s="185" t="str">
        <f>INDEX(Преподаватели!F$3:F$72,MATCH($AK1365,Преподаватели!$E$3:$E$72,0),1)</f>
        <v>доц.</v>
      </c>
      <c r="AS1365" s="101" t="str">
        <f>INDEX(Преподаватели!G$3:G$72,MATCH($AK1365,Преподаватели!$E$3:$E$72,0),1)</f>
        <v>сум.</v>
      </c>
      <c r="AT1365" s="101" t="str">
        <f>INDEX(Преподаватели!H$3:H$72,MATCH($AK1365,Преподаватели!$E$3:$E$72,0),1)</f>
        <v>к.н.</v>
      </c>
      <c r="AU1365" s="186" t="str">
        <f>INDEX(Преподаватели!I$3:I$72,MATCH($AK1365,Преподаватели!$E$3:$E$72,0),1)</f>
        <v>б.з.</v>
      </c>
      <c r="AV1365" s="157"/>
      <c r="AW1365" s="163"/>
      <c r="AX1365" s="163"/>
      <c r="AY1365" s="164"/>
      <c r="AZ1365" s="165"/>
      <c r="BA1365" s="165"/>
    </row>
    <row r="1366" spans="1:53">
      <c r="A1366" s="22" t="s">
        <v>1050</v>
      </c>
      <c r="B1366" s="552" t="s">
        <v>1051</v>
      </c>
      <c r="C1366" s="68" t="s">
        <v>962</v>
      </c>
      <c r="D1366" s="21" t="s">
        <v>103</v>
      </c>
      <c r="E1366" s="21" t="s">
        <v>252</v>
      </c>
      <c r="F1366" s="21">
        <v>2</v>
      </c>
      <c r="G1366" s="20" t="s">
        <v>1042</v>
      </c>
      <c r="H1366" s="21">
        <v>4</v>
      </c>
      <c r="I1366" s="49">
        <v>1</v>
      </c>
      <c r="J1366" s="31"/>
      <c r="K1366" s="31" t="s">
        <v>964</v>
      </c>
      <c r="L1366" s="31"/>
      <c r="M1366" s="38"/>
      <c r="N1366" s="193">
        <v>2.5</v>
      </c>
      <c r="O1366" s="21">
        <v>75</v>
      </c>
      <c r="P1366" s="21">
        <v>16</v>
      </c>
      <c r="Q1366" s="21">
        <v>8</v>
      </c>
      <c r="R1366" s="21">
        <v>0</v>
      </c>
      <c r="S1366" s="21">
        <v>8</v>
      </c>
      <c r="T1366" s="121">
        <v>45</v>
      </c>
      <c r="U1366" s="50">
        <f t="shared" si="321"/>
        <v>8</v>
      </c>
      <c r="V1366" s="29">
        <f t="shared" si="322"/>
        <v>0</v>
      </c>
      <c r="W1366" s="29">
        <f t="shared" si="323"/>
        <v>8</v>
      </c>
      <c r="X1366" s="57">
        <f t="shared" si="324"/>
        <v>0</v>
      </c>
      <c r="Y1366" s="29">
        <f t="shared" si="325"/>
        <v>0</v>
      </c>
      <c r="Z1366" s="20">
        <f t="shared" si="326"/>
        <v>0</v>
      </c>
      <c r="AA1366" s="20">
        <f t="shared" si="335"/>
        <v>0</v>
      </c>
      <c r="AB1366" s="20">
        <f t="shared" si="327"/>
        <v>0</v>
      </c>
      <c r="AC1366" s="20">
        <f t="shared" si="328"/>
        <v>0</v>
      </c>
      <c r="AD1366" s="20">
        <f t="shared" si="329"/>
        <v>0</v>
      </c>
      <c r="AE1366" s="23">
        <f t="shared" si="330"/>
        <v>0</v>
      </c>
      <c r="AF1366" s="25">
        <f t="shared" si="338"/>
        <v>0</v>
      </c>
      <c r="AG1366" s="360"/>
      <c r="AH1366" s="211"/>
      <c r="AI1366" s="361"/>
      <c r="AJ1366" s="362">
        <f t="shared" si="340"/>
        <v>16</v>
      </c>
      <c r="AK1366" s="181" t="s">
        <v>1008</v>
      </c>
      <c r="AL1366" s="182">
        <f t="shared" si="333"/>
        <v>2.6666666666666668E-2</v>
      </c>
      <c r="AM1366" s="158" t="s">
        <v>943</v>
      </c>
      <c r="AN1366" s="20"/>
      <c r="AO1366" s="20"/>
      <c r="AP1366" s="21"/>
      <c r="AQ1366" s="122" t="s">
        <v>944</v>
      </c>
      <c r="AR1366" s="185" t="str">
        <f>INDEX(Преподаватели!F$3:F$72,MATCH($AK1366,Преподаватели!$E$3:$E$72,0),1)</f>
        <v>ст.викл.</v>
      </c>
      <c r="AS1366" s="101" t="str">
        <f>INDEX(Преподаватели!G$3:G$72,MATCH($AK1366,Преподаватели!$E$3:$E$72,0),1)</f>
        <v>шт.сум.</v>
      </c>
      <c r="AT1366" s="101" t="str">
        <f>INDEX(Преподаватели!H$3:H$72,MATCH($AK1366,Преподаватели!$E$3:$E$72,0),1)</f>
        <v>б.с.</v>
      </c>
      <c r="AU1366" s="186" t="str">
        <f>INDEX(Преподаватели!I$3:I$72,MATCH($AK1366,Преподаватели!$E$3:$E$72,0),1)</f>
        <v>б.з.</v>
      </c>
      <c r="AV1366" s="157"/>
      <c r="AW1366" s="163"/>
      <c r="AX1366" s="163"/>
      <c r="AY1366" s="164"/>
      <c r="AZ1366" s="165"/>
      <c r="BA1366" s="165"/>
    </row>
    <row r="1367" spans="1:53">
      <c r="A1367" s="22" t="s">
        <v>1052</v>
      </c>
      <c r="B1367" s="552" t="s">
        <v>1053</v>
      </c>
      <c r="C1367" s="68" t="s">
        <v>962</v>
      </c>
      <c r="D1367" s="21" t="s">
        <v>103</v>
      </c>
      <c r="E1367" s="21" t="s">
        <v>252</v>
      </c>
      <c r="F1367" s="21">
        <v>1</v>
      </c>
      <c r="G1367" s="20" t="s">
        <v>1042</v>
      </c>
      <c r="H1367" s="21">
        <v>4</v>
      </c>
      <c r="I1367" s="49">
        <v>1</v>
      </c>
      <c r="J1367" s="31" t="s">
        <v>964</v>
      </c>
      <c r="K1367" s="31"/>
      <c r="L1367" s="31"/>
      <c r="M1367" s="38"/>
      <c r="N1367" s="193">
        <v>2</v>
      </c>
      <c r="O1367" s="21">
        <v>60</v>
      </c>
      <c r="P1367" s="21">
        <v>16</v>
      </c>
      <c r="Q1367" s="21">
        <v>8</v>
      </c>
      <c r="R1367" s="21">
        <v>0</v>
      </c>
      <c r="S1367" s="21">
        <v>8</v>
      </c>
      <c r="T1367" s="121">
        <v>30</v>
      </c>
      <c r="U1367" s="50">
        <f t="shared" si="321"/>
        <v>8</v>
      </c>
      <c r="V1367" s="29">
        <f t="shared" si="322"/>
        <v>0</v>
      </c>
      <c r="W1367" s="29">
        <f t="shared" si="323"/>
        <v>8</v>
      </c>
      <c r="X1367" s="57">
        <f t="shared" si="324"/>
        <v>0</v>
      </c>
      <c r="Y1367" s="29">
        <f t="shared" si="325"/>
        <v>0</v>
      </c>
      <c r="Z1367" s="20">
        <f t="shared" si="326"/>
        <v>0</v>
      </c>
      <c r="AA1367" s="20">
        <f t="shared" si="335"/>
        <v>0</v>
      </c>
      <c r="AB1367" s="20">
        <f t="shared" si="327"/>
        <v>0</v>
      </c>
      <c r="AC1367" s="20">
        <f t="shared" si="328"/>
        <v>0</v>
      </c>
      <c r="AD1367" s="20">
        <f t="shared" si="329"/>
        <v>0</v>
      </c>
      <c r="AE1367" s="23">
        <f t="shared" si="330"/>
        <v>0</v>
      </c>
      <c r="AF1367" s="25">
        <f t="shared" si="338"/>
        <v>0</v>
      </c>
      <c r="AG1367" s="360"/>
      <c r="AH1367" s="211"/>
      <c r="AI1367" s="361"/>
      <c r="AJ1367" s="362">
        <f t="shared" si="340"/>
        <v>16</v>
      </c>
      <c r="AK1367" s="181" t="s">
        <v>1008</v>
      </c>
      <c r="AL1367" s="182">
        <f t="shared" si="333"/>
        <v>2.6666666666666668E-2</v>
      </c>
      <c r="AM1367" s="158" t="s">
        <v>943</v>
      </c>
      <c r="AN1367" s="20"/>
      <c r="AO1367" s="20"/>
      <c r="AP1367" s="21"/>
      <c r="AQ1367" s="122" t="s">
        <v>944</v>
      </c>
      <c r="AR1367" s="185" t="str">
        <f>INDEX(Преподаватели!F$3:F$72,MATCH($AK1367,Преподаватели!$E$3:$E$72,0),1)</f>
        <v>ст.викл.</v>
      </c>
      <c r="AS1367" s="101" t="str">
        <f>INDEX(Преподаватели!G$3:G$72,MATCH($AK1367,Преподаватели!$E$3:$E$72,0),1)</f>
        <v>шт.сум.</v>
      </c>
      <c r="AT1367" s="101" t="str">
        <f>INDEX(Преподаватели!H$3:H$72,MATCH($AK1367,Преподаватели!$E$3:$E$72,0),1)</f>
        <v>б.с.</v>
      </c>
      <c r="AU1367" s="186" t="str">
        <f>INDEX(Преподаватели!I$3:I$72,MATCH($AK1367,Преподаватели!$E$3:$E$72,0),1)</f>
        <v>б.з.</v>
      </c>
      <c r="AV1367" s="157"/>
      <c r="AW1367" s="163"/>
      <c r="AX1367" s="163"/>
      <c r="AY1367" s="164"/>
      <c r="AZ1367" s="165"/>
      <c r="BA1367" s="165"/>
    </row>
    <row r="1368" spans="1:53">
      <c r="A1368" s="22" t="s">
        <v>1054</v>
      </c>
      <c r="B1368" s="552" t="s">
        <v>1055</v>
      </c>
      <c r="C1368" s="68" t="s">
        <v>962</v>
      </c>
      <c r="D1368" s="21" t="s">
        <v>103</v>
      </c>
      <c r="E1368" s="21" t="s">
        <v>252</v>
      </c>
      <c r="F1368" s="21">
        <v>1</v>
      </c>
      <c r="G1368" s="20" t="s">
        <v>1042</v>
      </c>
      <c r="H1368" s="21">
        <v>4</v>
      </c>
      <c r="I1368" s="49">
        <v>1</v>
      </c>
      <c r="J1368" s="31" t="s">
        <v>964</v>
      </c>
      <c r="K1368" s="31"/>
      <c r="L1368" s="31"/>
      <c r="M1368" s="38"/>
      <c r="N1368" s="193">
        <v>2</v>
      </c>
      <c r="O1368" s="21">
        <v>60</v>
      </c>
      <c r="P1368" s="21">
        <v>16</v>
      </c>
      <c r="Q1368" s="21">
        <v>8</v>
      </c>
      <c r="R1368" s="21">
        <v>0</v>
      </c>
      <c r="S1368" s="21">
        <v>8</v>
      </c>
      <c r="T1368" s="121">
        <v>30</v>
      </c>
      <c r="U1368" s="50">
        <f t="shared" si="321"/>
        <v>8</v>
      </c>
      <c r="V1368" s="29">
        <f t="shared" si="322"/>
        <v>0</v>
      </c>
      <c r="W1368" s="29">
        <f t="shared" si="323"/>
        <v>8</v>
      </c>
      <c r="X1368" s="57">
        <f t="shared" si="324"/>
        <v>0</v>
      </c>
      <c r="Y1368" s="29">
        <f t="shared" si="325"/>
        <v>0</v>
      </c>
      <c r="Z1368" s="20">
        <f t="shared" si="326"/>
        <v>0</v>
      </c>
      <c r="AA1368" s="20">
        <f t="shared" si="335"/>
        <v>0</v>
      </c>
      <c r="AB1368" s="20">
        <f t="shared" si="327"/>
        <v>0</v>
      </c>
      <c r="AC1368" s="20">
        <f t="shared" si="328"/>
        <v>0</v>
      </c>
      <c r="AD1368" s="20">
        <f t="shared" si="329"/>
        <v>0</v>
      </c>
      <c r="AE1368" s="23">
        <f t="shared" si="330"/>
        <v>0</v>
      </c>
      <c r="AF1368" s="25">
        <f t="shared" si="338"/>
        <v>0</v>
      </c>
      <c r="AG1368" s="360"/>
      <c r="AH1368" s="211"/>
      <c r="AI1368" s="361"/>
      <c r="AJ1368" s="362">
        <f t="shared" si="340"/>
        <v>16</v>
      </c>
      <c r="AK1368" s="181" t="s">
        <v>954</v>
      </c>
      <c r="AL1368" s="182">
        <f t="shared" si="333"/>
        <v>2.6666666666666668E-2</v>
      </c>
      <c r="AM1368" s="158" t="s">
        <v>943</v>
      </c>
      <c r="AN1368" s="20"/>
      <c r="AO1368" s="20"/>
      <c r="AP1368" s="21"/>
      <c r="AQ1368" s="122" t="s">
        <v>944</v>
      </c>
      <c r="AR1368" s="185" t="str">
        <f>INDEX(Преподаватели!F$3:F$72,MATCH($AK1368,Преподаватели!$E$3:$E$72,0),1)</f>
        <v>ст.викл.</v>
      </c>
      <c r="AS1368" s="101" t="str">
        <f>INDEX(Преподаватели!G$3:G$72,MATCH($AK1368,Преподаватели!$E$3:$E$72,0),1)</f>
        <v>шт.</v>
      </c>
      <c r="AT1368" s="101" t="str">
        <f>INDEX(Преподаватели!H$3:H$72,MATCH($AK1368,Преподаватели!$E$3:$E$72,0),1)</f>
        <v>б.с.</v>
      </c>
      <c r="AU1368" s="186" t="str">
        <f>INDEX(Преподаватели!I$3:I$72,MATCH($AK1368,Преподаватели!$E$3:$E$72,0),1)</f>
        <v>б.з.</v>
      </c>
      <c r="AV1368" s="157"/>
      <c r="AW1368" s="163"/>
      <c r="AX1368" s="163"/>
      <c r="AY1368" s="164"/>
      <c r="AZ1368" s="165"/>
      <c r="BA1368" s="165"/>
    </row>
    <row r="1369" spans="1:53" s="1" customFormat="1">
      <c r="A1369" s="324" t="s">
        <v>877</v>
      </c>
      <c r="B1369" s="552" t="s">
        <v>1056</v>
      </c>
      <c r="C1369" s="68" t="s">
        <v>962</v>
      </c>
      <c r="D1369" s="21" t="s">
        <v>103</v>
      </c>
      <c r="E1369" s="21" t="s">
        <v>252</v>
      </c>
      <c r="F1369" s="21">
        <v>2</v>
      </c>
      <c r="G1369" s="20" t="s">
        <v>1042</v>
      </c>
      <c r="H1369" s="21">
        <v>4</v>
      </c>
      <c r="I1369" s="49">
        <v>1</v>
      </c>
      <c r="J1369" s="37" t="s">
        <v>133</v>
      </c>
      <c r="K1369" s="31" t="s">
        <v>879</v>
      </c>
      <c r="L1369" s="31"/>
      <c r="M1369" s="38"/>
      <c r="N1369" s="193">
        <v>4.5</v>
      </c>
      <c r="O1369" s="21">
        <v>135</v>
      </c>
      <c r="P1369" s="21">
        <v>0</v>
      </c>
      <c r="Q1369" s="21">
        <v>0</v>
      </c>
      <c r="R1369" s="21">
        <v>0</v>
      </c>
      <c r="S1369" s="21">
        <v>0</v>
      </c>
      <c r="T1369" s="121"/>
      <c r="U1369" s="50">
        <f t="shared" si="321"/>
        <v>0</v>
      </c>
      <c r="V1369" s="29">
        <f t="shared" si="322"/>
        <v>0</v>
      </c>
      <c r="W1369" s="29">
        <f t="shared" si="323"/>
        <v>0</v>
      </c>
      <c r="X1369" s="57">
        <f t="shared" si="324"/>
        <v>0</v>
      </c>
      <c r="Y1369" s="29">
        <f t="shared" si="325"/>
        <v>0</v>
      </c>
      <c r="Z1369" s="20">
        <f t="shared" si="326"/>
        <v>0</v>
      </c>
      <c r="AA1369" s="20">
        <f t="shared" si="335"/>
        <v>0</v>
      </c>
      <c r="AB1369" s="20">
        <f t="shared" si="327"/>
        <v>0</v>
      </c>
      <c r="AC1369" s="20">
        <f t="shared" si="328"/>
        <v>0</v>
      </c>
      <c r="AD1369" s="20">
        <f t="shared" si="329"/>
        <v>0</v>
      </c>
      <c r="AE1369" s="23">
        <f t="shared" si="330"/>
        <v>0</v>
      </c>
      <c r="AF1369" s="25">
        <f t="shared" si="338"/>
        <v>2</v>
      </c>
      <c r="AG1369" s="360"/>
      <c r="AH1369" s="211"/>
      <c r="AI1369" s="361"/>
      <c r="AJ1369" s="362">
        <f t="shared" si="340"/>
        <v>2</v>
      </c>
      <c r="AK1369" s="181" t="s">
        <v>1043</v>
      </c>
      <c r="AL1369" s="182">
        <f t="shared" si="333"/>
        <v>3.3333333333333335E-3</v>
      </c>
      <c r="AM1369" s="158" t="s">
        <v>943</v>
      </c>
      <c r="AN1369" s="20"/>
      <c r="AO1369" s="20"/>
      <c r="AP1369" s="21"/>
      <c r="AQ1369" s="122" t="s">
        <v>944</v>
      </c>
      <c r="AR1369" s="185" t="str">
        <f>INDEX(Преподаватели!F$3:F$72,MATCH($AK1369,Преподаватели!$E$3:$E$72,0),1)</f>
        <v>доц.</v>
      </c>
      <c r="AS1369" s="101" t="str">
        <f>INDEX(Преподаватели!G$3:G$72,MATCH($AK1369,Преподаватели!$E$3:$E$72,0),1)</f>
        <v>сум.</v>
      </c>
      <c r="AT1369" s="101" t="str">
        <f>INDEX(Преподаватели!H$3:H$72,MATCH($AK1369,Преподаватели!$E$3:$E$72,0),1)</f>
        <v>к.н.</v>
      </c>
      <c r="AU1369" s="186" t="str">
        <f>INDEX(Преподаватели!I$3:I$72,MATCH($AK1369,Преподаватели!$E$3:$E$72,0),1)</f>
        <v>б.з.</v>
      </c>
      <c r="AV1369" s="157"/>
      <c r="AW1369" s="163"/>
      <c r="AX1369" s="163"/>
      <c r="AY1369" s="164"/>
      <c r="AZ1369" s="165"/>
      <c r="BA1369" s="165"/>
    </row>
    <row r="1370" spans="1:53">
      <c r="A1370" s="22" t="s">
        <v>1057</v>
      </c>
      <c r="B1370" s="552" t="s">
        <v>1058</v>
      </c>
      <c r="C1370" s="68" t="s">
        <v>962</v>
      </c>
      <c r="D1370" s="21" t="s">
        <v>103</v>
      </c>
      <c r="E1370" s="21" t="s">
        <v>252</v>
      </c>
      <c r="F1370" s="21">
        <v>1</v>
      </c>
      <c r="G1370" s="20" t="s">
        <v>1042</v>
      </c>
      <c r="H1370" s="21">
        <v>4</v>
      </c>
      <c r="I1370" s="49">
        <v>1</v>
      </c>
      <c r="J1370" s="37"/>
      <c r="K1370" s="31" t="s">
        <v>964</v>
      </c>
      <c r="L1370" s="31"/>
      <c r="M1370" s="38"/>
      <c r="N1370" s="193">
        <v>2</v>
      </c>
      <c r="O1370" s="21">
        <v>60</v>
      </c>
      <c r="P1370" s="21">
        <v>30</v>
      </c>
      <c r="Q1370" s="21">
        <v>14</v>
      </c>
      <c r="R1370" s="21">
        <v>0</v>
      </c>
      <c r="S1370" s="21">
        <v>16</v>
      </c>
      <c r="T1370" s="121">
        <v>30</v>
      </c>
      <c r="U1370" s="50">
        <f t="shared" si="321"/>
        <v>14</v>
      </c>
      <c r="V1370" s="29">
        <f t="shared" si="322"/>
        <v>0</v>
      </c>
      <c r="W1370" s="29">
        <f t="shared" si="323"/>
        <v>16</v>
      </c>
      <c r="X1370" s="57">
        <f t="shared" si="324"/>
        <v>0</v>
      </c>
      <c r="Y1370" s="29">
        <f t="shared" si="325"/>
        <v>0</v>
      </c>
      <c r="Z1370" s="20">
        <f t="shared" si="326"/>
        <v>0</v>
      </c>
      <c r="AA1370" s="20">
        <f t="shared" si="335"/>
        <v>0</v>
      </c>
      <c r="AB1370" s="20">
        <f t="shared" si="327"/>
        <v>0</v>
      </c>
      <c r="AC1370" s="20">
        <f t="shared" si="328"/>
        <v>0</v>
      </c>
      <c r="AD1370" s="20">
        <f t="shared" si="329"/>
        <v>0</v>
      </c>
      <c r="AE1370" s="23">
        <f t="shared" si="330"/>
        <v>0</v>
      </c>
      <c r="AF1370" s="25">
        <f t="shared" si="338"/>
        <v>0</v>
      </c>
      <c r="AG1370" s="360"/>
      <c r="AH1370" s="211"/>
      <c r="AI1370" s="361"/>
      <c r="AJ1370" s="362">
        <f t="shared" si="340"/>
        <v>30</v>
      </c>
      <c r="AK1370" s="181" t="s">
        <v>1008</v>
      </c>
      <c r="AL1370" s="182">
        <f t="shared" si="333"/>
        <v>0.05</v>
      </c>
      <c r="AM1370" s="158" t="s">
        <v>943</v>
      </c>
      <c r="AN1370" s="20"/>
      <c r="AO1370" s="20"/>
      <c r="AP1370" s="21"/>
      <c r="AQ1370" s="122" t="s">
        <v>944</v>
      </c>
      <c r="AR1370" s="185" t="str">
        <f>INDEX(Преподаватели!F$3:F$72,MATCH($AK1370,Преподаватели!$E$3:$E$72,0),1)</f>
        <v>ст.викл.</v>
      </c>
      <c r="AS1370" s="101" t="str">
        <f>INDEX(Преподаватели!G$3:G$72,MATCH($AK1370,Преподаватели!$E$3:$E$72,0),1)</f>
        <v>шт.сум.</v>
      </c>
      <c r="AT1370" s="101" t="str">
        <f>INDEX(Преподаватели!H$3:H$72,MATCH($AK1370,Преподаватели!$E$3:$E$72,0),1)</f>
        <v>б.с.</v>
      </c>
      <c r="AU1370" s="186" t="str">
        <f>INDEX(Преподаватели!I$3:I$72,MATCH($AK1370,Преподаватели!$E$3:$E$72,0),1)</f>
        <v>б.з.</v>
      </c>
      <c r="AV1370" s="157"/>
      <c r="AW1370" s="163"/>
      <c r="AX1370" s="163"/>
      <c r="AY1370" s="164"/>
      <c r="AZ1370" s="165"/>
      <c r="BA1370" s="165"/>
    </row>
    <row r="1371" spans="1:53" s="1" customFormat="1">
      <c r="A1371" s="21" t="s">
        <v>1057</v>
      </c>
      <c r="B1371" s="552" t="s">
        <v>1058</v>
      </c>
      <c r="C1371" s="68" t="s">
        <v>962</v>
      </c>
      <c r="D1371" s="21" t="s">
        <v>103</v>
      </c>
      <c r="E1371" s="21" t="s">
        <v>252</v>
      </c>
      <c r="F1371" s="21">
        <v>2</v>
      </c>
      <c r="G1371" s="20" t="s">
        <v>1042</v>
      </c>
      <c r="H1371" s="21">
        <v>4</v>
      </c>
      <c r="I1371" s="49">
        <v>1</v>
      </c>
      <c r="J1371" s="31" t="s">
        <v>964</v>
      </c>
      <c r="K1371" s="31"/>
      <c r="L1371" s="31"/>
      <c r="M1371" s="38"/>
      <c r="N1371" s="193">
        <v>2</v>
      </c>
      <c r="O1371" s="21">
        <v>60</v>
      </c>
      <c r="P1371" s="21">
        <v>30</v>
      </c>
      <c r="Q1371" s="21">
        <v>14</v>
      </c>
      <c r="R1371" s="21">
        <v>0</v>
      </c>
      <c r="S1371" s="21">
        <v>16</v>
      </c>
      <c r="T1371" s="121">
        <v>30</v>
      </c>
      <c r="U1371" s="50">
        <f t="shared" si="321"/>
        <v>14</v>
      </c>
      <c r="V1371" s="29">
        <f t="shared" si="322"/>
        <v>0</v>
      </c>
      <c r="W1371" s="29">
        <f t="shared" si="323"/>
        <v>16</v>
      </c>
      <c r="X1371" s="57">
        <f t="shared" si="324"/>
        <v>0</v>
      </c>
      <c r="Y1371" s="29">
        <f t="shared" si="325"/>
        <v>0</v>
      </c>
      <c r="Z1371" s="20">
        <f t="shared" si="326"/>
        <v>0</v>
      </c>
      <c r="AA1371" s="20">
        <f t="shared" si="335"/>
        <v>0</v>
      </c>
      <c r="AB1371" s="20">
        <f t="shared" si="327"/>
        <v>0</v>
      </c>
      <c r="AC1371" s="20">
        <f t="shared" si="328"/>
        <v>0</v>
      </c>
      <c r="AD1371" s="20">
        <f t="shared" si="329"/>
        <v>0</v>
      </c>
      <c r="AE1371" s="23">
        <f t="shared" si="330"/>
        <v>0</v>
      </c>
      <c r="AF1371" s="25">
        <f t="shared" si="338"/>
        <v>0</v>
      </c>
      <c r="AG1371" s="360"/>
      <c r="AH1371" s="211"/>
      <c r="AI1371" s="361"/>
      <c r="AJ1371" s="362">
        <f t="shared" si="340"/>
        <v>30</v>
      </c>
      <c r="AK1371" s="181" t="s">
        <v>1008</v>
      </c>
      <c r="AL1371" s="182">
        <f t="shared" si="333"/>
        <v>0.05</v>
      </c>
      <c r="AM1371" s="158" t="s">
        <v>943</v>
      </c>
      <c r="AN1371" s="20"/>
      <c r="AO1371" s="20"/>
      <c r="AP1371" s="21"/>
      <c r="AQ1371" s="122" t="s">
        <v>944</v>
      </c>
      <c r="AR1371" s="185" t="str">
        <f>INDEX(Преподаватели!F$3:F$72,MATCH($AK1371,Преподаватели!$E$3:$E$72,0),1)</f>
        <v>ст.викл.</v>
      </c>
      <c r="AS1371" s="101" t="str">
        <f>INDEX(Преподаватели!G$3:G$72,MATCH($AK1371,Преподаватели!$E$3:$E$72,0),1)</f>
        <v>шт.сум.</v>
      </c>
      <c r="AT1371" s="101" t="str">
        <f>INDEX(Преподаватели!H$3:H$72,MATCH($AK1371,Преподаватели!$E$3:$E$72,0),1)</f>
        <v>б.с.</v>
      </c>
      <c r="AU1371" s="186" t="str">
        <f>INDEX(Преподаватели!I$3:I$72,MATCH($AK1371,Преподаватели!$E$3:$E$72,0),1)</f>
        <v>б.з.</v>
      </c>
      <c r="AV1371" s="157"/>
      <c r="AW1371" s="163"/>
      <c r="AX1371" s="163"/>
      <c r="AY1371" s="164"/>
      <c r="AZ1371" s="165"/>
      <c r="BA1371" s="165"/>
    </row>
    <row r="1372" spans="1:53">
      <c r="A1372" s="22" t="s">
        <v>1059</v>
      </c>
      <c r="B1372" s="552" t="s">
        <v>1060</v>
      </c>
      <c r="C1372" s="68" t="s">
        <v>962</v>
      </c>
      <c r="D1372" s="21" t="s">
        <v>103</v>
      </c>
      <c r="E1372" s="21" t="s">
        <v>252</v>
      </c>
      <c r="F1372" s="21">
        <v>1</v>
      </c>
      <c r="G1372" s="20" t="s">
        <v>1042</v>
      </c>
      <c r="H1372" s="21">
        <v>4</v>
      </c>
      <c r="I1372" s="49">
        <v>1</v>
      </c>
      <c r="J1372" s="37"/>
      <c r="K1372" s="31" t="s">
        <v>964</v>
      </c>
      <c r="L1372" s="31"/>
      <c r="M1372" s="38"/>
      <c r="N1372" s="193">
        <v>3</v>
      </c>
      <c r="O1372" s="21">
        <v>90</v>
      </c>
      <c r="P1372" s="21">
        <v>30</v>
      </c>
      <c r="Q1372" s="21">
        <v>6</v>
      </c>
      <c r="R1372" s="21">
        <v>14</v>
      </c>
      <c r="S1372" s="21">
        <v>10</v>
      </c>
      <c r="T1372" s="121">
        <v>60</v>
      </c>
      <c r="U1372" s="50">
        <f t="shared" si="321"/>
        <v>6</v>
      </c>
      <c r="V1372" s="29">
        <f t="shared" si="322"/>
        <v>14</v>
      </c>
      <c r="W1372" s="29">
        <f t="shared" si="323"/>
        <v>10</v>
      </c>
      <c r="X1372" s="57">
        <f t="shared" si="324"/>
        <v>0</v>
      </c>
      <c r="Y1372" s="29">
        <f t="shared" si="325"/>
        <v>0</v>
      </c>
      <c r="Z1372" s="20">
        <f t="shared" si="326"/>
        <v>0</v>
      </c>
      <c r="AA1372" s="20">
        <f t="shared" si="335"/>
        <v>0</v>
      </c>
      <c r="AB1372" s="20">
        <f t="shared" si="327"/>
        <v>0</v>
      </c>
      <c r="AC1372" s="20">
        <f t="shared" si="328"/>
        <v>0</v>
      </c>
      <c r="AD1372" s="20">
        <f t="shared" si="329"/>
        <v>0</v>
      </c>
      <c r="AE1372" s="23">
        <f t="shared" si="330"/>
        <v>0</v>
      </c>
      <c r="AF1372" s="25">
        <f t="shared" si="338"/>
        <v>0</v>
      </c>
      <c r="AG1372" s="360"/>
      <c r="AH1372" s="211"/>
      <c r="AI1372" s="361"/>
      <c r="AJ1372" s="362">
        <f t="shared" si="340"/>
        <v>30</v>
      </c>
      <c r="AK1372" s="181" t="s">
        <v>954</v>
      </c>
      <c r="AL1372" s="182">
        <f t="shared" si="333"/>
        <v>0.05</v>
      </c>
      <c r="AM1372" s="158" t="s">
        <v>943</v>
      </c>
      <c r="AN1372" s="20"/>
      <c r="AO1372" s="20"/>
      <c r="AP1372" s="21"/>
      <c r="AQ1372" s="122" t="s">
        <v>944</v>
      </c>
      <c r="AR1372" s="185" t="str">
        <f>INDEX(Преподаватели!F$3:F$72,MATCH($AK1372,Преподаватели!$E$3:$E$72,0),1)</f>
        <v>ст.викл.</v>
      </c>
      <c r="AS1372" s="101" t="str">
        <f>INDEX(Преподаватели!G$3:G$72,MATCH($AK1372,Преподаватели!$E$3:$E$72,0),1)</f>
        <v>шт.</v>
      </c>
      <c r="AT1372" s="101" t="str">
        <f>INDEX(Преподаватели!H$3:H$72,MATCH($AK1372,Преподаватели!$E$3:$E$72,0),1)</f>
        <v>б.с.</v>
      </c>
      <c r="AU1372" s="186" t="str">
        <f>INDEX(Преподаватели!I$3:I$72,MATCH($AK1372,Преподаватели!$E$3:$E$72,0),1)</f>
        <v>б.з.</v>
      </c>
      <c r="AV1372" s="157"/>
      <c r="AW1372" s="163"/>
      <c r="AX1372" s="163"/>
      <c r="AY1372" s="164"/>
      <c r="AZ1372" s="165"/>
      <c r="BA1372" s="165"/>
    </row>
    <row r="1373" spans="1:53" s="1" customFormat="1">
      <c r="A1373" s="21" t="s">
        <v>1061</v>
      </c>
      <c r="B1373" s="552" t="s">
        <v>1062</v>
      </c>
      <c r="C1373" s="68" t="s">
        <v>962</v>
      </c>
      <c r="D1373" s="21" t="s">
        <v>103</v>
      </c>
      <c r="E1373" s="21" t="s">
        <v>252</v>
      </c>
      <c r="F1373" s="21">
        <v>2</v>
      </c>
      <c r="G1373" s="20" t="s">
        <v>1042</v>
      </c>
      <c r="H1373" s="21">
        <v>4</v>
      </c>
      <c r="I1373" s="49">
        <v>1</v>
      </c>
      <c r="J1373" s="31"/>
      <c r="K1373" s="31" t="s">
        <v>964</v>
      </c>
      <c r="L1373" s="31"/>
      <c r="M1373" s="38"/>
      <c r="N1373" s="193">
        <v>3</v>
      </c>
      <c r="O1373" s="21">
        <v>90</v>
      </c>
      <c r="P1373" s="21">
        <v>16</v>
      </c>
      <c r="Q1373" s="21">
        <v>8</v>
      </c>
      <c r="R1373" s="21">
        <v>0</v>
      </c>
      <c r="S1373" s="21">
        <v>8</v>
      </c>
      <c r="T1373" s="121">
        <v>45</v>
      </c>
      <c r="U1373" s="50">
        <f t="shared" si="321"/>
        <v>8</v>
      </c>
      <c r="V1373" s="29">
        <f t="shared" si="322"/>
        <v>0</v>
      </c>
      <c r="W1373" s="29">
        <f t="shared" si="323"/>
        <v>8</v>
      </c>
      <c r="X1373" s="57">
        <f t="shared" si="324"/>
        <v>0</v>
      </c>
      <c r="Y1373" s="29">
        <f t="shared" si="325"/>
        <v>0</v>
      </c>
      <c r="Z1373" s="20">
        <f t="shared" si="326"/>
        <v>0</v>
      </c>
      <c r="AA1373" s="20">
        <f t="shared" si="335"/>
        <v>0</v>
      </c>
      <c r="AB1373" s="20">
        <f t="shared" si="327"/>
        <v>0</v>
      </c>
      <c r="AC1373" s="20">
        <f t="shared" si="328"/>
        <v>0</v>
      </c>
      <c r="AD1373" s="20">
        <f t="shared" si="329"/>
        <v>0</v>
      </c>
      <c r="AE1373" s="23">
        <f t="shared" si="330"/>
        <v>0</v>
      </c>
      <c r="AF1373" s="25">
        <f t="shared" si="338"/>
        <v>0</v>
      </c>
      <c r="AG1373" s="360"/>
      <c r="AH1373" s="211"/>
      <c r="AI1373" s="361"/>
      <c r="AJ1373" s="362">
        <f t="shared" si="340"/>
        <v>16</v>
      </c>
      <c r="AK1373" s="181" t="s">
        <v>1008</v>
      </c>
      <c r="AL1373" s="182">
        <f t="shared" si="333"/>
        <v>2.6666666666666668E-2</v>
      </c>
      <c r="AM1373" s="158" t="s">
        <v>943</v>
      </c>
      <c r="AN1373" s="20"/>
      <c r="AO1373" s="20"/>
      <c r="AP1373" s="21"/>
      <c r="AQ1373" s="122" t="s">
        <v>944</v>
      </c>
      <c r="AR1373" s="185" t="str">
        <f>INDEX(Преподаватели!F$3:F$72,MATCH($AK1373,Преподаватели!$E$3:$E$72,0),1)</f>
        <v>ст.викл.</v>
      </c>
      <c r="AS1373" s="101" t="str">
        <f>INDEX(Преподаватели!G$3:G$72,MATCH($AK1373,Преподаватели!$E$3:$E$72,0),1)</f>
        <v>шт.сум.</v>
      </c>
      <c r="AT1373" s="101" t="str">
        <f>INDEX(Преподаватели!H$3:H$72,MATCH($AK1373,Преподаватели!$E$3:$E$72,0),1)</f>
        <v>б.с.</v>
      </c>
      <c r="AU1373" s="186" t="str">
        <f>INDEX(Преподаватели!I$3:I$72,MATCH($AK1373,Преподаватели!$E$3:$E$72,0),1)</f>
        <v>б.з.</v>
      </c>
      <c r="AV1373" s="157"/>
      <c r="AW1373" s="163"/>
      <c r="AX1373" s="163"/>
      <c r="AY1373" s="164"/>
      <c r="AZ1373" s="165"/>
      <c r="BA1373" s="165"/>
    </row>
    <row r="1374" spans="1:53">
      <c r="A1374" s="22" t="s">
        <v>1004</v>
      </c>
      <c r="B1374" s="552" t="s">
        <v>442</v>
      </c>
      <c r="C1374" s="68" t="s">
        <v>1005</v>
      </c>
      <c r="D1374" s="21" t="s">
        <v>103</v>
      </c>
      <c r="E1374" s="21" t="s">
        <v>252</v>
      </c>
      <c r="F1374" s="21">
        <v>1</v>
      </c>
      <c r="G1374" s="20" t="s">
        <v>1063</v>
      </c>
      <c r="H1374" s="21">
        <v>1</v>
      </c>
      <c r="I1374" s="49">
        <v>1</v>
      </c>
      <c r="J1374" s="31" t="s">
        <v>964</v>
      </c>
      <c r="K1374" s="31"/>
      <c r="L1374" s="31"/>
      <c r="M1374" s="38"/>
      <c r="N1374" s="193"/>
      <c r="O1374" s="21"/>
      <c r="P1374" s="21"/>
      <c r="Q1374" s="21"/>
      <c r="R1374" s="21"/>
      <c r="S1374" s="21"/>
      <c r="T1374" s="121"/>
      <c r="U1374" s="50">
        <f t="shared" si="321"/>
        <v>0</v>
      </c>
      <c r="V1374" s="29">
        <f t="shared" si="322"/>
        <v>0</v>
      </c>
      <c r="W1374" s="29">
        <f t="shared" si="323"/>
        <v>0</v>
      </c>
      <c r="X1374" s="57">
        <f t="shared" si="324"/>
        <v>0</v>
      </c>
      <c r="Y1374" s="29">
        <f t="shared" si="325"/>
        <v>0</v>
      </c>
      <c r="Z1374" s="20">
        <f t="shared" si="326"/>
        <v>0</v>
      </c>
      <c r="AA1374" s="20">
        <f t="shared" si="335"/>
        <v>0</v>
      </c>
      <c r="AB1374" s="20">
        <f t="shared" si="327"/>
        <v>0</v>
      </c>
      <c r="AC1374" s="20">
        <f t="shared" si="328"/>
        <v>0</v>
      </c>
      <c r="AD1374" s="20">
        <f t="shared" si="329"/>
        <v>0</v>
      </c>
      <c r="AE1374" s="23">
        <f t="shared" si="330"/>
        <v>0</v>
      </c>
      <c r="AF1374" s="25">
        <f t="shared" si="338"/>
        <v>0</v>
      </c>
      <c r="AG1374" s="360"/>
      <c r="AH1374" s="211"/>
      <c r="AI1374" s="361"/>
      <c r="AJ1374" s="362">
        <f t="shared" si="340"/>
        <v>0</v>
      </c>
      <c r="AK1374" s="181" t="s">
        <v>958</v>
      </c>
      <c r="AL1374" s="182">
        <f t="shared" si="333"/>
        <v>0</v>
      </c>
      <c r="AM1374" s="158" t="s">
        <v>943</v>
      </c>
      <c r="AN1374" s="20"/>
      <c r="AO1374" s="20"/>
      <c r="AP1374" s="21"/>
      <c r="AQ1374" s="122" t="s">
        <v>944</v>
      </c>
      <c r="AR1374" s="185" t="str">
        <f>INDEX(Преподаватели!F$3:F$72,MATCH($AK1374,Преподаватели!$E$3:$E$72,0),1)</f>
        <v>ст.викл.</v>
      </c>
      <c r="AS1374" s="101" t="str">
        <f>INDEX(Преподаватели!G$3:G$72,MATCH($AK1374,Преподаватели!$E$3:$E$72,0),1)</f>
        <v>сум.</v>
      </c>
      <c r="AT1374" s="101" t="str">
        <f>INDEX(Преподаватели!H$3:H$72,MATCH($AK1374,Преподаватели!$E$3:$E$72,0),1)</f>
        <v>б.с.</v>
      </c>
      <c r="AU1374" s="186" t="str">
        <f>INDEX(Преподаватели!I$3:I$72,MATCH($AK1374,Преподаватели!$E$3:$E$72,0),1)</f>
        <v>б.з.</v>
      </c>
      <c r="AV1374" s="157"/>
      <c r="AW1374" s="163"/>
      <c r="AX1374" s="163"/>
      <c r="AY1374" s="164"/>
      <c r="AZ1374" s="165"/>
      <c r="BA1374" s="165"/>
    </row>
    <row r="1375" spans="1:53">
      <c r="A1375" s="22" t="s">
        <v>982</v>
      </c>
      <c r="B1375" s="552" t="s">
        <v>1064</v>
      </c>
      <c r="C1375" s="68" t="s">
        <v>1005</v>
      </c>
      <c r="D1375" s="21" t="s">
        <v>103</v>
      </c>
      <c r="E1375" s="21" t="s">
        <v>252</v>
      </c>
      <c r="F1375" s="21">
        <v>1</v>
      </c>
      <c r="G1375" s="20" t="s">
        <v>1063</v>
      </c>
      <c r="H1375" s="21">
        <v>1</v>
      </c>
      <c r="I1375" s="49">
        <v>1</v>
      </c>
      <c r="J1375" s="31" t="s">
        <v>964</v>
      </c>
      <c r="K1375" s="31"/>
      <c r="L1375" s="31" t="s">
        <v>964</v>
      </c>
      <c r="M1375" s="38"/>
      <c r="N1375" s="193">
        <v>3</v>
      </c>
      <c r="O1375" s="21">
        <v>90</v>
      </c>
      <c r="P1375" s="21">
        <v>6</v>
      </c>
      <c r="Q1375" s="21">
        <v>2</v>
      </c>
      <c r="R1375" s="21">
        <v>0</v>
      </c>
      <c r="S1375" s="21">
        <v>4</v>
      </c>
      <c r="T1375" s="121">
        <v>48</v>
      </c>
      <c r="U1375" s="50">
        <f t="shared" si="321"/>
        <v>2</v>
      </c>
      <c r="V1375" s="29">
        <f t="shared" si="322"/>
        <v>0</v>
      </c>
      <c r="W1375" s="29">
        <f t="shared" si="323"/>
        <v>4</v>
      </c>
      <c r="X1375" s="57">
        <f t="shared" si="324"/>
        <v>0</v>
      </c>
      <c r="Y1375" s="29">
        <f t="shared" si="325"/>
        <v>0</v>
      </c>
      <c r="Z1375" s="20">
        <f t="shared" si="326"/>
        <v>0</v>
      </c>
      <c r="AA1375" s="20">
        <f t="shared" si="335"/>
        <v>0</v>
      </c>
      <c r="AB1375" s="20">
        <f t="shared" si="327"/>
        <v>0</v>
      </c>
      <c r="AC1375" s="20">
        <f t="shared" si="328"/>
        <v>0</v>
      </c>
      <c r="AD1375" s="20">
        <f t="shared" si="329"/>
        <v>0</v>
      </c>
      <c r="AE1375" s="23">
        <f t="shared" si="330"/>
        <v>0</v>
      </c>
      <c r="AF1375" s="25">
        <f t="shared" si="338"/>
        <v>0</v>
      </c>
      <c r="AG1375" s="360"/>
      <c r="AH1375" s="211"/>
      <c r="AI1375" s="361"/>
      <c r="AJ1375" s="362">
        <f t="shared" si="340"/>
        <v>6</v>
      </c>
      <c r="AK1375" s="181" t="s">
        <v>972</v>
      </c>
      <c r="AL1375" s="182">
        <f>IF(OR(AU1375="проф.",AT1375="д.н."),AJ1375/600,AJ1375/600)</f>
        <v>0.01</v>
      </c>
      <c r="AM1375" s="158" t="s">
        <v>943</v>
      </c>
      <c r="AN1375" s="20"/>
      <c r="AO1375" s="20"/>
      <c r="AP1375" s="21"/>
      <c r="AQ1375" s="122" t="s">
        <v>944</v>
      </c>
      <c r="AR1375" s="185" t="str">
        <f>INDEX(Преподаватели!F$3:F$72,MATCH($AK1375,Преподаватели!$E$3:$E$72,0),1)</f>
        <v>доц.</v>
      </c>
      <c r="AS1375" s="101" t="str">
        <f>INDEX(Преподаватели!G$3:G$72,MATCH($AK1375,Преподаватели!$E$3:$E$72,0),1)</f>
        <v>шт.</v>
      </c>
      <c r="AT1375" s="101" t="str">
        <f>INDEX(Преподаватели!H$3:H$72,MATCH($AK1375,Преподаватели!$E$3:$E$72,0),1)</f>
        <v>к.н.</v>
      </c>
      <c r="AU1375" s="186" t="str">
        <f>INDEX(Преподаватели!I$3:I$72,MATCH($AK1375,Преподаватели!$E$3:$E$72,0),1)</f>
        <v>б.з.</v>
      </c>
      <c r="AV1375" s="157"/>
      <c r="AW1375" s="163"/>
      <c r="AX1375" s="163"/>
      <c r="AY1375" s="164"/>
      <c r="AZ1375" s="165"/>
      <c r="BA1375" s="165"/>
    </row>
    <row r="1376" spans="1:53" s="1" customFormat="1">
      <c r="A1376" s="21" t="s">
        <v>1012</v>
      </c>
      <c r="B1376" s="552" t="s">
        <v>1065</v>
      </c>
      <c r="C1376" s="68" t="s">
        <v>1005</v>
      </c>
      <c r="D1376" s="21" t="s">
        <v>103</v>
      </c>
      <c r="E1376" s="21" t="s">
        <v>252</v>
      </c>
      <c r="F1376" s="21">
        <v>1</v>
      </c>
      <c r="G1376" s="20" t="s">
        <v>1063</v>
      </c>
      <c r="H1376" s="21">
        <v>1</v>
      </c>
      <c r="I1376" s="49">
        <v>1</v>
      </c>
      <c r="J1376" s="31" t="s">
        <v>964</v>
      </c>
      <c r="K1376" s="31"/>
      <c r="L1376" s="31" t="s">
        <v>964</v>
      </c>
      <c r="M1376" s="38"/>
      <c r="N1376" s="193">
        <v>3</v>
      </c>
      <c r="O1376" s="21">
        <v>90</v>
      </c>
      <c r="P1376" s="21">
        <v>6</v>
      </c>
      <c r="Q1376" s="21">
        <v>2</v>
      </c>
      <c r="R1376" s="21">
        <v>0</v>
      </c>
      <c r="S1376" s="21">
        <v>4</v>
      </c>
      <c r="T1376" s="121">
        <v>48</v>
      </c>
      <c r="U1376" s="50">
        <f>Q1376</f>
        <v>2</v>
      </c>
      <c r="V1376" s="29">
        <f>R1376*I1376</f>
        <v>0</v>
      </c>
      <c r="W1376" s="29">
        <f>S1376*I1376</f>
        <v>4</v>
      </c>
      <c r="X1376" s="57">
        <f>IF(AF1376&gt;0,0,IF(AND(D1376="Заоч.(д)",M1376="+"),N1376*2*0.25*H1376,IF(OR(M1376="+",M1376="+у"),H1376*0.25,IF(OR(M1376="к",M1376="к/кмс"),H1376*0.25,IF(OR(M1376="кк",M1376="кк/кмс"),H1376*0.25*2,IF(OR(M1376="рр",M1376="рр/кмс"),H1376*0.5,IF(OR(M1376="кр",M1376="кр/кмс"),H1376*1,0)))))))</f>
        <v>0</v>
      </c>
      <c r="Y1376" s="29">
        <f>IF(L1376="+",H1376*3,IF(L1376="+в",H1376*3,0))</f>
        <v>0</v>
      </c>
      <c r="Z1376" s="20">
        <f>IF(AND(D1376="Заоч.(д)",K1376="+"),H1376*0.1,IF(AF1376&gt;0,0,IF(AND(K1376="+",R1376="",S1376="",O1376=Q1376+T1376),H1376*0.1,0)))</f>
        <v>0</v>
      </c>
      <c r="AA1376" s="20">
        <f>IF(H1376&lt;6,0,IF(AND(D1376="Ден.",J1376="+"),I1376*2,IF(AND(D1376="Ден.",J1376="+п"),I1376*2,0)))</f>
        <v>0</v>
      </c>
      <c r="AB1376" s="20">
        <f>IF(AND(J1376="+",D1376="Заоч.(д)"),H1376*0.1,IF(J1376="+",H1376*0.25,0))</f>
        <v>0</v>
      </c>
      <c r="AC1376" s="20">
        <f>IF(B1376="Керівництво бакалаврськими роботами",H1376*10,IF(B1376="Керівництво магістерськими роботами",H1376*20,IF(B1376="Рецензування бакалаврських робіт",H1376*1,IF(B1376="Рецензування магістерських робіт",H1376*2,IF(B1376="Нормоконтроль",H1376*0.33,0)))))</f>
        <v>0</v>
      </c>
      <c r="AD1376" s="20">
        <f>IF(B1376="Голова ЕК (екзамен)",H1376*0.5,IF(B1376="Голова ЕК (захист)",H1376*0.5,IF(B1376="Участь у ЕК (екзамен)",H1376*0.33,IF(B1376="Участь у ЕК (захист)",H1376*0.33,0))))</f>
        <v>0</v>
      </c>
      <c r="AE1376" s="23">
        <f>IF(B1376="Керівництво аспірантами (очна)",H1376*25,IF(B1376="Керівництво аспірантами (заочна)",H1376*25,IF(B1376="Рецензування рефератів (асп.)",H1376*2,IF(B1376="Кандидатські іспити",H1376*0.5,IF(B1376="Вступні іспити (асп.)",H1376*0.5,IF(B1376="Наукове консультування докторантів",H1376*50,0))))))</f>
        <v>0</v>
      </c>
      <c r="AF1376" s="25">
        <f>IF(AND(A1376="ПедПр",D1376="Ден."),H1376*N1376/1.5,IF(AND(A1376="ПедПр",D1376="Заоч."),H1376*0.5*N1376/1.5,IF(AND(A1376="ПедПр",D1376="Заоч.(д)"),H1376*0.5*N1376/1.5,IF(AND(A1376="Пр",D1376="Ден."),H1376*0.5,IF(AND(A1376="Пр",D1376="Заоч."),H1376*0.1,IF(AND(A1376="Пр",D1376="Заоч.(д)"),H1376*0.1,IF(AND(A1376="НПрКПУ",D1376="Ден.",H1376&gt;=5),ROUND(H1376/6,1)*N1376/3*2*2,0)))))))</f>
        <v>0</v>
      </c>
      <c r="AG1376" s="360"/>
      <c r="AH1376" s="211"/>
      <c r="AI1376" s="361"/>
      <c r="AJ1376" s="362">
        <f>SUM(U1376:AI1376)</f>
        <v>6</v>
      </c>
      <c r="AK1376" s="181" t="s">
        <v>972</v>
      </c>
      <c r="AL1376" s="182">
        <f>IF(OR(AU1376="проф.",AT1376="д.н."),AJ1376/600,AJ1376/600)</f>
        <v>0.01</v>
      </c>
      <c r="AM1376" s="158" t="s">
        <v>943</v>
      </c>
      <c r="AN1376" s="20"/>
      <c r="AO1376" s="20"/>
      <c r="AP1376" s="21"/>
      <c r="AQ1376" s="122" t="s">
        <v>944</v>
      </c>
      <c r="AR1376" s="185" t="str">
        <f>INDEX(Преподаватели!F$3:F$72,MATCH($AK1376,Преподаватели!$E$3:$E$72,0),1)</f>
        <v>доц.</v>
      </c>
      <c r="AS1376" s="101" t="str">
        <f>INDEX(Преподаватели!G$3:G$72,MATCH($AK1376,Преподаватели!$E$3:$E$72,0),1)</f>
        <v>шт.</v>
      </c>
      <c r="AT1376" s="101" t="str">
        <f>INDEX(Преподаватели!H$3:H$72,MATCH($AK1376,Преподаватели!$E$3:$E$72,0),1)</f>
        <v>к.н.</v>
      </c>
      <c r="AU1376" s="186" t="str">
        <f>INDEX(Преподаватели!I$3:I$72,MATCH($AK1376,Преподаватели!$E$3:$E$72,0),1)</f>
        <v>б.з.</v>
      </c>
      <c r="AV1376" s="157"/>
      <c r="AW1376" s="163"/>
      <c r="AX1376" s="163"/>
      <c r="AY1376" s="164"/>
      <c r="AZ1376" s="165"/>
      <c r="BA1376" s="165"/>
    </row>
    <row r="1377" spans="1:53">
      <c r="A1377" s="22" t="s">
        <v>984</v>
      </c>
      <c r="B1377" s="552" t="s">
        <v>1066</v>
      </c>
      <c r="C1377" s="68" t="s">
        <v>1005</v>
      </c>
      <c r="D1377" s="21" t="s">
        <v>103</v>
      </c>
      <c r="E1377" s="21" t="s">
        <v>252</v>
      </c>
      <c r="F1377" s="21">
        <v>2</v>
      </c>
      <c r="G1377" s="20" t="s">
        <v>1063</v>
      </c>
      <c r="H1377" s="21">
        <v>1</v>
      </c>
      <c r="I1377" s="49">
        <v>1</v>
      </c>
      <c r="J1377" s="37"/>
      <c r="K1377" s="31" t="s">
        <v>964</v>
      </c>
      <c r="L1377" s="31"/>
      <c r="M1377" s="38"/>
      <c r="N1377" s="193">
        <v>2</v>
      </c>
      <c r="O1377" s="21">
        <v>60</v>
      </c>
      <c r="P1377" s="21">
        <v>6</v>
      </c>
      <c r="Q1377" s="21">
        <v>2</v>
      </c>
      <c r="R1377" s="21">
        <v>0</v>
      </c>
      <c r="S1377" s="21">
        <v>4</v>
      </c>
      <c r="T1377" s="121">
        <v>34</v>
      </c>
      <c r="U1377" s="50">
        <f>Q1377</f>
        <v>2</v>
      </c>
      <c r="V1377" s="29">
        <f>R1377*I1377</f>
        <v>0</v>
      </c>
      <c r="W1377" s="29">
        <f>S1377*I1377</f>
        <v>4</v>
      </c>
      <c r="X1377" s="57">
        <f>IF(AF1377&gt;0,0,IF(AND(D1377="Заоч.(д)",M1377="+"),N1377*2*0.25*H1377,IF(OR(M1377="+",M1377="+у"),H1377*0.25,IF(OR(M1377="к",M1377="к/кмс"),H1377*0.25,IF(OR(M1377="кк",M1377="кк/кмс"),H1377*0.25*2,IF(OR(M1377="рр",M1377="рр/кмс"),H1377*0.5,IF(OR(M1377="кр",M1377="кр/кмс"),H1377*1,0)))))))</f>
        <v>0</v>
      </c>
      <c r="Y1377" s="29">
        <f>IF(L1377="+",H1377*3,IF(L1377="+в",H1377*3,0))</f>
        <v>0</v>
      </c>
      <c r="Z1377" s="20">
        <f>IF(AND(D1377="Заоч.(д)",K1377="+"),H1377*0.1,IF(AF1377&gt;0,0,IF(AND(K1377="+",R1377="",S1377="",O1377=Q1377+T1377),H1377*0.1,0)))</f>
        <v>0</v>
      </c>
      <c r="AA1377" s="20">
        <f>IF(H1377&lt;6,0,IF(AND(D1377="Ден.",J1377="+"),I1377*2,IF(AND(D1377="Ден.",J1377="+п"),I1377*2,0)))</f>
        <v>0</v>
      </c>
      <c r="AB1377" s="20">
        <f>IF(AND(J1377="+",D1377="Заоч.(д)"),H1377*0.1,IF(J1377="+",H1377*0.25,0))</f>
        <v>0</v>
      </c>
      <c r="AC1377" s="20">
        <f>IF(B1377="Керівництво бакалаврськими роботами",H1377*10,IF(B1377="Керівництво магістерськими роботами",H1377*20,IF(B1377="Рецензування бакалаврських робіт",H1377*1,IF(B1377="Рецензування магістерських робіт",H1377*2,IF(B1377="Нормоконтроль",H1377*0.33,0)))))</f>
        <v>0</v>
      </c>
      <c r="AD1377" s="20">
        <f>IF(B1377="Голова ЕК (екзамен)",H1377*0.5,IF(B1377="Голова ЕК (захист)",H1377*0.5,IF(B1377="Участь у ЕК (екзамен)",H1377*0.33,IF(B1377="Участь у ЕК (захист)",H1377*0.33,0))))</f>
        <v>0</v>
      </c>
      <c r="AE1377" s="23">
        <f>IF(B1377="Керівництво аспірантами (очна)",H1377*25,IF(B1377="Керівництво аспірантами (заочна)",H1377*25,IF(B1377="Рецензування рефератів (асп.)",H1377*2,IF(B1377="Кандидатські іспити",H1377*0.5,IF(B1377="Вступні іспити (асп.)",H1377*0.5,IF(B1377="Наукове консультування докторантів",H1377*50,0))))))</f>
        <v>0</v>
      </c>
      <c r="AF1377" s="25">
        <f>IF(AND(A1377="ПедПр",D1377="Ден."),H1377*N1377/1.5,IF(AND(A1377="ПедПр",D1377="Заоч."),H1377*0.5*N1377/1.5,IF(AND(A1377="ПедПр",D1377="Заоч.(д)"),H1377*0.5*N1377/1.5,IF(AND(A1377="Пр",D1377="Ден."),H1377*0.5,IF(AND(A1377="Пр",D1377="Заоч."),H1377*0.1,IF(AND(A1377="Пр",D1377="Заоч.(д)"),H1377*0.1,IF(AND(A1377="НПрКПУ",D1377="Ден.",H1377&gt;=5),ROUND(H1377/6,1)*N1377/3*2*2,0)))))))</f>
        <v>0</v>
      </c>
      <c r="AG1377" s="360"/>
      <c r="AH1377" s="211"/>
      <c r="AI1377" s="361"/>
      <c r="AJ1377" s="362">
        <f>SUM(U1377:AI1377)</f>
        <v>6</v>
      </c>
      <c r="AK1377" s="181" t="s">
        <v>996</v>
      </c>
      <c r="AL1377" s="182">
        <f>IF(OR(AU1377="проф.",AT1377="д.н."),AJ1377/600,AJ1377/600)</f>
        <v>0.01</v>
      </c>
      <c r="AM1377" s="158" t="s">
        <v>943</v>
      </c>
      <c r="AN1377" s="20"/>
      <c r="AO1377" s="20"/>
      <c r="AP1377" s="21"/>
      <c r="AQ1377" s="122" t="s">
        <v>944</v>
      </c>
      <c r="AR1377" s="185" t="str">
        <f>INDEX(Преподаватели!F$3:F$72,MATCH($AK1377,Преподаватели!$E$3:$E$72,0),1)</f>
        <v>доц.</v>
      </c>
      <c r="AS1377" s="101" t="str">
        <f>INDEX(Преподаватели!G$3:G$72,MATCH($AK1377,Преподаватели!$E$3:$E$72,0),1)</f>
        <v>шт.</v>
      </c>
      <c r="AT1377" s="101" t="str">
        <f>INDEX(Преподаватели!H$3:H$72,MATCH($AK1377,Преподаватели!$E$3:$E$72,0),1)</f>
        <v>к.н.</v>
      </c>
      <c r="AU1377" s="186" t="str">
        <f>INDEX(Преподаватели!I$3:I$72,MATCH($AK1377,Преподаватели!$E$3:$E$72,0),1)</f>
        <v>б.з.</v>
      </c>
      <c r="AV1377" s="157"/>
      <c r="AW1377" s="163"/>
      <c r="AX1377" s="163"/>
      <c r="AY1377" s="164"/>
      <c r="AZ1377" s="165"/>
      <c r="BA1377" s="165"/>
    </row>
    <row r="1378" spans="1:53" s="1" customFormat="1" ht="25.5">
      <c r="A1378" s="21" t="s">
        <v>986</v>
      </c>
      <c r="B1378" s="552" t="s">
        <v>1067</v>
      </c>
      <c r="C1378" s="68" t="s">
        <v>1005</v>
      </c>
      <c r="D1378" s="21" t="s">
        <v>103</v>
      </c>
      <c r="E1378" s="21" t="s">
        <v>252</v>
      </c>
      <c r="F1378" s="21">
        <v>1</v>
      </c>
      <c r="G1378" s="20" t="s">
        <v>1063</v>
      </c>
      <c r="H1378" s="21">
        <v>1</v>
      </c>
      <c r="I1378" s="49">
        <v>1</v>
      </c>
      <c r="J1378" s="37"/>
      <c r="K1378" s="31" t="s">
        <v>964</v>
      </c>
      <c r="L1378" s="31"/>
      <c r="M1378" s="38"/>
      <c r="N1378" s="193">
        <v>4.5</v>
      </c>
      <c r="O1378" s="21">
        <v>135</v>
      </c>
      <c r="P1378" s="21">
        <v>6</v>
      </c>
      <c r="Q1378" s="21">
        <v>2</v>
      </c>
      <c r="R1378" s="21">
        <v>0</v>
      </c>
      <c r="S1378" s="21">
        <v>4</v>
      </c>
      <c r="T1378" s="121">
        <v>79</v>
      </c>
      <c r="U1378" s="50">
        <f>Q1378</f>
        <v>2</v>
      </c>
      <c r="V1378" s="29">
        <f>R1378*I1378</f>
        <v>0</v>
      </c>
      <c r="W1378" s="29">
        <f>S1378*I1378</f>
        <v>4</v>
      </c>
      <c r="X1378" s="57">
        <f>IF(AF1378&gt;0,0,IF(AND(D1378="Заоч.(д)",M1378="+"),N1378*2*0.25*H1378,IF(OR(M1378="+",M1378="+у"),H1378*0.25,IF(OR(M1378="к",M1378="к/кмс"),H1378*0.25,IF(OR(M1378="кк",M1378="кк/кмс"),H1378*0.25*2,IF(OR(M1378="рр",M1378="рр/кмс"),H1378*0.5,IF(OR(M1378="кр",M1378="кр/кмс"),H1378*1,0)))))))</f>
        <v>0</v>
      </c>
      <c r="Y1378" s="29">
        <f>IF(L1378="+",H1378*3,IF(L1378="+в",H1378*3,0))</f>
        <v>0</v>
      </c>
      <c r="Z1378" s="20">
        <f>IF(AND(D1378="Заоч.(д)",K1378="+"),H1378*0.1,IF(AF1378&gt;0,0,IF(AND(K1378="+",R1378="",S1378="",O1378=Q1378+T1378),H1378*0.1,0)))</f>
        <v>0</v>
      </c>
      <c r="AA1378" s="20">
        <f>IF(H1378&lt;6,0,IF(AND(D1378="Ден.",J1378="+"),I1378*2,IF(AND(D1378="Ден.",J1378="+п"),I1378*2,0)))</f>
        <v>0</v>
      </c>
      <c r="AB1378" s="20">
        <f>IF(AND(J1378="+",D1378="Заоч.(д)"),H1378*0.1,IF(J1378="+",H1378*0.25,0))</f>
        <v>0</v>
      </c>
      <c r="AC1378" s="20">
        <f>IF(B1378="Керівництво бакалаврськими роботами",H1378*10,IF(B1378="Керівництво магістерськими роботами",H1378*20,IF(B1378="Рецензування бакалаврських робіт",H1378*1,IF(B1378="Рецензування магістерських робіт",H1378*2,IF(B1378="Нормоконтроль",H1378*0.33,0)))))</f>
        <v>0</v>
      </c>
      <c r="AD1378" s="20">
        <f>IF(B1378="Голова ЕК (екзамен)",H1378*0.5,IF(B1378="Голова ЕК (захист)",H1378*0.5,IF(B1378="Участь у ЕК (екзамен)",H1378*0.33,IF(B1378="Участь у ЕК (захист)",H1378*0.33,0))))</f>
        <v>0</v>
      </c>
      <c r="AE1378" s="23">
        <f>IF(B1378="Керівництво аспірантами (очна)",H1378*25,IF(B1378="Керівництво аспірантами (заочна)",H1378*25,IF(B1378="Рецензування рефератів (асп.)",H1378*2,IF(B1378="Кандидатські іспити",H1378*0.5,IF(B1378="Вступні іспити (асп.)",H1378*0.5,IF(B1378="Наукове консультування докторантів",H1378*50,0))))))</f>
        <v>0</v>
      </c>
      <c r="AF1378" s="25">
        <f>IF(AND(A1378="ПедПр",D1378="Ден."),H1378*N1378/1.5,IF(AND(A1378="ПедПр",D1378="Заоч."),H1378*0.5*N1378/1.5,IF(AND(A1378="ПедПр",D1378="Заоч.(д)"),H1378*0.5*N1378/1.5,IF(AND(A1378="Пр",D1378="Ден."),H1378*0.5,IF(AND(A1378="Пр",D1378="Заоч."),H1378*0.1,IF(AND(A1378="Пр",D1378="Заоч.(д)"),H1378*0.1,IF(AND(A1378="НПрКПУ",D1378="Ден.",H1378&gt;=5),ROUND(H1378/6,1)*N1378/3*2*2,0)))))))</f>
        <v>0</v>
      </c>
      <c r="AG1378" s="360"/>
      <c r="AH1378" s="211"/>
      <c r="AI1378" s="361"/>
      <c r="AJ1378" s="362">
        <f>SUM(U1378:AI1378)</f>
        <v>6</v>
      </c>
      <c r="AK1378" s="181" t="s">
        <v>1001</v>
      </c>
      <c r="AL1378" s="182">
        <f>IF(OR(AU1378="проф.",AT1378="д.н."),AJ1378/600,AJ1378/600)</f>
        <v>0.01</v>
      </c>
      <c r="AM1378" s="158" t="s">
        <v>943</v>
      </c>
      <c r="AN1378" s="20"/>
      <c r="AO1378" s="20"/>
      <c r="AP1378" s="21"/>
      <c r="AQ1378" s="122" t="s">
        <v>944</v>
      </c>
      <c r="AR1378" s="185" t="str">
        <f>INDEX(Преподаватели!F$3:F$72,MATCH($AK1378,Преподаватели!$E$3:$E$72,0),1)</f>
        <v>доц.</v>
      </c>
      <c r="AS1378" s="101" t="str">
        <f>INDEX(Преподаватели!G$3:G$72,MATCH($AK1378,Преподаватели!$E$3:$E$72,0),1)</f>
        <v>шт.сум.</v>
      </c>
      <c r="AT1378" s="101" t="str">
        <f>INDEX(Преподаватели!H$3:H$72,MATCH($AK1378,Преподаватели!$E$3:$E$72,0),1)</f>
        <v>к.н.</v>
      </c>
      <c r="AU1378" s="186" t="str">
        <f>INDEX(Преподаватели!I$3:I$72,MATCH($AK1378,Преподаватели!$E$3:$E$72,0),1)</f>
        <v>доц.</v>
      </c>
      <c r="AV1378" s="157"/>
      <c r="AW1378" s="163"/>
      <c r="AX1378" s="163"/>
      <c r="AY1378" s="164"/>
      <c r="AZ1378" s="165"/>
      <c r="BA1378" s="165"/>
    </row>
    <row r="1379" spans="1:53" s="1" customFormat="1">
      <c r="A1379" s="21" t="s">
        <v>1013</v>
      </c>
      <c r="B1379" s="552" t="s">
        <v>1068</v>
      </c>
      <c r="C1379" s="68" t="s">
        <v>1005</v>
      </c>
      <c r="D1379" s="21" t="s">
        <v>103</v>
      </c>
      <c r="E1379" s="21" t="s">
        <v>252</v>
      </c>
      <c r="F1379" s="21">
        <v>2</v>
      </c>
      <c r="G1379" s="20" t="s">
        <v>1063</v>
      </c>
      <c r="H1379" s="21">
        <v>1</v>
      </c>
      <c r="I1379" s="49">
        <v>1</v>
      </c>
      <c r="J1379" s="31" t="s">
        <v>964</v>
      </c>
      <c r="K1379" s="31"/>
      <c r="L1379" s="31"/>
      <c r="M1379" s="38"/>
      <c r="N1379" s="193">
        <v>3</v>
      </c>
      <c r="O1379" s="21">
        <v>90</v>
      </c>
      <c r="P1379" s="21">
        <v>6</v>
      </c>
      <c r="Q1379" s="21">
        <v>2</v>
      </c>
      <c r="R1379" s="21">
        <v>0</v>
      </c>
      <c r="S1379" s="21">
        <v>4</v>
      </c>
      <c r="T1379" s="121">
        <v>51</v>
      </c>
      <c r="U1379" s="50">
        <f t="shared" si="321"/>
        <v>2</v>
      </c>
      <c r="V1379" s="29">
        <f t="shared" si="322"/>
        <v>0</v>
      </c>
      <c r="W1379" s="29">
        <f t="shared" si="323"/>
        <v>4</v>
      </c>
      <c r="X1379" s="57">
        <f t="shared" si="324"/>
        <v>0</v>
      </c>
      <c r="Y1379" s="29">
        <f t="shared" si="325"/>
        <v>0</v>
      </c>
      <c r="Z1379" s="20">
        <f t="shared" si="326"/>
        <v>0</v>
      </c>
      <c r="AA1379" s="20">
        <f t="shared" si="335"/>
        <v>0</v>
      </c>
      <c r="AB1379" s="20">
        <f t="shared" si="327"/>
        <v>0</v>
      </c>
      <c r="AC1379" s="20">
        <f t="shared" si="328"/>
        <v>0</v>
      </c>
      <c r="AD1379" s="20">
        <f t="shared" si="329"/>
        <v>0</v>
      </c>
      <c r="AE1379" s="23">
        <f t="shared" si="330"/>
        <v>0</v>
      </c>
      <c r="AF1379" s="25">
        <f t="shared" si="338"/>
        <v>0</v>
      </c>
      <c r="AG1379" s="360">
        <f t="shared" ref="AG1379:AG1394" si="341">IF(OR(L1379="+",A1379="Пр",A1379="ПедПр",A1379="НПрКПУ"),0,IF(OR(D1379="Ден.(д)",D1379="Заоч.(д)"),N1379*0.5*H1379,IF((V1379+W1379)&gt;0,N1379*H1379*0.08,0)))</f>
        <v>0.24</v>
      </c>
      <c r="AH1379" s="211">
        <f t="shared" ref="AH1379:AH1432" si="342">IF(AF1379&gt;0,0,IF(D1379="Заоч.",0,IF(OR(D1379="Ден.(д)",D1379="Заоч.(д)"),0,IF(Q1379&gt;0,N1379*H1379*0.02,0))))</f>
        <v>0.06</v>
      </c>
      <c r="AI1379" s="361"/>
      <c r="AJ1379" s="362">
        <f t="shared" si="340"/>
        <v>6.3</v>
      </c>
      <c r="AK1379" s="181" t="s">
        <v>1001</v>
      </c>
      <c r="AL1379" s="182">
        <f t="shared" si="333"/>
        <v>1.0499999999999999E-2</v>
      </c>
      <c r="AM1379" s="158" t="s">
        <v>943</v>
      </c>
      <c r="AN1379" s="20"/>
      <c r="AO1379" s="20"/>
      <c r="AP1379" s="21"/>
      <c r="AQ1379" s="122" t="s">
        <v>944</v>
      </c>
      <c r="AR1379" s="185" t="str">
        <f>INDEX(Преподаватели!F$3:F$72,MATCH($AK1379,Преподаватели!$E$3:$E$72,0),1)</f>
        <v>доц.</v>
      </c>
      <c r="AS1379" s="101" t="str">
        <f>INDEX(Преподаватели!G$3:G$72,MATCH($AK1379,Преподаватели!$E$3:$E$72,0),1)</f>
        <v>шт.сум.</v>
      </c>
      <c r="AT1379" s="101" t="str">
        <f>INDEX(Преподаватели!H$3:H$72,MATCH($AK1379,Преподаватели!$E$3:$E$72,0),1)</f>
        <v>к.н.</v>
      </c>
      <c r="AU1379" s="186" t="str">
        <f>INDEX(Преподаватели!I$3:I$72,MATCH($AK1379,Преподаватели!$E$3:$E$72,0),1)</f>
        <v>доц.</v>
      </c>
      <c r="AV1379" s="157"/>
      <c r="AW1379" s="163"/>
      <c r="AX1379" s="163"/>
      <c r="AY1379" s="164"/>
      <c r="AZ1379" s="165"/>
      <c r="BA1379" s="165"/>
    </row>
    <row r="1380" spans="1:53">
      <c r="A1380" s="22" t="s">
        <v>1044</v>
      </c>
      <c r="B1380" s="552" t="s">
        <v>1069</v>
      </c>
      <c r="C1380" s="68" t="s">
        <v>1005</v>
      </c>
      <c r="D1380" s="21" t="s">
        <v>103</v>
      </c>
      <c r="E1380" s="21" t="s">
        <v>252</v>
      </c>
      <c r="F1380" s="21">
        <v>2</v>
      </c>
      <c r="G1380" s="20" t="s">
        <v>1063</v>
      </c>
      <c r="H1380" s="21">
        <v>1</v>
      </c>
      <c r="I1380" s="49">
        <v>1</v>
      </c>
      <c r="J1380" s="31" t="s">
        <v>964</v>
      </c>
      <c r="K1380" s="31"/>
      <c r="L1380" s="31"/>
      <c r="M1380" s="38"/>
      <c r="N1380" s="193">
        <v>4</v>
      </c>
      <c r="O1380" s="21">
        <v>120</v>
      </c>
      <c r="P1380" s="21">
        <v>6</v>
      </c>
      <c r="Q1380" s="21">
        <v>2</v>
      </c>
      <c r="R1380" s="21">
        <v>0</v>
      </c>
      <c r="S1380" s="21">
        <v>4</v>
      </c>
      <c r="T1380" s="121">
        <v>68</v>
      </c>
      <c r="U1380" s="50">
        <f t="shared" si="321"/>
        <v>2</v>
      </c>
      <c r="V1380" s="29">
        <f t="shared" si="322"/>
        <v>0</v>
      </c>
      <c r="W1380" s="29">
        <f t="shared" si="323"/>
        <v>4</v>
      </c>
      <c r="X1380" s="57">
        <f t="shared" si="324"/>
        <v>0</v>
      </c>
      <c r="Y1380" s="29">
        <f t="shared" si="325"/>
        <v>0</v>
      </c>
      <c r="Z1380" s="20">
        <f t="shared" si="326"/>
        <v>0</v>
      </c>
      <c r="AA1380" s="20">
        <f t="shared" si="335"/>
        <v>0</v>
      </c>
      <c r="AB1380" s="20">
        <f t="shared" si="327"/>
        <v>0</v>
      </c>
      <c r="AC1380" s="20">
        <f t="shared" si="328"/>
        <v>0</v>
      </c>
      <c r="AD1380" s="20">
        <f t="shared" si="329"/>
        <v>0</v>
      </c>
      <c r="AE1380" s="23">
        <f t="shared" si="330"/>
        <v>0</v>
      </c>
      <c r="AF1380" s="25">
        <f t="shared" si="338"/>
        <v>0</v>
      </c>
      <c r="AG1380" s="360">
        <f t="shared" si="341"/>
        <v>0.32</v>
      </c>
      <c r="AH1380" s="211">
        <f t="shared" si="342"/>
        <v>0.08</v>
      </c>
      <c r="AI1380" s="361"/>
      <c r="AJ1380" s="362">
        <f t="shared" si="340"/>
        <v>6.4</v>
      </c>
      <c r="AK1380" s="181" t="s">
        <v>972</v>
      </c>
      <c r="AL1380" s="182">
        <f t="shared" si="333"/>
        <v>1.0666666666666668E-2</v>
      </c>
      <c r="AM1380" s="158" t="s">
        <v>943</v>
      </c>
      <c r="AN1380" s="20"/>
      <c r="AO1380" s="20"/>
      <c r="AP1380" s="21"/>
      <c r="AQ1380" s="122" t="s">
        <v>944</v>
      </c>
      <c r="AR1380" s="185" t="str">
        <f>INDEX(Преподаватели!F$3:F$72,MATCH($AK1380,Преподаватели!$E$3:$E$72,0),1)</f>
        <v>доц.</v>
      </c>
      <c r="AS1380" s="101" t="str">
        <f>INDEX(Преподаватели!G$3:G$72,MATCH($AK1380,Преподаватели!$E$3:$E$72,0),1)</f>
        <v>шт.</v>
      </c>
      <c r="AT1380" s="101" t="str">
        <f>INDEX(Преподаватели!H$3:H$72,MATCH($AK1380,Преподаватели!$E$3:$E$72,0),1)</f>
        <v>к.н.</v>
      </c>
      <c r="AU1380" s="186" t="str">
        <f>INDEX(Преподаватели!I$3:I$72,MATCH($AK1380,Преподаватели!$E$3:$E$72,0),1)</f>
        <v>б.з.</v>
      </c>
      <c r="AV1380" s="157"/>
      <c r="AW1380" s="163"/>
      <c r="AX1380" s="163"/>
      <c r="AY1380" s="164"/>
      <c r="AZ1380" s="165"/>
      <c r="BA1380" s="165"/>
    </row>
    <row r="1381" spans="1:53" s="1" customFormat="1">
      <c r="A1381" s="21" t="s">
        <v>999</v>
      </c>
      <c r="B1381" s="552" t="s">
        <v>570</v>
      </c>
      <c r="C1381" s="68" t="s">
        <v>1005</v>
      </c>
      <c r="D1381" s="21" t="s">
        <v>103</v>
      </c>
      <c r="E1381" s="21" t="s">
        <v>252</v>
      </c>
      <c r="F1381" s="21">
        <v>1</v>
      </c>
      <c r="G1381" s="20" t="s">
        <v>1063</v>
      </c>
      <c r="H1381" s="21">
        <v>1</v>
      </c>
      <c r="I1381" s="49">
        <v>1</v>
      </c>
      <c r="J1381" s="31" t="s">
        <v>964</v>
      </c>
      <c r="K1381" s="31"/>
      <c r="L1381" s="31"/>
      <c r="M1381" s="38"/>
      <c r="N1381" s="193">
        <v>3</v>
      </c>
      <c r="O1381" s="21">
        <v>90</v>
      </c>
      <c r="P1381" s="21">
        <v>6</v>
      </c>
      <c r="Q1381" s="21">
        <v>2</v>
      </c>
      <c r="R1381" s="21">
        <v>0</v>
      </c>
      <c r="S1381" s="21">
        <v>4</v>
      </c>
      <c r="T1381" s="121">
        <v>48</v>
      </c>
      <c r="U1381" s="50">
        <f t="shared" si="321"/>
        <v>2</v>
      </c>
      <c r="V1381" s="29">
        <f t="shared" si="322"/>
        <v>0</v>
      </c>
      <c r="W1381" s="29">
        <f t="shared" si="323"/>
        <v>4</v>
      </c>
      <c r="X1381" s="57">
        <f t="shared" si="324"/>
        <v>0</v>
      </c>
      <c r="Y1381" s="29">
        <f t="shared" si="325"/>
        <v>0</v>
      </c>
      <c r="Z1381" s="20">
        <f t="shared" si="326"/>
        <v>0</v>
      </c>
      <c r="AA1381" s="20">
        <f t="shared" si="335"/>
        <v>0</v>
      </c>
      <c r="AB1381" s="20">
        <f t="shared" si="327"/>
        <v>0</v>
      </c>
      <c r="AC1381" s="20">
        <f t="shared" si="328"/>
        <v>0</v>
      </c>
      <c r="AD1381" s="20">
        <f t="shared" si="329"/>
        <v>0</v>
      </c>
      <c r="AE1381" s="23">
        <f t="shared" si="330"/>
        <v>0</v>
      </c>
      <c r="AF1381" s="25">
        <f t="shared" si="338"/>
        <v>0</v>
      </c>
      <c r="AG1381" s="360">
        <f t="shared" si="341"/>
        <v>0.24</v>
      </c>
      <c r="AH1381" s="211">
        <f t="shared" si="342"/>
        <v>0.06</v>
      </c>
      <c r="AI1381" s="361"/>
      <c r="AJ1381" s="362">
        <f t="shared" si="340"/>
        <v>6.3</v>
      </c>
      <c r="AK1381" s="181" t="s">
        <v>996</v>
      </c>
      <c r="AL1381" s="182">
        <f t="shared" si="333"/>
        <v>1.0499999999999999E-2</v>
      </c>
      <c r="AM1381" s="158" t="s">
        <v>943</v>
      </c>
      <c r="AN1381" s="20"/>
      <c r="AO1381" s="20"/>
      <c r="AP1381" s="21"/>
      <c r="AQ1381" s="122" t="s">
        <v>944</v>
      </c>
      <c r="AR1381" s="185" t="str">
        <f>INDEX(Преподаватели!F$3:F$72,MATCH($AK1381,Преподаватели!$E$3:$E$72,0),1)</f>
        <v>доц.</v>
      </c>
      <c r="AS1381" s="101" t="str">
        <f>INDEX(Преподаватели!G$3:G$72,MATCH($AK1381,Преподаватели!$E$3:$E$72,0),1)</f>
        <v>шт.</v>
      </c>
      <c r="AT1381" s="101" t="str">
        <f>INDEX(Преподаватели!H$3:H$72,MATCH($AK1381,Преподаватели!$E$3:$E$72,0),1)</f>
        <v>к.н.</v>
      </c>
      <c r="AU1381" s="186" t="str">
        <f>INDEX(Преподаватели!I$3:I$72,MATCH($AK1381,Преподаватели!$E$3:$E$72,0),1)</f>
        <v>б.з.</v>
      </c>
      <c r="AV1381" s="157"/>
      <c r="AW1381" s="163"/>
      <c r="AX1381" s="163"/>
      <c r="AY1381" s="164"/>
      <c r="AZ1381" s="165"/>
      <c r="BA1381" s="165"/>
    </row>
    <row r="1382" spans="1:53" ht="25.5">
      <c r="A1382" s="22" t="s">
        <v>1015</v>
      </c>
      <c r="B1382" s="552" t="s">
        <v>1070</v>
      </c>
      <c r="C1382" s="68" t="s">
        <v>1005</v>
      </c>
      <c r="D1382" s="21" t="s">
        <v>103</v>
      </c>
      <c r="E1382" s="21" t="s">
        <v>252</v>
      </c>
      <c r="F1382" s="21">
        <v>1</v>
      </c>
      <c r="G1382" s="20" t="s">
        <v>1063</v>
      </c>
      <c r="H1382" s="21">
        <v>1</v>
      </c>
      <c r="I1382" s="49">
        <v>1</v>
      </c>
      <c r="J1382" s="31"/>
      <c r="K1382" s="31" t="s">
        <v>964</v>
      </c>
      <c r="L1382" s="31"/>
      <c r="M1382" s="38"/>
      <c r="N1382" s="193">
        <v>3</v>
      </c>
      <c r="O1382" s="21">
        <v>90</v>
      </c>
      <c r="P1382" s="21">
        <v>6</v>
      </c>
      <c r="Q1382" s="21">
        <v>2</v>
      </c>
      <c r="R1382" s="21">
        <v>0</v>
      </c>
      <c r="S1382" s="21">
        <v>4</v>
      </c>
      <c r="T1382" s="121">
        <v>48</v>
      </c>
      <c r="U1382" s="50">
        <f t="shared" si="321"/>
        <v>2</v>
      </c>
      <c r="V1382" s="29">
        <f t="shared" si="322"/>
        <v>0</v>
      </c>
      <c r="W1382" s="29">
        <f t="shared" si="323"/>
        <v>4</v>
      </c>
      <c r="X1382" s="57">
        <f t="shared" si="324"/>
        <v>0</v>
      </c>
      <c r="Y1382" s="29">
        <f t="shared" si="325"/>
        <v>0</v>
      </c>
      <c r="Z1382" s="20">
        <f t="shared" si="326"/>
        <v>0</v>
      </c>
      <c r="AA1382" s="20">
        <f t="shared" si="335"/>
        <v>0</v>
      </c>
      <c r="AB1382" s="20">
        <f t="shared" si="327"/>
        <v>0</v>
      </c>
      <c r="AC1382" s="20">
        <f t="shared" si="328"/>
        <v>0</v>
      </c>
      <c r="AD1382" s="20">
        <f t="shared" si="329"/>
        <v>0</v>
      </c>
      <c r="AE1382" s="23">
        <f t="shared" si="330"/>
        <v>0</v>
      </c>
      <c r="AF1382" s="25">
        <f t="shared" si="338"/>
        <v>0</v>
      </c>
      <c r="AG1382" s="360">
        <f t="shared" si="341"/>
        <v>0.24</v>
      </c>
      <c r="AH1382" s="211">
        <f t="shared" si="342"/>
        <v>0.06</v>
      </c>
      <c r="AI1382" s="361"/>
      <c r="AJ1382" s="362">
        <f t="shared" si="340"/>
        <v>6.3</v>
      </c>
      <c r="AK1382" s="181" t="s">
        <v>954</v>
      </c>
      <c r="AL1382" s="182">
        <f t="shared" si="333"/>
        <v>1.0499999999999999E-2</v>
      </c>
      <c r="AM1382" s="158" t="s">
        <v>943</v>
      </c>
      <c r="AN1382" s="20"/>
      <c r="AO1382" s="20"/>
      <c r="AP1382" s="21"/>
      <c r="AQ1382" s="122" t="s">
        <v>944</v>
      </c>
      <c r="AR1382" s="185" t="str">
        <f>INDEX(Преподаватели!F$3:F$72,MATCH($AK1382,Преподаватели!$E$3:$E$72,0),1)</f>
        <v>ст.викл.</v>
      </c>
      <c r="AS1382" s="101" t="str">
        <f>INDEX(Преподаватели!G$3:G$72,MATCH($AK1382,Преподаватели!$E$3:$E$72,0),1)</f>
        <v>шт.</v>
      </c>
      <c r="AT1382" s="101" t="str">
        <f>INDEX(Преподаватели!H$3:H$72,MATCH($AK1382,Преподаватели!$E$3:$E$72,0),1)</f>
        <v>б.с.</v>
      </c>
      <c r="AU1382" s="186" t="str">
        <f>INDEX(Преподаватели!I$3:I$72,MATCH($AK1382,Преподаватели!$E$3:$E$72,0),1)</f>
        <v>б.з.</v>
      </c>
      <c r="AV1382" s="157"/>
      <c r="AW1382" s="163"/>
      <c r="AX1382" s="163"/>
      <c r="AY1382" s="164"/>
      <c r="AZ1382" s="165"/>
      <c r="BA1382" s="165"/>
    </row>
    <row r="1383" spans="1:53" s="1" customFormat="1" ht="25.5">
      <c r="A1383" s="21" t="s">
        <v>1071</v>
      </c>
      <c r="B1383" s="552" t="s">
        <v>1072</v>
      </c>
      <c r="C1383" s="68" t="s">
        <v>1005</v>
      </c>
      <c r="D1383" s="21" t="s">
        <v>103</v>
      </c>
      <c r="E1383" s="21" t="s">
        <v>252</v>
      </c>
      <c r="F1383" s="21">
        <v>2</v>
      </c>
      <c r="G1383" s="20" t="s">
        <v>1063</v>
      </c>
      <c r="H1383" s="21">
        <v>1</v>
      </c>
      <c r="I1383" s="49">
        <v>1</v>
      </c>
      <c r="J1383" s="37"/>
      <c r="K1383" s="31" t="s">
        <v>964</v>
      </c>
      <c r="L1383" s="31"/>
      <c r="M1383" s="38"/>
      <c r="N1383" s="193">
        <v>2</v>
      </c>
      <c r="O1383" s="21">
        <v>60</v>
      </c>
      <c r="P1383" s="21">
        <v>6</v>
      </c>
      <c r="Q1383" s="21">
        <v>2</v>
      </c>
      <c r="R1383" s="21">
        <v>0</v>
      </c>
      <c r="S1383" s="21">
        <v>4</v>
      </c>
      <c r="T1383" s="121">
        <v>34</v>
      </c>
      <c r="U1383" s="50">
        <f t="shared" si="321"/>
        <v>2</v>
      </c>
      <c r="V1383" s="29">
        <f t="shared" si="322"/>
        <v>0</v>
      </c>
      <c r="W1383" s="29">
        <f t="shared" si="323"/>
        <v>4</v>
      </c>
      <c r="X1383" s="57">
        <f t="shared" si="324"/>
        <v>0</v>
      </c>
      <c r="Y1383" s="29">
        <f t="shared" si="325"/>
        <v>0</v>
      </c>
      <c r="Z1383" s="20">
        <f t="shared" si="326"/>
        <v>0</v>
      </c>
      <c r="AA1383" s="20">
        <f t="shared" si="335"/>
        <v>0</v>
      </c>
      <c r="AB1383" s="20">
        <f t="shared" si="327"/>
        <v>0</v>
      </c>
      <c r="AC1383" s="20">
        <f t="shared" si="328"/>
        <v>0</v>
      </c>
      <c r="AD1383" s="20">
        <f t="shared" si="329"/>
        <v>0</v>
      </c>
      <c r="AE1383" s="23">
        <f t="shared" si="330"/>
        <v>0</v>
      </c>
      <c r="AF1383" s="25">
        <f t="shared" si="338"/>
        <v>0</v>
      </c>
      <c r="AG1383" s="360">
        <f t="shared" si="341"/>
        <v>0.16</v>
      </c>
      <c r="AH1383" s="211">
        <f t="shared" si="342"/>
        <v>0.04</v>
      </c>
      <c r="AI1383" s="361"/>
      <c r="AJ1383" s="362">
        <f t="shared" si="340"/>
        <v>6.2</v>
      </c>
      <c r="AK1383" s="181" t="s">
        <v>954</v>
      </c>
      <c r="AL1383" s="182">
        <f t="shared" si="333"/>
        <v>1.0333333333333333E-2</v>
      </c>
      <c r="AM1383" s="158" t="s">
        <v>943</v>
      </c>
      <c r="AN1383" s="20"/>
      <c r="AO1383" s="20"/>
      <c r="AP1383" s="21"/>
      <c r="AQ1383" s="122" t="s">
        <v>944</v>
      </c>
      <c r="AR1383" s="185" t="str">
        <f>INDEX(Преподаватели!F$3:F$72,MATCH($AK1383,Преподаватели!$E$3:$E$72,0),1)</f>
        <v>ст.викл.</v>
      </c>
      <c r="AS1383" s="101" t="str">
        <f>INDEX(Преподаватели!G$3:G$72,MATCH($AK1383,Преподаватели!$E$3:$E$72,0),1)</f>
        <v>шт.</v>
      </c>
      <c r="AT1383" s="101" t="str">
        <f>INDEX(Преподаватели!H$3:H$72,MATCH($AK1383,Преподаватели!$E$3:$E$72,0),1)</f>
        <v>б.с.</v>
      </c>
      <c r="AU1383" s="186" t="str">
        <f>INDEX(Преподаватели!I$3:I$72,MATCH($AK1383,Преподаватели!$E$3:$E$72,0),1)</f>
        <v>б.з.</v>
      </c>
      <c r="AV1383" s="157"/>
      <c r="AW1383" s="163"/>
      <c r="AX1383" s="163"/>
      <c r="AY1383" s="164"/>
      <c r="AZ1383" s="165"/>
      <c r="BA1383" s="165"/>
    </row>
    <row r="1384" spans="1:53" ht="25.5">
      <c r="A1384" s="22" t="s">
        <v>1073</v>
      </c>
      <c r="B1384" s="552" t="s">
        <v>1074</v>
      </c>
      <c r="C1384" s="68" t="s">
        <v>1005</v>
      </c>
      <c r="D1384" s="21" t="s">
        <v>103</v>
      </c>
      <c r="E1384" s="21" t="s">
        <v>252</v>
      </c>
      <c r="F1384" s="21">
        <v>2</v>
      </c>
      <c r="G1384" s="20" t="s">
        <v>1063</v>
      </c>
      <c r="H1384" s="21">
        <v>1</v>
      </c>
      <c r="I1384" s="49">
        <v>1</v>
      </c>
      <c r="J1384" s="37"/>
      <c r="K1384" s="31" t="s">
        <v>964</v>
      </c>
      <c r="L1384" s="31"/>
      <c r="M1384" s="38"/>
      <c r="N1384" s="193">
        <v>3</v>
      </c>
      <c r="O1384" s="21">
        <v>90</v>
      </c>
      <c r="P1384" s="21">
        <v>6</v>
      </c>
      <c r="Q1384" s="21">
        <v>2</v>
      </c>
      <c r="R1384" s="21">
        <v>0</v>
      </c>
      <c r="S1384" s="21">
        <v>4</v>
      </c>
      <c r="T1384" s="121">
        <v>64</v>
      </c>
      <c r="U1384" s="50">
        <f t="shared" si="321"/>
        <v>2</v>
      </c>
      <c r="V1384" s="29">
        <f t="shared" si="322"/>
        <v>0</v>
      </c>
      <c r="W1384" s="29">
        <f t="shared" si="323"/>
        <v>4</v>
      </c>
      <c r="X1384" s="57">
        <f t="shared" si="324"/>
        <v>0</v>
      </c>
      <c r="Y1384" s="29">
        <f t="shared" si="325"/>
        <v>0</v>
      </c>
      <c r="Z1384" s="20">
        <f t="shared" si="326"/>
        <v>0</v>
      </c>
      <c r="AA1384" s="20">
        <f t="shared" si="335"/>
        <v>0</v>
      </c>
      <c r="AB1384" s="20">
        <f t="shared" si="327"/>
        <v>0</v>
      </c>
      <c r="AC1384" s="20">
        <f t="shared" si="328"/>
        <v>0</v>
      </c>
      <c r="AD1384" s="20">
        <f t="shared" si="329"/>
        <v>0</v>
      </c>
      <c r="AE1384" s="23">
        <f t="shared" si="330"/>
        <v>0</v>
      </c>
      <c r="AF1384" s="25">
        <f t="shared" si="338"/>
        <v>0</v>
      </c>
      <c r="AG1384" s="360">
        <f t="shared" si="341"/>
        <v>0.24</v>
      </c>
      <c r="AH1384" s="211">
        <f t="shared" si="342"/>
        <v>0.06</v>
      </c>
      <c r="AI1384" s="361"/>
      <c r="AJ1384" s="362">
        <f t="shared" si="340"/>
        <v>6.3</v>
      </c>
      <c r="AK1384" s="181" t="s">
        <v>1001</v>
      </c>
      <c r="AL1384" s="182">
        <f t="shared" si="333"/>
        <v>1.0499999999999999E-2</v>
      </c>
      <c r="AM1384" s="158" t="s">
        <v>943</v>
      </c>
      <c r="AN1384" s="20"/>
      <c r="AO1384" s="20"/>
      <c r="AP1384" s="21"/>
      <c r="AQ1384" s="122" t="s">
        <v>944</v>
      </c>
      <c r="AR1384" s="185" t="str">
        <f>INDEX(Преподаватели!F$3:F$72,MATCH($AK1384,Преподаватели!$E$3:$E$72,0),1)</f>
        <v>доц.</v>
      </c>
      <c r="AS1384" s="101" t="str">
        <f>INDEX(Преподаватели!G$3:G$72,MATCH($AK1384,Преподаватели!$E$3:$E$72,0),1)</f>
        <v>шт.сум.</v>
      </c>
      <c r="AT1384" s="101" t="str">
        <f>INDEX(Преподаватели!H$3:H$72,MATCH($AK1384,Преподаватели!$E$3:$E$72,0),1)</f>
        <v>к.н.</v>
      </c>
      <c r="AU1384" s="186" t="str">
        <f>INDEX(Преподаватели!I$3:I$72,MATCH($AK1384,Преподаватели!$E$3:$E$72,0),1)</f>
        <v>доц.</v>
      </c>
      <c r="AV1384" s="157"/>
      <c r="AW1384" s="163"/>
      <c r="AX1384" s="163"/>
      <c r="AY1384" s="164"/>
      <c r="AZ1384" s="165"/>
      <c r="BA1384" s="165"/>
    </row>
    <row r="1385" spans="1:53">
      <c r="A1385" s="22" t="s">
        <v>1075</v>
      </c>
      <c r="B1385" s="552" t="s">
        <v>1055</v>
      </c>
      <c r="C1385" s="68" t="s">
        <v>1005</v>
      </c>
      <c r="D1385" s="21" t="s">
        <v>103</v>
      </c>
      <c r="E1385" s="21" t="s">
        <v>252</v>
      </c>
      <c r="F1385" s="21">
        <v>1</v>
      </c>
      <c r="G1385" s="20" t="s">
        <v>1063</v>
      </c>
      <c r="H1385" s="21">
        <v>1</v>
      </c>
      <c r="I1385" s="49">
        <v>1</v>
      </c>
      <c r="J1385" s="31" t="s">
        <v>964</v>
      </c>
      <c r="K1385" s="31"/>
      <c r="L1385" s="31"/>
      <c r="M1385" s="38"/>
      <c r="N1385" s="193">
        <v>2</v>
      </c>
      <c r="O1385" s="21">
        <v>60</v>
      </c>
      <c r="P1385" s="21">
        <v>6</v>
      </c>
      <c r="Q1385" s="21">
        <v>2</v>
      </c>
      <c r="R1385" s="21">
        <v>0</v>
      </c>
      <c r="S1385" s="21">
        <v>4</v>
      </c>
      <c r="T1385" s="121">
        <v>32</v>
      </c>
      <c r="U1385" s="50">
        <f t="shared" si="321"/>
        <v>2</v>
      </c>
      <c r="V1385" s="29">
        <f t="shared" si="322"/>
        <v>0</v>
      </c>
      <c r="W1385" s="29">
        <f t="shared" si="323"/>
        <v>4</v>
      </c>
      <c r="X1385" s="57">
        <f t="shared" si="324"/>
        <v>0</v>
      </c>
      <c r="Y1385" s="29">
        <f t="shared" si="325"/>
        <v>0</v>
      </c>
      <c r="Z1385" s="20">
        <f t="shared" si="326"/>
        <v>0</v>
      </c>
      <c r="AA1385" s="20">
        <f t="shared" si="335"/>
        <v>0</v>
      </c>
      <c r="AB1385" s="20">
        <f t="shared" si="327"/>
        <v>0</v>
      </c>
      <c r="AC1385" s="20">
        <f t="shared" si="328"/>
        <v>0</v>
      </c>
      <c r="AD1385" s="20">
        <f t="shared" si="329"/>
        <v>0</v>
      </c>
      <c r="AE1385" s="23">
        <f t="shared" si="330"/>
        <v>0</v>
      </c>
      <c r="AF1385" s="25">
        <f t="shared" si="338"/>
        <v>0</v>
      </c>
      <c r="AG1385" s="360">
        <f t="shared" si="341"/>
        <v>0.16</v>
      </c>
      <c r="AH1385" s="211">
        <f t="shared" si="342"/>
        <v>0.04</v>
      </c>
      <c r="AI1385" s="361"/>
      <c r="AJ1385" s="362">
        <f t="shared" si="340"/>
        <v>6.2</v>
      </c>
      <c r="AK1385" s="181" t="s">
        <v>954</v>
      </c>
      <c r="AL1385" s="182">
        <f t="shared" si="333"/>
        <v>1.0333333333333333E-2</v>
      </c>
      <c r="AM1385" s="158" t="s">
        <v>943</v>
      </c>
      <c r="AN1385" s="20"/>
      <c r="AO1385" s="20"/>
      <c r="AP1385" s="21"/>
      <c r="AQ1385" s="122" t="s">
        <v>944</v>
      </c>
      <c r="AR1385" s="185" t="str">
        <f>INDEX(Преподаватели!F$3:F$72,MATCH($AK1385,Преподаватели!$E$3:$E$72,0),1)</f>
        <v>ст.викл.</v>
      </c>
      <c r="AS1385" s="101" t="str">
        <f>INDEX(Преподаватели!G$3:G$72,MATCH($AK1385,Преподаватели!$E$3:$E$72,0),1)</f>
        <v>шт.</v>
      </c>
      <c r="AT1385" s="101" t="str">
        <f>INDEX(Преподаватели!H$3:H$72,MATCH($AK1385,Преподаватели!$E$3:$E$72,0),1)</f>
        <v>б.с.</v>
      </c>
      <c r="AU1385" s="186" t="str">
        <f>INDEX(Преподаватели!I$3:I$72,MATCH($AK1385,Преподаватели!$E$3:$E$72,0),1)</f>
        <v>б.з.</v>
      </c>
      <c r="AV1385" s="157"/>
      <c r="AW1385" s="163"/>
      <c r="AX1385" s="163"/>
      <c r="AY1385" s="164"/>
      <c r="AZ1385" s="165"/>
      <c r="BA1385" s="165"/>
    </row>
    <row r="1386" spans="1:53" s="1" customFormat="1">
      <c r="A1386" s="21" t="s">
        <v>1030</v>
      </c>
      <c r="B1386" s="552" t="s">
        <v>112</v>
      </c>
      <c r="C1386" s="68" t="s">
        <v>1005</v>
      </c>
      <c r="D1386" s="21" t="s">
        <v>103</v>
      </c>
      <c r="E1386" s="21" t="s">
        <v>252</v>
      </c>
      <c r="F1386" s="21">
        <v>1</v>
      </c>
      <c r="G1386" s="20" t="s">
        <v>1063</v>
      </c>
      <c r="H1386" s="21">
        <v>1</v>
      </c>
      <c r="I1386" s="49">
        <v>1</v>
      </c>
      <c r="J1386" s="37"/>
      <c r="K1386" s="31" t="s">
        <v>964</v>
      </c>
      <c r="L1386" s="31"/>
      <c r="M1386" s="38"/>
      <c r="N1386" s="193">
        <v>2</v>
      </c>
      <c r="O1386" s="21">
        <v>60</v>
      </c>
      <c r="P1386" s="21">
        <v>6</v>
      </c>
      <c r="Q1386" s="21">
        <v>2</v>
      </c>
      <c r="R1386" s="21">
        <v>0</v>
      </c>
      <c r="S1386" s="21">
        <v>4</v>
      </c>
      <c r="T1386" s="121">
        <v>32</v>
      </c>
      <c r="U1386" s="50">
        <f t="shared" si="321"/>
        <v>2</v>
      </c>
      <c r="V1386" s="29">
        <f t="shared" si="322"/>
        <v>0</v>
      </c>
      <c r="W1386" s="29">
        <f t="shared" si="323"/>
        <v>4</v>
      </c>
      <c r="X1386" s="57">
        <f t="shared" si="324"/>
        <v>0</v>
      </c>
      <c r="Y1386" s="29">
        <f t="shared" si="325"/>
        <v>0</v>
      </c>
      <c r="Z1386" s="20">
        <f t="shared" si="326"/>
        <v>0</v>
      </c>
      <c r="AA1386" s="20">
        <f t="shared" si="335"/>
        <v>0</v>
      </c>
      <c r="AB1386" s="20">
        <f t="shared" si="327"/>
        <v>0</v>
      </c>
      <c r="AC1386" s="20">
        <f t="shared" si="328"/>
        <v>0</v>
      </c>
      <c r="AD1386" s="20">
        <f t="shared" si="329"/>
        <v>0</v>
      </c>
      <c r="AE1386" s="23">
        <f t="shared" si="330"/>
        <v>0</v>
      </c>
      <c r="AF1386" s="25">
        <f t="shared" si="338"/>
        <v>0</v>
      </c>
      <c r="AG1386" s="360">
        <f t="shared" si="341"/>
        <v>0.16</v>
      </c>
      <c r="AH1386" s="211">
        <f t="shared" si="342"/>
        <v>0.04</v>
      </c>
      <c r="AI1386" s="361"/>
      <c r="AJ1386" s="362">
        <f t="shared" si="340"/>
        <v>6.2</v>
      </c>
      <c r="AK1386" s="181" t="s">
        <v>1001</v>
      </c>
      <c r="AL1386" s="182">
        <f t="shared" si="333"/>
        <v>1.0333333333333333E-2</v>
      </c>
      <c r="AM1386" s="158" t="s">
        <v>943</v>
      </c>
      <c r="AN1386" s="20"/>
      <c r="AO1386" s="20"/>
      <c r="AP1386" s="21"/>
      <c r="AQ1386" s="122" t="s">
        <v>944</v>
      </c>
      <c r="AR1386" s="185" t="str">
        <f>INDEX(Преподаватели!F$3:F$72,MATCH($AK1386,Преподаватели!$E$3:$E$72,0),1)</f>
        <v>доц.</v>
      </c>
      <c r="AS1386" s="101" t="str">
        <f>INDEX(Преподаватели!G$3:G$72,MATCH($AK1386,Преподаватели!$E$3:$E$72,0),1)</f>
        <v>шт.сум.</v>
      </c>
      <c r="AT1386" s="101" t="str">
        <f>INDEX(Преподаватели!H$3:H$72,MATCH($AK1386,Преподаватели!$E$3:$E$72,0),1)</f>
        <v>к.н.</v>
      </c>
      <c r="AU1386" s="186" t="str">
        <f>INDEX(Преподаватели!I$3:I$72,MATCH($AK1386,Преподаватели!$E$3:$E$72,0),1)</f>
        <v>доц.</v>
      </c>
      <c r="AV1386" s="157"/>
      <c r="AW1386" s="163"/>
      <c r="AX1386" s="163"/>
      <c r="AY1386" s="164"/>
      <c r="AZ1386" s="165"/>
      <c r="BA1386" s="165"/>
    </row>
    <row r="1387" spans="1:53" s="1" customFormat="1">
      <c r="A1387" s="324" t="s">
        <v>877</v>
      </c>
      <c r="B1387" s="552" t="s">
        <v>1056</v>
      </c>
      <c r="C1387" s="68" t="s">
        <v>1005</v>
      </c>
      <c r="D1387" s="21" t="s">
        <v>103</v>
      </c>
      <c r="E1387" s="21" t="s">
        <v>252</v>
      </c>
      <c r="F1387" s="21">
        <v>2</v>
      </c>
      <c r="G1387" s="20" t="s">
        <v>1063</v>
      </c>
      <c r="H1387" s="21">
        <v>1</v>
      </c>
      <c r="I1387" s="49">
        <v>1</v>
      </c>
      <c r="J1387" s="37"/>
      <c r="K1387" s="31" t="s">
        <v>879</v>
      </c>
      <c r="L1387" s="31"/>
      <c r="M1387" s="38"/>
      <c r="N1387" s="193">
        <v>7.5</v>
      </c>
      <c r="O1387" s="21">
        <v>225</v>
      </c>
      <c r="P1387" s="21">
        <v>0</v>
      </c>
      <c r="Q1387" s="21">
        <v>0</v>
      </c>
      <c r="R1387" s="21">
        <v>0</v>
      </c>
      <c r="S1387" s="21">
        <v>0</v>
      </c>
      <c r="T1387" s="121"/>
      <c r="U1387" s="50">
        <f t="shared" si="321"/>
        <v>0</v>
      </c>
      <c r="V1387" s="29">
        <f t="shared" si="322"/>
        <v>0</v>
      </c>
      <c r="W1387" s="29">
        <f t="shared" si="323"/>
        <v>0</v>
      </c>
      <c r="X1387" s="57">
        <f t="shared" si="324"/>
        <v>0</v>
      </c>
      <c r="Y1387" s="29">
        <f t="shared" si="325"/>
        <v>0</v>
      </c>
      <c r="Z1387" s="20">
        <f t="shared" si="326"/>
        <v>0</v>
      </c>
      <c r="AA1387" s="20">
        <f t="shared" si="335"/>
        <v>0</v>
      </c>
      <c r="AB1387" s="20">
        <f t="shared" si="327"/>
        <v>0</v>
      </c>
      <c r="AC1387" s="20">
        <f t="shared" si="328"/>
        <v>0</v>
      </c>
      <c r="AD1387" s="20">
        <f t="shared" si="329"/>
        <v>0</v>
      </c>
      <c r="AE1387" s="23">
        <f t="shared" si="330"/>
        <v>0</v>
      </c>
      <c r="AF1387" s="25">
        <f t="shared" si="338"/>
        <v>0.5</v>
      </c>
      <c r="AG1387" s="360">
        <f t="shared" si="341"/>
        <v>0</v>
      </c>
      <c r="AH1387" s="211">
        <f t="shared" si="342"/>
        <v>0</v>
      </c>
      <c r="AI1387" s="361"/>
      <c r="AJ1387" s="362">
        <f t="shared" si="340"/>
        <v>0.5</v>
      </c>
      <c r="AK1387" s="181" t="s">
        <v>972</v>
      </c>
      <c r="AL1387" s="182">
        <f t="shared" si="333"/>
        <v>8.3333333333333339E-4</v>
      </c>
      <c r="AM1387" s="158" t="s">
        <v>943</v>
      </c>
      <c r="AN1387" s="20"/>
      <c r="AO1387" s="20"/>
      <c r="AP1387" s="21"/>
      <c r="AQ1387" s="122" t="s">
        <v>944</v>
      </c>
      <c r="AR1387" s="185" t="str">
        <f>INDEX(Преподаватели!F$3:F$72,MATCH($AK1387,Преподаватели!$E$3:$E$72,0),1)</f>
        <v>доц.</v>
      </c>
      <c r="AS1387" s="101" t="str">
        <f>INDEX(Преподаватели!G$3:G$72,MATCH($AK1387,Преподаватели!$E$3:$E$72,0),1)</f>
        <v>шт.</v>
      </c>
      <c r="AT1387" s="101" t="str">
        <f>INDEX(Преподаватели!H$3:H$72,MATCH($AK1387,Преподаватели!$E$3:$E$72,0),1)</f>
        <v>к.н.</v>
      </c>
      <c r="AU1387" s="186" t="str">
        <f>INDEX(Преподаватели!I$3:I$72,MATCH($AK1387,Преподаватели!$E$3:$E$72,0),1)</f>
        <v>б.з.</v>
      </c>
      <c r="AV1387" s="157"/>
      <c r="AW1387" s="163"/>
      <c r="AX1387" s="163"/>
      <c r="AY1387" s="164"/>
      <c r="AZ1387" s="165"/>
      <c r="BA1387" s="165"/>
    </row>
    <row r="1388" spans="1:53">
      <c r="A1388" s="22" t="s">
        <v>1002</v>
      </c>
      <c r="B1388" s="552" t="s">
        <v>569</v>
      </c>
      <c r="C1388" s="68" t="s">
        <v>1005</v>
      </c>
      <c r="D1388" s="21" t="s">
        <v>103</v>
      </c>
      <c r="E1388" s="21" t="s">
        <v>252</v>
      </c>
      <c r="F1388" s="21">
        <v>1</v>
      </c>
      <c r="G1388" s="20" t="s">
        <v>1063</v>
      </c>
      <c r="H1388" s="21">
        <v>1</v>
      </c>
      <c r="I1388" s="49">
        <v>1</v>
      </c>
      <c r="J1388" s="37"/>
      <c r="K1388" s="31" t="s">
        <v>964</v>
      </c>
      <c r="L1388" s="31"/>
      <c r="M1388" s="38"/>
      <c r="N1388" s="193">
        <v>2</v>
      </c>
      <c r="O1388" s="21">
        <v>60</v>
      </c>
      <c r="P1388" s="21">
        <v>6</v>
      </c>
      <c r="Q1388" s="21">
        <v>2</v>
      </c>
      <c r="R1388" s="21">
        <v>0</v>
      </c>
      <c r="S1388" s="21">
        <v>4</v>
      </c>
      <c r="T1388" s="121">
        <v>32</v>
      </c>
      <c r="U1388" s="50">
        <f t="shared" si="321"/>
        <v>2</v>
      </c>
      <c r="V1388" s="29">
        <f t="shared" si="322"/>
        <v>0</v>
      </c>
      <c r="W1388" s="29">
        <f t="shared" si="323"/>
        <v>4</v>
      </c>
      <c r="X1388" s="57">
        <f t="shared" si="324"/>
        <v>0</v>
      </c>
      <c r="Y1388" s="29">
        <f t="shared" si="325"/>
        <v>0</v>
      </c>
      <c r="Z1388" s="20">
        <f t="shared" si="326"/>
        <v>0</v>
      </c>
      <c r="AA1388" s="20">
        <f t="shared" si="335"/>
        <v>0</v>
      </c>
      <c r="AB1388" s="20">
        <f t="shared" si="327"/>
        <v>0</v>
      </c>
      <c r="AC1388" s="20">
        <f t="shared" si="328"/>
        <v>0</v>
      </c>
      <c r="AD1388" s="20">
        <f t="shared" si="329"/>
        <v>0</v>
      </c>
      <c r="AE1388" s="23">
        <f t="shared" si="330"/>
        <v>0</v>
      </c>
      <c r="AF1388" s="25">
        <f t="shared" si="338"/>
        <v>0</v>
      </c>
      <c r="AG1388" s="360">
        <f t="shared" si="341"/>
        <v>0.16</v>
      </c>
      <c r="AH1388" s="211">
        <f t="shared" si="342"/>
        <v>0.04</v>
      </c>
      <c r="AI1388" s="361"/>
      <c r="AJ1388" s="362">
        <f t="shared" si="340"/>
        <v>6.2</v>
      </c>
      <c r="AK1388" s="181" t="s">
        <v>1001</v>
      </c>
      <c r="AL1388" s="182">
        <f t="shared" si="333"/>
        <v>1.0333333333333333E-2</v>
      </c>
      <c r="AM1388" s="158" t="s">
        <v>943</v>
      </c>
      <c r="AN1388" s="20"/>
      <c r="AO1388" s="20"/>
      <c r="AP1388" s="21"/>
      <c r="AQ1388" s="122" t="s">
        <v>944</v>
      </c>
      <c r="AR1388" s="185" t="str">
        <f>INDEX(Преподаватели!F$3:F$72,MATCH($AK1388,Преподаватели!$E$3:$E$72,0),1)</f>
        <v>доц.</v>
      </c>
      <c r="AS1388" s="101" t="str">
        <f>INDEX(Преподаватели!G$3:G$72,MATCH($AK1388,Преподаватели!$E$3:$E$72,0),1)</f>
        <v>шт.сум.</v>
      </c>
      <c r="AT1388" s="101" t="str">
        <f>INDEX(Преподаватели!H$3:H$72,MATCH($AK1388,Преподаватели!$E$3:$E$72,0),1)</f>
        <v>к.н.</v>
      </c>
      <c r="AU1388" s="186" t="str">
        <f>INDEX(Преподаватели!I$3:I$72,MATCH($AK1388,Преподаватели!$E$3:$E$72,0),1)</f>
        <v>доц.</v>
      </c>
      <c r="AV1388" s="157"/>
      <c r="AW1388" s="163"/>
      <c r="AX1388" s="163"/>
      <c r="AY1388" s="164"/>
      <c r="AZ1388" s="165"/>
      <c r="BA1388" s="165"/>
    </row>
    <row r="1389" spans="1:53">
      <c r="A1389" s="22" t="s">
        <v>1002</v>
      </c>
      <c r="B1389" s="552" t="s">
        <v>569</v>
      </c>
      <c r="C1389" s="68" t="s">
        <v>1005</v>
      </c>
      <c r="D1389" s="21" t="s">
        <v>103</v>
      </c>
      <c r="E1389" s="21" t="s">
        <v>252</v>
      </c>
      <c r="F1389" s="21">
        <v>2</v>
      </c>
      <c r="G1389" s="20" t="s">
        <v>1063</v>
      </c>
      <c r="H1389" s="21">
        <v>1</v>
      </c>
      <c r="I1389" s="49">
        <v>1</v>
      </c>
      <c r="J1389" s="37"/>
      <c r="K1389" s="31" t="s">
        <v>964</v>
      </c>
      <c r="L1389" s="31"/>
      <c r="M1389" s="38"/>
      <c r="N1389" s="193">
        <v>2</v>
      </c>
      <c r="O1389" s="21">
        <v>60</v>
      </c>
      <c r="P1389" s="21">
        <v>6</v>
      </c>
      <c r="Q1389" s="21">
        <v>2</v>
      </c>
      <c r="R1389" s="21">
        <v>0</v>
      </c>
      <c r="S1389" s="21">
        <v>4</v>
      </c>
      <c r="T1389" s="121">
        <v>34</v>
      </c>
      <c r="U1389" s="50">
        <f t="shared" si="321"/>
        <v>2</v>
      </c>
      <c r="V1389" s="29">
        <f t="shared" si="322"/>
        <v>0</v>
      </c>
      <c r="W1389" s="29">
        <f t="shared" si="323"/>
        <v>4</v>
      </c>
      <c r="X1389" s="57">
        <f t="shared" si="324"/>
        <v>0</v>
      </c>
      <c r="Y1389" s="29">
        <f t="shared" si="325"/>
        <v>0</v>
      </c>
      <c r="Z1389" s="20">
        <f t="shared" si="326"/>
        <v>0</v>
      </c>
      <c r="AA1389" s="20">
        <f t="shared" si="335"/>
        <v>0</v>
      </c>
      <c r="AB1389" s="20">
        <f t="shared" si="327"/>
        <v>0</v>
      </c>
      <c r="AC1389" s="20">
        <f t="shared" si="328"/>
        <v>0</v>
      </c>
      <c r="AD1389" s="20">
        <f t="shared" si="329"/>
        <v>0</v>
      </c>
      <c r="AE1389" s="23">
        <f t="shared" si="330"/>
        <v>0</v>
      </c>
      <c r="AF1389" s="25">
        <f t="shared" si="338"/>
        <v>0</v>
      </c>
      <c r="AG1389" s="360">
        <f t="shared" si="341"/>
        <v>0.16</v>
      </c>
      <c r="AH1389" s="211">
        <f t="shared" si="342"/>
        <v>0.04</v>
      </c>
      <c r="AI1389" s="361"/>
      <c r="AJ1389" s="362">
        <f t="shared" si="340"/>
        <v>6.2</v>
      </c>
      <c r="AK1389" s="181" t="s">
        <v>1001</v>
      </c>
      <c r="AL1389" s="182">
        <f t="shared" si="333"/>
        <v>1.0333333333333333E-2</v>
      </c>
      <c r="AM1389" s="158" t="s">
        <v>943</v>
      </c>
      <c r="AN1389" s="20"/>
      <c r="AO1389" s="20"/>
      <c r="AP1389" s="21"/>
      <c r="AQ1389" s="122" t="s">
        <v>944</v>
      </c>
      <c r="AR1389" s="185" t="str">
        <f>INDEX(Преподаватели!F$3:F$72,MATCH($AK1389,Преподаватели!$E$3:$E$72,0),1)</f>
        <v>доц.</v>
      </c>
      <c r="AS1389" s="101" t="str">
        <f>INDEX(Преподаватели!G$3:G$72,MATCH($AK1389,Преподаватели!$E$3:$E$72,0),1)</f>
        <v>шт.сум.</v>
      </c>
      <c r="AT1389" s="101" t="str">
        <f>INDEX(Преподаватели!H$3:H$72,MATCH($AK1389,Преподаватели!$E$3:$E$72,0),1)</f>
        <v>к.н.</v>
      </c>
      <c r="AU1389" s="186" t="str">
        <f>INDEX(Преподаватели!I$3:I$72,MATCH($AK1389,Преподаватели!$E$3:$E$72,0),1)</f>
        <v>доц.</v>
      </c>
      <c r="AV1389" s="157"/>
      <c r="AW1389" s="163"/>
      <c r="AX1389" s="163"/>
      <c r="AY1389" s="164"/>
      <c r="AZ1389" s="165"/>
      <c r="BA1389" s="165"/>
    </row>
    <row r="1390" spans="1:53" s="1" customFormat="1">
      <c r="A1390" s="21" t="s">
        <v>1076</v>
      </c>
      <c r="B1390" s="552" t="s">
        <v>1077</v>
      </c>
      <c r="C1390" s="68" t="s">
        <v>1005</v>
      </c>
      <c r="D1390" s="21" t="s">
        <v>103</v>
      </c>
      <c r="E1390" s="21" t="s">
        <v>252</v>
      </c>
      <c r="F1390" s="21">
        <v>2</v>
      </c>
      <c r="G1390" s="20" t="s">
        <v>1063</v>
      </c>
      <c r="H1390" s="21">
        <v>1</v>
      </c>
      <c r="I1390" s="49">
        <v>1</v>
      </c>
      <c r="J1390" s="37"/>
      <c r="K1390" s="31" t="s">
        <v>964</v>
      </c>
      <c r="L1390" s="31"/>
      <c r="M1390" s="38"/>
      <c r="N1390" s="193">
        <v>2</v>
      </c>
      <c r="O1390" s="21">
        <v>60</v>
      </c>
      <c r="P1390" s="21">
        <v>6</v>
      </c>
      <c r="Q1390" s="21">
        <v>2</v>
      </c>
      <c r="R1390" s="21">
        <v>0</v>
      </c>
      <c r="S1390" s="21">
        <v>4</v>
      </c>
      <c r="T1390" s="121">
        <v>34</v>
      </c>
      <c r="U1390" s="50">
        <f t="shared" si="321"/>
        <v>2</v>
      </c>
      <c r="V1390" s="29">
        <f t="shared" si="322"/>
        <v>0</v>
      </c>
      <c r="W1390" s="29">
        <f t="shared" si="323"/>
        <v>4</v>
      </c>
      <c r="X1390" s="57">
        <f t="shared" si="324"/>
        <v>0</v>
      </c>
      <c r="Y1390" s="29">
        <f t="shared" si="325"/>
        <v>0</v>
      </c>
      <c r="Z1390" s="20">
        <f t="shared" si="326"/>
        <v>0</v>
      </c>
      <c r="AA1390" s="20">
        <f t="shared" si="335"/>
        <v>0</v>
      </c>
      <c r="AB1390" s="20">
        <f t="shared" si="327"/>
        <v>0</v>
      </c>
      <c r="AC1390" s="20">
        <f t="shared" si="328"/>
        <v>0</v>
      </c>
      <c r="AD1390" s="20">
        <f t="shared" si="329"/>
        <v>0</v>
      </c>
      <c r="AE1390" s="23">
        <f t="shared" si="330"/>
        <v>0</v>
      </c>
      <c r="AF1390" s="25">
        <f t="shared" si="338"/>
        <v>0</v>
      </c>
      <c r="AG1390" s="360">
        <f t="shared" si="341"/>
        <v>0.16</v>
      </c>
      <c r="AH1390" s="211">
        <f t="shared" si="342"/>
        <v>0.04</v>
      </c>
      <c r="AI1390" s="361"/>
      <c r="AJ1390" s="362">
        <f t="shared" si="340"/>
        <v>6.2</v>
      </c>
      <c r="AK1390" s="181" t="s">
        <v>972</v>
      </c>
      <c r="AL1390" s="182">
        <f t="shared" si="333"/>
        <v>1.0333333333333333E-2</v>
      </c>
      <c r="AM1390" s="158" t="s">
        <v>943</v>
      </c>
      <c r="AN1390" s="20"/>
      <c r="AO1390" s="20"/>
      <c r="AP1390" s="21"/>
      <c r="AQ1390" s="122" t="s">
        <v>944</v>
      </c>
      <c r="AR1390" s="185" t="str">
        <f>INDEX(Преподаватели!F$3:F$72,MATCH($AK1390,Преподаватели!$E$3:$E$72,0),1)</f>
        <v>доц.</v>
      </c>
      <c r="AS1390" s="101" t="str">
        <f>INDEX(Преподаватели!G$3:G$72,MATCH($AK1390,Преподаватели!$E$3:$E$72,0),1)</f>
        <v>шт.</v>
      </c>
      <c r="AT1390" s="101" t="str">
        <f>INDEX(Преподаватели!H$3:H$72,MATCH($AK1390,Преподаватели!$E$3:$E$72,0),1)</f>
        <v>к.н.</v>
      </c>
      <c r="AU1390" s="186" t="str">
        <f>INDEX(Преподаватели!I$3:I$72,MATCH($AK1390,Преподаватели!$E$3:$E$72,0),1)</f>
        <v>б.з.</v>
      </c>
      <c r="AV1390" s="157"/>
      <c r="AW1390" s="163"/>
      <c r="AX1390" s="163"/>
      <c r="AY1390" s="164"/>
      <c r="AZ1390" s="165"/>
      <c r="BA1390" s="165"/>
    </row>
    <row r="1391" spans="1:53" s="1" customFormat="1">
      <c r="A1391" s="21" t="s">
        <v>1078</v>
      </c>
      <c r="B1391" s="552" t="s">
        <v>571</v>
      </c>
      <c r="C1391" s="68" t="s">
        <v>1005</v>
      </c>
      <c r="D1391" s="21" t="s">
        <v>103</v>
      </c>
      <c r="E1391" s="21" t="s">
        <v>252</v>
      </c>
      <c r="F1391" s="21">
        <v>1</v>
      </c>
      <c r="G1391" s="20" t="s">
        <v>1063</v>
      </c>
      <c r="H1391" s="21">
        <v>1</v>
      </c>
      <c r="I1391" s="49">
        <v>1</v>
      </c>
      <c r="J1391" s="31"/>
      <c r="K1391" s="31" t="s">
        <v>964</v>
      </c>
      <c r="L1391" s="31"/>
      <c r="M1391" s="38"/>
      <c r="N1391" s="193">
        <v>3</v>
      </c>
      <c r="O1391" s="21">
        <v>90</v>
      </c>
      <c r="P1391" s="21">
        <v>6</v>
      </c>
      <c r="Q1391" s="21">
        <v>2</v>
      </c>
      <c r="R1391" s="21">
        <v>0</v>
      </c>
      <c r="S1391" s="21">
        <v>4</v>
      </c>
      <c r="T1391" s="121">
        <v>47</v>
      </c>
      <c r="U1391" s="50">
        <f t="shared" si="321"/>
        <v>2</v>
      </c>
      <c r="V1391" s="29">
        <f t="shared" si="322"/>
        <v>0</v>
      </c>
      <c r="W1391" s="29">
        <f t="shared" si="323"/>
        <v>4</v>
      </c>
      <c r="X1391" s="57">
        <f t="shared" si="324"/>
        <v>0</v>
      </c>
      <c r="Y1391" s="29">
        <f t="shared" si="325"/>
        <v>0</v>
      </c>
      <c r="Z1391" s="20">
        <f t="shared" si="326"/>
        <v>0</v>
      </c>
      <c r="AA1391" s="20">
        <f t="shared" si="335"/>
        <v>0</v>
      </c>
      <c r="AB1391" s="20">
        <f t="shared" si="327"/>
        <v>0</v>
      </c>
      <c r="AC1391" s="20">
        <f t="shared" si="328"/>
        <v>0</v>
      </c>
      <c r="AD1391" s="20">
        <f t="shared" si="329"/>
        <v>0</v>
      </c>
      <c r="AE1391" s="23">
        <f t="shared" si="330"/>
        <v>0</v>
      </c>
      <c r="AF1391" s="25">
        <f t="shared" si="338"/>
        <v>0</v>
      </c>
      <c r="AG1391" s="360">
        <f t="shared" si="341"/>
        <v>0.24</v>
      </c>
      <c r="AH1391" s="211">
        <f t="shared" si="342"/>
        <v>0.06</v>
      </c>
      <c r="AI1391" s="361"/>
      <c r="AJ1391" s="362">
        <f t="shared" si="340"/>
        <v>6.3</v>
      </c>
      <c r="AK1391" s="181" t="s">
        <v>972</v>
      </c>
      <c r="AL1391" s="182">
        <f t="shared" si="333"/>
        <v>1.0499999999999999E-2</v>
      </c>
      <c r="AM1391" s="158" t="s">
        <v>943</v>
      </c>
      <c r="AN1391" s="20"/>
      <c r="AO1391" s="20"/>
      <c r="AP1391" s="21"/>
      <c r="AQ1391" s="122" t="s">
        <v>944</v>
      </c>
      <c r="AR1391" s="185" t="str">
        <f>INDEX(Преподаватели!F$3:F$72,MATCH($AK1391,Преподаватели!$E$3:$E$72,0),1)</f>
        <v>доц.</v>
      </c>
      <c r="AS1391" s="101" t="str">
        <f>INDEX(Преподаватели!G$3:G$72,MATCH($AK1391,Преподаватели!$E$3:$E$72,0),1)</f>
        <v>шт.</v>
      </c>
      <c r="AT1391" s="101" t="str">
        <f>INDEX(Преподаватели!H$3:H$72,MATCH($AK1391,Преподаватели!$E$3:$E$72,0),1)</f>
        <v>к.н.</v>
      </c>
      <c r="AU1391" s="186" t="str">
        <f>INDEX(Преподаватели!I$3:I$72,MATCH($AK1391,Преподаватели!$E$3:$E$72,0),1)</f>
        <v>б.з.</v>
      </c>
      <c r="AV1391" s="157"/>
      <c r="AW1391" s="163"/>
      <c r="AX1391" s="163"/>
      <c r="AY1391" s="164"/>
      <c r="AZ1391" s="165"/>
      <c r="BA1391" s="165"/>
    </row>
    <row r="1392" spans="1:53">
      <c r="A1392" s="22" t="s">
        <v>1059</v>
      </c>
      <c r="B1392" s="552" t="s">
        <v>638</v>
      </c>
      <c r="C1392" s="68" t="s">
        <v>1005</v>
      </c>
      <c r="D1392" s="21" t="s">
        <v>103</v>
      </c>
      <c r="E1392" s="21" t="s">
        <v>252</v>
      </c>
      <c r="F1392" s="21">
        <v>1</v>
      </c>
      <c r="G1392" s="20" t="s">
        <v>1063</v>
      </c>
      <c r="H1392" s="21">
        <v>1</v>
      </c>
      <c r="I1392" s="49">
        <v>1</v>
      </c>
      <c r="J1392" s="37"/>
      <c r="K1392" s="31" t="s">
        <v>964</v>
      </c>
      <c r="L1392" s="31"/>
      <c r="M1392" s="38"/>
      <c r="N1392" s="193">
        <v>3</v>
      </c>
      <c r="O1392" s="21">
        <v>90</v>
      </c>
      <c r="P1392" s="21">
        <v>4</v>
      </c>
      <c r="Q1392" s="21">
        <v>2</v>
      </c>
      <c r="R1392" s="21">
        <v>0</v>
      </c>
      <c r="S1392" s="21">
        <v>2</v>
      </c>
      <c r="T1392" s="121">
        <v>62</v>
      </c>
      <c r="U1392" s="50">
        <f t="shared" si="321"/>
        <v>2</v>
      </c>
      <c r="V1392" s="29">
        <f t="shared" si="322"/>
        <v>0</v>
      </c>
      <c r="W1392" s="29">
        <f t="shared" si="323"/>
        <v>2</v>
      </c>
      <c r="X1392" s="57">
        <f t="shared" si="324"/>
        <v>0</v>
      </c>
      <c r="Y1392" s="29">
        <f t="shared" si="325"/>
        <v>0</v>
      </c>
      <c r="Z1392" s="20">
        <f t="shared" si="326"/>
        <v>0</v>
      </c>
      <c r="AA1392" s="20">
        <f t="shared" si="335"/>
        <v>0</v>
      </c>
      <c r="AB1392" s="20">
        <f t="shared" si="327"/>
        <v>0</v>
      </c>
      <c r="AC1392" s="20">
        <f t="shared" si="328"/>
        <v>0</v>
      </c>
      <c r="AD1392" s="20">
        <f t="shared" si="329"/>
        <v>0</v>
      </c>
      <c r="AE1392" s="23">
        <f t="shared" si="330"/>
        <v>0</v>
      </c>
      <c r="AF1392" s="25">
        <f t="shared" si="338"/>
        <v>0</v>
      </c>
      <c r="AG1392" s="360">
        <f t="shared" si="341"/>
        <v>0.24</v>
      </c>
      <c r="AH1392" s="211">
        <f t="shared" si="342"/>
        <v>0.06</v>
      </c>
      <c r="AI1392" s="361"/>
      <c r="AJ1392" s="362">
        <f t="shared" si="340"/>
        <v>4.3</v>
      </c>
      <c r="AK1392" s="181" t="s">
        <v>637</v>
      </c>
      <c r="AL1392" s="182">
        <f t="shared" si="333"/>
        <v>7.1666666666666667E-3</v>
      </c>
      <c r="AM1392" s="158" t="s">
        <v>943</v>
      </c>
      <c r="AN1392" s="20"/>
      <c r="AO1392" s="20"/>
      <c r="AP1392" s="21"/>
      <c r="AQ1392" s="122" t="s">
        <v>944</v>
      </c>
      <c r="AR1392" s="185" t="str">
        <f>INDEX(Преподаватели!F$3:F$72,MATCH($AK1392,Преподаватели!$E$3:$E$72,0),1)</f>
        <v>ст.викл.</v>
      </c>
      <c r="AS1392" s="101" t="str">
        <f>INDEX(Преподаватели!G$3:G$72,MATCH($AK1392,Преподаватели!$E$3:$E$72,0),1)</f>
        <v>сум.</v>
      </c>
      <c r="AT1392" s="101" t="str">
        <f>INDEX(Преподаватели!H$3:H$72,MATCH($AK1392,Преподаватели!$E$3:$E$72,0),1)</f>
        <v>б.с.</v>
      </c>
      <c r="AU1392" s="186" t="str">
        <f>INDEX(Преподаватели!I$3:I$72,MATCH($AK1392,Преподаватели!$E$3:$E$72,0),1)</f>
        <v>б.з.</v>
      </c>
      <c r="AV1392" s="157"/>
      <c r="AW1392" s="163"/>
      <c r="AX1392" s="163"/>
      <c r="AY1392" s="164"/>
      <c r="AZ1392" s="165"/>
      <c r="BA1392" s="165"/>
    </row>
    <row r="1393" spans="1:53">
      <c r="A1393" s="22" t="s">
        <v>1061</v>
      </c>
      <c r="B1393" s="552" t="s">
        <v>1079</v>
      </c>
      <c r="C1393" s="68" t="s">
        <v>1005</v>
      </c>
      <c r="D1393" s="21" t="s">
        <v>103</v>
      </c>
      <c r="E1393" s="21" t="s">
        <v>252</v>
      </c>
      <c r="F1393" s="21">
        <v>2</v>
      </c>
      <c r="G1393" s="20" t="s">
        <v>1063</v>
      </c>
      <c r="H1393" s="21">
        <v>1</v>
      </c>
      <c r="I1393" s="49">
        <v>1</v>
      </c>
      <c r="J1393" s="31"/>
      <c r="K1393" s="31" t="s">
        <v>964</v>
      </c>
      <c r="L1393" s="31"/>
      <c r="M1393" s="38"/>
      <c r="N1393" s="193">
        <v>3</v>
      </c>
      <c r="O1393" s="21">
        <v>90</v>
      </c>
      <c r="P1393" s="21">
        <v>4</v>
      </c>
      <c r="Q1393" s="21">
        <v>2</v>
      </c>
      <c r="R1393" s="21">
        <v>0</v>
      </c>
      <c r="S1393" s="21">
        <v>2</v>
      </c>
      <c r="T1393" s="121">
        <v>64</v>
      </c>
      <c r="U1393" s="50">
        <f t="shared" si="321"/>
        <v>2</v>
      </c>
      <c r="V1393" s="29">
        <f t="shared" si="322"/>
        <v>0</v>
      </c>
      <c r="W1393" s="29">
        <f t="shared" si="323"/>
        <v>2</v>
      </c>
      <c r="X1393" s="57">
        <f t="shared" si="324"/>
        <v>0</v>
      </c>
      <c r="Y1393" s="29">
        <f t="shared" si="325"/>
        <v>0</v>
      </c>
      <c r="Z1393" s="20">
        <f t="shared" si="326"/>
        <v>0</v>
      </c>
      <c r="AA1393" s="20">
        <f t="shared" si="335"/>
        <v>0</v>
      </c>
      <c r="AB1393" s="20">
        <f t="shared" si="327"/>
        <v>0</v>
      </c>
      <c r="AC1393" s="20">
        <f t="shared" si="328"/>
        <v>0</v>
      </c>
      <c r="AD1393" s="20">
        <f t="shared" si="329"/>
        <v>0</v>
      </c>
      <c r="AE1393" s="23">
        <f t="shared" si="330"/>
        <v>0</v>
      </c>
      <c r="AF1393" s="25">
        <f t="shared" si="338"/>
        <v>0</v>
      </c>
      <c r="AG1393" s="360">
        <f t="shared" si="341"/>
        <v>0.24</v>
      </c>
      <c r="AH1393" s="211">
        <f t="shared" si="342"/>
        <v>0.06</v>
      </c>
      <c r="AI1393" s="361"/>
      <c r="AJ1393" s="362">
        <f t="shared" si="340"/>
        <v>4.3</v>
      </c>
      <c r="AK1393" s="181" t="s">
        <v>996</v>
      </c>
      <c r="AL1393" s="182">
        <f t="shared" si="333"/>
        <v>7.1666666666666667E-3</v>
      </c>
      <c r="AM1393" s="158" t="s">
        <v>943</v>
      </c>
      <c r="AN1393" s="20"/>
      <c r="AO1393" s="20"/>
      <c r="AP1393" s="21"/>
      <c r="AQ1393" s="122" t="s">
        <v>944</v>
      </c>
      <c r="AR1393" s="185" t="str">
        <f>INDEX(Преподаватели!F$3:F$72,MATCH($AK1393,Преподаватели!$E$3:$E$72,0),1)</f>
        <v>доц.</v>
      </c>
      <c r="AS1393" s="101" t="str">
        <f>INDEX(Преподаватели!G$3:G$72,MATCH($AK1393,Преподаватели!$E$3:$E$72,0),1)</f>
        <v>шт.</v>
      </c>
      <c r="AT1393" s="101" t="str">
        <f>INDEX(Преподаватели!H$3:H$72,MATCH($AK1393,Преподаватели!$E$3:$E$72,0),1)</f>
        <v>к.н.</v>
      </c>
      <c r="AU1393" s="186" t="str">
        <f>INDEX(Преподаватели!I$3:I$72,MATCH($AK1393,Преподаватели!$E$3:$E$72,0),1)</f>
        <v>б.з.</v>
      </c>
      <c r="AV1393" s="157"/>
      <c r="AW1393" s="163"/>
      <c r="AX1393" s="163"/>
      <c r="AY1393" s="164"/>
      <c r="AZ1393" s="165"/>
      <c r="BA1393" s="165"/>
    </row>
    <row r="1394" spans="1:53" ht="25.5">
      <c r="A1394" s="334" t="s">
        <v>1080</v>
      </c>
      <c r="B1394" s="552" t="s">
        <v>442</v>
      </c>
      <c r="C1394" s="68" t="s">
        <v>1081</v>
      </c>
      <c r="D1394" s="21" t="s">
        <v>437</v>
      </c>
      <c r="E1394" s="21" t="s">
        <v>192</v>
      </c>
      <c r="F1394" s="21">
        <v>1</v>
      </c>
      <c r="G1394" s="320" t="s">
        <v>1082</v>
      </c>
      <c r="H1394" s="21">
        <v>15</v>
      </c>
      <c r="I1394" s="49">
        <v>1</v>
      </c>
      <c r="J1394" s="31"/>
      <c r="K1394" s="31"/>
      <c r="L1394" s="31"/>
      <c r="M1394" s="38"/>
      <c r="N1394" s="193"/>
      <c r="O1394" s="21"/>
      <c r="P1394" s="21">
        <v>2</v>
      </c>
      <c r="Q1394" s="21">
        <v>2</v>
      </c>
      <c r="R1394" s="21"/>
      <c r="S1394" s="21"/>
      <c r="T1394" s="121"/>
      <c r="U1394" s="50">
        <f t="shared" si="321"/>
        <v>2</v>
      </c>
      <c r="V1394" s="29">
        <f t="shared" si="322"/>
        <v>0</v>
      </c>
      <c r="W1394" s="29">
        <f t="shared" si="323"/>
        <v>0</v>
      </c>
      <c r="X1394" s="57">
        <f t="shared" si="324"/>
        <v>0</v>
      </c>
      <c r="Y1394" s="29">
        <f t="shared" si="325"/>
        <v>0</v>
      </c>
      <c r="Z1394" s="20">
        <f t="shared" si="326"/>
        <v>0</v>
      </c>
      <c r="AA1394" s="20">
        <f t="shared" si="335"/>
        <v>0</v>
      </c>
      <c r="AB1394" s="20">
        <f t="shared" si="327"/>
        <v>0</v>
      </c>
      <c r="AC1394" s="20">
        <f t="shared" si="328"/>
        <v>0</v>
      </c>
      <c r="AD1394" s="20">
        <f t="shared" si="329"/>
        <v>0</v>
      </c>
      <c r="AE1394" s="23">
        <f t="shared" si="330"/>
        <v>0</v>
      </c>
      <c r="AF1394" s="25">
        <f t="shared" si="338"/>
        <v>0</v>
      </c>
      <c r="AG1394" s="360">
        <f t="shared" si="341"/>
        <v>0</v>
      </c>
      <c r="AH1394" s="211">
        <f t="shared" si="342"/>
        <v>0</v>
      </c>
      <c r="AI1394" s="361"/>
      <c r="AJ1394" s="362">
        <f t="shared" si="340"/>
        <v>2</v>
      </c>
      <c r="AK1394" s="181" t="s">
        <v>958</v>
      </c>
      <c r="AL1394" s="182">
        <f t="shared" si="333"/>
        <v>3.3333333333333335E-3</v>
      </c>
      <c r="AM1394" s="158" t="s">
        <v>943</v>
      </c>
      <c r="AN1394" s="20"/>
      <c r="AO1394" s="20"/>
      <c r="AP1394" s="21"/>
      <c r="AQ1394" s="122" t="s">
        <v>944</v>
      </c>
      <c r="AR1394" s="185" t="str">
        <f>INDEX(Преподаватели!F$3:F$72,MATCH($AK1394,Преподаватели!$E$3:$E$72,0),1)</f>
        <v>ст.викл.</v>
      </c>
      <c r="AS1394" s="101" t="str">
        <f>INDEX(Преподаватели!G$3:G$72,MATCH($AK1394,Преподаватели!$E$3:$E$72,0),1)</f>
        <v>сум.</v>
      </c>
      <c r="AT1394" s="101" t="str">
        <f>INDEX(Преподаватели!H$3:H$72,MATCH($AK1394,Преподаватели!$E$3:$E$72,0),1)</f>
        <v>б.с.</v>
      </c>
      <c r="AU1394" s="186" t="str">
        <f>INDEX(Преподаватели!I$3:I$72,MATCH($AK1394,Преподаватели!$E$3:$E$72,0),1)</f>
        <v>б.з.</v>
      </c>
      <c r="AV1394" s="157"/>
      <c r="AW1394" s="163"/>
      <c r="AX1394" s="163"/>
      <c r="AY1394" s="164"/>
      <c r="AZ1394" s="165"/>
      <c r="BA1394" s="165"/>
    </row>
    <row r="1395" spans="1:53" s="1" customFormat="1" ht="25.5">
      <c r="A1395" s="22" t="s">
        <v>1004</v>
      </c>
      <c r="B1395" s="552" t="s">
        <v>442</v>
      </c>
      <c r="C1395" s="68" t="s">
        <v>1081</v>
      </c>
      <c r="D1395" s="21" t="s">
        <v>437</v>
      </c>
      <c r="E1395" s="21" t="s">
        <v>192</v>
      </c>
      <c r="F1395" s="21">
        <v>1</v>
      </c>
      <c r="G1395" s="320" t="s">
        <v>1082</v>
      </c>
      <c r="H1395" s="21">
        <v>15</v>
      </c>
      <c r="I1395" s="49">
        <v>1</v>
      </c>
      <c r="J1395" s="37"/>
      <c r="K1395" s="31" t="s">
        <v>106</v>
      </c>
      <c r="L1395" s="31"/>
      <c r="M1395" s="38"/>
      <c r="N1395" s="193">
        <v>2</v>
      </c>
      <c r="O1395" s="21">
        <v>60</v>
      </c>
      <c r="P1395" s="21">
        <v>2</v>
      </c>
      <c r="Q1395" s="21">
        <v>0</v>
      </c>
      <c r="R1395" s="21">
        <v>0</v>
      </c>
      <c r="S1395" s="21">
        <v>2</v>
      </c>
      <c r="T1395" s="121">
        <v>50</v>
      </c>
      <c r="U1395" s="50">
        <f t="shared" si="321"/>
        <v>0</v>
      </c>
      <c r="V1395" s="29">
        <f t="shared" si="322"/>
        <v>0</v>
      </c>
      <c r="W1395" s="29">
        <f t="shared" si="323"/>
        <v>2</v>
      </c>
      <c r="X1395" s="57">
        <f t="shared" si="324"/>
        <v>0</v>
      </c>
      <c r="Y1395" s="29">
        <f t="shared" si="325"/>
        <v>0</v>
      </c>
      <c r="Z1395" s="20">
        <f t="shared" si="326"/>
        <v>0</v>
      </c>
      <c r="AA1395" s="20">
        <f t="shared" si="335"/>
        <v>0</v>
      </c>
      <c r="AB1395" s="20">
        <f t="shared" si="327"/>
        <v>0</v>
      </c>
      <c r="AC1395" s="20">
        <f t="shared" si="328"/>
        <v>0</v>
      </c>
      <c r="AD1395" s="20">
        <f t="shared" si="329"/>
        <v>0</v>
      </c>
      <c r="AE1395" s="23">
        <f t="shared" si="330"/>
        <v>0</v>
      </c>
      <c r="AF1395" s="25">
        <f t="shared" si="338"/>
        <v>0</v>
      </c>
      <c r="AG1395" s="360"/>
      <c r="AH1395" s="211">
        <f t="shared" si="342"/>
        <v>0</v>
      </c>
      <c r="AI1395" s="361"/>
      <c r="AJ1395" s="362">
        <f t="shared" si="340"/>
        <v>2</v>
      </c>
      <c r="AK1395" s="181" t="s">
        <v>958</v>
      </c>
      <c r="AL1395" s="182">
        <f t="shared" si="333"/>
        <v>3.3333333333333335E-3</v>
      </c>
      <c r="AM1395" s="158" t="s">
        <v>943</v>
      </c>
      <c r="AN1395" s="20"/>
      <c r="AO1395" s="20"/>
      <c r="AP1395" s="21"/>
      <c r="AQ1395" s="122" t="s">
        <v>944</v>
      </c>
      <c r="AR1395" s="185" t="str">
        <f>INDEX(Преподаватели!F$3:F$72,MATCH($AK1395,Преподаватели!$E$3:$E$72,0),1)</f>
        <v>ст.викл.</v>
      </c>
      <c r="AS1395" s="101" t="str">
        <f>INDEX(Преподаватели!G$3:G$72,MATCH($AK1395,Преподаватели!$E$3:$E$72,0),1)</f>
        <v>сум.</v>
      </c>
      <c r="AT1395" s="101" t="str">
        <f>INDEX(Преподаватели!H$3:H$72,MATCH($AK1395,Преподаватели!$E$3:$E$72,0),1)</f>
        <v>б.с.</v>
      </c>
      <c r="AU1395" s="186" t="str">
        <f>INDEX(Преподаватели!I$3:I$72,MATCH($AK1395,Преподаватели!$E$3:$E$72,0),1)</f>
        <v>б.з.</v>
      </c>
      <c r="AV1395" s="157"/>
      <c r="AW1395" s="163"/>
      <c r="AX1395" s="163"/>
      <c r="AY1395" s="164"/>
      <c r="AZ1395" s="165"/>
      <c r="BA1395" s="165"/>
    </row>
    <row r="1396" spans="1:53" s="1" customFormat="1">
      <c r="A1396" s="21" t="s">
        <v>1004</v>
      </c>
      <c r="B1396" s="552" t="s">
        <v>442</v>
      </c>
      <c r="C1396" s="68" t="s">
        <v>543</v>
      </c>
      <c r="D1396" s="21" t="s">
        <v>437</v>
      </c>
      <c r="E1396" s="21" t="s">
        <v>192</v>
      </c>
      <c r="F1396" s="21">
        <v>1</v>
      </c>
      <c r="G1396" s="20" t="s">
        <v>1083</v>
      </c>
      <c r="H1396" s="21">
        <v>1</v>
      </c>
      <c r="I1396" s="49">
        <v>1</v>
      </c>
      <c r="J1396" s="37"/>
      <c r="K1396" s="31"/>
      <c r="L1396" s="31"/>
      <c r="M1396" s="38"/>
      <c r="N1396" s="193"/>
      <c r="O1396" s="21"/>
      <c r="P1396" s="21">
        <v>2</v>
      </c>
      <c r="Q1396" s="21">
        <v>2</v>
      </c>
      <c r="R1396" s="21"/>
      <c r="S1396" s="21"/>
      <c r="T1396" s="121"/>
      <c r="U1396" s="50">
        <f t="shared" si="321"/>
        <v>2</v>
      </c>
      <c r="V1396" s="29">
        <f t="shared" si="322"/>
        <v>0</v>
      </c>
      <c r="W1396" s="29">
        <f t="shared" si="323"/>
        <v>0</v>
      </c>
      <c r="X1396" s="57">
        <f t="shared" si="324"/>
        <v>0</v>
      </c>
      <c r="Y1396" s="29">
        <f t="shared" si="325"/>
        <v>0</v>
      </c>
      <c r="Z1396" s="20">
        <f t="shared" si="326"/>
        <v>0</v>
      </c>
      <c r="AA1396" s="20">
        <f t="shared" si="335"/>
        <v>0</v>
      </c>
      <c r="AB1396" s="20">
        <f t="shared" si="327"/>
        <v>0</v>
      </c>
      <c r="AC1396" s="20">
        <f t="shared" si="328"/>
        <v>0</v>
      </c>
      <c r="AD1396" s="20">
        <f t="shared" si="329"/>
        <v>0</v>
      </c>
      <c r="AE1396" s="23">
        <f t="shared" si="330"/>
        <v>0</v>
      </c>
      <c r="AF1396" s="25">
        <f t="shared" si="338"/>
        <v>0</v>
      </c>
      <c r="AG1396" s="360"/>
      <c r="AH1396" s="211">
        <f t="shared" si="342"/>
        <v>0</v>
      </c>
      <c r="AI1396" s="361"/>
      <c r="AJ1396" s="362">
        <f t="shared" si="340"/>
        <v>2</v>
      </c>
      <c r="AK1396" s="181" t="s">
        <v>958</v>
      </c>
      <c r="AL1396" s="182">
        <f t="shared" si="333"/>
        <v>3.3333333333333335E-3</v>
      </c>
      <c r="AM1396" s="158" t="s">
        <v>943</v>
      </c>
      <c r="AN1396" s="20"/>
      <c r="AO1396" s="20"/>
      <c r="AP1396" s="21"/>
      <c r="AQ1396" s="122" t="s">
        <v>944</v>
      </c>
      <c r="AR1396" s="185" t="str">
        <f>INDEX(Преподаватели!F$3:F$72,MATCH($AK1396,Преподаватели!$E$3:$E$72,0),1)</f>
        <v>ст.викл.</v>
      </c>
      <c r="AS1396" s="101" t="str">
        <f>INDEX(Преподаватели!G$3:G$72,MATCH($AK1396,Преподаватели!$E$3:$E$72,0),1)</f>
        <v>сум.</v>
      </c>
      <c r="AT1396" s="101" t="str">
        <f>INDEX(Преподаватели!H$3:H$72,MATCH($AK1396,Преподаватели!$E$3:$E$72,0),1)</f>
        <v>б.с.</v>
      </c>
      <c r="AU1396" s="186" t="str">
        <f>INDEX(Преподаватели!I$3:I$72,MATCH($AK1396,Преподаватели!$E$3:$E$72,0),1)</f>
        <v>б.з.</v>
      </c>
      <c r="AV1396" s="157"/>
      <c r="AW1396" s="163"/>
      <c r="AX1396" s="163"/>
      <c r="AY1396" s="164"/>
      <c r="AZ1396" s="165"/>
      <c r="BA1396" s="165"/>
    </row>
    <row r="1397" spans="1:53">
      <c r="A1397" s="22" t="s">
        <v>1004</v>
      </c>
      <c r="B1397" s="552" t="s">
        <v>442</v>
      </c>
      <c r="C1397" s="68" t="s">
        <v>543</v>
      </c>
      <c r="D1397" s="21" t="s">
        <v>437</v>
      </c>
      <c r="E1397" s="21" t="s">
        <v>192</v>
      </c>
      <c r="F1397" s="21">
        <v>2</v>
      </c>
      <c r="G1397" s="20" t="s">
        <v>1083</v>
      </c>
      <c r="H1397" s="21">
        <v>1</v>
      </c>
      <c r="I1397" s="49">
        <v>1</v>
      </c>
      <c r="J1397" s="37" t="s">
        <v>106</v>
      </c>
      <c r="K1397" s="31"/>
      <c r="L1397" s="31"/>
      <c r="M1397" s="38"/>
      <c r="N1397" s="193">
        <v>2</v>
      </c>
      <c r="O1397" s="21">
        <v>60</v>
      </c>
      <c r="P1397" s="21">
        <v>2</v>
      </c>
      <c r="Q1397" s="21">
        <v>0</v>
      </c>
      <c r="R1397" s="21">
        <v>0</v>
      </c>
      <c r="S1397" s="21">
        <v>2</v>
      </c>
      <c r="T1397" s="121">
        <v>48</v>
      </c>
      <c r="U1397" s="50">
        <f t="shared" si="321"/>
        <v>0</v>
      </c>
      <c r="V1397" s="29">
        <f t="shared" si="322"/>
        <v>0</v>
      </c>
      <c r="W1397" s="29">
        <f t="shared" si="323"/>
        <v>2</v>
      </c>
      <c r="X1397" s="57">
        <f t="shared" si="324"/>
        <v>0</v>
      </c>
      <c r="Y1397" s="29">
        <f t="shared" si="325"/>
        <v>0</v>
      </c>
      <c r="Z1397" s="20">
        <f t="shared" si="326"/>
        <v>0</v>
      </c>
      <c r="AA1397" s="20">
        <f t="shared" si="335"/>
        <v>0</v>
      </c>
      <c r="AB1397" s="20">
        <f t="shared" si="327"/>
        <v>0.25</v>
      </c>
      <c r="AC1397" s="20">
        <f t="shared" si="328"/>
        <v>0</v>
      </c>
      <c r="AD1397" s="20">
        <f t="shared" si="329"/>
        <v>0</v>
      </c>
      <c r="AE1397" s="23">
        <f t="shared" si="330"/>
        <v>0</v>
      </c>
      <c r="AF1397" s="25">
        <f t="shared" si="338"/>
        <v>0</v>
      </c>
      <c r="AG1397" s="360"/>
      <c r="AH1397" s="211">
        <f t="shared" si="342"/>
        <v>0</v>
      </c>
      <c r="AI1397" s="361"/>
      <c r="AJ1397" s="362">
        <f t="shared" si="340"/>
        <v>2.25</v>
      </c>
      <c r="AK1397" s="181" t="s">
        <v>958</v>
      </c>
      <c r="AL1397" s="182">
        <f t="shared" si="333"/>
        <v>3.7499999999999999E-3</v>
      </c>
      <c r="AM1397" s="158" t="s">
        <v>943</v>
      </c>
      <c r="AN1397" s="20"/>
      <c r="AO1397" s="20"/>
      <c r="AP1397" s="21"/>
      <c r="AQ1397" s="122" t="s">
        <v>944</v>
      </c>
      <c r="AR1397" s="185" t="str">
        <f>INDEX(Преподаватели!F$3:F$72,MATCH($AK1397,Преподаватели!$E$3:$E$72,0),1)</f>
        <v>ст.викл.</v>
      </c>
      <c r="AS1397" s="101" t="str">
        <f>INDEX(Преподаватели!G$3:G$72,MATCH($AK1397,Преподаватели!$E$3:$E$72,0),1)</f>
        <v>сум.</v>
      </c>
      <c r="AT1397" s="101" t="str">
        <f>INDEX(Преподаватели!H$3:H$72,MATCH($AK1397,Преподаватели!$E$3:$E$72,0),1)</f>
        <v>б.с.</v>
      </c>
      <c r="AU1397" s="186" t="str">
        <f>INDEX(Преподаватели!I$3:I$72,MATCH($AK1397,Преподаватели!$E$3:$E$72,0),1)</f>
        <v>б.з.</v>
      </c>
      <c r="AV1397" s="157"/>
      <c r="AW1397" s="163"/>
      <c r="AX1397" s="163"/>
      <c r="AY1397" s="164"/>
      <c r="AZ1397" s="165"/>
      <c r="BA1397" s="165"/>
    </row>
    <row r="1398" spans="1:53" ht="25.5">
      <c r="A1398" s="22" t="s">
        <v>1037</v>
      </c>
      <c r="B1398" s="552" t="s">
        <v>190</v>
      </c>
      <c r="C1398" s="68" t="s">
        <v>1081</v>
      </c>
      <c r="D1398" s="21" t="s">
        <v>437</v>
      </c>
      <c r="E1398" s="21" t="s">
        <v>192</v>
      </c>
      <c r="F1398" s="21">
        <v>1</v>
      </c>
      <c r="G1398" s="320" t="s">
        <v>1082</v>
      </c>
      <c r="H1398" s="21">
        <v>15</v>
      </c>
      <c r="I1398" s="49">
        <v>1</v>
      </c>
      <c r="J1398" s="31"/>
      <c r="K1398" s="31"/>
      <c r="L1398" s="31"/>
      <c r="M1398" s="38"/>
      <c r="N1398" s="193"/>
      <c r="O1398" s="21"/>
      <c r="P1398" s="21">
        <v>2</v>
      </c>
      <c r="Q1398" s="21">
        <v>2</v>
      </c>
      <c r="R1398" s="21"/>
      <c r="S1398" s="21"/>
      <c r="T1398" s="121"/>
      <c r="U1398" s="50">
        <f t="shared" si="321"/>
        <v>2</v>
      </c>
      <c r="V1398" s="29">
        <f t="shared" si="322"/>
        <v>0</v>
      </c>
      <c r="W1398" s="29">
        <f t="shared" si="323"/>
        <v>0</v>
      </c>
      <c r="X1398" s="57">
        <f t="shared" si="324"/>
        <v>0</v>
      </c>
      <c r="Y1398" s="29">
        <f t="shared" si="325"/>
        <v>0</v>
      </c>
      <c r="Z1398" s="20">
        <f t="shared" si="326"/>
        <v>0</v>
      </c>
      <c r="AA1398" s="20">
        <f t="shared" si="335"/>
        <v>0</v>
      </c>
      <c r="AB1398" s="20">
        <f t="shared" si="327"/>
        <v>0</v>
      </c>
      <c r="AC1398" s="20">
        <f t="shared" si="328"/>
        <v>0</v>
      </c>
      <c r="AD1398" s="20">
        <f t="shared" si="329"/>
        <v>0</v>
      </c>
      <c r="AE1398" s="23">
        <f t="shared" si="330"/>
        <v>0</v>
      </c>
      <c r="AF1398" s="25">
        <f t="shared" si="338"/>
        <v>0</v>
      </c>
      <c r="AG1398" s="360"/>
      <c r="AH1398" s="211">
        <f t="shared" si="342"/>
        <v>0</v>
      </c>
      <c r="AI1398" s="361"/>
      <c r="AJ1398" s="362">
        <f t="shared" si="340"/>
        <v>2</v>
      </c>
      <c r="AK1398" s="181" t="s">
        <v>942</v>
      </c>
      <c r="AL1398" s="182">
        <f t="shared" si="333"/>
        <v>3.3333333333333335E-3</v>
      </c>
      <c r="AM1398" s="158" t="s">
        <v>943</v>
      </c>
      <c r="AN1398" s="20"/>
      <c r="AO1398" s="20"/>
      <c r="AP1398" s="21"/>
      <c r="AQ1398" s="122" t="s">
        <v>944</v>
      </c>
      <c r="AR1398" s="185" t="str">
        <f>INDEX(Преподаватели!F$3:F$72,MATCH($AK1398,Преподаватели!$E$3:$E$72,0),1)</f>
        <v>доц.</v>
      </c>
      <c r="AS1398" s="101" t="str">
        <f>INDEX(Преподаватели!G$3:G$72,MATCH($AK1398,Преподаватели!$E$3:$E$72,0),1)</f>
        <v>сум.</v>
      </c>
      <c r="AT1398" s="101" t="str">
        <f>INDEX(Преподаватели!H$3:H$72,MATCH($AK1398,Преподаватели!$E$3:$E$72,0),1)</f>
        <v>к.н.</v>
      </c>
      <c r="AU1398" s="186" t="str">
        <f>INDEX(Преподаватели!I$3:I$72,MATCH($AK1398,Преподаватели!$E$3:$E$72,0),1)</f>
        <v>б.з.</v>
      </c>
      <c r="AV1398" s="157"/>
      <c r="AW1398" s="163"/>
      <c r="AX1398" s="163"/>
      <c r="AY1398" s="164"/>
      <c r="AZ1398" s="165"/>
      <c r="BA1398" s="165"/>
    </row>
    <row r="1399" spans="1:53" s="1" customFormat="1" ht="25.5">
      <c r="A1399" s="22" t="s">
        <v>1037</v>
      </c>
      <c r="B1399" s="552" t="s">
        <v>190</v>
      </c>
      <c r="C1399" s="68" t="s">
        <v>1081</v>
      </c>
      <c r="D1399" s="21" t="s">
        <v>437</v>
      </c>
      <c r="E1399" s="21" t="s">
        <v>192</v>
      </c>
      <c r="F1399" s="21">
        <v>2</v>
      </c>
      <c r="G1399" s="320" t="s">
        <v>1082</v>
      </c>
      <c r="H1399" s="21">
        <v>15</v>
      </c>
      <c r="I1399" s="49">
        <v>1</v>
      </c>
      <c r="J1399" s="37" t="s">
        <v>106</v>
      </c>
      <c r="K1399" s="31"/>
      <c r="L1399" s="31"/>
      <c r="M1399" s="38"/>
      <c r="N1399" s="193">
        <v>2</v>
      </c>
      <c r="O1399" s="21">
        <v>60</v>
      </c>
      <c r="P1399" s="21">
        <v>2</v>
      </c>
      <c r="Q1399" s="21">
        <v>0</v>
      </c>
      <c r="R1399" s="21">
        <v>0</v>
      </c>
      <c r="S1399" s="21">
        <v>2</v>
      </c>
      <c r="T1399" s="121">
        <v>48</v>
      </c>
      <c r="U1399" s="50">
        <f t="shared" si="321"/>
        <v>0</v>
      </c>
      <c r="V1399" s="29">
        <f t="shared" si="322"/>
        <v>0</v>
      </c>
      <c r="W1399" s="29">
        <f t="shared" si="323"/>
        <v>2</v>
      </c>
      <c r="X1399" s="57">
        <f t="shared" si="324"/>
        <v>0</v>
      </c>
      <c r="Y1399" s="29">
        <f t="shared" si="325"/>
        <v>0</v>
      </c>
      <c r="Z1399" s="20">
        <f t="shared" si="326"/>
        <v>0</v>
      </c>
      <c r="AA1399" s="20">
        <f t="shared" si="335"/>
        <v>0</v>
      </c>
      <c r="AB1399" s="20">
        <f t="shared" si="327"/>
        <v>3.75</v>
      </c>
      <c r="AC1399" s="20">
        <f t="shared" si="328"/>
        <v>0</v>
      </c>
      <c r="AD1399" s="20">
        <f t="shared" si="329"/>
        <v>0</v>
      </c>
      <c r="AE1399" s="23">
        <f t="shared" si="330"/>
        <v>0</v>
      </c>
      <c r="AF1399" s="25">
        <f t="shared" si="338"/>
        <v>0</v>
      </c>
      <c r="AG1399" s="360"/>
      <c r="AH1399" s="211">
        <f t="shared" si="342"/>
        <v>0</v>
      </c>
      <c r="AI1399" s="361"/>
      <c r="AJ1399" s="362">
        <f t="shared" si="340"/>
        <v>5.75</v>
      </c>
      <c r="AK1399" s="181" t="s">
        <v>942</v>
      </c>
      <c r="AL1399" s="182">
        <f t="shared" si="333"/>
        <v>9.5833333333333326E-3</v>
      </c>
      <c r="AM1399" s="158" t="s">
        <v>943</v>
      </c>
      <c r="AN1399" s="20"/>
      <c r="AO1399" s="20"/>
      <c r="AP1399" s="21"/>
      <c r="AQ1399" s="122" t="s">
        <v>944</v>
      </c>
      <c r="AR1399" s="185" t="str">
        <f>INDEX(Преподаватели!F$3:F$72,MATCH($AK1399,Преподаватели!$E$3:$E$72,0),1)</f>
        <v>доц.</v>
      </c>
      <c r="AS1399" s="101" t="str">
        <f>INDEX(Преподаватели!G$3:G$72,MATCH($AK1399,Преподаватели!$E$3:$E$72,0),1)</f>
        <v>сум.</v>
      </c>
      <c r="AT1399" s="101" t="str">
        <f>INDEX(Преподаватели!H$3:H$72,MATCH($AK1399,Преподаватели!$E$3:$E$72,0),1)</f>
        <v>к.н.</v>
      </c>
      <c r="AU1399" s="186" t="str">
        <f>INDEX(Преподаватели!I$3:I$72,MATCH($AK1399,Преподаватели!$E$3:$E$72,0),1)</f>
        <v>б.з.</v>
      </c>
      <c r="AV1399" s="157"/>
      <c r="AW1399" s="163"/>
      <c r="AX1399" s="163"/>
      <c r="AY1399" s="164"/>
      <c r="AZ1399" s="165"/>
      <c r="BA1399" s="165"/>
    </row>
    <row r="1400" spans="1:53" s="1" customFormat="1" ht="25.5">
      <c r="A1400" s="334" t="s">
        <v>1080</v>
      </c>
      <c r="B1400" s="552" t="s">
        <v>1084</v>
      </c>
      <c r="C1400" s="68" t="s">
        <v>543</v>
      </c>
      <c r="D1400" s="21" t="s">
        <v>437</v>
      </c>
      <c r="E1400" s="21" t="s">
        <v>192</v>
      </c>
      <c r="F1400" s="21">
        <v>1</v>
      </c>
      <c r="G1400" s="20" t="s">
        <v>1083</v>
      </c>
      <c r="H1400" s="21">
        <v>1</v>
      </c>
      <c r="I1400" s="49">
        <v>1</v>
      </c>
      <c r="J1400" s="31"/>
      <c r="K1400" s="31"/>
      <c r="L1400" s="31"/>
      <c r="M1400" s="38"/>
      <c r="N1400" s="193"/>
      <c r="O1400" s="21"/>
      <c r="P1400" s="21">
        <v>4</v>
      </c>
      <c r="Q1400" s="21">
        <v>4</v>
      </c>
      <c r="R1400" s="21"/>
      <c r="S1400" s="21"/>
      <c r="T1400" s="121"/>
      <c r="U1400" s="50">
        <f t="shared" si="321"/>
        <v>4</v>
      </c>
      <c r="V1400" s="29">
        <f t="shared" si="322"/>
        <v>0</v>
      </c>
      <c r="W1400" s="29">
        <f t="shared" si="323"/>
        <v>0</v>
      </c>
      <c r="X1400" s="57">
        <f t="shared" si="324"/>
        <v>0</v>
      </c>
      <c r="Y1400" s="29">
        <f t="shared" si="325"/>
        <v>0</v>
      </c>
      <c r="Z1400" s="20">
        <f t="shared" si="326"/>
        <v>0</v>
      </c>
      <c r="AA1400" s="20">
        <f t="shared" si="335"/>
        <v>0</v>
      </c>
      <c r="AB1400" s="20">
        <f t="shared" si="327"/>
        <v>0</v>
      </c>
      <c r="AC1400" s="20">
        <f t="shared" si="328"/>
        <v>0</v>
      </c>
      <c r="AD1400" s="20">
        <f t="shared" si="329"/>
        <v>0</v>
      </c>
      <c r="AE1400" s="23">
        <f t="shared" si="330"/>
        <v>0</v>
      </c>
      <c r="AF1400" s="25">
        <f t="shared" si="338"/>
        <v>0</v>
      </c>
      <c r="AG1400" s="360"/>
      <c r="AH1400" s="211">
        <f t="shared" si="342"/>
        <v>0</v>
      </c>
      <c r="AI1400" s="361"/>
      <c r="AJ1400" s="362">
        <f t="shared" si="340"/>
        <v>4</v>
      </c>
      <c r="AK1400" s="181" t="s">
        <v>839</v>
      </c>
      <c r="AL1400" s="182">
        <f t="shared" si="333"/>
        <v>6.6666666666666671E-3</v>
      </c>
      <c r="AM1400" s="158" t="s">
        <v>943</v>
      </c>
      <c r="AN1400" s="20"/>
      <c r="AO1400" s="20"/>
      <c r="AP1400" s="21"/>
      <c r="AQ1400" s="122" t="s">
        <v>944</v>
      </c>
      <c r="AR1400" s="185" t="str">
        <f>INDEX(Преподаватели!F$3:F$72,MATCH($AK1400,Преподаватели!$E$3:$E$72,0),1)</f>
        <v>ст.викл.</v>
      </c>
      <c r="AS1400" s="101" t="str">
        <f>INDEX(Преподаватели!G$3:G$72,MATCH($AK1400,Преподаватели!$E$3:$E$72,0),1)</f>
        <v>сум.</v>
      </c>
      <c r="AT1400" s="101" t="str">
        <f>INDEX(Преподаватели!H$3:H$72,MATCH($AK1400,Преподаватели!$E$3:$E$72,0),1)</f>
        <v>б.с.</v>
      </c>
      <c r="AU1400" s="186" t="str">
        <f>INDEX(Преподаватели!I$3:I$72,MATCH($AK1400,Преподаватели!$E$3:$E$72,0),1)</f>
        <v>б.з.</v>
      </c>
      <c r="AV1400" s="157"/>
      <c r="AW1400" s="163"/>
      <c r="AX1400" s="163"/>
      <c r="AY1400" s="164"/>
      <c r="AZ1400" s="165"/>
      <c r="BA1400" s="165"/>
    </row>
    <row r="1401" spans="1:53" ht="25.5">
      <c r="A1401" s="22" t="s">
        <v>990</v>
      </c>
      <c r="B1401" s="552" t="s">
        <v>1084</v>
      </c>
      <c r="C1401" s="68" t="s">
        <v>543</v>
      </c>
      <c r="D1401" s="21" t="s">
        <v>437</v>
      </c>
      <c r="E1401" s="21" t="s">
        <v>192</v>
      </c>
      <c r="F1401" s="21">
        <v>1</v>
      </c>
      <c r="G1401" s="20" t="s">
        <v>1083</v>
      </c>
      <c r="H1401" s="21">
        <v>1</v>
      </c>
      <c r="I1401" s="49">
        <v>1</v>
      </c>
      <c r="J1401" s="31"/>
      <c r="K1401" s="31" t="s">
        <v>106</v>
      </c>
      <c r="L1401" s="31"/>
      <c r="M1401" s="38"/>
      <c r="N1401" s="193">
        <v>3</v>
      </c>
      <c r="O1401" s="21">
        <v>90</v>
      </c>
      <c r="P1401" s="21">
        <v>4</v>
      </c>
      <c r="Q1401" s="21">
        <v>0</v>
      </c>
      <c r="R1401" s="21">
        <v>4</v>
      </c>
      <c r="S1401" s="21"/>
      <c r="T1401" s="121">
        <v>72</v>
      </c>
      <c r="U1401" s="50">
        <f t="shared" si="321"/>
        <v>0</v>
      </c>
      <c r="V1401" s="29">
        <f t="shared" si="322"/>
        <v>4</v>
      </c>
      <c r="W1401" s="29">
        <f t="shared" si="323"/>
        <v>0</v>
      </c>
      <c r="X1401" s="57">
        <f t="shared" si="324"/>
        <v>0</v>
      </c>
      <c r="Y1401" s="29">
        <f t="shared" si="325"/>
        <v>0</v>
      </c>
      <c r="Z1401" s="20">
        <f t="shared" si="326"/>
        <v>0</v>
      </c>
      <c r="AA1401" s="20">
        <f t="shared" si="335"/>
        <v>0</v>
      </c>
      <c r="AB1401" s="20">
        <f t="shared" si="327"/>
        <v>0</v>
      </c>
      <c r="AC1401" s="20">
        <f t="shared" si="328"/>
        <v>0</v>
      </c>
      <c r="AD1401" s="20">
        <f t="shared" si="329"/>
        <v>0</v>
      </c>
      <c r="AE1401" s="23">
        <f t="shared" si="330"/>
        <v>0</v>
      </c>
      <c r="AF1401" s="25">
        <f t="shared" si="338"/>
        <v>0</v>
      </c>
      <c r="AG1401" s="360"/>
      <c r="AH1401" s="211">
        <f t="shared" si="342"/>
        <v>0</v>
      </c>
      <c r="AI1401" s="361"/>
      <c r="AJ1401" s="362">
        <f t="shared" si="340"/>
        <v>4</v>
      </c>
      <c r="AK1401" s="181" t="s">
        <v>839</v>
      </c>
      <c r="AL1401" s="182">
        <f t="shared" si="333"/>
        <v>6.6666666666666671E-3</v>
      </c>
      <c r="AM1401" s="158" t="s">
        <v>943</v>
      </c>
      <c r="AN1401" s="20"/>
      <c r="AO1401" s="20"/>
      <c r="AP1401" s="21"/>
      <c r="AQ1401" s="122" t="s">
        <v>944</v>
      </c>
      <c r="AR1401" s="185" t="str">
        <f>INDEX(Преподаватели!F$3:F$72,MATCH($AK1401,Преподаватели!$E$3:$E$72,0),1)</f>
        <v>ст.викл.</v>
      </c>
      <c r="AS1401" s="101" t="str">
        <f>INDEX(Преподаватели!G$3:G$72,MATCH($AK1401,Преподаватели!$E$3:$E$72,0),1)</f>
        <v>сум.</v>
      </c>
      <c r="AT1401" s="101" t="str">
        <f>INDEX(Преподаватели!H$3:H$72,MATCH($AK1401,Преподаватели!$E$3:$E$72,0),1)</f>
        <v>б.с.</v>
      </c>
      <c r="AU1401" s="186" t="str">
        <f>INDEX(Преподаватели!I$3:I$72,MATCH($AK1401,Преподаватели!$E$3:$E$72,0),1)</f>
        <v>б.з.</v>
      </c>
      <c r="AV1401" s="157"/>
      <c r="AW1401" s="163"/>
      <c r="AX1401" s="163"/>
      <c r="AY1401" s="164"/>
      <c r="AZ1401" s="165"/>
      <c r="BA1401" s="165"/>
    </row>
    <row r="1402" spans="1:53" s="1" customFormat="1" ht="25.5">
      <c r="A1402" s="334" t="s">
        <v>1080</v>
      </c>
      <c r="B1402" s="552" t="s">
        <v>465</v>
      </c>
      <c r="C1402" s="68" t="s">
        <v>1085</v>
      </c>
      <c r="D1402" s="21" t="s">
        <v>437</v>
      </c>
      <c r="E1402" s="21" t="s">
        <v>192</v>
      </c>
      <c r="F1402" s="21">
        <v>1</v>
      </c>
      <c r="G1402" s="320" t="s">
        <v>1086</v>
      </c>
      <c r="H1402" s="21">
        <v>14</v>
      </c>
      <c r="I1402" s="49">
        <v>1</v>
      </c>
      <c r="J1402" s="37"/>
      <c r="K1402" s="31"/>
      <c r="L1402" s="31"/>
      <c r="M1402" s="38"/>
      <c r="N1402" s="193"/>
      <c r="O1402" s="21"/>
      <c r="P1402" s="21">
        <v>6</v>
      </c>
      <c r="Q1402" s="21">
        <v>6</v>
      </c>
      <c r="R1402" s="21"/>
      <c r="S1402" s="21"/>
      <c r="T1402" s="121"/>
      <c r="U1402" s="50">
        <f t="shared" si="321"/>
        <v>6</v>
      </c>
      <c r="V1402" s="29">
        <f t="shared" si="322"/>
        <v>0</v>
      </c>
      <c r="W1402" s="29">
        <f t="shared" si="323"/>
        <v>0</v>
      </c>
      <c r="X1402" s="57">
        <f t="shared" si="324"/>
        <v>0</v>
      </c>
      <c r="Y1402" s="29">
        <f t="shared" si="325"/>
        <v>0</v>
      </c>
      <c r="Z1402" s="20">
        <f t="shared" si="326"/>
        <v>0</v>
      </c>
      <c r="AA1402" s="20">
        <f t="shared" si="335"/>
        <v>0</v>
      </c>
      <c r="AB1402" s="20">
        <f t="shared" si="327"/>
        <v>0</v>
      </c>
      <c r="AC1402" s="20">
        <f t="shared" si="328"/>
        <v>0</v>
      </c>
      <c r="AD1402" s="20">
        <f t="shared" si="329"/>
        <v>0</v>
      </c>
      <c r="AE1402" s="23">
        <f t="shared" si="330"/>
        <v>0</v>
      </c>
      <c r="AF1402" s="25">
        <f t="shared" si="338"/>
        <v>0</v>
      </c>
      <c r="AG1402" s="360"/>
      <c r="AH1402" s="211">
        <f t="shared" si="342"/>
        <v>0</v>
      </c>
      <c r="AI1402" s="361"/>
      <c r="AJ1402" s="362">
        <f t="shared" si="340"/>
        <v>6</v>
      </c>
      <c r="AK1402" s="181" t="s">
        <v>996</v>
      </c>
      <c r="AL1402" s="182">
        <f t="shared" si="333"/>
        <v>0.01</v>
      </c>
      <c r="AM1402" s="158" t="s">
        <v>943</v>
      </c>
      <c r="AN1402" s="20"/>
      <c r="AO1402" s="20"/>
      <c r="AP1402" s="21"/>
      <c r="AQ1402" s="122" t="s">
        <v>944</v>
      </c>
      <c r="AR1402" s="185" t="str">
        <f>INDEX(Преподаватели!F$3:F$72,MATCH($AK1402,Преподаватели!$E$3:$E$72,0),1)</f>
        <v>доц.</v>
      </c>
      <c r="AS1402" s="101" t="str">
        <f>INDEX(Преподаватели!G$3:G$72,MATCH($AK1402,Преподаватели!$E$3:$E$72,0),1)</f>
        <v>шт.</v>
      </c>
      <c r="AT1402" s="101" t="str">
        <f>INDEX(Преподаватели!H$3:H$72,MATCH($AK1402,Преподаватели!$E$3:$E$72,0),1)</f>
        <v>к.н.</v>
      </c>
      <c r="AU1402" s="186" t="str">
        <f>INDEX(Преподаватели!I$3:I$72,MATCH($AK1402,Преподаватели!$E$3:$E$72,0),1)</f>
        <v>б.з.</v>
      </c>
      <c r="AV1402" s="157"/>
      <c r="AW1402" s="163"/>
      <c r="AX1402" s="163"/>
      <c r="AY1402" s="164"/>
      <c r="AZ1402" s="165"/>
      <c r="BA1402" s="165"/>
    </row>
    <row r="1403" spans="1:53" s="1" customFormat="1">
      <c r="A1403" s="21" t="s">
        <v>1039</v>
      </c>
      <c r="B1403" s="552" t="s">
        <v>465</v>
      </c>
      <c r="C1403" s="68" t="s">
        <v>543</v>
      </c>
      <c r="D1403" s="21" t="s">
        <v>437</v>
      </c>
      <c r="E1403" s="21" t="s">
        <v>192</v>
      </c>
      <c r="F1403" s="21">
        <v>1</v>
      </c>
      <c r="G1403" s="20" t="s">
        <v>1083</v>
      </c>
      <c r="H1403" s="21">
        <v>1</v>
      </c>
      <c r="I1403" s="49">
        <v>1</v>
      </c>
      <c r="J1403" s="37" t="s">
        <v>106</v>
      </c>
      <c r="K1403" s="31"/>
      <c r="L1403" s="31"/>
      <c r="M1403" s="38"/>
      <c r="N1403" s="193"/>
      <c r="O1403" s="21"/>
      <c r="P1403" s="21"/>
      <c r="Q1403" s="21"/>
      <c r="R1403" s="21"/>
      <c r="S1403" s="21"/>
      <c r="T1403" s="121"/>
      <c r="U1403" s="50">
        <f t="shared" si="321"/>
        <v>0</v>
      </c>
      <c r="V1403" s="29">
        <f t="shared" si="322"/>
        <v>0</v>
      </c>
      <c r="W1403" s="29">
        <f t="shared" si="323"/>
        <v>0</v>
      </c>
      <c r="X1403" s="57">
        <f t="shared" si="324"/>
        <v>0</v>
      </c>
      <c r="Y1403" s="29">
        <f t="shared" si="325"/>
        <v>0</v>
      </c>
      <c r="Z1403" s="20">
        <f t="shared" si="326"/>
        <v>0</v>
      </c>
      <c r="AA1403" s="20">
        <f t="shared" si="335"/>
        <v>0</v>
      </c>
      <c r="AB1403" s="20">
        <f t="shared" si="327"/>
        <v>0.25</v>
      </c>
      <c r="AC1403" s="20">
        <f t="shared" si="328"/>
        <v>0</v>
      </c>
      <c r="AD1403" s="20">
        <f t="shared" si="329"/>
        <v>0</v>
      </c>
      <c r="AE1403" s="23">
        <f t="shared" si="330"/>
        <v>0</v>
      </c>
      <c r="AF1403" s="25">
        <f t="shared" si="338"/>
        <v>0</v>
      </c>
      <c r="AG1403" s="360"/>
      <c r="AH1403" s="211">
        <f t="shared" si="342"/>
        <v>0</v>
      </c>
      <c r="AI1403" s="361"/>
      <c r="AJ1403" s="362">
        <f t="shared" ref="AJ1403:AJ1457" si="343">SUM(U1403:AI1403)</f>
        <v>0.25</v>
      </c>
      <c r="AK1403" s="181" t="s">
        <v>996</v>
      </c>
      <c r="AL1403" s="182">
        <f t="shared" si="333"/>
        <v>4.1666666666666669E-4</v>
      </c>
      <c r="AM1403" s="158" t="s">
        <v>943</v>
      </c>
      <c r="AN1403" s="20"/>
      <c r="AO1403" s="20"/>
      <c r="AP1403" s="21"/>
      <c r="AQ1403" s="122" t="s">
        <v>944</v>
      </c>
      <c r="AR1403" s="185" t="str">
        <f>INDEX(Преподаватели!F$3:F$72,MATCH($AK1403,Преподаватели!$E$3:$E$72,0),1)</f>
        <v>доц.</v>
      </c>
      <c r="AS1403" s="101" t="str">
        <f>INDEX(Преподаватели!G$3:G$72,MATCH($AK1403,Преподаватели!$E$3:$E$72,0),1)</f>
        <v>шт.</v>
      </c>
      <c r="AT1403" s="101" t="str">
        <f>INDEX(Преподаватели!H$3:H$72,MATCH($AK1403,Преподаватели!$E$3:$E$72,0),1)</f>
        <v>к.н.</v>
      </c>
      <c r="AU1403" s="186" t="str">
        <f>INDEX(Преподаватели!I$3:I$72,MATCH($AK1403,Преподаватели!$E$3:$E$72,0),1)</f>
        <v>б.з.</v>
      </c>
      <c r="AV1403" s="157"/>
      <c r="AW1403" s="163"/>
      <c r="AX1403" s="163"/>
      <c r="AY1403" s="164"/>
      <c r="AZ1403" s="165"/>
      <c r="BA1403" s="165"/>
    </row>
    <row r="1404" spans="1:53">
      <c r="A1404" s="334" t="s">
        <v>1080</v>
      </c>
      <c r="B1404" s="552" t="s">
        <v>1088</v>
      </c>
      <c r="C1404" s="68" t="s">
        <v>543</v>
      </c>
      <c r="D1404" s="21" t="s">
        <v>437</v>
      </c>
      <c r="E1404" s="21" t="s">
        <v>192</v>
      </c>
      <c r="F1404" s="21">
        <v>1</v>
      </c>
      <c r="G1404" s="20" t="s">
        <v>1083</v>
      </c>
      <c r="H1404" s="21">
        <v>1</v>
      </c>
      <c r="I1404" s="49">
        <v>1</v>
      </c>
      <c r="J1404" s="31"/>
      <c r="K1404" s="31"/>
      <c r="L1404" s="31"/>
      <c r="M1404" s="38"/>
      <c r="N1404" s="193"/>
      <c r="O1404" s="21"/>
      <c r="P1404" s="21">
        <v>4</v>
      </c>
      <c r="Q1404" s="21">
        <v>4</v>
      </c>
      <c r="R1404" s="21"/>
      <c r="S1404" s="21"/>
      <c r="T1404" s="121"/>
      <c r="U1404" s="50">
        <f t="shared" si="321"/>
        <v>4</v>
      </c>
      <c r="V1404" s="29">
        <f t="shared" si="322"/>
        <v>0</v>
      </c>
      <c r="W1404" s="29">
        <f t="shared" si="323"/>
        <v>0</v>
      </c>
      <c r="X1404" s="57">
        <f t="shared" si="324"/>
        <v>0</v>
      </c>
      <c r="Y1404" s="29">
        <f t="shared" si="325"/>
        <v>0</v>
      </c>
      <c r="Z1404" s="20">
        <f t="shared" si="326"/>
        <v>0</v>
      </c>
      <c r="AA1404" s="20">
        <f t="shared" si="335"/>
        <v>0</v>
      </c>
      <c r="AB1404" s="20">
        <f t="shared" si="327"/>
        <v>0</v>
      </c>
      <c r="AC1404" s="20">
        <f t="shared" si="328"/>
        <v>0</v>
      </c>
      <c r="AD1404" s="20">
        <f t="shared" si="329"/>
        <v>0</v>
      </c>
      <c r="AE1404" s="23">
        <f t="shared" si="330"/>
        <v>0</v>
      </c>
      <c r="AF1404" s="25">
        <f t="shared" si="338"/>
        <v>0</v>
      </c>
      <c r="AG1404" s="360"/>
      <c r="AH1404" s="211">
        <f t="shared" si="342"/>
        <v>0</v>
      </c>
      <c r="AI1404" s="361"/>
      <c r="AJ1404" s="362">
        <f t="shared" si="343"/>
        <v>4</v>
      </c>
      <c r="AK1404" s="181" t="s">
        <v>1025</v>
      </c>
      <c r="AL1404" s="182">
        <f t="shared" si="333"/>
        <v>6.6666666666666671E-3</v>
      </c>
      <c r="AM1404" s="158" t="s">
        <v>943</v>
      </c>
      <c r="AN1404" s="20"/>
      <c r="AO1404" s="20"/>
      <c r="AP1404" s="21"/>
      <c r="AQ1404" s="122" t="s">
        <v>944</v>
      </c>
      <c r="AR1404" s="185" t="str">
        <f>INDEX(Преподаватели!F$3:F$72,MATCH($AK1404,Преподаватели!$E$3:$E$72,0),1)</f>
        <v>ст.викл.</v>
      </c>
      <c r="AS1404" s="101" t="str">
        <f>INDEX(Преподаватели!G$3:G$72,MATCH($AK1404,Преподаватели!$E$3:$E$72,0),1)</f>
        <v>сум.</v>
      </c>
      <c r="AT1404" s="101" t="str">
        <f>INDEX(Преподаватели!H$3:H$72,MATCH($AK1404,Преподаватели!$E$3:$E$72,0),1)</f>
        <v>б.с.</v>
      </c>
      <c r="AU1404" s="186" t="str">
        <f>INDEX(Преподаватели!I$3:I$72,MATCH($AK1404,Преподаватели!$E$3:$E$72,0),1)</f>
        <v>б.з.</v>
      </c>
      <c r="AV1404" s="157"/>
      <c r="AW1404" s="163"/>
      <c r="AX1404" s="163"/>
      <c r="AY1404" s="164"/>
      <c r="AZ1404" s="165"/>
      <c r="BA1404" s="165"/>
    </row>
    <row r="1405" spans="1:53" s="1" customFormat="1">
      <c r="A1405" s="21" t="s">
        <v>978</v>
      </c>
      <c r="B1405" s="552" t="s">
        <v>1088</v>
      </c>
      <c r="C1405" s="68" t="s">
        <v>543</v>
      </c>
      <c r="D1405" s="21" t="s">
        <v>437</v>
      </c>
      <c r="E1405" s="21" t="s">
        <v>192</v>
      </c>
      <c r="F1405" s="21">
        <v>1</v>
      </c>
      <c r="G1405" s="20" t="s">
        <v>1083</v>
      </c>
      <c r="H1405" s="21">
        <v>1</v>
      </c>
      <c r="I1405" s="49">
        <v>1</v>
      </c>
      <c r="J1405" s="37" t="s">
        <v>106</v>
      </c>
      <c r="K1405" s="31"/>
      <c r="L1405" s="31"/>
      <c r="M1405" s="38"/>
      <c r="N1405" s="193">
        <v>4</v>
      </c>
      <c r="O1405" s="21">
        <v>120</v>
      </c>
      <c r="P1405" s="21">
        <v>4</v>
      </c>
      <c r="Q1405" s="21">
        <v>0</v>
      </c>
      <c r="R1405" s="21">
        <v>4</v>
      </c>
      <c r="S1405" s="21"/>
      <c r="T1405" s="121">
        <v>102</v>
      </c>
      <c r="U1405" s="50">
        <f t="shared" si="321"/>
        <v>0</v>
      </c>
      <c r="V1405" s="29">
        <f t="shared" si="322"/>
        <v>4</v>
      </c>
      <c r="W1405" s="29">
        <f t="shared" si="323"/>
        <v>0</v>
      </c>
      <c r="X1405" s="57">
        <f t="shared" si="324"/>
        <v>0</v>
      </c>
      <c r="Y1405" s="29">
        <f t="shared" si="325"/>
        <v>0</v>
      </c>
      <c r="Z1405" s="20">
        <f t="shared" si="326"/>
        <v>0</v>
      </c>
      <c r="AA1405" s="20">
        <f t="shared" si="335"/>
        <v>0</v>
      </c>
      <c r="AB1405" s="20">
        <f t="shared" si="327"/>
        <v>0.25</v>
      </c>
      <c r="AC1405" s="20">
        <f t="shared" si="328"/>
        <v>0</v>
      </c>
      <c r="AD1405" s="20">
        <f t="shared" si="329"/>
        <v>0</v>
      </c>
      <c r="AE1405" s="23">
        <f t="shared" si="330"/>
        <v>0</v>
      </c>
      <c r="AF1405" s="25">
        <f t="shared" si="338"/>
        <v>0</v>
      </c>
      <c r="AG1405" s="360"/>
      <c r="AH1405" s="211">
        <f t="shared" si="342"/>
        <v>0</v>
      </c>
      <c r="AI1405" s="361"/>
      <c r="AJ1405" s="362">
        <f t="shared" si="343"/>
        <v>4.25</v>
      </c>
      <c r="AK1405" s="181" t="s">
        <v>1025</v>
      </c>
      <c r="AL1405" s="182">
        <f t="shared" si="333"/>
        <v>7.083333333333333E-3</v>
      </c>
      <c r="AM1405" s="158" t="s">
        <v>943</v>
      </c>
      <c r="AN1405" s="20"/>
      <c r="AO1405" s="20"/>
      <c r="AP1405" s="21"/>
      <c r="AQ1405" s="122" t="s">
        <v>944</v>
      </c>
      <c r="AR1405" s="185" t="str">
        <f>INDEX(Преподаватели!F$3:F$72,MATCH($AK1405,Преподаватели!$E$3:$E$72,0),1)</f>
        <v>ст.викл.</v>
      </c>
      <c r="AS1405" s="101" t="str">
        <f>INDEX(Преподаватели!G$3:G$72,MATCH($AK1405,Преподаватели!$E$3:$E$72,0),1)</f>
        <v>сум.</v>
      </c>
      <c r="AT1405" s="101" t="str">
        <f>INDEX(Преподаватели!H$3:H$72,MATCH($AK1405,Преподаватели!$E$3:$E$72,0),1)</f>
        <v>б.с.</v>
      </c>
      <c r="AU1405" s="186" t="str">
        <f>INDEX(Преподаватели!I$3:I$72,MATCH($AK1405,Преподаватели!$E$3:$E$72,0),1)</f>
        <v>б.з.</v>
      </c>
      <c r="AV1405" s="157"/>
      <c r="AW1405" s="163"/>
      <c r="AX1405" s="163"/>
      <c r="AY1405" s="164"/>
      <c r="AZ1405" s="165"/>
      <c r="BA1405" s="165"/>
    </row>
    <row r="1406" spans="1:53">
      <c r="A1406" s="334" t="s">
        <v>1080</v>
      </c>
      <c r="B1406" s="552" t="s">
        <v>548</v>
      </c>
      <c r="C1406" s="68" t="s">
        <v>543</v>
      </c>
      <c r="D1406" s="21" t="s">
        <v>437</v>
      </c>
      <c r="E1406" s="21" t="s">
        <v>192</v>
      </c>
      <c r="F1406" s="21">
        <v>1</v>
      </c>
      <c r="G1406" s="20" t="s">
        <v>1083</v>
      </c>
      <c r="H1406" s="21">
        <v>1</v>
      </c>
      <c r="I1406" s="49">
        <v>1</v>
      </c>
      <c r="J1406" s="31"/>
      <c r="K1406" s="31"/>
      <c r="L1406" s="31"/>
      <c r="M1406" s="38"/>
      <c r="N1406" s="193"/>
      <c r="O1406" s="21"/>
      <c r="P1406" s="21">
        <v>4</v>
      </c>
      <c r="Q1406" s="21">
        <v>4</v>
      </c>
      <c r="R1406" s="21"/>
      <c r="S1406" s="21"/>
      <c r="T1406" s="121"/>
      <c r="U1406" s="50">
        <f t="shared" si="321"/>
        <v>4</v>
      </c>
      <c r="V1406" s="29">
        <f t="shared" si="322"/>
        <v>0</v>
      </c>
      <c r="W1406" s="29">
        <f t="shared" si="323"/>
        <v>0</v>
      </c>
      <c r="X1406" s="57">
        <f t="shared" si="324"/>
        <v>0</v>
      </c>
      <c r="Y1406" s="29">
        <f t="shared" si="325"/>
        <v>0</v>
      </c>
      <c r="Z1406" s="20">
        <f t="shared" si="326"/>
        <v>0</v>
      </c>
      <c r="AA1406" s="20">
        <f t="shared" si="335"/>
        <v>0</v>
      </c>
      <c r="AB1406" s="20">
        <f t="shared" si="327"/>
        <v>0</v>
      </c>
      <c r="AC1406" s="20">
        <f t="shared" si="328"/>
        <v>0</v>
      </c>
      <c r="AD1406" s="20">
        <f t="shared" si="329"/>
        <v>0</v>
      </c>
      <c r="AE1406" s="23">
        <f t="shared" si="330"/>
        <v>0</v>
      </c>
      <c r="AF1406" s="25">
        <f t="shared" si="338"/>
        <v>0</v>
      </c>
      <c r="AG1406" s="360"/>
      <c r="AH1406" s="211">
        <f t="shared" si="342"/>
        <v>0</v>
      </c>
      <c r="AI1406" s="361"/>
      <c r="AJ1406" s="362">
        <f t="shared" si="343"/>
        <v>4</v>
      </c>
      <c r="AK1406" s="181" t="s">
        <v>954</v>
      </c>
      <c r="AL1406" s="182">
        <f t="shared" si="333"/>
        <v>6.6666666666666671E-3</v>
      </c>
      <c r="AM1406" s="158" t="s">
        <v>943</v>
      </c>
      <c r="AN1406" s="20"/>
      <c r="AO1406" s="20"/>
      <c r="AP1406" s="21"/>
      <c r="AQ1406" s="122" t="s">
        <v>944</v>
      </c>
      <c r="AR1406" s="185" t="str">
        <f>INDEX(Преподаватели!F$3:F$72,MATCH($AK1406,Преподаватели!$E$3:$E$72,0),1)</f>
        <v>ст.викл.</v>
      </c>
      <c r="AS1406" s="101" t="str">
        <f>INDEX(Преподаватели!G$3:G$72,MATCH($AK1406,Преподаватели!$E$3:$E$72,0),1)</f>
        <v>шт.</v>
      </c>
      <c r="AT1406" s="101" t="str">
        <f>INDEX(Преподаватели!H$3:H$72,MATCH($AK1406,Преподаватели!$E$3:$E$72,0),1)</f>
        <v>б.с.</v>
      </c>
      <c r="AU1406" s="186" t="str">
        <f>INDEX(Преподаватели!I$3:I$72,MATCH($AK1406,Преподаватели!$E$3:$E$72,0),1)</f>
        <v>б.з.</v>
      </c>
      <c r="AV1406" s="157"/>
      <c r="AW1406" s="163"/>
      <c r="AX1406" s="163"/>
      <c r="AY1406" s="164"/>
      <c r="AZ1406" s="165"/>
      <c r="BA1406" s="165"/>
    </row>
    <row r="1407" spans="1:53" s="1" customFormat="1">
      <c r="A1407" s="22" t="s">
        <v>980</v>
      </c>
      <c r="B1407" s="552" t="s">
        <v>548</v>
      </c>
      <c r="C1407" s="68" t="s">
        <v>543</v>
      </c>
      <c r="D1407" s="21" t="s">
        <v>437</v>
      </c>
      <c r="E1407" s="21" t="s">
        <v>192</v>
      </c>
      <c r="F1407" s="21">
        <v>1</v>
      </c>
      <c r="G1407" s="20" t="s">
        <v>1083</v>
      </c>
      <c r="H1407" s="21">
        <v>1</v>
      </c>
      <c r="I1407" s="49">
        <v>1</v>
      </c>
      <c r="J1407" s="37"/>
      <c r="K1407" s="31" t="s">
        <v>106</v>
      </c>
      <c r="L1407" s="31"/>
      <c r="M1407" s="38"/>
      <c r="N1407" s="193">
        <v>4</v>
      </c>
      <c r="O1407" s="21">
        <v>120</v>
      </c>
      <c r="P1407" s="21">
        <v>4</v>
      </c>
      <c r="Q1407" s="21">
        <v>0</v>
      </c>
      <c r="R1407" s="21">
        <v>4</v>
      </c>
      <c r="S1407" s="21"/>
      <c r="T1407" s="121">
        <v>102</v>
      </c>
      <c r="U1407" s="50">
        <f t="shared" si="321"/>
        <v>0</v>
      </c>
      <c r="V1407" s="29">
        <f t="shared" si="322"/>
        <v>4</v>
      </c>
      <c r="W1407" s="29">
        <f t="shared" si="323"/>
        <v>0</v>
      </c>
      <c r="X1407" s="57">
        <f t="shared" si="324"/>
        <v>0</v>
      </c>
      <c r="Y1407" s="29">
        <f t="shared" si="325"/>
        <v>0</v>
      </c>
      <c r="Z1407" s="20">
        <f t="shared" si="326"/>
        <v>0</v>
      </c>
      <c r="AA1407" s="20">
        <f t="shared" si="335"/>
        <v>0</v>
      </c>
      <c r="AB1407" s="20">
        <f t="shared" si="327"/>
        <v>0</v>
      </c>
      <c r="AC1407" s="20">
        <f t="shared" si="328"/>
        <v>0</v>
      </c>
      <c r="AD1407" s="20">
        <f t="shared" si="329"/>
        <v>0</v>
      </c>
      <c r="AE1407" s="23">
        <f t="shared" si="330"/>
        <v>0</v>
      </c>
      <c r="AF1407" s="25">
        <f t="shared" si="338"/>
        <v>0</v>
      </c>
      <c r="AG1407" s="360"/>
      <c r="AH1407" s="211">
        <f t="shared" si="342"/>
        <v>0</v>
      </c>
      <c r="AI1407" s="361"/>
      <c r="AJ1407" s="362">
        <f t="shared" si="343"/>
        <v>4</v>
      </c>
      <c r="AK1407" s="181" t="s">
        <v>954</v>
      </c>
      <c r="AL1407" s="182">
        <f t="shared" si="333"/>
        <v>6.6666666666666671E-3</v>
      </c>
      <c r="AM1407" s="158" t="s">
        <v>943</v>
      </c>
      <c r="AN1407" s="20"/>
      <c r="AO1407" s="20"/>
      <c r="AP1407" s="21"/>
      <c r="AQ1407" s="122" t="s">
        <v>944</v>
      </c>
      <c r="AR1407" s="185" t="str">
        <f>INDEX(Преподаватели!F$3:F$72,MATCH($AK1407,Преподаватели!$E$3:$E$72,0),1)</f>
        <v>ст.викл.</v>
      </c>
      <c r="AS1407" s="101" t="str">
        <f>INDEX(Преподаватели!G$3:G$72,MATCH($AK1407,Преподаватели!$E$3:$E$72,0),1)</f>
        <v>шт.</v>
      </c>
      <c r="AT1407" s="101" t="str">
        <f>INDEX(Преподаватели!H$3:H$72,MATCH($AK1407,Преподаватели!$E$3:$E$72,0),1)</f>
        <v>б.с.</v>
      </c>
      <c r="AU1407" s="186" t="str">
        <f>INDEX(Преподаватели!I$3:I$72,MATCH($AK1407,Преподаватели!$E$3:$E$72,0),1)</f>
        <v>б.з.</v>
      </c>
      <c r="AV1407" s="157"/>
      <c r="AW1407" s="163"/>
      <c r="AX1407" s="163"/>
      <c r="AY1407" s="164"/>
      <c r="AZ1407" s="165"/>
      <c r="BA1407" s="165"/>
    </row>
    <row r="1408" spans="1:53" s="1" customFormat="1">
      <c r="A1408" s="21" t="s">
        <v>980</v>
      </c>
      <c r="B1408" s="552" t="s">
        <v>548</v>
      </c>
      <c r="C1408" s="68" t="s">
        <v>543</v>
      </c>
      <c r="D1408" s="21" t="s">
        <v>437</v>
      </c>
      <c r="E1408" s="21" t="s">
        <v>192</v>
      </c>
      <c r="F1408" s="21">
        <v>1</v>
      </c>
      <c r="G1408" s="20" t="s">
        <v>1083</v>
      </c>
      <c r="H1408" s="21">
        <v>1</v>
      </c>
      <c r="I1408" s="49">
        <v>1</v>
      </c>
      <c r="J1408" s="37"/>
      <c r="K1408" s="31"/>
      <c r="L1408" s="31" t="s">
        <v>439</v>
      </c>
      <c r="M1408" s="38"/>
      <c r="N1408" s="193"/>
      <c r="O1408" s="21"/>
      <c r="P1408" s="21">
        <v>4</v>
      </c>
      <c r="Q1408" s="21">
        <v>4</v>
      </c>
      <c r="R1408" s="21"/>
      <c r="S1408" s="21"/>
      <c r="T1408" s="121"/>
      <c r="U1408" s="50">
        <f t="shared" si="321"/>
        <v>4</v>
      </c>
      <c r="V1408" s="29">
        <f t="shared" si="322"/>
        <v>0</v>
      </c>
      <c r="W1408" s="29">
        <f t="shared" si="323"/>
        <v>0</v>
      </c>
      <c r="X1408" s="57">
        <f t="shared" si="324"/>
        <v>0</v>
      </c>
      <c r="Y1408" s="29">
        <f t="shared" si="325"/>
        <v>0</v>
      </c>
      <c r="Z1408" s="20">
        <f t="shared" si="326"/>
        <v>0</v>
      </c>
      <c r="AA1408" s="20">
        <f t="shared" si="335"/>
        <v>0</v>
      </c>
      <c r="AB1408" s="20">
        <f t="shared" si="327"/>
        <v>0</v>
      </c>
      <c r="AC1408" s="20">
        <f t="shared" si="328"/>
        <v>0</v>
      </c>
      <c r="AD1408" s="20">
        <f t="shared" si="329"/>
        <v>0</v>
      </c>
      <c r="AE1408" s="23">
        <f t="shared" si="330"/>
        <v>0</v>
      </c>
      <c r="AF1408" s="25">
        <f t="shared" si="338"/>
        <v>0</v>
      </c>
      <c r="AG1408" s="360"/>
      <c r="AH1408" s="211">
        <f t="shared" si="342"/>
        <v>0</v>
      </c>
      <c r="AI1408" s="361"/>
      <c r="AJ1408" s="362">
        <f t="shared" si="343"/>
        <v>4</v>
      </c>
      <c r="AK1408" s="181" t="s">
        <v>954</v>
      </c>
      <c r="AL1408" s="182">
        <f t="shared" si="333"/>
        <v>6.6666666666666671E-3</v>
      </c>
      <c r="AM1408" s="158" t="s">
        <v>943</v>
      </c>
      <c r="AN1408" s="20"/>
      <c r="AO1408" s="20"/>
      <c r="AP1408" s="21"/>
      <c r="AQ1408" s="122" t="s">
        <v>944</v>
      </c>
      <c r="AR1408" s="185" t="str">
        <f>INDEX(Преподаватели!F$3:F$72,MATCH($AK1408,Преподаватели!$E$3:$E$72,0),1)</f>
        <v>ст.викл.</v>
      </c>
      <c r="AS1408" s="101" t="str">
        <f>INDEX(Преподаватели!G$3:G$72,MATCH($AK1408,Преподаватели!$E$3:$E$72,0),1)</f>
        <v>шт.</v>
      </c>
      <c r="AT1408" s="101" t="str">
        <f>INDEX(Преподаватели!H$3:H$72,MATCH($AK1408,Преподаватели!$E$3:$E$72,0),1)</f>
        <v>б.с.</v>
      </c>
      <c r="AU1408" s="186" t="str">
        <f>INDEX(Преподаватели!I$3:I$72,MATCH($AK1408,Преподаватели!$E$3:$E$72,0),1)</f>
        <v>б.з.</v>
      </c>
      <c r="AV1408" s="157"/>
      <c r="AW1408" s="163"/>
      <c r="AX1408" s="163"/>
      <c r="AY1408" s="164"/>
      <c r="AZ1408" s="165"/>
      <c r="BA1408" s="165"/>
    </row>
    <row r="1409" spans="1:53">
      <c r="A1409" s="22" t="s">
        <v>980</v>
      </c>
      <c r="B1409" s="552" t="s">
        <v>548</v>
      </c>
      <c r="C1409" s="68" t="s">
        <v>543</v>
      </c>
      <c r="D1409" s="21" t="s">
        <v>437</v>
      </c>
      <c r="E1409" s="21" t="s">
        <v>192</v>
      </c>
      <c r="F1409" s="21">
        <v>2</v>
      </c>
      <c r="G1409" s="20" t="s">
        <v>1083</v>
      </c>
      <c r="H1409" s="21">
        <v>1</v>
      </c>
      <c r="I1409" s="49">
        <v>1</v>
      </c>
      <c r="J1409" s="37" t="s">
        <v>106</v>
      </c>
      <c r="K1409" s="31"/>
      <c r="L1409" s="31" t="s">
        <v>106</v>
      </c>
      <c r="M1409" s="38"/>
      <c r="N1409" s="193">
        <v>4</v>
      </c>
      <c r="O1409" s="21">
        <v>120</v>
      </c>
      <c r="P1409" s="21">
        <v>4</v>
      </c>
      <c r="Q1409" s="21">
        <v>0</v>
      </c>
      <c r="R1409" s="21">
        <v>4</v>
      </c>
      <c r="S1409" s="21"/>
      <c r="T1409" s="121">
        <v>102</v>
      </c>
      <c r="U1409" s="50">
        <f t="shared" si="321"/>
        <v>0</v>
      </c>
      <c r="V1409" s="29">
        <f t="shared" si="322"/>
        <v>4</v>
      </c>
      <c r="W1409" s="29">
        <f t="shared" si="323"/>
        <v>0</v>
      </c>
      <c r="X1409" s="57">
        <f t="shared" si="324"/>
        <v>0</v>
      </c>
      <c r="Y1409" s="29">
        <f t="shared" si="325"/>
        <v>3</v>
      </c>
      <c r="Z1409" s="20">
        <f t="shared" si="326"/>
        <v>0</v>
      </c>
      <c r="AA1409" s="20">
        <f t="shared" si="335"/>
        <v>0</v>
      </c>
      <c r="AB1409" s="20">
        <f t="shared" si="327"/>
        <v>0.25</v>
      </c>
      <c r="AC1409" s="20">
        <f t="shared" si="328"/>
        <v>0</v>
      </c>
      <c r="AD1409" s="20">
        <f t="shared" si="329"/>
        <v>0</v>
      </c>
      <c r="AE1409" s="23">
        <f t="shared" si="330"/>
        <v>0</v>
      </c>
      <c r="AF1409" s="25">
        <f t="shared" si="338"/>
        <v>0</v>
      </c>
      <c r="AG1409" s="360"/>
      <c r="AH1409" s="211">
        <f t="shared" si="342"/>
        <v>0</v>
      </c>
      <c r="AI1409" s="361"/>
      <c r="AJ1409" s="362">
        <f t="shared" si="343"/>
        <v>7.25</v>
      </c>
      <c r="AK1409" s="181" t="s">
        <v>954</v>
      </c>
      <c r="AL1409" s="182">
        <f t="shared" si="333"/>
        <v>1.2083333333333333E-2</v>
      </c>
      <c r="AM1409" s="158" t="s">
        <v>943</v>
      </c>
      <c r="AN1409" s="20"/>
      <c r="AO1409" s="20"/>
      <c r="AP1409" s="21"/>
      <c r="AQ1409" s="122" t="s">
        <v>944</v>
      </c>
      <c r="AR1409" s="185" t="str">
        <f>INDEX(Преподаватели!F$3:F$72,MATCH($AK1409,Преподаватели!$E$3:$E$72,0),1)</f>
        <v>ст.викл.</v>
      </c>
      <c r="AS1409" s="101" t="str">
        <f>INDEX(Преподаватели!G$3:G$72,MATCH($AK1409,Преподаватели!$E$3:$E$72,0),1)</f>
        <v>шт.</v>
      </c>
      <c r="AT1409" s="101" t="str">
        <f>INDEX(Преподаватели!H$3:H$72,MATCH($AK1409,Преподаватели!$E$3:$E$72,0),1)</f>
        <v>б.с.</v>
      </c>
      <c r="AU1409" s="186" t="str">
        <f>INDEX(Преподаватели!I$3:I$72,MATCH($AK1409,Преподаватели!$E$3:$E$72,0),1)</f>
        <v>б.з.</v>
      </c>
      <c r="AV1409" s="157"/>
      <c r="AW1409" s="163"/>
      <c r="AX1409" s="163"/>
      <c r="AY1409" s="164"/>
      <c r="AZ1409" s="165"/>
      <c r="BA1409" s="165"/>
    </row>
    <row r="1410" spans="1:53">
      <c r="A1410" s="22" t="s">
        <v>982</v>
      </c>
      <c r="B1410" s="552" t="s">
        <v>1089</v>
      </c>
      <c r="C1410" s="68" t="s">
        <v>543</v>
      </c>
      <c r="D1410" s="21" t="s">
        <v>437</v>
      </c>
      <c r="E1410" s="21" t="s">
        <v>192</v>
      </c>
      <c r="F1410" s="21">
        <v>1</v>
      </c>
      <c r="G1410" s="20" t="s">
        <v>1083</v>
      </c>
      <c r="H1410" s="21">
        <v>1</v>
      </c>
      <c r="I1410" s="49">
        <v>1</v>
      </c>
      <c r="J1410" s="31"/>
      <c r="K1410" s="31"/>
      <c r="L1410" s="31"/>
      <c r="M1410" s="38"/>
      <c r="N1410" s="193"/>
      <c r="O1410" s="21"/>
      <c r="P1410" s="21">
        <v>4</v>
      </c>
      <c r="Q1410" s="21">
        <v>4</v>
      </c>
      <c r="R1410" s="21"/>
      <c r="S1410" s="21"/>
      <c r="T1410" s="121"/>
      <c r="U1410" s="50">
        <f t="shared" si="321"/>
        <v>4</v>
      </c>
      <c r="V1410" s="29">
        <f t="shared" si="322"/>
        <v>0</v>
      </c>
      <c r="W1410" s="29">
        <f t="shared" si="323"/>
        <v>0</v>
      </c>
      <c r="X1410" s="57">
        <f t="shared" si="324"/>
        <v>0</v>
      </c>
      <c r="Y1410" s="29">
        <f t="shared" si="325"/>
        <v>0</v>
      </c>
      <c r="Z1410" s="20">
        <f t="shared" si="326"/>
        <v>0</v>
      </c>
      <c r="AA1410" s="20">
        <f t="shared" si="335"/>
        <v>0</v>
      </c>
      <c r="AB1410" s="20">
        <f t="shared" si="327"/>
        <v>0</v>
      </c>
      <c r="AC1410" s="20">
        <f t="shared" si="328"/>
        <v>0</v>
      </c>
      <c r="AD1410" s="20">
        <f t="shared" si="329"/>
        <v>0</v>
      </c>
      <c r="AE1410" s="23">
        <f t="shared" si="330"/>
        <v>0</v>
      </c>
      <c r="AF1410" s="25">
        <f t="shared" si="338"/>
        <v>0</v>
      </c>
      <c r="AG1410" s="360"/>
      <c r="AH1410" s="211">
        <f t="shared" si="342"/>
        <v>0</v>
      </c>
      <c r="AI1410" s="361"/>
      <c r="AJ1410" s="362">
        <f t="shared" si="343"/>
        <v>4</v>
      </c>
      <c r="AK1410" s="181" t="s">
        <v>954</v>
      </c>
      <c r="AL1410" s="182">
        <f t="shared" si="333"/>
        <v>6.6666666666666671E-3</v>
      </c>
      <c r="AM1410" s="158" t="s">
        <v>943</v>
      </c>
      <c r="AN1410" s="20"/>
      <c r="AO1410" s="20"/>
      <c r="AP1410" s="21"/>
      <c r="AQ1410" s="122" t="s">
        <v>944</v>
      </c>
      <c r="AR1410" s="185" t="str">
        <f>INDEX(Преподаватели!F$3:F$72,MATCH($AK1410,Преподаватели!$E$3:$E$72,0),1)</f>
        <v>ст.викл.</v>
      </c>
      <c r="AS1410" s="101" t="str">
        <f>INDEX(Преподаватели!G$3:G$72,MATCH($AK1410,Преподаватели!$E$3:$E$72,0),1)</f>
        <v>шт.</v>
      </c>
      <c r="AT1410" s="101" t="str">
        <f>INDEX(Преподаватели!H$3:H$72,MATCH($AK1410,Преподаватели!$E$3:$E$72,0),1)</f>
        <v>б.с.</v>
      </c>
      <c r="AU1410" s="186" t="str">
        <f>INDEX(Преподаватели!I$3:I$72,MATCH($AK1410,Преподаватели!$E$3:$E$72,0),1)</f>
        <v>б.з.</v>
      </c>
      <c r="AV1410" s="157"/>
      <c r="AW1410" s="163"/>
      <c r="AX1410" s="163"/>
      <c r="AY1410" s="164"/>
      <c r="AZ1410" s="165"/>
      <c r="BA1410" s="165"/>
    </row>
    <row r="1411" spans="1:53" s="1" customFormat="1">
      <c r="A1411" s="22" t="s">
        <v>982</v>
      </c>
      <c r="B1411" s="552" t="s">
        <v>1089</v>
      </c>
      <c r="C1411" s="68" t="s">
        <v>543</v>
      </c>
      <c r="D1411" s="21" t="s">
        <v>437</v>
      </c>
      <c r="E1411" s="21" t="s">
        <v>192</v>
      </c>
      <c r="F1411" s="21">
        <v>2</v>
      </c>
      <c r="G1411" s="20" t="s">
        <v>1083</v>
      </c>
      <c r="H1411" s="21">
        <v>1</v>
      </c>
      <c r="I1411" s="49">
        <v>1</v>
      </c>
      <c r="J1411" s="37" t="s">
        <v>106</v>
      </c>
      <c r="K1411" s="31"/>
      <c r="L1411" s="31"/>
      <c r="M1411" s="38"/>
      <c r="N1411" s="193">
        <v>4</v>
      </c>
      <c r="O1411" s="21">
        <v>120</v>
      </c>
      <c r="P1411" s="21">
        <v>4</v>
      </c>
      <c r="Q1411" s="21">
        <v>0</v>
      </c>
      <c r="R1411" s="21">
        <v>4</v>
      </c>
      <c r="S1411" s="21"/>
      <c r="T1411" s="121">
        <v>102</v>
      </c>
      <c r="U1411" s="50">
        <f t="shared" si="321"/>
        <v>0</v>
      </c>
      <c r="V1411" s="29">
        <f t="shared" si="322"/>
        <v>4</v>
      </c>
      <c r="W1411" s="29">
        <f t="shared" si="323"/>
        <v>0</v>
      </c>
      <c r="X1411" s="57">
        <f t="shared" si="324"/>
        <v>0</v>
      </c>
      <c r="Y1411" s="29">
        <f t="shared" si="325"/>
        <v>0</v>
      </c>
      <c r="Z1411" s="20">
        <f t="shared" si="326"/>
        <v>0</v>
      </c>
      <c r="AA1411" s="20">
        <f t="shared" si="335"/>
        <v>0</v>
      </c>
      <c r="AB1411" s="20">
        <f t="shared" si="327"/>
        <v>0.25</v>
      </c>
      <c r="AC1411" s="20">
        <f t="shared" si="328"/>
        <v>0</v>
      </c>
      <c r="AD1411" s="20">
        <f t="shared" si="329"/>
        <v>0</v>
      </c>
      <c r="AE1411" s="23">
        <f t="shared" si="330"/>
        <v>0</v>
      </c>
      <c r="AF1411" s="25">
        <f t="shared" si="338"/>
        <v>0</v>
      </c>
      <c r="AG1411" s="360"/>
      <c r="AH1411" s="211">
        <f t="shared" si="342"/>
        <v>0</v>
      </c>
      <c r="AI1411" s="361"/>
      <c r="AJ1411" s="362">
        <f t="shared" si="343"/>
        <v>4.25</v>
      </c>
      <c r="AK1411" s="181" t="s">
        <v>954</v>
      </c>
      <c r="AL1411" s="182">
        <f t="shared" si="333"/>
        <v>7.083333333333333E-3</v>
      </c>
      <c r="AM1411" s="158" t="s">
        <v>943</v>
      </c>
      <c r="AN1411" s="20"/>
      <c r="AO1411" s="20"/>
      <c r="AP1411" s="21"/>
      <c r="AQ1411" s="122" t="s">
        <v>944</v>
      </c>
      <c r="AR1411" s="185" t="str">
        <f>INDEX(Преподаватели!F$3:F$72,MATCH($AK1411,Преподаватели!$E$3:$E$72,0),1)</f>
        <v>ст.викл.</v>
      </c>
      <c r="AS1411" s="101" t="str">
        <f>INDEX(Преподаватели!G$3:G$72,MATCH($AK1411,Преподаватели!$E$3:$E$72,0),1)</f>
        <v>шт.</v>
      </c>
      <c r="AT1411" s="101" t="str">
        <f>INDEX(Преподаватели!H$3:H$72,MATCH($AK1411,Преподаватели!$E$3:$E$72,0),1)</f>
        <v>б.с.</v>
      </c>
      <c r="AU1411" s="186" t="str">
        <f>INDEX(Преподаватели!I$3:I$72,MATCH($AK1411,Преподаватели!$E$3:$E$72,0),1)</f>
        <v>б.з.</v>
      </c>
      <c r="AV1411" s="157"/>
      <c r="AW1411" s="163"/>
      <c r="AX1411" s="163"/>
      <c r="AY1411" s="164"/>
      <c r="AZ1411" s="165"/>
      <c r="BA1411" s="165"/>
    </row>
    <row r="1412" spans="1:53" s="1" customFormat="1">
      <c r="A1412" s="334" t="s">
        <v>1080</v>
      </c>
      <c r="B1412" s="552" t="s">
        <v>542</v>
      </c>
      <c r="C1412" s="68" t="s">
        <v>543</v>
      </c>
      <c r="D1412" s="21" t="s">
        <v>437</v>
      </c>
      <c r="E1412" s="21" t="s">
        <v>192</v>
      </c>
      <c r="F1412" s="21">
        <v>1</v>
      </c>
      <c r="G1412" s="20" t="s">
        <v>1083</v>
      </c>
      <c r="H1412" s="21">
        <v>1</v>
      </c>
      <c r="I1412" s="49">
        <v>1</v>
      </c>
      <c r="J1412" s="31"/>
      <c r="K1412" s="31"/>
      <c r="L1412" s="31"/>
      <c r="M1412" s="38"/>
      <c r="N1412" s="193"/>
      <c r="O1412" s="21"/>
      <c r="P1412" s="21">
        <v>4</v>
      </c>
      <c r="Q1412" s="21">
        <v>4</v>
      </c>
      <c r="R1412" s="21"/>
      <c r="S1412" s="21"/>
      <c r="T1412" s="121"/>
      <c r="U1412" s="50">
        <f t="shared" si="321"/>
        <v>4</v>
      </c>
      <c r="V1412" s="29">
        <f t="shared" si="322"/>
        <v>0</v>
      </c>
      <c r="W1412" s="29">
        <f t="shared" si="323"/>
        <v>0</v>
      </c>
      <c r="X1412" s="57">
        <f t="shared" si="324"/>
        <v>0</v>
      </c>
      <c r="Y1412" s="29">
        <f t="shared" si="325"/>
        <v>0</v>
      </c>
      <c r="Z1412" s="20">
        <f t="shared" si="326"/>
        <v>0</v>
      </c>
      <c r="AA1412" s="20">
        <f t="shared" si="335"/>
        <v>0</v>
      </c>
      <c r="AB1412" s="20">
        <f t="shared" si="327"/>
        <v>0</v>
      </c>
      <c r="AC1412" s="20">
        <f t="shared" si="328"/>
        <v>0</v>
      </c>
      <c r="AD1412" s="20">
        <f t="shared" si="329"/>
        <v>0</v>
      </c>
      <c r="AE1412" s="23">
        <f t="shared" si="330"/>
        <v>0</v>
      </c>
      <c r="AF1412" s="25">
        <f t="shared" si="338"/>
        <v>0</v>
      </c>
      <c r="AG1412" s="360"/>
      <c r="AH1412" s="211">
        <f t="shared" si="342"/>
        <v>0</v>
      </c>
      <c r="AI1412" s="361"/>
      <c r="AJ1412" s="362">
        <f t="shared" si="343"/>
        <v>4</v>
      </c>
      <c r="AK1412" s="181" t="s">
        <v>839</v>
      </c>
      <c r="AL1412" s="182">
        <f t="shared" si="333"/>
        <v>6.6666666666666671E-3</v>
      </c>
      <c r="AM1412" s="158" t="s">
        <v>943</v>
      </c>
      <c r="AN1412" s="20"/>
      <c r="AO1412" s="20"/>
      <c r="AP1412" s="21"/>
      <c r="AQ1412" s="122" t="s">
        <v>944</v>
      </c>
      <c r="AR1412" s="185" t="str">
        <f>INDEX(Преподаватели!F$3:F$72,MATCH($AK1412,Преподаватели!$E$3:$E$72,0),1)</f>
        <v>ст.викл.</v>
      </c>
      <c r="AS1412" s="101" t="str">
        <f>INDEX(Преподаватели!G$3:G$72,MATCH($AK1412,Преподаватели!$E$3:$E$72,0),1)</f>
        <v>сум.</v>
      </c>
      <c r="AT1412" s="101" t="str">
        <f>INDEX(Преподаватели!H$3:H$72,MATCH($AK1412,Преподаватели!$E$3:$E$72,0),1)</f>
        <v>б.с.</v>
      </c>
      <c r="AU1412" s="186" t="str">
        <f>INDEX(Преподаватели!I$3:I$72,MATCH($AK1412,Преподаватели!$E$3:$E$72,0),1)</f>
        <v>б.з.</v>
      </c>
      <c r="AV1412" s="157"/>
      <c r="AW1412" s="163"/>
      <c r="AX1412" s="163"/>
      <c r="AY1412" s="164"/>
      <c r="AZ1412" s="165"/>
      <c r="BA1412" s="165"/>
    </row>
    <row r="1413" spans="1:53">
      <c r="A1413" s="22" t="s">
        <v>1012</v>
      </c>
      <c r="B1413" s="552" t="s">
        <v>542</v>
      </c>
      <c r="C1413" s="68" t="s">
        <v>543</v>
      </c>
      <c r="D1413" s="21" t="s">
        <v>437</v>
      </c>
      <c r="E1413" s="21" t="s">
        <v>192</v>
      </c>
      <c r="F1413" s="21">
        <v>1</v>
      </c>
      <c r="G1413" s="20" t="s">
        <v>1083</v>
      </c>
      <c r="H1413" s="21">
        <v>1</v>
      </c>
      <c r="I1413" s="49">
        <v>1</v>
      </c>
      <c r="J1413" s="37" t="s">
        <v>106</v>
      </c>
      <c r="K1413" s="31"/>
      <c r="L1413" s="31"/>
      <c r="M1413" s="38"/>
      <c r="N1413" s="193">
        <v>4</v>
      </c>
      <c r="O1413" s="21">
        <v>120</v>
      </c>
      <c r="P1413" s="21">
        <v>4</v>
      </c>
      <c r="Q1413" s="21">
        <v>0</v>
      </c>
      <c r="R1413" s="21">
        <v>4</v>
      </c>
      <c r="S1413" s="21"/>
      <c r="T1413" s="121">
        <v>96</v>
      </c>
      <c r="U1413" s="50">
        <f t="shared" si="321"/>
        <v>0</v>
      </c>
      <c r="V1413" s="29">
        <f t="shared" si="322"/>
        <v>4</v>
      </c>
      <c r="W1413" s="29">
        <f t="shared" si="323"/>
        <v>0</v>
      </c>
      <c r="X1413" s="57">
        <f t="shared" si="324"/>
        <v>0</v>
      </c>
      <c r="Y1413" s="29">
        <f t="shared" si="325"/>
        <v>0</v>
      </c>
      <c r="Z1413" s="20">
        <f t="shared" si="326"/>
        <v>0</v>
      </c>
      <c r="AA1413" s="20">
        <f t="shared" si="335"/>
        <v>0</v>
      </c>
      <c r="AB1413" s="20">
        <f t="shared" si="327"/>
        <v>0.25</v>
      </c>
      <c r="AC1413" s="20">
        <f t="shared" si="328"/>
        <v>0</v>
      </c>
      <c r="AD1413" s="20">
        <f t="shared" si="329"/>
        <v>0</v>
      </c>
      <c r="AE1413" s="23">
        <f t="shared" si="330"/>
        <v>0</v>
      </c>
      <c r="AF1413" s="25">
        <f t="shared" si="338"/>
        <v>0</v>
      </c>
      <c r="AG1413" s="360"/>
      <c r="AH1413" s="211">
        <f t="shared" si="342"/>
        <v>0</v>
      </c>
      <c r="AI1413" s="361"/>
      <c r="AJ1413" s="362">
        <f t="shared" si="343"/>
        <v>4.25</v>
      </c>
      <c r="AK1413" s="181" t="s">
        <v>839</v>
      </c>
      <c r="AL1413" s="182">
        <f t="shared" si="333"/>
        <v>7.083333333333333E-3</v>
      </c>
      <c r="AM1413" s="158" t="s">
        <v>943</v>
      </c>
      <c r="AN1413" s="20"/>
      <c r="AO1413" s="20"/>
      <c r="AP1413" s="21"/>
      <c r="AQ1413" s="122" t="s">
        <v>944</v>
      </c>
      <c r="AR1413" s="185" t="str">
        <f>INDEX(Преподаватели!F$3:F$72,MATCH($AK1413,Преподаватели!$E$3:$E$72,0),1)</f>
        <v>ст.викл.</v>
      </c>
      <c r="AS1413" s="101" t="str">
        <f>INDEX(Преподаватели!G$3:G$72,MATCH($AK1413,Преподаватели!$E$3:$E$72,0),1)</f>
        <v>сум.</v>
      </c>
      <c r="AT1413" s="101" t="str">
        <f>INDEX(Преподаватели!H$3:H$72,MATCH($AK1413,Преподаватели!$E$3:$E$72,0),1)</f>
        <v>б.с.</v>
      </c>
      <c r="AU1413" s="186" t="str">
        <f>INDEX(Преподаватели!I$3:I$72,MATCH($AK1413,Преподаватели!$E$3:$E$72,0),1)</f>
        <v>б.з.</v>
      </c>
      <c r="AV1413" s="157"/>
      <c r="AW1413" s="163"/>
      <c r="AX1413" s="163"/>
      <c r="AY1413" s="164"/>
      <c r="AZ1413" s="165"/>
      <c r="BA1413" s="165"/>
    </row>
    <row r="1414" spans="1:53" s="1" customFormat="1">
      <c r="A1414" s="21" t="s">
        <v>986</v>
      </c>
      <c r="B1414" s="552" t="s">
        <v>551</v>
      </c>
      <c r="C1414" s="68" t="s">
        <v>543</v>
      </c>
      <c r="D1414" s="21" t="s">
        <v>437</v>
      </c>
      <c r="E1414" s="21" t="s">
        <v>192</v>
      </c>
      <c r="F1414" s="21">
        <v>1</v>
      </c>
      <c r="G1414" s="20" t="s">
        <v>1083</v>
      </c>
      <c r="H1414" s="21">
        <v>1</v>
      </c>
      <c r="I1414" s="49">
        <v>1</v>
      </c>
      <c r="J1414" s="37"/>
      <c r="K1414" s="31"/>
      <c r="L1414" s="31"/>
      <c r="M1414" s="38"/>
      <c r="N1414" s="193"/>
      <c r="O1414" s="21"/>
      <c r="P1414" s="21">
        <v>4</v>
      </c>
      <c r="Q1414" s="21">
        <v>4</v>
      </c>
      <c r="R1414" s="21"/>
      <c r="S1414" s="21"/>
      <c r="T1414" s="121"/>
      <c r="U1414" s="50">
        <f t="shared" si="321"/>
        <v>4</v>
      </c>
      <c r="V1414" s="29">
        <f t="shared" si="322"/>
        <v>0</v>
      </c>
      <c r="W1414" s="29">
        <f t="shared" si="323"/>
        <v>0</v>
      </c>
      <c r="X1414" s="57">
        <f t="shared" si="324"/>
        <v>0</v>
      </c>
      <c r="Y1414" s="29">
        <f t="shared" si="325"/>
        <v>0</v>
      </c>
      <c r="Z1414" s="20">
        <f t="shared" si="326"/>
        <v>0</v>
      </c>
      <c r="AA1414" s="20">
        <f t="shared" si="335"/>
        <v>0</v>
      </c>
      <c r="AB1414" s="20">
        <f t="shared" si="327"/>
        <v>0</v>
      </c>
      <c r="AC1414" s="20">
        <f t="shared" si="328"/>
        <v>0</v>
      </c>
      <c r="AD1414" s="20">
        <f t="shared" si="329"/>
        <v>0</v>
      </c>
      <c r="AE1414" s="23">
        <f t="shared" si="330"/>
        <v>0</v>
      </c>
      <c r="AF1414" s="25">
        <f t="shared" si="338"/>
        <v>0</v>
      </c>
      <c r="AG1414" s="360"/>
      <c r="AH1414" s="211">
        <f t="shared" si="342"/>
        <v>0</v>
      </c>
      <c r="AI1414" s="361"/>
      <c r="AJ1414" s="362">
        <f t="shared" si="343"/>
        <v>4</v>
      </c>
      <c r="AK1414" s="181" t="s">
        <v>954</v>
      </c>
      <c r="AL1414" s="182">
        <f t="shared" si="333"/>
        <v>6.6666666666666671E-3</v>
      </c>
      <c r="AM1414" s="158" t="s">
        <v>943</v>
      </c>
      <c r="AN1414" s="20"/>
      <c r="AO1414" s="20"/>
      <c r="AP1414" s="21"/>
      <c r="AQ1414" s="122" t="s">
        <v>944</v>
      </c>
      <c r="AR1414" s="185" t="str">
        <f>INDEX(Преподаватели!F$3:F$72,MATCH($AK1414,Преподаватели!$E$3:$E$72,0),1)</f>
        <v>ст.викл.</v>
      </c>
      <c r="AS1414" s="101" t="str">
        <f>INDEX(Преподаватели!G$3:G$72,MATCH($AK1414,Преподаватели!$E$3:$E$72,0),1)</f>
        <v>шт.</v>
      </c>
      <c r="AT1414" s="101" t="str">
        <f>INDEX(Преподаватели!H$3:H$72,MATCH($AK1414,Преподаватели!$E$3:$E$72,0),1)</f>
        <v>б.с.</v>
      </c>
      <c r="AU1414" s="186" t="str">
        <f>INDEX(Преподаватели!I$3:I$72,MATCH($AK1414,Преподаватели!$E$3:$E$72,0),1)</f>
        <v>б.з.</v>
      </c>
      <c r="AV1414" s="157"/>
      <c r="AW1414" s="163"/>
      <c r="AX1414" s="163"/>
      <c r="AY1414" s="164"/>
      <c r="AZ1414" s="165"/>
      <c r="BA1414" s="165"/>
    </row>
    <row r="1415" spans="1:53">
      <c r="A1415" s="22" t="s">
        <v>986</v>
      </c>
      <c r="B1415" s="552" t="s">
        <v>551</v>
      </c>
      <c r="C1415" s="68" t="s">
        <v>543</v>
      </c>
      <c r="D1415" s="21" t="s">
        <v>437</v>
      </c>
      <c r="E1415" s="21" t="s">
        <v>192</v>
      </c>
      <c r="F1415" s="21">
        <v>2</v>
      </c>
      <c r="G1415" s="20" t="s">
        <v>1083</v>
      </c>
      <c r="H1415" s="21">
        <v>1</v>
      </c>
      <c r="I1415" s="49">
        <v>1</v>
      </c>
      <c r="J1415" s="37"/>
      <c r="K1415" s="31" t="s">
        <v>106</v>
      </c>
      <c r="L1415" s="31"/>
      <c r="M1415" s="38"/>
      <c r="N1415" s="193">
        <v>4</v>
      </c>
      <c r="O1415" s="21">
        <v>120</v>
      </c>
      <c r="P1415" s="21">
        <v>4</v>
      </c>
      <c r="Q1415" s="21">
        <v>0</v>
      </c>
      <c r="R1415" s="21">
        <v>4</v>
      </c>
      <c r="S1415" s="21"/>
      <c r="T1415" s="121">
        <v>96</v>
      </c>
      <c r="U1415" s="50">
        <f t="shared" si="321"/>
        <v>0</v>
      </c>
      <c r="V1415" s="29">
        <f t="shared" si="322"/>
        <v>4</v>
      </c>
      <c r="W1415" s="29">
        <f t="shared" si="323"/>
        <v>0</v>
      </c>
      <c r="X1415" s="57">
        <f t="shared" si="324"/>
        <v>0</v>
      </c>
      <c r="Y1415" s="29">
        <f t="shared" si="325"/>
        <v>0</v>
      </c>
      <c r="Z1415" s="20">
        <f t="shared" si="326"/>
        <v>0</v>
      </c>
      <c r="AA1415" s="20">
        <f t="shared" si="335"/>
        <v>0</v>
      </c>
      <c r="AB1415" s="20">
        <f t="shared" si="327"/>
        <v>0</v>
      </c>
      <c r="AC1415" s="20">
        <f t="shared" si="328"/>
        <v>0</v>
      </c>
      <c r="AD1415" s="20">
        <f t="shared" si="329"/>
        <v>0</v>
      </c>
      <c r="AE1415" s="23">
        <f t="shared" si="330"/>
        <v>0</v>
      </c>
      <c r="AF1415" s="25">
        <f t="shared" si="338"/>
        <v>0</v>
      </c>
      <c r="AG1415" s="360"/>
      <c r="AH1415" s="211">
        <f t="shared" si="342"/>
        <v>0</v>
      </c>
      <c r="AI1415" s="361"/>
      <c r="AJ1415" s="362">
        <f t="shared" si="343"/>
        <v>4</v>
      </c>
      <c r="AK1415" s="181" t="s">
        <v>954</v>
      </c>
      <c r="AL1415" s="182">
        <f t="shared" si="333"/>
        <v>6.6666666666666671E-3</v>
      </c>
      <c r="AM1415" s="158" t="s">
        <v>943</v>
      </c>
      <c r="AN1415" s="20"/>
      <c r="AO1415" s="20"/>
      <c r="AP1415" s="21"/>
      <c r="AQ1415" s="122" t="s">
        <v>944</v>
      </c>
      <c r="AR1415" s="185" t="str">
        <f>INDEX(Преподаватели!F$3:F$72,MATCH($AK1415,Преподаватели!$E$3:$E$72,0),1)</f>
        <v>ст.викл.</v>
      </c>
      <c r="AS1415" s="101" t="str">
        <f>INDEX(Преподаватели!G$3:G$72,MATCH($AK1415,Преподаватели!$E$3:$E$72,0),1)</f>
        <v>шт.</v>
      </c>
      <c r="AT1415" s="101" t="str">
        <f>INDEX(Преподаватели!H$3:H$72,MATCH($AK1415,Преподаватели!$E$3:$E$72,0),1)</f>
        <v>б.с.</v>
      </c>
      <c r="AU1415" s="186" t="str">
        <f>INDEX(Преподаватели!I$3:I$72,MATCH($AK1415,Преподаватели!$E$3:$E$72,0),1)</f>
        <v>б.з.</v>
      </c>
      <c r="AV1415" s="157"/>
      <c r="AW1415" s="163"/>
      <c r="AX1415" s="163"/>
      <c r="AY1415" s="164"/>
      <c r="AZ1415" s="165"/>
      <c r="BA1415" s="165"/>
    </row>
    <row r="1416" spans="1:53" ht="25.5">
      <c r="A1416" s="334" t="s">
        <v>1080</v>
      </c>
      <c r="B1416" s="552" t="s">
        <v>1055</v>
      </c>
      <c r="C1416" s="68" t="s">
        <v>1081</v>
      </c>
      <c r="D1416" s="21" t="s">
        <v>437</v>
      </c>
      <c r="E1416" s="21" t="s">
        <v>192</v>
      </c>
      <c r="F1416" s="21">
        <v>1</v>
      </c>
      <c r="G1416" s="320" t="s">
        <v>1082</v>
      </c>
      <c r="H1416" s="21">
        <v>15</v>
      </c>
      <c r="I1416" s="49">
        <v>1</v>
      </c>
      <c r="J1416" s="31"/>
      <c r="K1416" s="31"/>
      <c r="L1416" s="31"/>
      <c r="M1416" s="38"/>
      <c r="N1416" s="193"/>
      <c r="O1416" s="21"/>
      <c r="P1416" s="21">
        <v>4</v>
      </c>
      <c r="Q1416" s="21">
        <v>4</v>
      </c>
      <c r="R1416" s="21"/>
      <c r="S1416" s="21"/>
      <c r="T1416" s="121"/>
      <c r="U1416" s="50">
        <f t="shared" si="321"/>
        <v>4</v>
      </c>
      <c r="V1416" s="29">
        <f t="shared" si="322"/>
        <v>0</v>
      </c>
      <c r="W1416" s="29">
        <f t="shared" si="323"/>
        <v>0</v>
      </c>
      <c r="X1416" s="57">
        <f t="shared" si="324"/>
        <v>0</v>
      </c>
      <c r="Y1416" s="29">
        <f t="shared" si="325"/>
        <v>0</v>
      </c>
      <c r="Z1416" s="20">
        <f t="shared" si="326"/>
        <v>0</v>
      </c>
      <c r="AA1416" s="20">
        <f t="shared" si="335"/>
        <v>0</v>
      </c>
      <c r="AB1416" s="20">
        <f t="shared" si="327"/>
        <v>0</v>
      </c>
      <c r="AC1416" s="20">
        <f t="shared" si="328"/>
        <v>0</v>
      </c>
      <c r="AD1416" s="20">
        <f t="shared" si="329"/>
        <v>0</v>
      </c>
      <c r="AE1416" s="23">
        <f t="shared" si="330"/>
        <v>0</v>
      </c>
      <c r="AF1416" s="25">
        <f t="shared" si="338"/>
        <v>0</v>
      </c>
      <c r="AG1416" s="360"/>
      <c r="AH1416" s="211">
        <f t="shared" si="342"/>
        <v>0</v>
      </c>
      <c r="AI1416" s="361"/>
      <c r="AJ1416" s="362">
        <f t="shared" si="343"/>
        <v>4</v>
      </c>
      <c r="AK1416" s="181" t="s">
        <v>954</v>
      </c>
      <c r="AL1416" s="182">
        <f t="shared" si="333"/>
        <v>6.6666666666666671E-3</v>
      </c>
      <c r="AM1416" s="158" t="s">
        <v>943</v>
      </c>
      <c r="AN1416" s="20"/>
      <c r="AO1416" s="20"/>
      <c r="AP1416" s="21"/>
      <c r="AQ1416" s="122" t="s">
        <v>944</v>
      </c>
      <c r="AR1416" s="185" t="str">
        <f>INDEX(Преподаватели!F$3:F$72,MATCH($AK1416,Преподаватели!$E$3:$E$72,0),1)</f>
        <v>ст.викл.</v>
      </c>
      <c r="AS1416" s="101" t="str">
        <f>INDEX(Преподаватели!G$3:G$72,MATCH($AK1416,Преподаватели!$E$3:$E$72,0),1)</f>
        <v>шт.</v>
      </c>
      <c r="AT1416" s="101" t="str">
        <f>INDEX(Преподаватели!H$3:H$72,MATCH($AK1416,Преподаватели!$E$3:$E$72,0),1)</f>
        <v>б.с.</v>
      </c>
      <c r="AU1416" s="186" t="str">
        <f>INDEX(Преподаватели!I$3:I$72,MATCH($AK1416,Преподаватели!$E$3:$E$72,0),1)</f>
        <v>б.з.</v>
      </c>
      <c r="AV1416" s="157"/>
      <c r="AW1416" s="163"/>
      <c r="AX1416" s="163"/>
      <c r="AY1416" s="164"/>
      <c r="AZ1416" s="165"/>
      <c r="BA1416" s="165"/>
    </row>
    <row r="1417" spans="1:53" s="1" customFormat="1" ht="25.5">
      <c r="A1417" s="22" t="s">
        <v>1048</v>
      </c>
      <c r="B1417" s="552" t="s">
        <v>1055</v>
      </c>
      <c r="C1417" s="68" t="s">
        <v>1085</v>
      </c>
      <c r="D1417" s="21" t="s">
        <v>437</v>
      </c>
      <c r="E1417" s="21" t="s">
        <v>192</v>
      </c>
      <c r="F1417" s="21">
        <v>1</v>
      </c>
      <c r="G1417" s="320" t="s">
        <v>1086</v>
      </c>
      <c r="H1417" s="21">
        <v>14</v>
      </c>
      <c r="I1417" s="49">
        <v>1</v>
      </c>
      <c r="J1417" s="37" t="s">
        <v>106</v>
      </c>
      <c r="K1417" s="31"/>
      <c r="L1417" s="31"/>
      <c r="M1417" s="38"/>
      <c r="N1417" s="193">
        <v>2</v>
      </c>
      <c r="O1417" s="21">
        <v>60</v>
      </c>
      <c r="P1417" s="21">
        <v>4</v>
      </c>
      <c r="Q1417" s="21">
        <v>0</v>
      </c>
      <c r="R1417" s="21">
        <v>0</v>
      </c>
      <c r="S1417" s="21">
        <v>4</v>
      </c>
      <c r="T1417" s="121">
        <v>42</v>
      </c>
      <c r="U1417" s="50">
        <f t="shared" si="321"/>
        <v>0</v>
      </c>
      <c r="V1417" s="29">
        <f t="shared" si="322"/>
        <v>0</v>
      </c>
      <c r="W1417" s="29">
        <f t="shared" si="323"/>
        <v>4</v>
      </c>
      <c r="X1417" s="57">
        <f t="shared" si="324"/>
        <v>0</v>
      </c>
      <c r="Y1417" s="29">
        <f t="shared" si="325"/>
        <v>0</v>
      </c>
      <c r="Z1417" s="20">
        <f t="shared" si="326"/>
        <v>0</v>
      </c>
      <c r="AA1417" s="20">
        <f t="shared" si="335"/>
        <v>0</v>
      </c>
      <c r="AB1417" s="20">
        <f t="shared" si="327"/>
        <v>3.5</v>
      </c>
      <c r="AC1417" s="20">
        <f t="shared" si="328"/>
        <v>0</v>
      </c>
      <c r="AD1417" s="20">
        <f t="shared" si="329"/>
        <v>0</v>
      </c>
      <c r="AE1417" s="23">
        <f t="shared" si="330"/>
        <v>0</v>
      </c>
      <c r="AF1417" s="25">
        <f t="shared" si="338"/>
        <v>0</v>
      </c>
      <c r="AG1417" s="360"/>
      <c r="AH1417" s="211">
        <f t="shared" si="342"/>
        <v>0</v>
      </c>
      <c r="AI1417" s="361"/>
      <c r="AJ1417" s="362">
        <f t="shared" si="343"/>
        <v>7.5</v>
      </c>
      <c r="AK1417" s="181" t="s">
        <v>954</v>
      </c>
      <c r="AL1417" s="182">
        <f t="shared" si="333"/>
        <v>1.2500000000000001E-2</v>
      </c>
      <c r="AM1417" s="158" t="s">
        <v>943</v>
      </c>
      <c r="AN1417" s="20"/>
      <c r="AO1417" s="20"/>
      <c r="AP1417" s="21"/>
      <c r="AQ1417" s="122" t="s">
        <v>944</v>
      </c>
      <c r="AR1417" s="185" t="str">
        <f>INDEX(Преподаватели!F$3:F$72,MATCH($AK1417,Преподаватели!$E$3:$E$72,0),1)</f>
        <v>ст.викл.</v>
      </c>
      <c r="AS1417" s="101" t="str">
        <f>INDEX(Преподаватели!G$3:G$72,MATCH($AK1417,Преподаватели!$E$3:$E$72,0),1)</f>
        <v>шт.</v>
      </c>
      <c r="AT1417" s="101" t="str">
        <f>INDEX(Преподаватели!H$3:H$72,MATCH($AK1417,Преподаватели!$E$3:$E$72,0),1)</f>
        <v>б.с.</v>
      </c>
      <c r="AU1417" s="186" t="str">
        <f>INDEX(Преподаватели!I$3:I$72,MATCH($AK1417,Преподаватели!$E$3:$E$72,0),1)</f>
        <v>б.з.</v>
      </c>
      <c r="AV1417" s="157"/>
      <c r="AW1417" s="163"/>
      <c r="AX1417" s="163"/>
      <c r="AY1417" s="164"/>
      <c r="AZ1417" s="165"/>
      <c r="BA1417" s="165"/>
    </row>
    <row r="1418" spans="1:53" s="1" customFormat="1">
      <c r="A1418" s="334" t="s">
        <v>1080</v>
      </c>
      <c r="B1418" s="552" t="s">
        <v>1096</v>
      </c>
      <c r="C1418" s="68" t="s">
        <v>543</v>
      </c>
      <c r="D1418" s="21" t="s">
        <v>437</v>
      </c>
      <c r="E1418" s="21" t="s">
        <v>192</v>
      </c>
      <c r="F1418" s="21">
        <v>1</v>
      </c>
      <c r="G1418" s="20" t="s">
        <v>1083</v>
      </c>
      <c r="H1418" s="21">
        <v>1</v>
      </c>
      <c r="I1418" s="49">
        <v>1</v>
      </c>
      <c r="J1418" s="31"/>
      <c r="K1418" s="31" t="s">
        <v>439</v>
      </c>
      <c r="L1418" s="31"/>
      <c r="M1418" s="38"/>
      <c r="N1418" s="193"/>
      <c r="O1418" s="21"/>
      <c r="P1418" s="21">
        <v>2</v>
      </c>
      <c r="Q1418" s="21">
        <v>2</v>
      </c>
      <c r="R1418" s="21"/>
      <c r="S1418" s="21"/>
      <c r="T1418" s="121"/>
      <c r="U1418" s="50">
        <f t="shared" si="321"/>
        <v>2</v>
      </c>
      <c r="V1418" s="29">
        <f t="shared" si="322"/>
        <v>0</v>
      </c>
      <c r="W1418" s="29">
        <f t="shared" si="323"/>
        <v>0</v>
      </c>
      <c r="X1418" s="57">
        <f t="shared" si="324"/>
        <v>0</v>
      </c>
      <c r="Y1418" s="29">
        <f t="shared" si="325"/>
        <v>0</v>
      </c>
      <c r="Z1418" s="20">
        <f t="shared" si="326"/>
        <v>0</v>
      </c>
      <c r="AA1418" s="20">
        <f t="shared" si="335"/>
        <v>0</v>
      </c>
      <c r="AB1418" s="20">
        <f t="shared" si="327"/>
        <v>0</v>
      </c>
      <c r="AC1418" s="20">
        <f t="shared" si="328"/>
        <v>0</v>
      </c>
      <c r="AD1418" s="20">
        <f t="shared" si="329"/>
        <v>0</v>
      </c>
      <c r="AE1418" s="23">
        <f t="shared" si="330"/>
        <v>0</v>
      </c>
      <c r="AF1418" s="25">
        <f t="shared" si="338"/>
        <v>0</v>
      </c>
      <c r="AG1418" s="360"/>
      <c r="AH1418" s="211">
        <f t="shared" si="342"/>
        <v>0</v>
      </c>
      <c r="AI1418" s="361"/>
      <c r="AJ1418" s="362">
        <f t="shared" si="343"/>
        <v>2</v>
      </c>
      <c r="AK1418" s="181" t="s">
        <v>954</v>
      </c>
      <c r="AL1418" s="182">
        <f t="shared" si="333"/>
        <v>3.3333333333333335E-3</v>
      </c>
      <c r="AM1418" s="158" t="s">
        <v>943</v>
      </c>
      <c r="AN1418" s="20"/>
      <c r="AO1418" s="20"/>
      <c r="AP1418" s="21"/>
      <c r="AQ1418" s="122" t="s">
        <v>944</v>
      </c>
      <c r="AR1418" s="185" t="str">
        <f>INDEX(Преподаватели!F$3:F$72,MATCH($AK1418,Преподаватели!$E$3:$E$72,0),1)</f>
        <v>ст.викл.</v>
      </c>
      <c r="AS1418" s="101" t="str">
        <f>INDEX(Преподаватели!G$3:G$72,MATCH($AK1418,Преподаватели!$E$3:$E$72,0),1)</f>
        <v>шт.</v>
      </c>
      <c r="AT1418" s="101" t="str">
        <f>INDEX(Преподаватели!H$3:H$72,MATCH($AK1418,Преподаватели!$E$3:$E$72,0),1)</f>
        <v>б.с.</v>
      </c>
      <c r="AU1418" s="186" t="str">
        <f>INDEX(Преподаватели!I$3:I$72,MATCH($AK1418,Преподаватели!$E$3:$E$72,0),1)</f>
        <v>б.з.</v>
      </c>
      <c r="AV1418" s="157"/>
      <c r="AW1418" s="163"/>
      <c r="AX1418" s="163"/>
      <c r="AY1418" s="164"/>
      <c r="AZ1418" s="165"/>
      <c r="BA1418" s="165"/>
    </row>
    <row r="1419" spans="1:53">
      <c r="A1419" s="324" t="s">
        <v>877</v>
      </c>
      <c r="B1419" s="552" t="s">
        <v>1096</v>
      </c>
      <c r="C1419" s="68" t="s">
        <v>543</v>
      </c>
      <c r="D1419" s="21" t="s">
        <v>437</v>
      </c>
      <c r="E1419" s="21" t="s">
        <v>192</v>
      </c>
      <c r="F1419" s="21">
        <v>1</v>
      </c>
      <c r="G1419" s="20" t="s">
        <v>1083</v>
      </c>
      <c r="H1419" s="21">
        <v>1</v>
      </c>
      <c r="I1419" s="49">
        <v>1</v>
      </c>
      <c r="J1419" s="31"/>
      <c r="K1419" s="31" t="s">
        <v>879</v>
      </c>
      <c r="L1419" s="31"/>
      <c r="M1419" s="38"/>
      <c r="N1419" s="193">
        <v>6</v>
      </c>
      <c r="O1419" s="21">
        <v>180</v>
      </c>
      <c r="P1419" s="21">
        <v>0</v>
      </c>
      <c r="Q1419" s="21">
        <v>0</v>
      </c>
      <c r="R1419" s="21">
        <v>0</v>
      </c>
      <c r="S1419" s="21">
        <v>0</v>
      </c>
      <c r="T1419" s="121"/>
      <c r="U1419" s="50">
        <f t="shared" si="321"/>
        <v>0</v>
      </c>
      <c r="V1419" s="29">
        <f t="shared" si="322"/>
        <v>0</v>
      </c>
      <c r="W1419" s="29">
        <f t="shared" si="323"/>
        <v>0</v>
      </c>
      <c r="X1419" s="57">
        <f t="shared" si="324"/>
        <v>0</v>
      </c>
      <c r="Y1419" s="29">
        <f t="shared" si="325"/>
        <v>0</v>
      </c>
      <c r="Z1419" s="20">
        <f t="shared" si="326"/>
        <v>0</v>
      </c>
      <c r="AA1419" s="20">
        <f t="shared" si="335"/>
        <v>0</v>
      </c>
      <c r="AB1419" s="20">
        <f t="shared" si="327"/>
        <v>0</v>
      </c>
      <c r="AC1419" s="20">
        <f t="shared" si="328"/>
        <v>0</v>
      </c>
      <c r="AD1419" s="20">
        <f t="shared" si="329"/>
        <v>0</v>
      </c>
      <c r="AE1419" s="23">
        <f t="shared" si="330"/>
        <v>0</v>
      </c>
      <c r="AF1419" s="25">
        <f t="shared" si="338"/>
        <v>0.1</v>
      </c>
      <c r="AG1419" s="360"/>
      <c r="AH1419" s="211">
        <f t="shared" si="342"/>
        <v>0</v>
      </c>
      <c r="AI1419" s="361"/>
      <c r="AJ1419" s="362">
        <f t="shared" si="343"/>
        <v>0.1</v>
      </c>
      <c r="AK1419" s="181" t="s">
        <v>954</v>
      </c>
      <c r="AL1419" s="182">
        <f t="shared" si="333"/>
        <v>1.6666666666666669E-4</v>
      </c>
      <c r="AM1419" s="158" t="s">
        <v>943</v>
      </c>
      <c r="AN1419" s="20"/>
      <c r="AO1419" s="20"/>
      <c r="AP1419" s="21"/>
      <c r="AQ1419" s="122" t="s">
        <v>944</v>
      </c>
      <c r="AR1419" s="185" t="str">
        <f>INDEX(Преподаватели!F$3:F$72,MATCH($AK1419,Преподаватели!$E$3:$E$72,0),1)</f>
        <v>ст.викл.</v>
      </c>
      <c r="AS1419" s="101" t="str">
        <f>INDEX(Преподаватели!G$3:G$72,MATCH($AK1419,Преподаватели!$E$3:$E$72,0),1)</f>
        <v>шт.</v>
      </c>
      <c r="AT1419" s="101" t="str">
        <f>INDEX(Преподаватели!H$3:H$72,MATCH($AK1419,Преподаватели!$E$3:$E$72,0),1)</f>
        <v>б.с.</v>
      </c>
      <c r="AU1419" s="186" t="str">
        <f>INDEX(Преподаватели!I$3:I$72,MATCH($AK1419,Преподаватели!$E$3:$E$72,0),1)</f>
        <v>б.з.</v>
      </c>
      <c r="AV1419" s="157"/>
      <c r="AW1419" s="163"/>
      <c r="AX1419" s="163"/>
      <c r="AY1419" s="164"/>
      <c r="AZ1419" s="165"/>
      <c r="BA1419" s="165"/>
    </row>
    <row r="1420" spans="1:53" s="1" customFormat="1">
      <c r="A1420" s="21" t="s">
        <v>1002</v>
      </c>
      <c r="B1420" s="552" t="s">
        <v>553</v>
      </c>
      <c r="C1420" s="68" t="s">
        <v>543</v>
      </c>
      <c r="D1420" s="21" t="s">
        <v>437</v>
      </c>
      <c r="E1420" s="21" t="s">
        <v>192</v>
      </c>
      <c r="F1420" s="21">
        <v>1</v>
      </c>
      <c r="G1420" s="20" t="s">
        <v>1083</v>
      </c>
      <c r="H1420" s="21">
        <v>1</v>
      </c>
      <c r="I1420" s="49">
        <v>1</v>
      </c>
      <c r="J1420" s="37"/>
      <c r="K1420" s="31"/>
      <c r="L1420" s="31"/>
      <c r="M1420" s="38"/>
      <c r="N1420" s="193"/>
      <c r="O1420" s="21"/>
      <c r="P1420" s="21">
        <v>4</v>
      </c>
      <c r="Q1420" s="21">
        <v>4</v>
      </c>
      <c r="R1420" s="21"/>
      <c r="S1420" s="21"/>
      <c r="T1420" s="121"/>
      <c r="U1420" s="50">
        <f t="shared" si="321"/>
        <v>4</v>
      </c>
      <c r="V1420" s="29">
        <f t="shared" si="322"/>
        <v>0</v>
      </c>
      <c r="W1420" s="29">
        <f t="shared" si="323"/>
        <v>0</v>
      </c>
      <c r="X1420" s="57">
        <f t="shared" si="324"/>
        <v>0</v>
      </c>
      <c r="Y1420" s="29">
        <f t="shared" si="325"/>
        <v>0</v>
      </c>
      <c r="Z1420" s="20">
        <f t="shared" si="326"/>
        <v>0</v>
      </c>
      <c r="AA1420" s="20">
        <f t="shared" si="335"/>
        <v>0</v>
      </c>
      <c r="AB1420" s="20">
        <f t="shared" si="327"/>
        <v>0</v>
      </c>
      <c r="AC1420" s="20">
        <f t="shared" si="328"/>
        <v>0</v>
      </c>
      <c r="AD1420" s="20">
        <f t="shared" si="329"/>
        <v>0</v>
      </c>
      <c r="AE1420" s="23">
        <f t="shared" si="330"/>
        <v>0</v>
      </c>
      <c r="AF1420" s="25">
        <f t="shared" si="338"/>
        <v>0</v>
      </c>
      <c r="AG1420" s="360"/>
      <c r="AH1420" s="211">
        <f t="shared" si="342"/>
        <v>0</v>
      </c>
      <c r="AI1420" s="361"/>
      <c r="AJ1420" s="362">
        <f t="shared" si="343"/>
        <v>4</v>
      </c>
      <c r="AK1420" s="181" t="s">
        <v>1025</v>
      </c>
      <c r="AL1420" s="182">
        <f t="shared" si="333"/>
        <v>6.6666666666666671E-3</v>
      </c>
      <c r="AM1420" s="158" t="s">
        <v>943</v>
      </c>
      <c r="AN1420" s="20"/>
      <c r="AO1420" s="20"/>
      <c r="AP1420" s="21"/>
      <c r="AQ1420" s="122" t="s">
        <v>944</v>
      </c>
      <c r="AR1420" s="185" t="str">
        <f>INDEX(Преподаватели!F$3:F$72,MATCH($AK1420,Преподаватели!$E$3:$E$72,0),1)</f>
        <v>ст.викл.</v>
      </c>
      <c r="AS1420" s="101" t="str">
        <f>INDEX(Преподаватели!G$3:G$72,MATCH($AK1420,Преподаватели!$E$3:$E$72,0),1)</f>
        <v>сум.</v>
      </c>
      <c r="AT1420" s="101" t="str">
        <f>INDEX(Преподаватели!H$3:H$72,MATCH($AK1420,Преподаватели!$E$3:$E$72,0),1)</f>
        <v>б.с.</v>
      </c>
      <c r="AU1420" s="186" t="str">
        <f>INDEX(Преподаватели!I$3:I$72,MATCH($AK1420,Преподаватели!$E$3:$E$72,0),1)</f>
        <v>б.з.</v>
      </c>
      <c r="AV1420" s="157"/>
      <c r="AW1420" s="163"/>
      <c r="AX1420" s="163"/>
      <c r="AY1420" s="164"/>
      <c r="AZ1420" s="165"/>
      <c r="BA1420" s="165"/>
    </row>
    <row r="1421" spans="1:53" s="1" customFormat="1">
      <c r="A1421" s="21" t="s">
        <v>1002</v>
      </c>
      <c r="B1421" s="552" t="s">
        <v>553</v>
      </c>
      <c r="C1421" s="68" t="s">
        <v>543</v>
      </c>
      <c r="D1421" s="21" t="s">
        <v>437</v>
      </c>
      <c r="E1421" s="21" t="s">
        <v>192</v>
      </c>
      <c r="F1421" s="21">
        <v>2</v>
      </c>
      <c r="G1421" s="20" t="s">
        <v>1083</v>
      </c>
      <c r="H1421" s="21">
        <v>1</v>
      </c>
      <c r="I1421" s="49">
        <v>1</v>
      </c>
      <c r="J1421" s="37" t="s">
        <v>106</v>
      </c>
      <c r="K1421" s="31"/>
      <c r="L1421" s="31"/>
      <c r="M1421" s="38"/>
      <c r="N1421" s="193">
        <v>5</v>
      </c>
      <c r="O1421" s="21">
        <v>150</v>
      </c>
      <c r="P1421" s="21">
        <v>4</v>
      </c>
      <c r="Q1421" s="21">
        <v>0</v>
      </c>
      <c r="R1421" s="21">
        <v>4</v>
      </c>
      <c r="S1421" s="21"/>
      <c r="T1421" s="121">
        <v>126</v>
      </c>
      <c r="U1421" s="50">
        <f t="shared" si="321"/>
        <v>0</v>
      </c>
      <c r="V1421" s="29">
        <f t="shared" si="322"/>
        <v>4</v>
      </c>
      <c r="W1421" s="29">
        <f t="shared" si="323"/>
        <v>0</v>
      </c>
      <c r="X1421" s="57">
        <f t="shared" si="324"/>
        <v>0</v>
      </c>
      <c r="Y1421" s="29">
        <f t="shared" si="325"/>
        <v>0</v>
      </c>
      <c r="Z1421" s="20">
        <f t="shared" si="326"/>
        <v>0</v>
      </c>
      <c r="AA1421" s="20">
        <f t="shared" si="335"/>
        <v>0</v>
      </c>
      <c r="AB1421" s="20">
        <f t="shared" si="327"/>
        <v>0.25</v>
      </c>
      <c r="AC1421" s="20">
        <f t="shared" si="328"/>
        <v>0</v>
      </c>
      <c r="AD1421" s="20">
        <f t="shared" si="329"/>
        <v>0</v>
      </c>
      <c r="AE1421" s="23">
        <f t="shared" si="330"/>
        <v>0</v>
      </c>
      <c r="AF1421" s="25">
        <f t="shared" si="338"/>
        <v>0</v>
      </c>
      <c r="AG1421" s="360"/>
      <c r="AH1421" s="211">
        <f t="shared" si="342"/>
        <v>0</v>
      </c>
      <c r="AI1421" s="361"/>
      <c r="AJ1421" s="362">
        <f t="shared" si="343"/>
        <v>4.25</v>
      </c>
      <c r="AK1421" s="181" t="s">
        <v>1025</v>
      </c>
      <c r="AL1421" s="182">
        <f t="shared" si="333"/>
        <v>7.083333333333333E-3</v>
      </c>
      <c r="AM1421" s="158" t="s">
        <v>943</v>
      </c>
      <c r="AN1421" s="20"/>
      <c r="AO1421" s="20"/>
      <c r="AP1421" s="21"/>
      <c r="AQ1421" s="122" t="s">
        <v>944</v>
      </c>
      <c r="AR1421" s="185" t="str">
        <f>INDEX(Преподаватели!F$3:F$72,MATCH($AK1421,Преподаватели!$E$3:$E$72,0),1)</f>
        <v>ст.викл.</v>
      </c>
      <c r="AS1421" s="101" t="str">
        <f>INDEX(Преподаватели!G$3:G$72,MATCH($AK1421,Преподаватели!$E$3:$E$72,0),1)</f>
        <v>сум.</v>
      </c>
      <c r="AT1421" s="101" t="str">
        <f>INDEX(Преподаватели!H$3:H$72,MATCH($AK1421,Преподаватели!$E$3:$E$72,0),1)</f>
        <v>б.с.</v>
      </c>
      <c r="AU1421" s="186" t="str">
        <f>INDEX(Преподаватели!I$3:I$72,MATCH($AK1421,Преподаватели!$E$3:$E$72,0),1)</f>
        <v>б.з.</v>
      </c>
      <c r="AV1421" s="157"/>
      <c r="AW1421" s="163"/>
      <c r="AX1421" s="163"/>
      <c r="AY1421" s="164"/>
      <c r="AZ1421" s="165"/>
      <c r="BA1421" s="165"/>
    </row>
    <row r="1422" spans="1:53" s="1" customFormat="1">
      <c r="A1422" s="21" t="s">
        <v>1076</v>
      </c>
      <c r="B1422" s="552" t="s">
        <v>555</v>
      </c>
      <c r="C1422" s="68" t="s">
        <v>543</v>
      </c>
      <c r="D1422" s="21" t="s">
        <v>437</v>
      </c>
      <c r="E1422" s="21" t="s">
        <v>192</v>
      </c>
      <c r="F1422" s="21">
        <v>1</v>
      </c>
      <c r="G1422" s="20" t="s">
        <v>1083</v>
      </c>
      <c r="H1422" s="21">
        <v>1</v>
      </c>
      <c r="I1422" s="49">
        <v>1</v>
      </c>
      <c r="J1422" s="31"/>
      <c r="K1422" s="31"/>
      <c r="L1422" s="31"/>
      <c r="M1422" s="38"/>
      <c r="N1422" s="193"/>
      <c r="O1422" s="21"/>
      <c r="P1422" s="21">
        <v>4</v>
      </c>
      <c r="Q1422" s="21">
        <v>4</v>
      </c>
      <c r="R1422" s="21"/>
      <c r="S1422" s="21"/>
      <c r="T1422" s="121"/>
      <c r="U1422" s="50">
        <f t="shared" si="321"/>
        <v>4</v>
      </c>
      <c r="V1422" s="29">
        <f t="shared" si="322"/>
        <v>0</v>
      </c>
      <c r="W1422" s="29">
        <f t="shared" si="323"/>
        <v>0</v>
      </c>
      <c r="X1422" s="57">
        <f t="shared" si="324"/>
        <v>0</v>
      </c>
      <c r="Y1422" s="29">
        <f t="shared" si="325"/>
        <v>0</v>
      </c>
      <c r="Z1422" s="20">
        <f t="shared" si="326"/>
        <v>0</v>
      </c>
      <c r="AA1422" s="20">
        <f t="shared" si="335"/>
        <v>0</v>
      </c>
      <c r="AB1422" s="20">
        <f t="shared" si="327"/>
        <v>0</v>
      </c>
      <c r="AC1422" s="20">
        <f t="shared" si="328"/>
        <v>0</v>
      </c>
      <c r="AD1422" s="20">
        <f t="shared" si="329"/>
        <v>0</v>
      </c>
      <c r="AE1422" s="23">
        <f t="shared" si="330"/>
        <v>0</v>
      </c>
      <c r="AF1422" s="25">
        <f t="shared" si="338"/>
        <v>0</v>
      </c>
      <c r="AG1422" s="360"/>
      <c r="AH1422" s="211">
        <f t="shared" si="342"/>
        <v>0</v>
      </c>
      <c r="AI1422" s="361"/>
      <c r="AJ1422" s="362">
        <f t="shared" si="343"/>
        <v>4</v>
      </c>
      <c r="AK1422" s="181" t="s">
        <v>1025</v>
      </c>
      <c r="AL1422" s="182">
        <f t="shared" si="333"/>
        <v>6.6666666666666671E-3</v>
      </c>
      <c r="AM1422" s="158" t="s">
        <v>943</v>
      </c>
      <c r="AN1422" s="20"/>
      <c r="AO1422" s="20"/>
      <c r="AP1422" s="21"/>
      <c r="AQ1422" s="122" t="s">
        <v>944</v>
      </c>
      <c r="AR1422" s="185" t="str">
        <f>INDEX(Преподаватели!F$3:F$72,MATCH($AK1422,Преподаватели!$E$3:$E$72,0),1)</f>
        <v>ст.викл.</v>
      </c>
      <c r="AS1422" s="101" t="str">
        <f>INDEX(Преподаватели!G$3:G$72,MATCH($AK1422,Преподаватели!$E$3:$E$72,0),1)</f>
        <v>сум.</v>
      </c>
      <c r="AT1422" s="101" t="str">
        <f>INDEX(Преподаватели!H$3:H$72,MATCH($AK1422,Преподаватели!$E$3:$E$72,0),1)</f>
        <v>б.с.</v>
      </c>
      <c r="AU1422" s="186" t="str">
        <f>INDEX(Преподаватели!I$3:I$72,MATCH($AK1422,Преподаватели!$E$3:$E$72,0),1)</f>
        <v>б.з.</v>
      </c>
      <c r="AV1422" s="157"/>
      <c r="AW1422" s="163"/>
      <c r="AX1422" s="163"/>
      <c r="AY1422" s="164"/>
      <c r="AZ1422" s="165"/>
      <c r="BA1422" s="165"/>
    </row>
    <row r="1423" spans="1:53">
      <c r="A1423" s="22" t="s">
        <v>1076</v>
      </c>
      <c r="B1423" s="552" t="s">
        <v>555</v>
      </c>
      <c r="C1423" s="68" t="s">
        <v>543</v>
      </c>
      <c r="D1423" s="21" t="s">
        <v>437</v>
      </c>
      <c r="E1423" s="21" t="s">
        <v>192</v>
      </c>
      <c r="F1423" s="21">
        <v>2</v>
      </c>
      <c r="G1423" s="20" t="s">
        <v>1083</v>
      </c>
      <c r="H1423" s="21">
        <v>1</v>
      </c>
      <c r="I1423" s="49">
        <v>1</v>
      </c>
      <c r="J1423" s="31"/>
      <c r="K1423" s="31" t="s">
        <v>106</v>
      </c>
      <c r="L1423" s="31"/>
      <c r="M1423" s="38"/>
      <c r="N1423" s="193">
        <v>5</v>
      </c>
      <c r="O1423" s="21">
        <v>150</v>
      </c>
      <c r="P1423" s="21">
        <v>4</v>
      </c>
      <c r="Q1423" s="21">
        <v>0</v>
      </c>
      <c r="R1423" s="21">
        <v>4</v>
      </c>
      <c r="S1423" s="21"/>
      <c r="T1423" s="121">
        <v>126</v>
      </c>
      <c r="U1423" s="50">
        <f t="shared" si="321"/>
        <v>0</v>
      </c>
      <c r="V1423" s="29">
        <f t="shared" si="322"/>
        <v>4</v>
      </c>
      <c r="W1423" s="29">
        <f t="shared" si="323"/>
        <v>0</v>
      </c>
      <c r="X1423" s="57">
        <f t="shared" si="324"/>
        <v>0</v>
      </c>
      <c r="Y1423" s="29">
        <f t="shared" si="325"/>
        <v>0</v>
      </c>
      <c r="Z1423" s="20">
        <f t="shared" si="326"/>
        <v>0</v>
      </c>
      <c r="AA1423" s="20">
        <f t="shared" si="335"/>
        <v>0</v>
      </c>
      <c r="AB1423" s="20">
        <f t="shared" si="327"/>
        <v>0</v>
      </c>
      <c r="AC1423" s="20">
        <f t="shared" si="328"/>
        <v>0</v>
      </c>
      <c r="AD1423" s="20">
        <f t="shared" si="329"/>
        <v>0</v>
      </c>
      <c r="AE1423" s="23">
        <f t="shared" si="330"/>
        <v>0</v>
      </c>
      <c r="AF1423" s="25">
        <f t="shared" si="338"/>
        <v>0</v>
      </c>
      <c r="AG1423" s="360"/>
      <c r="AH1423" s="211">
        <f t="shared" si="342"/>
        <v>0</v>
      </c>
      <c r="AI1423" s="361"/>
      <c r="AJ1423" s="362">
        <f t="shared" si="343"/>
        <v>4</v>
      </c>
      <c r="AK1423" s="181" t="s">
        <v>1025</v>
      </c>
      <c r="AL1423" s="182">
        <f t="shared" si="333"/>
        <v>6.6666666666666671E-3</v>
      </c>
      <c r="AM1423" s="158" t="s">
        <v>943</v>
      </c>
      <c r="AN1423" s="20"/>
      <c r="AO1423" s="20"/>
      <c r="AP1423" s="21"/>
      <c r="AQ1423" s="122" t="s">
        <v>944</v>
      </c>
      <c r="AR1423" s="185" t="str">
        <f>INDEX(Преподаватели!F$3:F$72,MATCH($AK1423,Преподаватели!$E$3:$E$72,0),1)</f>
        <v>ст.викл.</v>
      </c>
      <c r="AS1423" s="101" t="str">
        <f>INDEX(Преподаватели!G$3:G$72,MATCH($AK1423,Преподаватели!$E$3:$E$72,0),1)</f>
        <v>сум.</v>
      </c>
      <c r="AT1423" s="101" t="str">
        <f>INDEX(Преподаватели!H$3:H$72,MATCH($AK1423,Преподаватели!$E$3:$E$72,0),1)</f>
        <v>б.с.</v>
      </c>
      <c r="AU1423" s="186" t="str">
        <f>INDEX(Преподаватели!I$3:I$72,MATCH($AK1423,Преподаватели!$E$3:$E$72,0),1)</f>
        <v>б.з.</v>
      </c>
      <c r="AV1423" s="157"/>
      <c r="AW1423" s="163"/>
      <c r="AX1423" s="163"/>
      <c r="AY1423" s="164"/>
      <c r="AZ1423" s="165"/>
      <c r="BA1423" s="165"/>
    </row>
    <row r="1424" spans="1:53" s="1" customFormat="1">
      <c r="A1424" s="334" t="s">
        <v>1080</v>
      </c>
      <c r="B1424" s="552" t="s">
        <v>1097</v>
      </c>
      <c r="C1424" s="68" t="s">
        <v>543</v>
      </c>
      <c r="D1424" s="21" t="s">
        <v>437</v>
      </c>
      <c r="E1424" s="21" t="s">
        <v>192</v>
      </c>
      <c r="F1424" s="21">
        <v>1</v>
      </c>
      <c r="G1424" s="20" t="s">
        <v>1083</v>
      </c>
      <c r="H1424" s="21">
        <v>1</v>
      </c>
      <c r="I1424" s="49">
        <v>1</v>
      </c>
      <c r="J1424" s="37"/>
      <c r="K1424" s="31"/>
      <c r="L1424" s="31"/>
      <c r="M1424" s="38"/>
      <c r="N1424" s="193"/>
      <c r="O1424" s="21"/>
      <c r="P1424" s="21">
        <v>4</v>
      </c>
      <c r="Q1424" s="21">
        <v>4</v>
      </c>
      <c r="R1424" s="21"/>
      <c r="S1424" s="21"/>
      <c r="T1424" s="121"/>
      <c r="U1424" s="50">
        <f t="shared" si="321"/>
        <v>4</v>
      </c>
      <c r="V1424" s="29">
        <f t="shared" si="322"/>
        <v>0</v>
      </c>
      <c r="W1424" s="29">
        <f t="shared" si="323"/>
        <v>0</v>
      </c>
      <c r="X1424" s="57">
        <f t="shared" si="324"/>
        <v>0</v>
      </c>
      <c r="Y1424" s="29">
        <f t="shared" si="325"/>
        <v>0</v>
      </c>
      <c r="Z1424" s="20">
        <f t="shared" si="326"/>
        <v>0</v>
      </c>
      <c r="AA1424" s="20">
        <f t="shared" si="335"/>
        <v>0</v>
      </c>
      <c r="AB1424" s="20">
        <f t="shared" si="327"/>
        <v>0</v>
      </c>
      <c r="AC1424" s="20">
        <f t="shared" si="328"/>
        <v>0</v>
      </c>
      <c r="AD1424" s="20">
        <f t="shared" si="329"/>
        <v>0</v>
      </c>
      <c r="AE1424" s="23">
        <f t="shared" si="330"/>
        <v>0</v>
      </c>
      <c r="AF1424" s="25">
        <f t="shared" si="338"/>
        <v>0</v>
      </c>
      <c r="AG1424" s="360"/>
      <c r="AH1424" s="211">
        <f t="shared" si="342"/>
        <v>0</v>
      </c>
      <c r="AI1424" s="361"/>
      <c r="AJ1424" s="362">
        <f t="shared" si="343"/>
        <v>4</v>
      </c>
      <c r="AK1424" s="181" t="s">
        <v>839</v>
      </c>
      <c r="AL1424" s="182">
        <f t="shared" si="333"/>
        <v>6.6666666666666671E-3</v>
      </c>
      <c r="AM1424" s="158" t="s">
        <v>943</v>
      </c>
      <c r="AN1424" s="20"/>
      <c r="AO1424" s="20"/>
      <c r="AP1424" s="21"/>
      <c r="AQ1424" s="122" t="s">
        <v>944</v>
      </c>
      <c r="AR1424" s="185" t="str">
        <f>INDEX(Преподаватели!F$3:F$72,MATCH($AK1424,Преподаватели!$E$3:$E$72,0),1)</f>
        <v>ст.викл.</v>
      </c>
      <c r="AS1424" s="101" t="str">
        <f>INDEX(Преподаватели!G$3:G$72,MATCH($AK1424,Преподаватели!$E$3:$E$72,0),1)</f>
        <v>сум.</v>
      </c>
      <c r="AT1424" s="101" t="str">
        <f>INDEX(Преподаватели!H$3:H$72,MATCH($AK1424,Преподаватели!$E$3:$E$72,0),1)</f>
        <v>б.с.</v>
      </c>
      <c r="AU1424" s="186" t="str">
        <f>INDEX(Преподаватели!I$3:I$72,MATCH($AK1424,Преподаватели!$E$3:$E$72,0),1)</f>
        <v>б.з.</v>
      </c>
      <c r="AV1424" s="157"/>
      <c r="AW1424" s="163"/>
      <c r="AX1424" s="163"/>
      <c r="AY1424" s="164"/>
      <c r="AZ1424" s="165"/>
      <c r="BA1424" s="165"/>
    </row>
    <row r="1425" spans="1:53" s="1" customFormat="1">
      <c r="A1425" s="21" t="s">
        <v>1059</v>
      </c>
      <c r="B1425" s="552" t="s">
        <v>1097</v>
      </c>
      <c r="C1425" s="68" t="s">
        <v>543</v>
      </c>
      <c r="D1425" s="21" t="s">
        <v>437</v>
      </c>
      <c r="E1425" s="21" t="s">
        <v>192</v>
      </c>
      <c r="F1425" s="21">
        <v>1</v>
      </c>
      <c r="G1425" s="20" t="s">
        <v>1083</v>
      </c>
      <c r="H1425" s="21">
        <v>1</v>
      </c>
      <c r="I1425" s="49">
        <v>1</v>
      </c>
      <c r="J1425" s="37"/>
      <c r="K1425" s="31" t="s">
        <v>106</v>
      </c>
      <c r="L1425" s="31"/>
      <c r="M1425" s="38"/>
      <c r="N1425" s="193">
        <v>3</v>
      </c>
      <c r="O1425" s="21">
        <v>90</v>
      </c>
      <c r="P1425" s="21">
        <v>4</v>
      </c>
      <c r="Q1425" s="21">
        <v>0</v>
      </c>
      <c r="R1425" s="21">
        <v>4</v>
      </c>
      <c r="S1425" s="21"/>
      <c r="T1425" s="121">
        <v>74</v>
      </c>
      <c r="U1425" s="50">
        <f t="shared" si="321"/>
        <v>0</v>
      </c>
      <c r="V1425" s="29">
        <f t="shared" si="322"/>
        <v>4</v>
      </c>
      <c r="W1425" s="29">
        <f t="shared" si="323"/>
        <v>0</v>
      </c>
      <c r="X1425" s="57">
        <f t="shared" si="324"/>
        <v>0</v>
      </c>
      <c r="Y1425" s="29">
        <f t="shared" si="325"/>
        <v>0</v>
      </c>
      <c r="Z1425" s="20">
        <f t="shared" si="326"/>
        <v>0</v>
      </c>
      <c r="AA1425" s="20">
        <f t="shared" si="335"/>
        <v>0</v>
      </c>
      <c r="AB1425" s="20">
        <f t="shared" si="327"/>
        <v>0</v>
      </c>
      <c r="AC1425" s="20">
        <f t="shared" si="328"/>
        <v>0</v>
      </c>
      <c r="AD1425" s="20">
        <f t="shared" si="329"/>
        <v>0</v>
      </c>
      <c r="AE1425" s="23">
        <f t="shared" si="330"/>
        <v>0</v>
      </c>
      <c r="AF1425" s="25">
        <f t="shared" si="338"/>
        <v>0</v>
      </c>
      <c r="AG1425" s="360"/>
      <c r="AH1425" s="211">
        <f t="shared" si="342"/>
        <v>0</v>
      </c>
      <c r="AI1425" s="361"/>
      <c r="AJ1425" s="362">
        <f t="shared" si="343"/>
        <v>4</v>
      </c>
      <c r="AK1425" s="181" t="s">
        <v>839</v>
      </c>
      <c r="AL1425" s="182">
        <f t="shared" si="333"/>
        <v>6.6666666666666671E-3</v>
      </c>
      <c r="AM1425" s="158" t="s">
        <v>943</v>
      </c>
      <c r="AN1425" s="20"/>
      <c r="AO1425" s="20"/>
      <c r="AP1425" s="21"/>
      <c r="AQ1425" s="122" t="s">
        <v>944</v>
      </c>
      <c r="AR1425" s="185" t="str">
        <f>INDEX(Преподаватели!F$3:F$72,MATCH($AK1425,Преподаватели!$E$3:$E$72,0),1)</f>
        <v>ст.викл.</v>
      </c>
      <c r="AS1425" s="101" t="str">
        <f>INDEX(Преподаватели!G$3:G$72,MATCH($AK1425,Преподаватели!$E$3:$E$72,0),1)</f>
        <v>сум.</v>
      </c>
      <c r="AT1425" s="101" t="str">
        <f>INDEX(Преподаватели!H$3:H$72,MATCH($AK1425,Преподаватели!$E$3:$E$72,0),1)</f>
        <v>б.с.</v>
      </c>
      <c r="AU1425" s="186" t="str">
        <f>INDEX(Преподаватели!I$3:I$72,MATCH($AK1425,Преподаватели!$E$3:$E$72,0),1)</f>
        <v>б.з.</v>
      </c>
      <c r="AV1425" s="157"/>
      <c r="AW1425" s="163"/>
      <c r="AX1425" s="163"/>
      <c r="AY1425" s="164"/>
      <c r="AZ1425" s="165"/>
      <c r="BA1425" s="165"/>
    </row>
    <row r="1426" spans="1:53">
      <c r="A1426" s="22" t="s">
        <v>1061</v>
      </c>
      <c r="B1426" s="552" t="s">
        <v>1098</v>
      </c>
      <c r="C1426" s="68" t="s">
        <v>543</v>
      </c>
      <c r="D1426" s="21" t="s">
        <v>437</v>
      </c>
      <c r="E1426" s="21" t="s">
        <v>192</v>
      </c>
      <c r="F1426" s="21">
        <v>1</v>
      </c>
      <c r="G1426" s="20" t="s">
        <v>1083</v>
      </c>
      <c r="H1426" s="21">
        <v>1</v>
      </c>
      <c r="I1426" s="49">
        <v>1</v>
      </c>
      <c r="J1426" s="37"/>
      <c r="K1426" s="31"/>
      <c r="L1426" s="31"/>
      <c r="M1426" s="38"/>
      <c r="N1426" s="193"/>
      <c r="O1426" s="21"/>
      <c r="P1426" s="21">
        <v>4</v>
      </c>
      <c r="Q1426" s="21">
        <v>4</v>
      </c>
      <c r="R1426" s="21"/>
      <c r="S1426" s="21"/>
      <c r="T1426" s="121"/>
      <c r="U1426" s="50">
        <f t="shared" si="321"/>
        <v>4</v>
      </c>
      <c r="V1426" s="29">
        <f t="shared" si="322"/>
        <v>0</v>
      </c>
      <c r="W1426" s="29">
        <f t="shared" si="323"/>
        <v>0</v>
      </c>
      <c r="X1426" s="57">
        <f t="shared" si="324"/>
        <v>0</v>
      </c>
      <c r="Y1426" s="29">
        <f t="shared" si="325"/>
        <v>0</v>
      </c>
      <c r="Z1426" s="20">
        <f t="shared" si="326"/>
        <v>0</v>
      </c>
      <c r="AA1426" s="20">
        <f t="shared" si="335"/>
        <v>0</v>
      </c>
      <c r="AB1426" s="20">
        <f t="shared" si="327"/>
        <v>0</v>
      </c>
      <c r="AC1426" s="20">
        <f t="shared" si="328"/>
        <v>0</v>
      </c>
      <c r="AD1426" s="20">
        <f t="shared" si="329"/>
        <v>0</v>
      </c>
      <c r="AE1426" s="23">
        <f t="shared" si="330"/>
        <v>0</v>
      </c>
      <c r="AF1426" s="25">
        <f t="shared" si="338"/>
        <v>0</v>
      </c>
      <c r="AG1426" s="360"/>
      <c r="AH1426" s="211">
        <f t="shared" si="342"/>
        <v>0</v>
      </c>
      <c r="AI1426" s="361"/>
      <c r="AJ1426" s="362">
        <f t="shared" si="343"/>
        <v>4</v>
      </c>
      <c r="AK1426" s="181" t="s">
        <v>954</v>
      </c>
      <c r="AL1426" s="182">
        <f t="shared" si="333"/>
        <v>6.6666666666666671E-3</v>
      </c>
      <c r="AM1426" s="158" t="s">
        <v>943</v>
      </c>
      <c r="AN1426" s="20"/>
      <c r="AO1426" s="20"/>
      <c r="AP1426" s="21"/>
      <c r="AQ1426" s="122" t="s">
        <v>944</v>
      </c>
      <c r="AR1426" s="185" t="str">
        <f>INDEX(Преподаватели!F$3:F$72,MATCH($AK1426,Преподаватели!$E$3:$E$72,0),1)</f>
        <v>ст.викл.</v>
      </c>
      <c r="AS1426" s="101" t="str">
        <f>INDEX(Преподаватели!G$3:G$72,MATCH($AK1426,Преподаватели!$E$3:$E$72,0),1)</f>
        <v>шт.</v>
      </c>
      <c r="AT1426" s="101" t="str">
        <f>INDEX(Преподаватели!H$3:H$72,MATCH($AK1426,Преподаватели!$E$3:$E$72,0),1)</f>
        <v>б.с.</v>
      </c>
      <c r="AU1426" s="186" t="str">
        <f>INDEX(Преподаватели!I$3:I$72,MATCH($AK1426,Преподаватели!$E$3:$E$72,0),1)</f>
        <v>б.з.</v>
      </c>
      <c r="AV1426" s="157"/>
      <c r="AW1426" s="163"/>
      <c r="AX1426" s="163"/>
      <c r="AY1426" s="164"/>
      <c r="AZ1426" s="165"/>
      <c r="BA1426" s="165"/>
    </row>
    <row r="1427" spans="1:53">
      <c r="A1427" s="22" t="s">
        <v>1061</v>
      </c>
      <c r="B1427" s="552" t="s">
        <v>1098</v>
      </c>
      <c r="C1427" s="68" t="s">
        <v>543</v>
      </c>
      <c r="D1427" s="21" t="s">
        <v>437</v>
      </c>
      <c r="E1427" s="21" t="s">
        <v>192</v>
      </c>
      <c r="F1427" s="21">
        <v>2</v>
      </c>
      <c r="G1427" s="20" t="s">
        <v>1083</v>
      </c>
      <c r="H1427" s="21">
        <v>1</v>
      </c>
      <c r="I1427" s="49">
        <v>1</v>
      </c>
      <c r="J1427" s="31"/>
      <c r="K1427" s="31" t="s">
        <v>106</v>
      </c>
      <c r="L1427" s="31"/>
      <c r="M1427" s="38"/>
      <c r="N1427" s="193">
        <v>3</v>
      </c>
      <c r="O1427" s="21">
        <v>90</v>
      </c>
      <c r="P1427" s="21">
        <v>4</v>
      </c>
      <c r="Q1427" s="21">
        <v>0</v>
      </c>
      <c r="R1427" s="21">
        <v>4</v>
      </c>
      <c r="S1427" s="21"/>
      <c r="T1427" s="121">
        <v>66</v>
      </c>
      <c r="U1427" s="50">
        <f t="shared" si="321"/>
        <v>0</v>
      </c>
      <c r="V1427" s="29">
        <f t="shared" si="322"/>
        <v>4</v>
      </c>
      <c r="W1427" s="29">
        <f t="shared" si="323"/>
        <v>0</v>
      </c>
      <c r="X1427" s="57">
        <f t="shared" si="324"/>
        <v>0</v>
      </c>
      <c r="Y1427" s="29">
        <f t="shared" si="325"/>
        <v>0</v>
      </c>
      <c r="Z1427" s="20">
        <f t="shared" si="326"/>
        <v>0</v>
      </c>
      <c r="AA1427" s="20">
        <f t="shared" si="335"/>
        <v>0</v>
      </c>
      <c r="AB1427" s="20">
        <f t="shared" si="327"/>
        <v>0</v>
      </c>
      <c r="AC1427" s="20">
        <f t="shared" si="328"/>
        <v>0</v>
      </c>
      <c r="AD1427" s="20">
        <f t="shared" si="329"/>
        <v>0</v>
      </c>
      <c r="AE1427" s="23">
        <f t="shared" si="330"/>
        <v>0</v>
      </c>
      <c r="AF1427" s="25">
        <f t="shared" si="338"/>
        <v>0</v>
      </c>
      <c r="AG1427" s="360"/>
      <c r="AH1427" s="211">
        <f t="shared" si="342"/>
        <v>0</v>
      </c>
      <c r="AI1427" s="361"/>
      <c r="AJ1427" s="362">
        <f t="shared" si="343"/>
        <v>4</v>
      </c>
      <c r="AK1427" s="181" t="s">
        <v>954</v>
      </c>
      <c r="AL1427" s="182">
        <f t="shared" si="333"/>
        <v>6.6666666666666671E-3</v>
      </c>
      <c r="AM1427" s="158" t="s">
        <v>943</v>
      </c>
      <c r="AN1427" s="20"/>
      <c r="AO1427" s="20"/>
      <c r="AP1427" s="21"/>
      <c r="AQ1427" s="122" t="s">
        <v>944</v>
      </c>
      <c r="AR1427" s="185" t="str">
        <f>INDEX(Преподаватели!F$3:F$72,MATCH($AK1427,Преподаватели!$E$3:$E$72,0),1)</f>
        <v>ст.викл.</v>
      </c>
      <c r="AS1427" s="101" t="str">
        <f>INDEX(Преподаватели!G$3:G$72,MATCH($AK1427,Преподаватели!$E$3:$E$72,0),1)</f>
        <v>шт.</v>
      </c>
      <c r="AT1427" s="101" t="str">
        <f>INDEX(Преподаватели!H$3:H$72,MATCH($AK1427,Преподаватели!$E$3:$E$72,0),1)</f>
        <v>б.с.</v>
      </c>
      <c r="AU1427" s="186" t="str">
        <f>INDEX(Преподаватели!I$3:I$72,MATCH($AK1427,Преподаватели!$E$3:$E$72,0),1)</f>
        <v>б.з.</v>
      </c>
      <c r="AV1427" s="157"/>
      <c r="AW1427" s="163"/>
      <c r="AX1427" s="163"/>
      <c r="AY1427" s="164"/>
      <c r="AZ1427" s="165"/>
      <c r="BA1427" s="165"/>
    </row>
    <row r="1428" spans="1:53" ht="25.5">
      <c r="A1428" s="22" t="s">
        <v>1004</v>
      </c>
      <c r="B1428" s="552" t="s">
        <v>442</v>
      </c>
      <c r="C1428" s="68" t="s">
        <v>1101</v>
      </c>
      <c r="D1428" s="21" t="s">
        <v>437</v>
      </c>
      <c r="E1428" s="21" t="s">
        <v>192</v>
      </c>
      <c r="F1428" s="21">
        <v>1</v>
      </c>
      <c r="G1428" s="320" t="s">
        <v>1102</v>
      </c>
      <c r="H1428" s="21">
        <v>14</v>
      </c>
      <c r="I1428" s="49">
        <v>1</v>
      </c>
      <c r="J1428" s="37" t="s">
        <v>106</v>
      </c>
      <c r="K1428" s="31"/>
      <c r="L1428" s="31"/>
      <c r="M1428" s="38"/>
      <c r="N1428" s="193"/>
      <c r="O1428" s="21"/>
      <c r="P1428" s="21"/>
      <c r="Q1428" s="21"/>
      <c r="R1428" s="21"/>
      <c r="S1428" s="21"/>
      <c r="T1428" s="121"/>
      <c r="U1428" s="50">
        <f t="shared" si="321"/>
        <v>0</v>
      </c>
      <c r="V1428" s="29">
        <f t="shared" si="322"/>
        <v>0</v>
      </c>
      <c r="W1428" s="29">
        <f t="shared" si="323"/>
        <v>0</v>
      </c>
      <c r="X1428" s="57">
        <f t="shared" si="324"/>
        <v>0</v>
      </c>
      <c r="Y1428" s="29">
        <f t="shared" si="325"/>
        <v>0</v>
      </c>
      <c r="Z1428" s="20">
        <f t="shared" si="326"/>
        <v>0</v>
      </c>
      <c r="AA1428" s="20">
        <f t="shared" si="335"/>
        <v>0</v>
      </c>
      <c r="AB1428" s="20">
        <f t="shared" si="327"/>
        <v>3.5</v>
      </c>
      <c r="AC1428" s="20">
        <f t="shared" si="328"/>
        <v>0</v>
      </c>
      <c r="AD1428" s="20">
        <f t="shared" si="329"/>
        <v>0</v>
      </c>
      <c r="AE1428" s="23">
        <f t="shared" si="330"/>
        <v>0</v>
      </c>
      <c r="AF1428" s="25">
        <f t="shared" si="338"/>
        <v>0</v>
      </c>
      <c r="AG1428" s="360"/>
      <c r="AH1428" s="211">
        <f t="shared" si="342"/>
        <v>0</v>
      </c>
      <c r="AI1428" s="361"/>
      <c r="AJ1428" s="362">
        <f t="shared" si="343"/>
        <v>3.5</v>
      </c>
      <c r="AK1428" s="181" t="s">
        <v>958</v>
      </c>
      <c r="AL1428" s="182">
        <f t="shared" si="333"/>
        <v>5.8333333333333336E-3</v>
      </c>
      <c r="AM1428" s="158" t="s">
        <v>943</v>
      </c>
      <c r="AN1428" s="20"/>
      <c r="AO1428" s="20"/>
      <c r="AP1428" s="21"/>
      <c r="AQ1428" s="122" t="s">
        <v>944</v>
      </c>
      <c r="AR1428" s="185" t="str">
        <f>INDEX(Преподаватели!F$3:F$72,MATCH($AK1428,Преподаватели!$E$3:$E$72,0),1)</f>
        <v>ст.викл.</v>
      </c>
      <c r="AS1428" s="101" t="str">
        <f>INDEX(Преподаватели!G$3:G$72,MATCH($AK1428,Преподаватели!$E$3:$E$72,0),1)</f>
        <v>сум.</v>
      </c>
      <c r="AT1428" s="101" t="str">
        <f>INDEX(Преподаватели!H$3:H$72,MATCH($AK1428,Преподаватели!$E$3:$E$72,0),1)</f>
        <v>б.с.</v>
      </c>
      <c r="AU1428" s="186" t="str">
        <f>INDEX(Преподаватели!I$3:I$72,MATCH($AK1428,Преподаватели!$E$3:$E$72,0),1)</f>
        <v>б.з.</v>
      </c>
      <c r="AV1428" s="157"/>
      <c r="AW1428" s="163"/>
      <c r="AX1428" s="163"/>
      <c r="AY1428" s="164"/>
      <c r="AZ1428" s="165"/>
      <c r="BA1428" s="165"/>
    </row>
    <row r="1429" spans="1:53" ht="25.5">
      <c r="A1429" s="22" t="s">
        <v>973</v>
      </c>
      <c r="B1429" s="552" t="s">
        <v>465</v>
      </c>
      <c r="C1429" s="68" t="s">
        <v>1085</v>
      </c>
      <c r="D1429" s="21" t="s">
        <v>437</v>
      </c>
      <c r="E1429" s="21" t="s">
        <v>192</v>
      </c>
      <c r="F1429" s="21">
        <v>1</v>
      </c>
      <c r="G1429" s="320" t="s">
        <v>1086</v>
      </c>
      <c r="H1429" s="21">
        <v>14</v>
      </c>
      <c r="I1429" s="49">
        <v>1</v>
      </c>
      <c r="J1429" s="31"/>
      <c r="K1429" s="31" t="s">
        <v>106</v>
      </c>
      <c r="L1429" s="31"/>
      <c r="M1429" s="38"/>
      <c r="N1429" s="193">
        <v>2</v>
      </c>
      <c r="O1429" s="21">
        <v>60</v>
      </c>
      <c r="P1429" s="21">
        <v>6</v>
      </c>
      <c r="Q1429" s="21">
        <v>0</v>
      </c>
      <c r="R1429" s="21">
        <v>0</v>
      </c>
      <c r="S1429" s="21">
        <v>6</v>
      </c>
      <c r="T1429" s="121">
        <v>52</v>
      </c>
      <c r="U1429" s="50">
        <f t="shared" si="321"/>
        <v>0</v>
      </c>
      <c r="V1429" s="29">
        <f t="shared" si="322"/>
        <v>0</v>
      </c>
      <c r="W1429" s="29">
        <f t="shared" si="323"/>
        <v>6</v>
      </c>
      <c r="X1429" s="57">
        <f t="shared" si="324"/>
        <v>0</v>
      </c>
      <c r="Y1429" s="29">
        <f t="shared" si="325"/>
        <v>0</v>
      </c>
      <c r="Z1429" s="20">
        <f t="shared" si="326"/>
        <v>0</v>
      </c>
      <c r="AA1429" s="20">
        <f t="shared" si="335"/>
        <v>0</v>
      </c>
      <c r="AB1429" s="20">
        <f t="shared" si="327"/>
        <v>0</v>
      </c>
      <c r="AC1429" s="20">
        <f t="shared" si="328"/>
        <v>0</v>
      </c>
      <c r="AD1429" s="20">
        <f t="shared" si="329"/>
        <v>0</v>
      </c>
      <c r="AE1429" s="23">
        <f t="shared" si="330"/>
        <v>0</v>
      </c>
      <c r="AF1429" s="25">
        <f t="shared" si="338"/>
        <v>0</v>
      </c>
      <c r="AG1429" s="360"/>
      <c r="AH1429" s="211">
        <f t="shared" si="342"/>
        <v>0</v>
      </c>
      <c r="AI1429" s="361"/>
      <c r="AJ1429" s="362">
        <f t="shared" si="343"/>
        <v>6</v>
      </c>
      <c r="AK1429" s="181" t="s">
        <v>996</v>
      </c>
      <c r="AL1429" s="182">
        <f t="shared" si="333"/>
        <v>0.01</v>
      </c>
      <c r="AM1429" s="158" t="s">
        <v>943</v>
      </c>
      <c r="AN1429" s="20"/>
      <c r="AO1429" s="20"/>
      <c r="AP1429" s="21"/>
      <c r="AQ1429" s="122" t="s">
        <v>944</v>
      </c>
      <c r="AR1429" s="185" t="str">
        <f>INDEX(Преподаватели!F$3:F$72,MATCH($AK1429,Преподаватели!$E$3:$E$72,0),1)</f>
        <v>доц.</v>
      </c>
      <c r="AS1429" s="101" t="str">
        <f>INDEX(Преподаватели!G$3:G$72,MATCH($AK1429,Преподаватели!$E$3:$E$72,0),1)</f>
        <v>шт.</v>
      </c>
      <c r="AT1429" s="101" t="str">
        <f>INDEX(Преподаватели!H$3:H$72,MATCH($AK1429,Преподаватели!$E$3:$E$72,0),1)</f>
        <v>к.н.</v>
      </c>
      <c r="AU1429" s="186" t="str">
        <f>INDEX(Преподаватели!I$3:I$72,MATCH($AK1429,Преподаватели!$E$3:$E$72,0),1)</f>
        <v>б.з.</v>
      </c>
      <c r="AV1429" s="157"/>
      <c r="AW1429" s="163"/>
      <c r="AX1429" s="163"/>
      <c r="AY1429" s="164"/>
      <c r="AZ1429" s="165"/>
      <c r="BA1429" s="165"/>
    </row>
    <row r="1430" spans="1:53" s="1" customFormat="1" ht="25.5">
      <c r="A1430" s="334" t="s">
        <v>1080</v>
      </c>
      <c r="B1430" s="552" t="s">
        <v>569</v>
      </c>
      <c r="C1430" s="68" t="s">
        <v>995</v>
      </c>
      <c r="D1430" s="21" t="s">
        <v>437</v>
      </c>
      <c r="E1430" s="21" t="s">
        <v>192</v>
      </c>
      <c r="F1430" s="21">
        <v>1</v>
      </c>
      <c r="G1430" s="320" t="s">
        <v>1103</v>
      </c>
      <c r="H1430" s="21">
        <v>13</v>
      </c>
      <c r="I1430" s="49">
        <v>1</v>
      </c>
      <c r="J1430" s="31"/>
      <c r="K1430" s="31"/>
      <c r="L1430" s="31"/>
      <c r="M1430" s="38"/>
      <c r="N1430" s="193"/>
      <c r="O1430" s="21"/>
      <c r="P1430" s="21">
        <v>8</v>
      </c>
      <c r="Q1430" s="21">
        <v>8</v>
      </c>
      <c r="R1430" s="21"/>
      <c r="S1430" s="21"/>
      <c r="T1430" s="121"/>
      <c r="U1430" s="50">
        <f t="shared" si="321"/>
        <v>8</v>
      </c>
      <c r="V1430" s="29">
        <f t="shared" si="322"/>
        <v>0</v>
      </c>
      <c r="W1430" s="29">
        <f t="shared" si="323"/>
        <v>0</v>
      </c>
      <c r="X1430" s="57">
        <f t="shared" si="324"/>
        <v>0</v>
      </c>
      <c r="Y1430" s="29">
        <f t="shared" si="325"/>
        <v>0</v>
      </c>
      <c r="Z1430" s="20">
        <f t="shared" si="326"/>
        <v>0</v>
      </c>
      <c r="AA1430" s="20">
        <f t="shared" si="335"/>
        <v>0</v>
      </c>
      <c r="AB1430" s="20">
        <f t="shared" si="327"/>
        <v>0</v>
      </c>
      <c r="AC1430" s="20">
        <f t="shared" si="328"/>
        <v>0</v>
      </c>
      <c r="AD1430" s="20">
        <f t="shared" si="329"/>
        <v>0</v>
      </c>
      <c r="AE1430" s="23">
        <f t="shared" si="330"/>
        <v>0</v>
      </c>
      <c r="AF1430" s="25">
        <f t="shared" si="338"/>
        <v>0</v>
      </c>
      <c r="AG1430" s="360"/>
      <c r="AH1430" s="211">
        <f t="shared" si="342"/>
        <v>0</v>
      </c>
      <c r="AI1430" s="361"/>
      <c r="AJ1430" s="362">
        <f t="shared" si="343"/>
        <v>8</v>
      </c>
      <c r="AK1430" s="181" t="s">
        <v>1001</v>
      </c>
      <c r="AL1430" s="182">
        <f t="shared" si="333"/>
        <v>1.3333333333333334E-2</v>
      </c>
      <c r="AM1430" s="158" t="s">
        <v>943</v>
      </c>
      <c r="AN1430" s="20"/>
      <c r="AO1430" s="20"/>
      <c r="AP1430" s="21"/>
      <c r="AQ1430" s="122" t="s">
        <v>944</v>
      </c>
      <c r="AR1430" s="185" t="str">
        <f>INDEX(Преподаватели!F$3:F$72,MATCH($AK1430,Преподаватели!$E$3:$E$72,0),1)</f>
        <v>доц.</v>
      </c>
      <c r="AS1430" s="101" t="str">
        <f>INDEX(Преподаватели!G$3:G$72,MATCH($AK1430,Преподаватели!$E$3:$E$72,0),1)</f>
        <v>шт.сум.</v>
      </c>
      <c r="AT1430" s="101" t="str">
        <f>INDEX(Преподаватели!H$3:H$72,MATCH($AK1430,Преподаватели!$E$3:$E$72,0),1)</f>
        <v>к.н.</v>
      </c>
      <c r="AU1430" s="186" t="str">
        <f>INDEX(Преподаватели!I$3:I$72,MATCH($AK1430,Преподаватели!$E$3:$E$72,0),1)</f>
        <v>доц.</v>
      </c>
      <c r="AV1430" s="157"/>
      <c r="AW1430" s="163"/>
      <c r="AX1430" s="163"/>
      <c r="AY1430" s="164"/>
      <c r="AZ1430" s="165"/>
      <c r="BA1430" s="165"/>
    </row>
    <row r="1431" spans="1:53" ht="25.5">
      <c r="A1431" s="22" t="s">
        <v>982</v>
      </c>
      <c r="B1431" s="552" t="s">
        <v>569</v>
      </c>
      <c r="C1431" s="68" t="s">
        <v>995</v>
      </c>
      <c r="D1431" s="21" t="s">
        <v>437</v>
      </c>
      <c r="E1431" s="21" t="s">
        <v>192</v>
      </c>
      <c r="F1431" s="21">
        <v>1</v>
      </c>
      <c r="G1431" s="320" t="s">
        <v>1103</v>
      </c>
      <c r="H1431" s="21">
        <v>13</v>
      </c>
      <c r="I1431" s="49">
        <v>1</v>
      </c>
      <c r="J1431" s="31"/>
      <c r="K1431" s="31" t="s">
        <v>106</v>
      </c>
      <c r="L1431" s="31"/>
      <c r="M1431" s="38"/>
      <c r="N1431" s="193">
        <v>4</v>
      </c>
      <c r="O1431" s="21">
        <v>120</v>
      </c>
      <c r="P1431" s="21">
        <v>10</v>
      </c>
      <c r="Q1431" s="21">
        <v>0</v>
      </c>
      <c r="R1431" s="21">
        <v>0</v>
      </c>
      <c r="S1431" s="21">
        <v>10</v>
      </c>
      <c r="T1431" s="121">
        <v>108</v>
      </c>
      <c r="U1431" s="50">
        <f t="shared" si="321"/>
        <v>0</v>
      </c>
      <c r="V1431" s="29">
        <f t="shared" si="322"/>
        <v>0</v>
      </c>
      <c r="W1431" s="29">
        <f t="shared" si="323"/>
        <v>10</v>
      </c>
      <c r="X1431" s="57">
        <f t="shared" si="324"/>
        <v>0</v>
      </c>
      <c r="Y1431" s="29">
        <f t="shared" si="325"/>
        <v>0</v>
      </c>
      <c r="Z1431" s="20">
        <f t="shared" si="326"/>
        <v>0</v>
      </c>
      <c r="AA1431" s="20">
        <f t="shared" si="335"/>
        <v>0</v>
      </c>
      <c r="AB1431" s="20">
        <f t="shared" si="327"/>
        <v>0</v>
      </c>
      <c r="AC1431" s="20">
        <f t="shared" si="328"/>
        <v>0</v>
      </c>
      <c r="AD1431" s="20">
        <f t="shared" si="329"/>
        <v>0</v>
      </c>
      <c r="AE1431" s="23">
        <f t="shared" si="330"/>
        <v>0</v>
      </c>
      <c r="AF1431" s="25">
        <f t="shared" si="338"/>
        <v>0</v>
      </c>
      <c r="AG1431" s="360"/>
      <c r="AH1431" s="211">
        <f t="shared" si="342"/>
        <v>0</v>
      </c>
      <c r="AI1431" s="361"/>
      <c r="AJ1431" s="362">
        <f t="shared" si="343"/>
        <v>10</v>
      </c>
      <c r="AK1431" s="181" t="s">
        <v>1001</v>
      </c>
      <c r="AL1431" s="182">
        <f t="shared" si="333"/>
        <v>1.6666666666666666E-2</v>
      </c>
      <c r="AM1431" s="158" t="s">
        <v>943</v>
      </c>
      <c r="AN1431" s="20"/>
      <c r="AO1431" s="20"/>
      <c r="AP1431" s="21"/>
      <c r="AQ1431" s="122" t="s">
        <v>944</v>
      </c>
      <c r="AR1431" s="185" t="str">
        <f>INDEX(Преподаватели!F$3:F$72,MATCH($AK1431,Преподаватели!$E$3:$E$72,0),1)</f>
        <v>доц.</v>
      </c>
      <c r="AS1431" s="101" t="str">
        <f>INDEX(Преподаватели!G$3:G$72,MATCH($AK1431,Преподаватели!$E$3:$E$72,0),1)</f>
        <v>шт.сум.</v>
      </c>
      <c r="AT1431" s="101" t="str">
        <f>INDEX(Преподаватели!H$3:H$72,MATCH($AK1431,Преподаватели!$E$3:$E$72,0),1)</f>
        <v>к.н.</v>
      </c>
      <c r="AU1431" s="186" t="str">
        <f>INDEX(Преподаватели!I$3:I$72,MATCH($AK1431,Преподаватели!$E$3:$E$72,0),1)</f>
        <v>доц.</v>
      </c>
      <c r="AV1431" s="157"/>
      <c r="AW1431" s="163"/>
      <c r="AX1431" s="163"/>
      <c r="AY1431" s="164"/>
      <c r="AZ1431" s="165"/>
      <c r="BA1431" s="165"/>
    </row>
    <row r="1432" spans="1:53" s="1" customFormat="1" ht="25.5">
      <c r="A1432" s="22" t="s">
        <v>982</v>
      </c>
      <c r="B1432" s="552" t="s">
        <v>569</v>
      </c>
      <c r="C1432" s="68" t="s">
        <v>995</v>
      </c>
      <c r="D1432" s="21" t="s">
        <v>437</v>
      </c>
      <c r="E1432" s="21" t="s">
        <v>192</v>
      </c>
      <c r="F1432" s="21">
        <v>1</v>
      </c>
      <c r="G1432" s="320" t="s">
        <v>1103</v>
      </c>
      <c r="H1432" s="21">
        <v>13</v>
      </c>
      <c r="I1432" s="49">
        <v>1</v>
      </c>
      <c r="J1432" s="37"/>
      <c r="K1432" s="31"/>
      <c r="L1432" s="31" t="s">
        <v>439</v>
      </c>
      <c r="M1432" s="38"/>
      <c r="N1432" s="193"/>
      <c r="O1432" s="21"/>
      <c r="P1432" s="21">
        <v>4</v>
      </c>
      <c r="Q1432" s="21">
        <v>4</v>
      </c>
      <c r="R1432" s="21"/>
      <c r="S1432" s="21"/>
      <c r="T1432" s="121"/>
      <c r="U1432" s="50">
        <f t="shared" si="321"/>
        <v>4</v>
      </c>
      <c r="V1432" s="29">
        <f t="shared" si="322"/>
        <v>0</v>
      </c>
      <c r="W1432" s="29">
        <f t="shared" si="323"/>
        <v>0</v>
      </c>
      <c r="X1432" s="57">
        <f t="shared" si="324"/>
        <v>0</v>
      </c>
      <c r="Y1432" s="29">
        <f t="shared" si="325"/>
        <v>0</v>
      </c>
      <c r="Z1432" s="20">
        <f t="shared" si="326"/>
        <v>0</v>
      </c>
      <c r="AA1432" s="20">
        <f t="shared" si="335"/>
        <v>0</v>
      </c>
      <c r="AB1432" s="20">
        <f t="shared" si="327"/>
        <v>0</v>
      </c>
      <c r="AC1432" s="20">
        <f t="shared" si="328"/>
        <v>0</v>
      </c>
      <c r="AD1432" s="20">
        <f t="shared" si="329"/>
        <v>0</v>
      </c>
      <c r="AE1432" s="23">
        <f t="shared" si="330"/>
        <v>0</v>
      </c>
      <c r="AF1432" s="25">
        <f t="shared" si="338"/>
        <v>0</v>
      </c>
      <c r="AG1432" s="360"/>
      <c r="AH1432" s="211">
        <f t="shared" si="342"/>
        <v>0</v>
      </c>
      <c r="AI1432" s="361"/>
      <c r="AJ1432" s="362">
        <f t="shared" si="343"/>
        <v>4</v>
      </c>
      <c r="AK1432" s="181" t="s">
        <v>1001</v>
      </c>
      <c r="AL1432" s="182">
        <f t="shared" si="333"/>
        <v>6.6666666666666671E-3</v>
      </c>
      <c r="AM1432" s="158" t="s">
        <v>943</v>
      </c>
      <c r="AN1432" s="20"/>
      <c r="AO1432" s="20"/>
      <c r="AP1432" s="21"/>
      <c r="AQ1432" s="122" t="s">
        <v>944</v>
      </c>
      <c r="AR1432" s="185" t="str">
        <f>INDEX(Преподаватели!F$3:F$72,MATCH($AK1432,Преподаватели!$E$3:$E$72,0),1)</f>
        <v>доц.</v>
      </c>
      <c r="AS1432" s="101" t="str">
        <f>INDEX(Преподаватели!G$3:G$72,MATCH($AK1432,Преподаватели!$E$3:$E$72,0),1)</f>
        <v>шт.сум.</v>
      </c>
      <c r="AT1432" s="101" t="str">
        <f>INDEX(Преподаватели!H$3:H$72,MATCH($AK1432,Преподаватели!$E$3:$E$72,0),1)</f>
        <v>к.н.</v>
      </c>
      <c r="AU1432" s="186" t="str">
        <f>INDEX(Преподаватели!I$3:I$72,MATCH($AK1432,Преподаватели!$E$3:$E$72,0),1)</f>
        <v>доц.</v>
      </c>
      <c r="AV1432" s="157"/>
      <c r="AW1432" s="163"/>
      <c r="AX1432" s="163"/>
      <c r="AY1432" s="164"/>
      <c r="AZ1432" s="165"/>
      <c r="BA1432" s="165"/>
    </row>
    <row r="1433" spans="1:53" s="1" customFormat="1">
      <c r="A1433" s="21" t="s">
        <v>982</v>
      </c>
      <c r="B1433" s="552" t="s">
        <v>569</v>
      </c>
      <c r="C1433" s="68" t="s">
        <v>991</v>
      </c>
      <c r="D1433" s="21" t="s">
        <v>437</v>
      </c>
      <c r="E1433" s="21" t="s">
        <v>192</v>
      </c>
      <c r="F1433" s="21">
        <v>2</v>
      </c>
      <c r="G1433" s="20" t="s">
        <v>1104</v>
      </c>
      <c r="H1433" s="21">
        <v>9</v>
      </c>
      <c r="I1433" s="49">
        <v>1</v>
      </c>
      <c r="J1433" s="37" t="s">
        <v>106</v>
      </c>
      <c r="K1433" s="31"/>
      <c r="L1433" s="31" t="s">
        <v>106</v>
      </c>
      <c r="M1433" s="38"/>
      <c r="N1433" s="193"/>
      <c r="O1433" s="21"/>
      <c r="P1433" s="21"/>
      <c r="Q1433" s="21"/>
      <c r="R1433" s="21"/>
      <c r="S1433" s="21"/>
      <c r="T1433" s="121"/>
      <c r="U1433" s="50">
        <f t="shared" si="321"/>
        <v>0</v>
      </c>
      <c r="V1433" s="29">
        <f t="shared" si="322"/>
        <v>0</v>
      </c>
      <c r="W1433" s="29">
        <f t="shared" si="323"/>
        <v>0</v>
      </c>
      <c r="X1433" s="57">
        <f t="shared" si="324"/>
        <v>0</v>
      </c>
      <c r="Y1433" s="29">
        <f t="shared" si="325"/>
        <v>27</v>
      </c>
      <c r="Z1433" s="20">
        <f t="shared" si="326"/>
        <v>0</v>
      </c>
      <c r="AA1433" s="20">
        <f t="shared" si="335"/>
        <v>0</v>
      </c>
      <c r="AB1433" s="20">
        <f t="shared" si="327"/>
        <v>2.25</v>
      </c>
      <c r="AC1433" s="20">
        <f t="shared" si="328"/>
        <v>0</v>
      </c>
      <c r="AD1433" s="20">
        <f t="shared" si="329"/>
        <v>0</v>
      </c>
      <c r="AE1433" s="23">
        <f t="shared" si="330"/>
        <v>0</v>
      </c>
      <c r="AF1433" s="25">
        <f t="shared" si="338"/>
        <v>0</v>
      </c>
      <c r="AG1433" s="360"/>
      <c r="AH1433" s="211">
        <f t="shared" ref="AH1433:AH1496" si="344">IF(AF1433&gt;0,0,IF(D1433="Заоч.",0,IF(OR(D1433="Ден.(д)",D1433="Заоч.(д)"),0,IF(Q1433&gt;0,N1433*H1433*0.02,0))))</f>
        <v>0</v>
      </c>
      <c r="AI1433" s="361"/>
      <c r="AJ1433" s="362">
        <f t="shared" si="343"/>
        <v>29.25</v>
      </c>
      <c r="AK1433" s="181" t="s">
        <v>1001</v>
      </c>
      <c r="AL1433" s="182">
        <f t="shared" si="333"/>
        <v>4.8750000000000002E-2</v>
      </c>
      <c r="AM1433" s="158" t="s">
        <v>943</v>
      </c>
      <c r="AN1433" s="20"/>
      <c r="AO1433" s="20"/>
      <c r="AP1433" s="21"/>
      <c r="AQ1433" s="122" t="s">
        <v>944</v>
      </c>
      <c r="AR1433" s="185" t="str">
        <f>INDEX(Преподаватели!F$3:F$72,MATCH($AK1433,Преподаватели!$E$3:$E$72,0),1)</f>
        <v>доц.</v>
      </c>
      <c r="AS1433" s="101" t="str">
        <f>INDEX(Преподаватели!G$3:G$72,MATCH($AK1433,Преподаватели!$E$3:$E$72,0),1)</f>
        <v>шт.сум.</v>
      </c>
      <c r="AT1433" s="101" t="str">
        <f>INDEX(Преподаватели!H$3:H$72,MATCH($AK1433,Преподаватели!$E$3:$E$72,0),1)</f>
        <v>к.н.</v>
      </c>
      <c r="AU1433" s="186" t="str">
        <f>INDEX(Преподаватели!I$3:I$72,MATCH($AK1433,Преподаватели!$E$3:$E$72,0),1)</f>
        <v>доц.</v>
      </c>
      <c r="AV1433" s="157"/>
      <c r="AW1433" s="163"/>
      <c r="AX1433" s="163"/>
      <c r="AY1433" s="164"/>
      <c r="AZ1433" s="165"/>
      <c r="BA1433" s="165"/>
    </row>
    <row r="1434" spans="1:53" ht="25.5">
      <c r="A1434" s="334" t="s">
        <v>1080</v>
      </c>
      <c r="B1434" s="552" t="s">
        <v>1105</v>
      </c>
      <c r="C1434" s="68" t="s">
        <v>991</v>
      </c>
      <c r="D1434" s="21" t="s">
        <v>437</v>
      </c>
      <c r="E1434" s="21" t="s">
        <v>192</v>
      </c>
      <c r="F1434" s="21">
        <v>1</v>
      </c>
      <c r="G1434" s="20" t="s">
        <v>1104</v>
      </c>
      <c r="H1434" s="21">
        <v>9</v>
      </c>
      <c r="I1434" s="49">
        <v>1</v>
      </c>
      <c r="J1434" s="37"/>
      <c r="K1434" s="31"/>
      <c r="L1434" s="31"/>
      <c r="M1434" s="38"/>
      <c r="N1434" s="193"/>
      <c r="O1434" s="21"/>
      <c r="P1434" s="21">
        <v>6</v>
      </c>
      <c r="Q1434" s="21">
        <v>6</v>
      </c>
      <c r="R1434" s="21"/>
      <c r="S1434" s="21"/>
      <c r="T1434" s="121"/>
      <c r="U1434" s="50">
        <f t="shared" si="321"/>
        <v>6</v>
      </c>
      <c r="V1434" s="29">
        <f t="shared" si="322"/>
        <v>0</v>
      </c>
      <c r="W1434" s="29">
        <f t="shared" si="323"/>
        <v>0</v>
      </c>
      <c r="X1434" s="57">
        <f t="shared" si="324"/>
        <v>0</v>
      </c>
      <c r="Y1434" s="29">
        <f t="shared" si="325"/>
        <v>0</v>
      </c>
      <c r="Z1434" s="20">
        <f t="shared" si="326"/>
        <v>0</v>
      </c>
      <c r="AA1434" s="20">
        <f t="shared" si="335"/>
        <v>0</v>
      </c>
      <c r="AB1434" s="20">
        <f t="shared" si="327"/>
        <v>0</v>
      </c>
      <c r="AC1434" s="20">
        <f t="shared" si="328"/>
        <v>0</v>
      </c>
      <c r="AD1434" s="20">
        <f t="shared" si="329"/>
        <v>0</v>
      </c>
      <c r="AE1434" s="23">
        <f t="shared" si="330"/>
        <v>0</v>
      </c>
      <c r="AF1434" s="25">
        <f t="shared" si="338"/>
        <v>0</v>
      </c>
      <c r="AG1434" s="360"/>
      <c r="AH1434" s="211">
        <f t="shared" si="344"/>
        <v>0</v>
      </c>
      <c r="AI1434" s="361"/>
      <c r="AJ1434" s="362">
        <f t="shared" si="343"/>
        <v>6</v>
      </c>
      <c r="AK1434" s="181" t="s">
        <v>1001</v>
      </c>
      <c r="AL1434" s="182">
        <f t="shared" si="333"/>
        <v>0.01</v>
      </c>
      <c r="AM1434" s="158" t="s">
        <v>943</v>
      </c>
      <c r="AN1434" s="20"/>
      <c r="AO1434" s="20"/>
      <c r="AP1434" s="21"/>
      <c r="AQ1434" s="122" t="s">
        <v>944</v>
      </c>
      <c r="AR1434" s="185" t="str">
        <f>INDEX(Преподаватели!F$3:F$72,MATCH($AK1434,Преподаватели!$E$3:$E$72,0),1)</f>
        <v>доц.</v>
      </c>
      <c r="AS1434" s="101" t="str">
        <f>INDEX(Преподаватели!G$3:G$72,MATCH($AK1434,Преподаватели!$E$3:$E$72,0),1)</f>
        <v>шт.сум.</v>
      </c>
      <c r="AT1434" s="101" t="str">
        <f>INDEX(Преподаватели!H$3:H$72,MATCH($AK1434,Преподаватели!$E$3:$E$72,0),1)</f>
        <v>к.н.</v>
      </c>
      <c r="AU1434" s="186" t="str">
        <f>INDEX(Преподаватели!I$3:I$72,MATCH($AK1434,Преподаватели!$E$3:$E$72,0),1)</f>
        <v>доц.</v>
      </c>
      <c r="AV1434" s="157"/>
      <c r="AW1434" s="163"/>
      <c r="AX1434" s="163"/>
      <c r="AY1434" s="164"/>
      <c r="AZ1434" s="165"/>
      <c r="BA1434" s="165"/>
    </row>
    <row r="1435" spans="1:53" ht="25.5">
      <c r="A1435" s="22" t="s">
        <v>1012</v>
      </c>
      <c r="B1435" s="552" t="s">
        <v>1105</v>
      </c>
      <c r="C1435" s="68" t="s">
        <v>991</v>
      </c>
      <c r="D1435" s="21" t="s">
        <v>437</v>
      </c>
      <c r="E1435" s="21" t="s">
        <v>192</v>
      </c>
      <c r="F1435" s="21">
        <v>1</v>
      </c>
      <c r="G1435" s="20" t="s">
        <v>1104</v>
      </c>
      <c r="H1435" s="21">
        <v>9</v>
      </c>
      <c r="I1435" s="49">
        <v>1</v>
      </c>
      <c r="J1435" s="31"/>
      <c r="K1435" s="31" t="s">
        <v>106</v>
      </c>
      <c r="L1435" s="31"/>
      <c r="M1435" s="38"/>
      <c r="N1435" s="193">
        <v>4</v>
      </c>
      <c r="O1435" s="21">
        <v>120</v>
      </c>
      <c r="P1435" s="21">
        <v>10</v>
      </c>
      <c r="Q1435" s="21">
        <v>0</v>
      </c>
      <c r="R1435" s="21">
        <v>0</v>
      </c>
      <c r="S1435" s="21">
        <v>10</v>
      </c>
      <c r="T1435" s="121">
        <v>108</v>
      </c>
      <c r="U1435" s="50">
        <f t="shared" si="321"/>
        <v>0</v>
      </c>
      <c r="V1435" s="29">
        <f t="shared" si="322"/>
        <v>0</v>
      </c>
      <c r="W1435" s="29">
        <f t="shared" si="323"/>
        <v>10</v>
      </c>
      <c r="X1435" s="57">
        <f t="shared" si="324"/>
        <v>0</v>
      </c>
      <c r="Y1435" s="29">
        <f t="shared" si="325"/>
        <v>0</v>
      </c>
      <c r="Z1435" s="20">
        <f t="shared" si="326"/>
        <v>0</v>
      </c>
      <c r="AA1435" s="20">
        <f t="shared" si="335"/>
        <v>0</v>
      </c>
      <c r="AB1435" s="20">
        <f t="shared" si="327"/>
        <v>0</v>
      </c>
      <c r="AC1435" s="20">
        <f t="shared" si="328"/>
        <v>0</v>
      </c>
      <c r="AD1435" s="20">
        <f t="shared" si="329"/>
        <v>0</v>
      </c>
      <c r="AE1435" s="23">
        <f t="shared" si="330"/>
        <v>0</v>
      </c>
      <c r="AF1435" s="25">
        <f t="shared" si="338"/>
        <v>0</v>
      </c>
      <c r="AG1435" s="360"/>
      <c r="AH1435" s="211">
        <f t="shared" si="344"/>
        <v>0</v>
      </c>
      <c r="AI1435" s="361"/>
      <c r="AJ1435" s="362">
        <f t="shared" si="343"/>
        <v>10</v>
      </c>
      <c r="AK1435" s="181" t="s">
        <v>1001</v>
      </c>
      <c r="AL1435" s="182">
        <f t="shared" si="333"/>
        <v>1.6666666666666666E-2</v>
      </c>
      <c r="AM1435" s="158" t="s">
        <v>943</v>
      </c>
      <c r="AN1435" s="20"/>
      <c r="AO1435" s="20"/>
      <c r="AP1435" s="21"/>
      <c r="AQ1435" s="122" t="s">
        <v>944</v>
      </c>
      <c r="AR1435" s="185" t="str">
        <f>INDEX(Преподаватели!F$3:F$72,MATCH($AK1435,Преподаватели!$E$3:$E$72,0),1)</f>
        <v>доц.</v>
      </c>
      <c r="AS1435" s="101" t="str">
        <f>INDEX(Преподаватели!G$3:G$72,MATCH($AK1435,Преподаватели!$E$3:$E$72,0),1)</f>
        <v>шт.сум.</v>
      </c>
      <c r="AT1435" s="101" t="str">
        <f>INDEX(Преподаватели!H$3:H$72,MATCH($AK1435,Преподаватели!$E$3:$E$72,0),1)</f>
        <v>к.н.</v>
      </c>
      <c r="AU1435" s="186" t="str">
        <f>INDEX(Преподаватели!I$3:I$72,MATCH($AK1435,Преподаватели!$E$3:$E$72,0),1)</f>
        <v>доц.</v>
      </c>
      <c r="AV1435" s="157"/>
      <c r="AW1435" s="163"/>
      <c r="AX1435" s="163"/>
      <c r="AY1435" s="164"/>
      <c r="AZ1435" s="165"/>
      <c r="BA1435" s="165"/>
    </row>
    <row r="1436" spans="1:53" s="1" customFormat="1" ht="25.5">
      <c r="A1436" s="22" t="s">
        <v>1012</v>
      </c>
      <c r="B1436" s="552" t="s">
        <v>1105</v>
      </c>
      <c r="C1436" s="68" t="s">
        <v>991</v>
      </c>
      <c r="D1436" s="21" t="s">
        <v>437</v>
      </c>
      <c r="E1436" s="21" t="s">
        <v>192</v>
      </c>
      <c r="F1436" s="21">
        <v>1</v>
      </c>
      <c r="G1436" s="20" t="s">
        <v>1104</v>
      </c>
      <c r="H1436" s="21">
        <v>9</v>
      </c>
      <c r="I1436" s="49">
        <v>1</v>
      </c>
      <c r="J1436" s="37"/>
      <c r="K1436" s="31"/>
      <c r="L1436" s="31"/>
      <c r="M1436" s="38"/>
      <c r="N1436" s="193"/>
      <c r="O1436" s="21"/>
      <c r="P1436" s="21">
        <v>6</v>
      </c>
      <c r="Q1436" s="21">
        <v>6</v>
      </c>
      <c r="R1436" s="21"/>
      <c r="S1436" s="21"/>
      <c r="T1436" s="121"/>
      <c r="U1436" s="50">
        <f t="shared" si="321"/>
        <v>6</v>
      </c>
      <c r="V1436" s="29">
        <f t="shared" si="322"/>
        <v>0</v>
      </c>
      <c r="W1436" s="29">
        <f t="shared" si="323"/>
        <v>0</v>
      </c>
      <c r="X1436" s="57">
        <f t="shared" si="324"/>
        <v>0</v>
      </c>
      <c r="Y1436" s="29">
        <f t="shared" si="325"/>
        <v>0</v>
      </c>
      <c r="Z1436" s="20">
        <f t="shared" si="326"/>
        <v>0</v>
      </c>
      <c r="AA1436" s="20">
        <f t="shared" si="335"/>
        <v>0</v>
      </c>
      <c r="AB1436" s="20">
        <f t="shared" si="327"/>
        <v>0</v>
      </c>
      <c r="AC1436" s="20">
        <f t="shared" si="328"/>
        <v>0</v>
      </c>
      <c r="AD1436" s="20">
        <f t="shared" si="329"/>
        <v>0</v>
      </c>
      <c r="AE1436" s="23">
        <f t="shared" si="330"/>
        <v>0</v>
      </c>
      <c r="AF1436" s="25">
        <f t="shared" si="338"/>
        <v>0</v>
      </c>
      <c r="AG1436" s="360"/>
      <c r="AH1436" s="211">
        <f t="shared" si="344"/>
        <v>0</v>
      </c>
      <c r="AI1436" s="361"/>
      <c r="AJ1436" s="362">
        <f t="shared" si="343"/>
        <v>6</v>
      </c>
      <c r="AK1436" s="181" t="s">
        <v>1001</v>
      </c>
      <c r="AL1436" s="182">
        <f t="shared" si="333"/>
        <v>0.01</v>
      </c>
      <c r="AM1436" s="158" t="s">
        <v>943</v>
      </c>
      <c r="AN1436" s="20"/>
      <c r="AO1436" s="20"/>
      <c r="AP1436" s="21"/>
      <c r="AQ1436" s="122" t="s">
        <v>944</v>
      </c>
      <c r="AR1436" s="185" t="str">
        <f>INDEX(Преподаватели!F$3:F$72,MATCH($AK1436,Преподаватели!$E$3:$E$72,0),1)</f>
        <v>доц.</v>
      </c>
      <c r="AS1436" s="101" t="str">
        <f>INDEX(Преподаватели!G$3:G$72,MATCH($AK1436,Преподаватели!$E$3:$E$72,0),1)</f>
        <v>шт.сум.</v>
      </c>
      <c r="AT1436" s="101" t="str">
        <f>INDEX(Преподаватели!H$3:H$72,MATCH($AK1436,Преподаватели!$E$3:$E$72,0),1)</f>
        <v>к.н.</v>
      </c>
      <c r="AU1436" s="186" t="str">
        <f>INDEX(Преподаватели!I$3:I$72,MATCH($AK1436,Преподаватели!$E$3:$E$72,0),1)</f>
        <v>доц.</v>
      </c>
      <c r="AV1436" s="157"/>
      <c r="AW1436" s="163"/>
      <c r="AX1436" s="163"/>
      <c r="AY1436" s="164"/>
      <c r="AZ1436" s="165"/>
      <c r="BA1436" s="165"/>
    </row>
    <row r="1437" spans="1:53" s="1" customFormat="1" ht="25.5">
      <c r="A1437" s="21" t="s">
        <v>1012</v>
      </c>
      <c r="B1437" s="552" t="s">
        <v>1105</v>
      </c>
      <c r="C1437" s="68" t="s">
        <v>991</v>
      </c>
      <c r="D1437" s="21" t="s">
        <v>437</v>
      </c>
      <c r="E1437" s="21" t="s">
        <v>192</v>
      </c>
      <c r="F1437" s="21">
        <v>2</v>
      </c>
      <c r="G1437" s="20" t="s">
        <v>1104</v>
      </c>
      <c r="H1437" s="21">
        <v>9</v>
      </c>
      <c r="I1437" s="49">
        <v>1</v>
      </c>
      <c r="J1437" s="37" t="s">
        <v>106</v>
      </c>
      <c r="K1437" s="31"/>
      <c r="L1437" s="31"/>
      <c r="M1437" s="38"/>
      <c r="N1437" s="193">
        <v>3</v>
      </c>
      <c r="O1437" s="21">
        <v>90</v>
      </c>
      <c r="P1437" s="21">
        <v>8</v>
      </c>
      <c r="Q1437" s="21">
        <v>0</v>
      </c>
      <c r="R1437" s="21">
        <v>0</v>
      </c>
      <c r="S1437" s="21">
        <v>8</v>
      </c>
      <c r="T1437" s="121">
        <v>78</v>
      </c>
      <c r="U1437" s="50">
        <f t="shared" si="321"/>
        <v>0</v>
      </c>
      <c r="V1437" s="29">
        <f t="shared" si="322"/>
        <v>0</v>
      </c>
      <c r="W1437" s="29">
        <f t="shared" si="323"/>
        <v>8</v>
      </c>
      <c r="X1437" s="57">
        <f t="shared" si="324"/>
        <v>0</v>
      </c>
      <c r="Y1437" s="29">
        <f t="shared" si="325"/>
        <v>0</v>
      </c>
      <c r="Z1437" s="20">
        <f t="shared" si="326"/>
        <v>0</v>
      </c>
      <c r="AA1437" s="20">
        <f t="shared" si="335"/>
        <v>0</v>
      </c>
      <c r="AB1437" s="20">
        <f t="shared" si="327"/>
        <v>2.25</v>
      </c>
      <c r="AC1437" s="20">
        <f t="shared" si="328"/>
        <v>0</v>
      </c>
      <c r="AD1437" s="20">
        <f t="shared" si="329"/>
        <v>0</v>
      </c>
      <c r="AE1437" s="23">
        <f t="shared" si="330"/>
        <v>0</v>
      </c>
      <c r="AF1437" s="25">
        <f t="shared" si="338"/>
        <v>0</v>
      </c>
      <c r="AG1437" s="360"/>
      <c r="AH1437" s="211">
        <f t="shared" si="344"/>
        <v>0</v>
      </c>
      <c r="AI1437" s="361"/>
      <c r="AJ1437" s="362">
        <f t="shared" si="343"/>
        <v>10.25</v>
      </c>
      <c r="AK1437" s="181" t="s">
        <v>1001</v>
      </c>
      <c r="AL1437" s="182">
        <f t="shared" si="333"/>
        <v>1.7083333333333332E-2</v>
      </c>
      <c r="AM1437" s="158" t="s">
        <v>943</v>
      </c>
      <c r="AN1437" s="20"/>
      <c r="AO1437" s="20"/>
      <c r="AP1437" s="21"/>
      <c r="AQ1437" s="122" t="s">
        <v>944</v>
      </c>
      <c r="AR1437" s="185" t="str">
        <f>INDEX(Преподаватели!F$3:F$72,MATCH($AK1437,Преподаватели!$E$3:$E$72,0),1)</f>
        <v>доц.</v>
      </c>
      <c r="AS1437" s="101" t="str">
        <f>INDEX(Преподаватели!G$3:G$72,MATCH($AK1437,Преподаватели!$E$3:$E$72,0),1)</f>
        <v>шт.сум.</v>
      </c>
      <c r="AT1437" s="101" t="str">
        <f>INDEX(Преподаватели!H$3:H$72,MATCH($AK1437,Преподаватели!$E$3:$E$72,0),1)</f>
        <v>к.н.</v>
      </c>
      <c r="AU1437" s="186" t="str">
        <f>INDEX(Преподаватели!I$3:I$72,MATCH($AK1437,Преподаватели!$E$3:$E$72,0),1)</f>
        <v>доц.</v>
      </c>
      <c r="AV1437" s="157"/>
      <c r="AW1437" s="163"/>
      <c r="AX1437" s="163"/>
      <c r="AY1437" s="164"/>
      <c r="AZ1437" s="165"/>
      <c r="BA1437" s="165"/>
    </row>
    <row r="1438" spans="1:53" ht="38.25">
      <c r="A1438" s="334" t="s">
        <v>1080</v>
      </c>
      <c r="B1438" s="552" t="s">
        <v>1106</v>
      </c>
      <c r="C1438" s="68" t="s">
        <v>995</v>
      </c>
      <c r="D1438" s="21" t="s">
        <v>437</v>
      </c>
      <c r="E1438" s="21" t="s">
        <v>192</v>
      </c>
      <c r="F1438" s="21">
        <v>1</v>
      </c>
      <c r="G1438" s="320" t="s">
        <v>1103</v>
      </c>
      <c r="H1438" s="21">
        <v>13</v>
      </c>
      <c r="I1438" s="49">
        <v>1</v>
      </c>
      <c r="J1438" s="31"/>
      <c r="K1438" s="31"/>
      <c r="L1438" s="31"/>
      <c r="M1438" s="38"/>
      <c r="N1438" s="193"/>
      <c r="O1438" s="21"/>
      <c r="P1438" s="21">
        <v>6</v>
      </c>
      <c r="Q1438" s="21">
        <v>6</v>
      </c>
      <c r="R1438" s="21"/>
      <c r="S1438" s="21"/>
      <c r="T1438" s="121"/>
      <c r="U1438" s="50">
        <f t="shared" si="321"/>
        <v>6</v>
      </c>
      <c r="V1438" s="29">
        <f t="shared" si="322"/>
        <v>0</v>
      </c>
      <c r="W1438" s="29">
        <f t="shared" si="323"/>
        <v>0</v>
      </c>
      <c r="X1438" s="57">
        <f t="shared" si="324"/>
        <v>0</v>
      </c>
      <c r="Y1438" s="29">
        <f t="shared" si="325"/>
        <v>0</v>
      </c>
      <c r="Z1438" s="20">
        <f t="shared" si="326"/>
        <v>0</v>
      </c>
      <c r="AA1438" s="20">
        <f t="shared" si="335"/>
        <v>0</v>
      </c>
      <c r="AB1438" s="20">
        <f t="shared" si="327"/>
        <v>0</v>
      </c>
      <c r="AC1438" s="20">
        <f t="shared" si="328"/>
        <v>0</v>
      </c>
      <c r="AD1438" s="20">
        <f t="shared" si="329"/>
        <v>0</v>
      </c>
      <c r="AE1438" s="23">
        <f t="shared" si="330"/>
        <v>0</v>
      </c>
      <c r="AF1438" s="25">
        <f t="shared" si="338"/>
        <v>0</v>
      </c>
      <c r="AG1438" s="360"/>
      <c r="AH1438" s="211">
        <f t="shared" si="344"/>
        <v>0</v>
      </c>
      <c r="AI1438" s="361"/>
      <c r="AJ1438" s="362">
        <f t="shared" si="343"/>
        <v>6</v>
      </c>
      <c r="AK1438" s="181" t="s">
        <v>954</v>
      </c>
      <c r="AL1438" s="182">
        <f t="shared" si="333"/>
        <v>0.01</v>
      </c>
      <c r="AM1438" s="158" t="s">
        <v>943</v>
      </c>
      <c r="AN1438" s="20"/>
      <c r="AO1438" s="20"/>
      <c r="AP1438" s="21"/>
      <c r="AQ1438" s="122" t="s">
        <v>944</v>
      </c>
      <c r="AR1438" s="185" t="str">
        <f>INDEX(Преподаватели!F$3:F$72,MATCH($AK1438,Преподаватели!$E$3:$E$72,0),1)</f>
        <v>ст.викл.</v>
      </c>
      <c r="AS1438" s="101" t="str">
        <f>INDEX(Преподаватели!G$3:G$72,MATCH($AK1438,Преподаватели!$E$3:$E$72,0),1)</f>
        <v>шт.</v>
      </c>
      <c r="AT1438" s="101" t="str">
        <f>INDEX(Преподаватели!H$3:H$72,MATCH($AK1438,Преподаватели!$E$3:$E$72,0),1)</f>
        <v>б.с.</v>
      </c>
      <c r="AU1438" s="186" t="str">
        <f>INDEX(Преподаватели!I$3:I$72,MATCH($AK1438,Преподаватели!$E$3:$E$72,0),1)</f>
        <v>б.з.</v>
      </c>
      <c r="AV1438" s="157"/>
      <c r="AW1438" s="163"/>
      <c r="AX1438" s="163"/>
      <c r="AY1438" s="164"/>
      <c r="AZ1438" s="165"/>
      <c r="BA1438" s="165"/>
    </row>
    <row r="1439" spans="1:53" s="1" customFormat="1" ht="38.25">
      <c r="A1439" s="21" t="s">
        <v>984</v>
      </c>
      <c r="B1439" s="552" t="s">
        <v>1106</v>
      </c>
      <c r="C1439" s="68" t="s">
        <v>995</v>
      </c>
      <c r="D1439" s="21" t="s">
        <v>437</v>
      </c>
      <c r="E1439" s="21" t="s">
        <v>192</v>
      </c>
      <c r="F1439" s="21">
        <v>1</v>
      </c>
      <c r="G1439" s="320" t="s">
        <v>1103</v>
      </c>
      <c r="H1439" s="21">
        <v>13</v>
      </c>
      <c r="I1439" s="49">
        <v>1</v>
      </c>
      <c r="J1439" s="37"/>
      <c r="K1439" s="31" t="s">
        <v>106</v>
      </c>
      <c r="L1439" s="31"/>
      <c r="M1439" s="38"/>
      <c r="N1439" s="193">
        <v>3</v>
      </c>
      <c r="O1439" s="21">
        <v>90</v>
      </c>
      <c r="P1439" s="21">
        <v>8</v>
      </c>
      <c r="Q1439" s="21">
        <v>0</v>
      </c>
      <c r="R1439" s="21">
        <v>0</v>
      </c>
      <c r="S1439" s="21">
        <v>8</v>
      </c>
      <c r="T1439" s="121">
        <v>74</v>
      </c>
      <c r="U1439" s="50">
        <f t="shared" si="321"/>
        <v>0</v>
      </c>
      <c r="V1439" s="29">
        <f t="shared" si="322"/>
        <v>0</v>
      </c>
      <c r="W1439" s="29">
        <f t="shared" si="323"/>
        <v>8</v>
      </c>
      <c r="X1439" s="57">
        <f t="shared" si="324"/>
        <v>0</v>
      </c>
      <c r="Y1439" s="29">
        <f t="shared" si="325"/>
        <v>0</v>
      </c>
      <c r="Z1439" s="20">
        <f t="shared" si="326"/>
        <v>0</v>
      </c>
      <c r="AA1439" s="20">
        <f t="shared" si="335"/>
        <v>0</v>
      </c>
      <c r="AB1439" s="20">
        <f t="shared" si="327"/>
        <v>0</v>
      </c>
      <c r="AC1439" s="20">
        <f t="shared" si="328"/>
        <v>0</v>
      </c>
      <c r="AD1439" s="20">
        <f t="shared" si="329"/>
        <v>0</v>
      </c>
      <c r="AE1439" s="23">
        <f t="shared" si="330"/>
        <v>0</v>
      </c>
      <c r="AF1439" s="25">
        <f t="shared" si="338"/>
        <v>0</v>
      </c>
      <c r="AG1439" s="360"/>
      <c r="AH1439" s="211">
        <f t="shared" si="344"/>
        <v>0</v>
      </c>
      <c r="AI1439" s="361"/>
      <c r="AJ1439" s="362">
        <f t="shared" si="343"/>
        <v>8</v>
      </c>
      <c r="AK1439" s="181" t="s">
        <v>954</v>
      </c>
      <c r="AL1439" s="182">
        <f t="shared" si="333"/>
        <v>1.3333333333333334E-2</v>
      </c>
      <c r="AM1439" s="158" t="s">
        <v>943</v>
      </c>
      <c r="AN1439" s="20"/>
      <c r="AO1439" s="20"/>
      <c r="AP1439" s="21"/>
      <c r="AQ1439" s="122" t="s">
        <v>944</v>
      </c>
      <c r="AR1439" s="185" t="str">
        <f>INDEX(Преподаватели!F$3:F$72,MATCH($AK1439,Преподаватели!$E$3:$E$72,0),1)</f>
        <v>ст.викл.</v>
      </c>
      <c r="AS1439" s="101" t="str">
        <f>INDEX(Преподаватели!G$3:G$72,MATCH($AK1439,Преподаватели!$E$3:$E$72,0),1)</f>
        <v>шт.</v>
      </c>
      <c r="AT1439" s="101" t="str">
        <f>INDEX(Преподаватели!H$3:H$72,MATCH($AK1439,Преподаватели!$E$3:$E$72,0),1)</f>
        <v>б.с.</v>
      </c>
      <c r="AU1439" s="186" t="str">
        <f>INDEX(Преподаватели!I$3:I$72,MATCH($AK1439,Преподаватели!$E$3:$E$72,0),1)</f>
        <v>б.з.</v>
      </c>
      <c r="AV1439" s="157"/>
      <c r="AW1439" s="163"/>
      <c r="AX1439" s="163"/>
      <c r="AY1439" s="164"/>
      <c r="AZ1439" s="165"/>
      <c r="BA1439" s="165"/>
    </row>
    <row r="1440" spans="1:53">
      <c r="A1440" s="22" t="s">
        <v>1107</v>
      </c>
      <c r="B1440" s="552" t="s">
        <v>1108</v>
      </c>
      <c r="C1440" s="68" t="s">
        <v>991</v>
      </c>
      <c r="D1440" s="21" t="s">
        <v>437</v>
      </c>
      <c r="E1440" s="21" t="s">
        <v>192</v>
      </c>
      <c r="F1440" s="21">
        <v>1</v>
      </c>
      <c r="G1440" s="20" t="s">
        <v>1104</v>
      </c>
      <c r="H1440" s="21">
        <v>9</v>
      </c>
      <c r="I1440" s="49">
        <v>1</v>
      </c>
      <c r="J1440" s="37" t="s">
        <v>106</v>
      </c>
      <c r="K1440" s="31"/>
      <c r="L1440" s="31"/>
      <c r="M1440" s="38"/>
      <c r="N1440" s="193">
        <v>4</v>
      </c>
      <c r="O1440" s="21">
        <v>120</v>
      </c>
      <c r="P1440" s="21">
        <v>8</v>
      </c>
      <c r="Q1440" s="21">
        <v>0</v>
      </c>
      <c r="R1440" s="21">
        <v>0</v>
      </c>
      <c r="S1440" s="21">
        <v>8</v>
      </c>
      <c r="T1440" s="121">
        <v>98</v>
      </c>
      <c r="U1440" s="50">
        <f t="shared" si="321"/>
        <v>0</v>
      </c>
      <c r="V1440" s="29">
        <f t="shared" si="322"/>
        <v>0</v>
      </c>
      <c r="W1440" s="29">
        <f t="shared" si="323"/>
        <v>8</v>
      </c>
      <c r="X1440" s="57">
        <f t="shared" si="324"/>
        <v>0</v>
      </c>
      <c r="Y1440" s="29">
        <f t="shared" si="325"/>
        <v>0</v>
      </c>
      <c r="Z1440" s="20">
        <f t="shared" si="326"/>
        <v>0</v>
      </c>
      <c r="AA1440" s="20">
        <f t="shared" si="335"/>
        <v>0</v>
      </c>
      <c r="AB1440" s="20">
        <f t="shared" si="327"/>
        <v>2.25</v>
      </c>
      <c r="AC1440" s="20">
        <f t="shared" si="328"/>
        <v>0</v>
      </c>
      <c r="AD1440" s="20">
        <f t="shared" si="329"/>
        <v>0</v>
      </c>
      <c r="AE1440" s="23">
        <f t="shared" si="330"/>
        <v>0</v>
      </c>
      <c r="AF1440" s="25">
        <f t="shared" si="338"/>
        <v>0</v>
      </c>
      <c r="AG1440" s="360"/>
      <c r="AH1440" s="211">
        <f t="shared" si="344"/>
        <v>0</v>
      </c>
      <c r="AI1440" s="361"/>
      <c r="AJ1440" s="362">
        <f t="shared" si="343"/>
        <v>10.25</v>
      </c>
      <c r="AK1440" s="181" t="s">
        <v>1001</v>
      </c>
      <c r="AL1440" s="182">
        <f t="shared" si="333"/>
        <v>1.7083333333333332E-2</v>
      </c>
      <c r="AM1440" s="158" t="s">
        <v>943</v>
      </c>
      <c r="AN1440" s="20"/>
      <c r="AO1440" s="20"/>
      <c r="AP1440" s="21"/>
      <c r="AQ1440" s="122" t="s">
        <v>944</v>
      </c>
      <c r="AR1440" s="185" t="str">
        <f>INDEX(Преподаватели!F$3:F$72,MATCH($AK1440,Преподаватели!$E$3:$E$72,0),1)</f>
        <v>доц.</v>
      </c>
      <c r="AS1440" s="101" t="str">
        <f>INDEX(Преподаватели!G$3:G$72,MATCH($AK1440,Преподаватели!$E$3:$E$72,0),1)</f>
        <v>шт.сум.</v>
      </c>
      <c r="AT1440" s="101" t="str">
        <f>INDEX(Преподаватели!H$3:H$72,MATCH($AK1440,Преподаватели!$E$3:$E$72,0),1)</f>
        <v>к.н.</v>
      </c>
      <c r="AU1440" s="186" t="str">
        <f>INDEX(Преподаватели!I$3:I$72,MATCH($AK1440,Преподаватели!$E$3:$E$72,0),1)</f>
        <v>доц.</v>
      </c>
      <c r="AV1440" s="157"/>
      <c r="AW1440" s="163"/>
      <c r="AX1440" s="163"/>
      <c r="AY1440" s="164"/>
      <c r="AZ1440" s="165"/>
      <c r="BA1440" s="165"/>
    </row>
    <row r="1441" spans="1:53">
      <c r="A1441" s="334" t="s">
        <v>1080</v>
      </c>
      <c r="B1441" s="552" t="s">
        <v>577</v>
      </c>
      <c r="C1441" s="68" t="s">
        <v>991</v>
      </c>
      <c r="D1441" s="21" t="s">
        <v>437</v>
      </c>
      <c r="E1441" s="21" t="s">
        <v>192</v>
      </c>
      <c r="F1441" s="21">
        <v>1</v>
      </c>
      <c r="G1441" s="20" t="s">
        <v>1104</v>
      </c>
      <c r="H1441" s="21">
        <v>9</v>
      </c>
      <c r="I1441" s="49">
        <v>1</v>
      </c>
      <c r="J1441" s="31"/>
      <c r="K1441" s="31"/>
      <c r="L1441" s="31"/>
      <c r="M1441" s="38"/>
      <c r="N1441" s="193"/>
      <c r="O1441" s="21"/>
      <c r="P1441" s="21">
        <v>6</v>
      </c>
      <c r="Q1441" s="21">
        <v>6</v>
      </c>
      <c r="R1441" s="21"/>
      <c r="S1441" s="21"/>
      <c r="T1441" s="121"/>
      <c r="U1441" s="50">
        <f t="shared" si="321"/>
        <v>6</v>
      </c>
      <c r="V1441" s="29">
        <f t="shared" si="322"/>
        <v>0</v>
      </c>
      <c r="W1441" s="29">
        <f t="shared" si="323"/>
        <v>0</v>
      </c>
      <c r="X1441" s="57">
        <f t="shared" si="324"/>
        <v>0</v>
      </c>
      <c r="Y1441" s="29">
        <f t="shared" si="325"/>
        <v>0</v>
      </c>
      <c r="Z1441" s="20">
        <f t="shared" si="326"/>
        <v>0</v>
      </c>
      <c r="AA1441" s="20">
        <f t="shared" si="335"/>
        <v>0</v>
      </c>
      <c r="AB1441" s="20">
        <f t="shared" si="327"/>
        <v>0</v>
      </c>
      <c r="AC1441" s="20">
        <f t="shared" si="328"/>
        <v>0</v>
      </c>
      <c r="AD1441" s="20">
        <f t="shared" si="329"/>
        <v>0</v>
      </c>
      <c r="AE1441" s="23">
        <f t="shared" si="330"/>
        <v>0</v>
      </c>
      <c r="AF1441" s="25">
        <f t="shared" si="338"/>
        <v>0</v>
      </c>
      <c r="AG1441" s="360"/>
      <c r="AH1441" s="211">
        <f t="shared" si="344"/>
        <v>0</v>
      </c>
      <c r="AI1441" s="361"/>
      <c r="AJ1441" s="362">
        <f t="shared" si="343"/>
        <v>6</v>
      </c>
      <c r="AK1441" s="181" t="s">
        <v>1001</v>
      </c>
      <c r="AL1441" s="182">
        <f t="shared" si="333"/>
        <v>0.01</v>
      </c>
      <c r="AM1441" s="158" t="s">
        <v>943</v>
      </c>
      <c r="AN1441" s="20"/>
      <c r="AO1441" s="20"/>
      <c r="AP1441" s="21"/>
      <c r="AQ1441" s="122" t="s">
        <v>944</v>
      </c>
      <c r="AR1441" s="185" t="str">
        <f>INDEX(Преподаватели!F$3:F$72,MATCH($AK1441,Преподаватели!$E$3:$E$72,0),1)</f>
        <v>доц.</v>
      </c>
      <c r="AS1441" s="101" t="str">
        <f>INDEX(Преподаватели!G$3:G$72,MATCH($AK1441,Преподаватели!$E$3:$E$72,0),1)</f>
        <v>шт.сум.</v>
      </c>
      <c r="AT1441" s="101" t="str">
        <f>INDEX(Преподаватели!H$3:H$72,MATCH($AK1441,Преподаватели!$E$3:$E$72,0),1)</f>
        <v>к.н.</v>
      </c>
      <c r="AU1441" s="186" t="str">
        <f>INDEX(Преподаватели!I$3:I$72,MATCH($AK1441,Преподаватели!$E$3:$E$72,0),1)</f>
        <v>доц.</v>
      </c>
      <c r="AV1441" s="157"/>
      <c r="AW1441" s="163"/>
      <c r="AX1441" s="163"/>
      <c r="AY1441" s="164"/>
      <c r="AZ1441" s="165"/>
      <c r="BA1441" s="165"/>
    </row>
    <row r="1442" spans="1:53" s="1" customFormat="1">
      <c r="A1442" s="21" t="s">
        <v>1109</v>
      </c>
      <c r="B1442" s="552" t="s">
        <v>577</v>
      </c>
      <c r="C1442" s="68" t="s">
        <v>991</v>
      </c>
      <c r="D1442" s="21" t="s">
        <v>437</v>
      </c>
      <c r="E1442" s="21" t="s">
        <v>192</v>
      </c>
      <c r="F1442" s="21">
        <v>1</v>
      </c>
      <c r="G1442" s="20" t="s">
        <v>1104</v>
      </c>
      <c r="H1442" s="21">
        <v>9</v>
      </c>
      <c r="I1442" s="49">
        <v>1</v>
      </c>
      <c r="J1442" s="37" t="s">
        <v>106</v>
      </c>
      <c r="K1442" s="31"/>
      <c r="L1442" s="31"/>
      <c r="M1442" s="38"/>
      <c r="N1442" s="193">
        <v>3</v>
      </c>
      <c r="O1442" s="21">
        <v>90</v>
      </c>
      <c r="P1442" s="21">
        <v>8</v>
      </c>
      <c r="Q1442" s="21">
        <v>0</v>
      </c>
      <c r="R1442" s="21">
        <v>0</v>
      </c>
      <c r="S1442" s="21">
        <v>8</v>
      </c>
      <c r="T1442" s="121">
        <v>78</v>
      </c>
      <c r="U1442" s="50">
        <f t="shared" si="321"/>
        <v>0</v>
      </c>
      <c r="V1442" s="29">
        <f t="shared" si="322"/>
        <v>0</v>
      </c>
      <c r="W1442" s="29">
        <f t="shared" si="323"/>
        <v>8</v>
      </c>
      <c r="X1442" s="57">
        <f t="shared" si="324"/>
        <v>0</v>
      </c>
      <c r="Y1442" s="29">
        <f t="shared" si="325"/>
        <v>0</v>
      </c>
      <c r="Z1442" s="20">
        <f t="shared" si="326"/>
        <v>0</v>
      </c>
      <c r="AA1442" s="20">
        <f t="shared" si="335"/>
        <v>0</v>
      </c>
      <c r="AB1442" s="20">
        <f t="shared" si="327"/>
        <v>2.25</v>
      </c>
      <c r="AC1442" s="20">
        <f t="shared" si="328"/>
        <v>0</v>
      </c>
      <c r="AD1442" s="20">
        <f t="shared" si="329"/>
        <v>0</v>
      </c>
      <c r="AE1442" s="23">
        <f t="shared" si="330"/>
        <v>0</v>
      </c>
      <c r="AF1442" s="25">
        <f t="shared" si="338"/>
        <v>0</v>
      </c>
      <c r="AG1442" s="360"/>
      <c r="AH1442" s="211">
        <f t="shared" si="344"/>
        <v>0</v>
      </c>
      <c r="AI1442" s="361"/>
      <c r="AJ1442" s="362">
        <f t="shared" si="343"/>
        <v>10.25</v>
      </c>
      <c r="AK1442" s="181" t="s">
        <v>1001</v>
      </c>
      <c r="AL1442" s="182">
        <f t="shared" si="333"/>
        <v>1.7083333333333332E-2</v>
      </c>
      <c r="AM1442" s="158" t="s">
        <v>943</v>
      </c>
      <c r="AN1442" s="20"/>
      <c r="AO1442" s="20"/>
      <c r="AP1442" s="21"/>
      <c r="AQ1442" s="122" t="s">
        <v>944</v>
      </c>
      <c r="AR1442" s="185" t="str">
        <f>INDEX(Преподаватели!F$3:F$72,MATCH($AK1442,Преподаватели!$E$3:$E$72,0),1)</f>
        <v>доц.</v>
      </c>
      <c r="AS1442" s="101" t="str">
        <f>INDEX(Преподаватели!G$3:G$72,MATCH($AK1442,Преподаватели!$E$3:$E$72,0),1)</f>
        <v>шт.сум.</v>
      </c>
      <c r="AT1442" s="101" t="str">
        <f>INDEX(Преподаватели!H$3:H$72,MATCH($AK1442,Преподаватели!$E$3:$E$72,0),1)</f>
        <v>к.н.</v>
      </c>
      <c r="AU1442" s="186" t="str">
        <f>INDEX(Преподаватели!I$3:I$72,MATCH($AK1442,Преподаватели!$E$3:$E$72,0),1)</f>
        <v>доц.</v>
      </c>
      <c r="AV1442" s="157"/>
      <c r="AW1442" s="163"/>
      <c r="AX1442" s="163"/>
      <c r="AY1442" s="164"/>
      <c r="AZ1442" s="165"/>
      <c r="BA1442" s="165"/>
    </row>
    <row r="1443" spans="1:53">
      <c r="A1443" s="22" t="s">
        <v>1110</v>
      </c>
      <c r="B1443" s="552" t="s">
        <v>1111</v>
      </c>
      <c r="C1443" s="68" t="s">
        <v>991</v>
      </c>
      <c r="D1443" s="21" t="s">
        <v>437</v>
      </c>
      <c r="E1443" s="21" t="s">
        <v>192</v>
      </c>
      <c r="F1443" s="21">
        <v>1</v>
      </c>
      <c r="G1443" s="20" t="s">
        <v>1104</v>
      </c>
      <c r="H1443" s="21">
        <v>9</v>
      </c>
      <c r="I1443" s="49">
        <v>1</v>
      </c>
      <c r="J1443" s="31"/>
      <c r="K1443" s="31"/>
      <c r="L1443" s="31"/>
      <c r="M1443" s="38"/>
      <c r="N1443" s="193"/>
      <c r="O1443" s="21"/>
      <c r="P1443" s="21">
        <v>6</v>
      </c>
      <c r="Q1443" s="21">
        <v>6</v>
      </c>
      <c r="R1443" s="21"/>
      <c r="S1443" s="21"/>
      <c r="T1443" s="121"/>
      <c r="U1443" s="50">
        <f t="shared" si="321"/>
        <v>6</v>
      </c>
      <c r="V1443" s="29">
        <f t="shared" si="322"/>
        <v>0</v>
      </c>
      <c r="W1443" s="29">
        <f t="shared" si="323"/>
        <v>0</v>
      </c>
      <c r="X1443" s="57">
        <f t="shared" si="324"/>
        <v>0</v>
      </c>
      <c r="Y1443" s="29">
        <f t="shared" si="325"/>
        <v>0</v>
      </c>
      <c r="Z1443" s="20">
        <f t="shared" si="326"/>
        <v>0</v>
      </c>
      <c r="AA1443" s="20">
        <f t="shared" si="335"/>
        <v>0</v>
      </c>
      <c r="AB1443" s="20">
        <f t="shared" si="327"/>
        <v>0</v>
      </c>
      <c r="AC1443" s="20">
        <f t="shared" si="328"/>
        <v>0</v>
      </c>
      <c r="AD1443" s="20">
        <f t="shared" si="329"/>
        <v>0</v>
      </c>
      <c r="AE1443" s="23">
        <f t="shared" si="330"/>
        <v>0</v>
      </c>
      <c r="AF1443" s="25">
        <f t="shared" si="338"/>
        <v>0</v>
      </c>
      <c r="AG1443" s="360"/>
      <c r="AH1443" s="211">
        <f t="shared" si="344"/>
        <v>0</v>
      </c>
      <c r="AI1443" s="361"/>
      <c r="AJ1443" s="362">
        <f t="shared" si="343"/>
        <v>6</v>
      </c>
      <c r="AK1443" s="181" t="s">
        <v>1001</v>
      </c>
      <c r="AL1443" s="182">
        <f t="shared" si="333"/>
        <v>0.01</v>
      </c>
      <c r="AM1443" s="158" t="s">
        <v>943</v>
      </c>
      <c r="AN1443" s="20"/>
      <c r="AO1443" s="20"/>
      <c r="AP1443" s="21"/>
      <c r="AQ1443" s="122" t="s">
        <v>944</v>
      </c>
      <c r="AR1443" s="185" t="str">
        <f>INDEX(Преподаватели!F$3:F$72,MATCH($AK1443,Преподаватели!$E$3:$E$72,0),1)</f>
        <v>доц.</v>
      </c>
      <c r="AS1443" s="101" t="str">
        <f>INDEX(Преподаватели!G$3:G$72,MATCH($AK1443,Преподаватели!$E$3:$E$72,0),1)</f>
        <v>шт.сум.</v>
      </c>
      <c r="AT1443" s="101" t="str">
        <f>INDEX(Преподаватели!H$3:H$72,MATCH($AK1443,Преподаватели!$E$3:$E$72,0),1)</f>
        <v>к.н.</v>
      </c>
      <c r="AU1443" s="186" t="str">
        <f>INDEX(Преподаватели!I$3:I$72,MATCH($AK1443,Преподаватели!$E$3:$E$72,0),1)</f>
        <v>доц.</v>
      </c>
      <c r="AV1443" s="157"/>
      <c r="AW1443" s="163"/>
      <c r="AX1443" s="163"/>
      <c r="AY1443" s="164"/>
      <c r="AZ1443" s="165"/>
      <c r="BA1443" s="165"/>
    </row>
    <row r="1444" spans="1:53" s="1" customFormat="1">
      <c r="A1444" s="22" t="s">
        <v>1110</v>
      </c>
      <c r="B1444" s="552" t="s">
        <v>1111</v>
      </c>
      <c r="C1444" s="68" t="s">
        <v>991</v>
      </c>
      <c r="D1444" s="21" t="s">
        <v>437</v>
      </c>
      <c r="E1444" s="21" t="s">
        <v>192</v>
      </c>
      <c r="F1444" s="21">
        <v>2</v>
      </c>
      <c r="G1444" s="20" t="s">
        <v>1104</v>
      </c>
      <c r="H1444" s="21">
        <v>9</v>
      </c>
      <c r="I1444" s="49">
        <v>1</v>
      </c>
      <c r="J1444" s="37" t="s">
        <v>106</v>
      </c>
      <c r="K1444" s="31"/>
      <c r="L1444" s="31"/>
      <c r="M1444" s="38"/>
      <c r="N1444" s="193">
        <v>3</v>
      </c>
      <c r="O1444" s="21">
        <v>90</v>
      </c>
      <c r="P1444" s="21">
        <v>8</v>
      </c>
      <c r="Q1444" s="21">
        <v>0</v>
      </c>
      <c r="R1444" s="21">
        <v>0</v>
      </c>
      <c r="S1444" s="21">
        <v>8</v>
      </c>
      <c r="T1444" s="121">
        <v>72</v>
      </c>
      <c r="U1444" s="50">
        <f t="shared" si="321"/>
        <v>0</v>
      </c>
      <c r="V1444" s="29">
        <f t="shared" si="322"/>
        <v>0</v>
      </c>
      <c r="W1444" s="29">
        <f t="shared" si="323"/>
        <v>8</v>
      </c>
      <c r="X1444" s="57">
        <f t="shared" si="324"/>
        <v>0</v>
      </c>
      <c r="Y1444" s="29">
        <f t="shared" si="325"/>
        <v>0</v>
      </c>
      <c r="Z1444" s="20">
        <f t="shared" si="326"/>
        <v>0</v>
      </c>
      <c r="AA1444" s="20">
        <f t="shared" si="335"/>
        <v>0</v>
      </c>
      <c r="AB1444" s="20">
        <f t="shared" si="327"/>
        <v>2.25</v>
      </c>
      <c r="AC1444" s="20">
        <f t="shared" si="328"/>
        <v>0</v>
      </c>
      <c r="AD1444" s="20">
        <f t="shared" si="329"/>
        <v>0</v>
      </c>
      <c r="AE1444" s="23">
        <f t="shared" si="330"/>
        <v>0</v>
      </c>
      <c r="AF1444" s="25">
        <f t="shared" si="338"/>
        <v>0</v>
      </c>
      <c r="AG1444" s="360"/>
      <c r="AH1444" s="211">
        <f t="shared" si="344"/>
        <v>0</v>
      </c>
      <c r="AI1444" s="361"/>
      <c r="AJ1444" s="362">
        <f t="shared" si="343"/>
        <v>10.25</v>
      </c>
      <c r="AK1444" s="181" t="s">
        <v>1001</v>
      </c>
      <c r="AL1444" s="182">
        <f t="shared" si="333"/>
        <v>1.7083333333333332E-2</v>
      </c>
      <c r="AM1444" s="158" t="s">
        <v>943</v>
      </c>
      <c r="AN1444" s="20"/>
      <c r="AO1444" s="20"/>
      <c r="AP1444" s="21"/>
      <c r="AQ1444" s="122" t="s">
        <v>944</v>
      </c>
      <c r="AR1444" s="185" t="str">
        <f>INDEX(Преподаватели!F$3:F$72,MATCH($AK1444,Преподаватели!$E$3:$E$72,0),1)</f>
        <v>доц.</v>
      </c>
      <c r="AS1444" s="101" t="str">
        <f>INDEX(Преподаватели!G$3:G$72,MATCH($AK1444,Преподаватели!$E$3:$E$72,0),1)</f>
        <v>шт.сум.</v>
      </c>
      <c r="AT1444" s="101" t="str">
        <f>INDEX(Преподаватели!H$3:H$72,MATCH($AK1444,Преподаватели!$E$3:$E$72,0),1)</f>
        <v>к.н.</v>
      </c>
      <c r="AU1444" s="186" t="str">
        <f>INDEX(Преподаватели!I$3:I$72,MATCH($AK1444,Преподаватели!$E$3:$E$72,0),1)</f>
        <v>доц.</v>
      </c>
      <c r="AV1444" s="157"/>
      <c r="AW1444" s="163"/>
      <c r="AX1444" s="163"/>
      <c r="AY1444" s="164"/>
      <c r="AZ1444" s="165"/>
      <c r="BA1444" s="165"/>
    </row>
    <row r="1445" spans="1:53" s="1" customFormat="1" ht="25.5">
      <c r="A1445" s="334" t="s">
        <v>1080</v>
      </c>
      <c r="B1445" s="552" t="s">
        <v>570</v>
      </c>
      <c r="C1445" s="68" t="s">
        <v>995</v>
      </c>
      <c r="D1445" s="21" t="s">
        <v>437</v>
      </c>
      <c r="E1445" s="21" t="s">
        <v>192</v>
      </c>
      <c r="F1445" s="21">
        <v>1</v>
      </c>
      <c r="G1445" s="320" t="s">
        <v>1103</v>
      </c>
      <c r="H1445" s="21">
        <v>13</v>
      </c>
      <c r="I1445" s="49">
        <v>1</v>
      </c>
      <c r="J1445" s="37"/>
      <c r="K1445" s="31"/>
      <c r="L1445" s="31"/>
      <c r="M1445" s="38"/>
      <c r="N1445" s="193"/>
      <c r="O1445" s="21"/>
      <c r="P1445" s="21">
        <v>6</v>
      </c>
      <c r="Q1445" s="21">
        <v>6</v>
      </c>
      <c r="R1445" s="21"/>
      <c r="S1445" s="21"/>
      <c r="T1445" s="121"/>
      <c r="U1445" s="50">
        <f t="shared" si="321"/>
        <v>6</v>
      </c>
      <c r="V1445" s="29">
        <f t="shared" si="322"/>
        <v>0</v>
      </c>
      <c r="W1445" s="29">
        <f t="shared" si="323"/>
        <v>0</v>
      </c>
      <c r="X1445" s="57">
        <f t="shared" si="324"/>
        <v>0</v>
      </c>
      <c r="Y1445" s="29">
        <f t="shared" si="325"/>
        <v>0</v>
      </c>
      <c r="Z1445" s="20">
        <f t="shared" si="326"/>
        <v>0</v>
      </c>
      <c r="AA1445" s="20">
        <f t="shared" si="335"/>
        <v>0</v>
      </c>
      <c r="AB1445" s="20">
        <f t="shared" si="327"/>
        <v>0</v>
      </c>
      <c r="AC1445" s="20">
        <f t="shared" si="328"/>
        <v>0</v>
      </c>
      <c r="AD1445" s="20">
        <f t="shared" si="329"/>
        <v>0</v>
      </c>
      <c r="AE1445" s="23">
        <f t="shared" si="330"/>
        <v>0</v>
      </c>
      <c r="AF1445" s="25">
        <f t="shared" si="338"/>
        <v>0</v>
      </c>
      <c r="AG1445" s="360"/>
      <c r="AH1445" s="211">
        <f t="shared" si="344"/>
        <v>0</v>
      </c>
      <c r="AI1445" s="361"/>
      <c r="AJ1445" s="362">
        <f t="shared" si="343"/>
        <v>6</v>
      </c>
      <c r="AK1445" s="181" t="s">
        <v>996</v>
      </c>
      <c r="AL1445" s="182">
        <f t="shared" si="333"/>
        <v>0.01</v>
      </c>
      <c r="AM1445" s="158" t="s">
        <v>943</v>
      </c>
      <c r="AN1445" s="20"/>
      <c r="AO1445" s="20"/>
      <c r="AP1445" s="21"/>
      <c r="AQ1445" s="122" t="s">
        <v>944</v>
      </c>
      <c r="AR1445" s="185" t="str">
        <f>INDEX(Преподаватели!F$3:F$72,MATCH($AK1445,Преподаватели!$E$3:$E$72,0),1)</f>
        <v>доц.</v>
      </c>
      <c r="AS1445" s="101" t="str">
        <f>INDEX(Преподаватели!G$3:G$72,MATCH($AK1445,Преподаватели!$E$3:$E$72,0),1)</f>
        <v>шт.</v>
      </c>
      <c r="AT1445" s="101" t="str">
        <f>INDEX(Преподаватели!H$3:H$72,MATCH($AK1445,Преподаватели!$E$3:$E$72,0),1)</f>
        <v>к.н.</v>
      </c>
      <c r="AU1445" s="186" t="str">
        <f>INDEX(Преподаватели!I$3:I$72,MATCH($AK1445,Преподаватели!$E$3:$E$72,0),1)</f>
        <v>б.з.</v>
      </c>
      <c r="AV1445" s="157"/>
      <c r="AW1445" s="163"/>
      <c r="AX1445" s="163"/>
      <c r="AY1445" s="164"/>
      <c r="AZ1445" s="165"/>
      <c r="BA1445" s="165"/>
    </row>
    <row r="1446" spans="1:53" ht="25.5">
      <c r="A1446" s="22" t="s">
        <v>309</v>
      </c>
      <c r="B1446" s="552" t="s">
        <v>570</v>
      </c>
      <c r="C1446" s="68" t="s">
        <v>995</v>
      </c>
      <c r="D1446" s="21" t="s">
        <v>437</v>
      </c>
      <c r="E1446" s="21" t="s">
        <v>192</v>
      </c>
      <c r="F1446" s="21">
        <v>1</v>
      </c>
      <c r="G1446" s="320" t="s">
        <v>1103</v>
      </c>
      <c r="H1446" s="21">
        <v>1</v>
      </c>
      <c r="I1446" s="49">
        <v>1</v>
      </c>
      <c r="J1446" s="37"/>
      <c r="K1446" s="31" t="s">
        <v>106</v>
      </c>
      <c r="L1446" s="31"/>
      <c r="M1446" s="38"/>
      <c r="N1446" s="193">
        <v>3</v>
      </c>
      <c r="O1446" s="21">
        <v>90</v>
      </c>
      <c r="P1446" s="21">
        <v>8</v>
      </c>
      <c r="Q1446" s="21">
        <v>0</v>
      </c>
      <c r="R1446" s="21">
        <v>0</v>
      </c>
      <c r="S1446" s="21">
        <v>8</v>
      </c>
      <c r="T1446" s="121">
        <v>78</v>
      </c>
      <c r="U1446" s="50">
        <f t="shared" si="321"/>
        <v>0</v>
      </c>
      <c r="V1446" s="29">
        <f t="shared" si="322"/>
        <v>0</v>
      </c>
      <c r="W1446" s="29">
        <f t="shared" si="323"/>
        <v>8</v>
      </c>
      <c r="X1446" s="57">
        <f t="shared" si="324"/>
        <v>0</v>
      </c>
      <c r="Y1446" s="29">
        <f t="shared" si="325"/>
        <v>0</v>
      </c>
      <c r="Z1446" s="20">
        <f t="shared" si="326"/>
        <v>0</v>
      </c>
      <c r="AA1446" s="20">
        <f t="shared" si="335"/>
        <v>0</v>
      </c>
      <c r="AB1446" s="20">
        <f t="shared" si="327"/>
        <v>0</v>
      </c>
      <c r="AC1446" s="20">
        <f t="shared" si="328"/>
        <v>0</v>
      </c>
      <c r="AD1446" s="20">
        <f t="shared" si="329"/>
        <v>0</v>
      </c>
      <c r="AE1446" s="23">
        <f t="shared" si="330"/>
        <v>0</v>
      </c>
      <c r="AF1446" s="25">
        <f t="shared" si="338"/>
        <v>0</v>
      </c>
      <c r="AG1446" s="360"/>
      <c r="AH1446" s="211">
        <f t="shared" si="344"/>
        <v>0</v>
      </c>
      <c r="AI1446" s="361"/>
      <c r="AJ1446" s="362">
        <f t="shared" si="343"/>
        <v>8</v>
      </c>
      <c r="AK1446" s="181" t="s">
        <v>996</v>
      </c>
      <c r="AL1446" s="182">
        <f t="shared" si="333"/>
        <v>1.3333333333333334E-2</v>
      </c>
      <c r="AM1446" s="158" t="s">
        <v>943</v>
      </c>
      <c r="AN1446" s="20"/>
      <c r="AO1446" s="20"/>
      <c r="AP1446" s="21"/>
      <c r="AQ1446" s="122" t="s">
        <v>944</v>
      </c>
      <c r="AR1446" s="185" t="str">
        <f>INDEX(Преподаватели!F$3:F$72,MATCH($AK1446,Преподаватели!$E$3:$E$72,0),1)</f>
        <v>доц.</v>
      </c>
      <c r="AS1446" s="101" t="str">
        <f>INDEX(Преподаватели!G$3:G$72,MATCH($AK1446,Преподаватели!$E$3:$E$72,0),1)</f>
        <v>шт.</v>
      </c>
      <c r="AT1446" s="101" t="str">
        <f>INDEX(Преподаватели!H$3:H$72,MATCH($AK1446,Преподаватели!$E$3:$E$72,0),1)</f>
        <v>к.н.</v>
      </c>
      <c r="AU1446" s="186" t="str">
        <f>INDEX(Преподаватели!I$3:I$72,MATCH($AK1446,Преподаватели!$E$3:$E$72,0),1)</f>
        <v>б.з.</v>
      </c>
      <c r="AV1446" s="157"/>
      <c r="AW1446" s="163"/>
      <c r="AX1446" s="163"/>
      <c r="AY1446" s="164"/>
      <c r="AZ1446" s="165"/>
      <c r="BA1446" s="165"/>
    </row>
    <row r="1447" spans="1:53" ht="25.5">
      <c r="A1447" s="334" t="s">
        <v>1080</v>
      </c>
      <c r="B1447" s="552" t="s">
        <v>571</v>
      </c>
      <c r="C1447" s="68" t="s">
        <v>995</v>
      </c>
      <c r="D1447" s="21" t="s">
        <v>437</v>
      </c>
      <c r="E1447" s="21" t="s">
        <v>192</v>
      </c>
      <c r="F1447" s="21">
        <v>1</v>
      </c>
      <c r="G1447" s="320" t="s">
        <v>1103</v>
      </c>
      <c r="H1447" s="21">
        <v>13</v>
      </c>
      <c r="I1447" s="49">
        <v>1</v>
      </c>
      <c r="J1447" s="31"/>
      <c r="K1447" s="31"/>
      <c r="L1447" s="31"/>
      <c r="M1447" s="38"/>
      <c r="N1447" s="193"/>
      <c r="O1447" s="21"/>
      <c r="P1447" s="21">
        <v>6</v>
      </c>
      <c r="Q1447" s="21">
        <v>6</v>
      </c>
      <c r="R1447" s="21"/>
      <c r="S1447" s="21"/>
      <c r="T1447" s="121"/>
      <c r="U1447" s="50">
        <f t="shared" si="321"/>
        <v>6</v>
      </c>
      <c r="V1447" s="29">
        <f t="shared" si="322"/>
        <v>0</v>
      </c>
      <c r="W1447" s="29">
        <f t="shared" si="323"/>
        <v>0</v>
      </c>
      <c r="X1447" s="57">
        <f t="shared" si="324"/>
        <v>0</v>
      </c>
      <c r="Y1447" s="29">
        <f t="shared" si="325"/>
        <v>0</v>
      </c>
      <c r="Z1447" s="20">
        <f t="shared" si="326"/>
        <v>0</v>
      </c>
      <c r="AA1447" s="20">
        <f t="shared" si="335"/>
        <v>0</v>
      </c>
      <c r="AB1447" s="20">
        <f t="shared" si="327"/>
        <v>0</v>
      </c>
      <c r="AC1447" s="20">
        <f t="shared" si="328"/>
        <v>0</v>
      </c>
      <c r="AD1447" s="20">
        <f t="shared" si="329"/>
        <v>0</v>
      </c>
      <c r="AE1447" s="23">
        <f t="shared" si="330"/>
        <v>0</v>
      </c>
      <c r="AF1447" s="25">
        <f t="shared" si="338"/>
        <v>0</v>
      </c>
      <c r="AG1447" s="360"/>
      <c r="AH1447" s="211">
        <f t="shared" si="344"/>
        <v>0</v>
      </c>
      <c r="AI1447" s="361"/>
      <c r="AJ1447" s="362">
        <f t="shared" si="343"/>
        <v>6</v>
      </c>
      <c r="AK1447" s="181" t="s">
        <v>972</v>
      </c>
      <c r="AL1447" s="182">
        <f t="shared" si="333"/>
        <v>0.01</v>
      </c>
      <c r="AM1447" s="158" t="s">
        <v>943</v>
      </c>
      <c r="AN1447" s="20"/>
      <c r="AO1447" s="20"/>
      <c r="AP1447" s="21"/>
      <c r="AQ1447" s="122" t="s">
        <v>944</v>
      </c>
      <c r="AR1447" s="185" t="str">
        <f>INDEX(Преподаватели!F$3:F$72,MATCH($AK1447,Преподаватели!$E$3:$E$72,0),1)</f>
        <v>доц.</v>
      </c>
      <c r="AS1447" s="101" t="str">
        <f>INDEX(Преподаватели!G$3:G$72,MATCH($AK1447,Преподаватели!$E$3:$E$72,0),1)</f>
        <v>шт.</v>
      </c>
      <c r="AT1447" s="101" t="str">
        <f>INDEX(Преподаватели!H$3:H$72,MATCH($AK1447,Преподаватели!$E$3:$E$72,0),1)</f>
        <v>к.н.</v>
      </c>
      <c r="AU1447" s="186" t="str">
        <f>INDEX(Преподаватели!I$3:I$72,MATCH($AK1447,Преподаватели!$E$3:$E$72,0),1)</f>
        <v>б.з.</v>
      </c>
      <c r="AV1447" s="157"/>
      <c r="AW1447" s="163"/>
      <c r="AX1447" s="163"/>
      <c r="AY1447" s="164"/>
      <c r="AZ1447" s="165"/>
      <c r="BA1447" s="165"/>
    </row>
    <row r="1448" spans="1:53" s="1" customFormat="1" ht="25.5">
      <c r="A1448" s="22" t="s">
        <v>371</v>
      </c>
      <c r="B1448" s="552" t="s">
        <v>571</v>
      </c>
      <c r="C1448" s="68" t="s">
        <v>995</v>
      </c>
      <c r="D1448" s="21" t="s">
        <v>437</v>
      </c>
      <c r="E1448" s="21" t="s">
        <v>192</v>
      </c>
      <c r="F1448" s="21">
        <v>1</v>
      </c>
      <c r="G1448" s="320" t="s">
        <v>1103</v>
      </c>
      <c r="H1448" s="21">
        <v>13</v>
      </c>
      <c r="I1448" s="49">
        <v>1</v>
      </c>
      <c r="J1448" s="37"/>
      <c r="K1448" s="31" t="s">
        <v>106</v>
      </c>
      <c r="L1448" s="31"/>
      <c r="M1448" s="38"/>
      <c r="N1448" s="193">
        <v>3</v>
      </c>
      <c r="O1448" s="21">
        <v>90</v>
      </c>
      <c r="P1448" s="21">
        <v>8</v>
      </c>
      <c r="Q1448" s="21">
        <v>0</v>
      </c>
      <c r="R1448" s="21">
        <v>0</v>
      </c>
      <c r="S1448" s="21">
        <v>8</v>
      </c>
      <c r="T1448" s="121">
        <v>78</v>
      </c>
      <c r="U1448" s="50">
        <f t="shared" si="321"/>
        <v>0</v>
      </c>
      <c r="V1448" s="29">
        <f t="shared" si="322"/>
        <v>0</v>
      </c>
      <c r="W1448" s="29">
        <f t="shared" si="323"/>
        <v>8</v>
      </c>
      <c r="X1448" s="57">
        <f t="shared" si="324"/>
        <v>0</v>
      </c>
      <c r="Y1448" s="29">
        <f t="shared" si="325"/>
        <v>0</v>
      </c>
      <c r="Z1448" s="20">
        <f t="shared" si="326"/>
        <v>0</v>
      </c>
      <c r="AA1448" s="20">
        <f t="shared" si="335"/>
        <v>0</v>
      </c>
      <c r="AB1448" s="20">
        <f t="shared" si="327"/>
        <v>0</v>
      </c>
      <c r="AC1448" s="20">
        <f t="shared" si="328"/>
        <v>0</v>
      </c>
      <c r="AD1448" s="20">
        <f t="shared" si="329"/>
        <v>0</v>
      </c>
      <c r="AE1448" s="23">
        <f t="shared" si="330"/>
        <v>0</v>
      </c>
      <c r="AF1448" s="25">
        <f t="shared" si="338"/>
        <v>0</v>
      </c>
      <c r="AG1448" s="360"/>
      <c r="AH1448" s="211">
        <f t="shared" si="344"/>
        <v>0</v>
      </c>
      <c r="AI1448" s="361"/>
      <c r="AJ1448" s="362">
        <f t="shared" si="343"/>
        <v>8</v>
      </c>
      <c r="AK1448" s="181" t="s">
        <v>972</v>
      </c>
      <c r="AL1448" s="182">
        <f t="shared" si="333"/>
        <v>1.3333333333333334E-2</v>
      </c>
      <c r="AM1448" s="158" t="s">
        <v>943</v>
      </c>
      <c r="AN1448" s="20"/>
      <c r="AO1448" s="20"/>
      <c r="AP1448" s="21"/>
      <c r="AQ1448" s="122" t="s">
        <v>944</v>
      </c>
      <c r="AR1448" s="185" t="str">
        <f>INDEX(Преподаватели!F$3:F$72,MATCH($AK1448,Преподаватели!$E$3:$E$72,0),1)</f>
        <v>доц.</v>
      </c>
      <c r="AS1448" s="101" t="str">
        <f>INDEX(Преподаватели!G$3:G$72,MATCH($AK1448,Преподаватели!$E$3:$E$72,0),1)</f>
        <v>шт.</v>
      </c>
      <c r="AT1448" s="101" t="str">
        <f>INDEX(Преподаватели!H$3:H$72,MATCH($AK1448,Преподаватели!$E$3:$E$72,0),1)</f>
        <v>к.н.</v>
      </c>
      <c r="AU1448" s="186" t="str">
        <f>INDEX(Преподаватели!I$3:I$72,MATCH($AK1448,Преподаватели!$E$3:$E$72,0),1)</f>
        <v>б.з.</v>
      </c>
      <c r="AV1448" s="157"/>
      <c r="AW1448" s="163"/>
      <c r="AX1448" s="163"/>
      <c r="AY1448" s="164"/>
      <c r="AZ1448" s="165"/>
      <c r="BA1448" s="165"/>
    </row>
    <row r="1449" spans="1:53" s="1" customFormat="1">
      <c r="A1449" s="334" t="s">
        <v>1080</v>
      </c>
      <c r="B1449" s="552" t="s">
        <v>1112</v>
      </c>
      <c r="C1449" s="68" t="s">
        <v>991</v>
      </c>
      <c r="D1449" s="21" t="s">
        <v>437</v>
      </c>
      <c r="E1449" s="21" t="s">
        <v>192</v>
      </c>
      <c r="F1449" s="21">
        <v>1</v>
      </c>
      <c r="G1449" s="20" t="s">
        <v>1104</v>
      </c>
      <c r="H1449" s="21">
        <v>9</v>
      </c>
      <c r="I1449" s="49">
        <v>1</v>
      </c>
      <c r="J1449" s="31"/>
      <c r="K1449" s="31"/>
      <c r="L1449" s="31"/>
      <c r="M1449" s="38"/>
      <c r="N1449" s="193"/>
      <c r="O1449" s="21"/>
      <c r="P1449" s="21">
        <v>6</v>
      </c>
      <c r="Q1449" s="21">
        <v>6</v>
      </c>
      <c r="R1449" s="21"/>
      <c r="S1449" s="21"/>
      <c r="T1449" s="121"/>
      <c r="U1449" s="50">
        <f t="shared" si="321"/>
        <v>6</v>
      </c>
      <c r="V1449" s="29">
        <f t="shared" si="322"/>
        <v>0</v>
      </c>
      <c r="W1449" s="29">
        <f t="shared" si="323"/>
        <v>0</v>
      </c>
      <c r="X1449" s="57">
        <f t="shared" si="324"/>
        <v>0</v>
      </c>
      <c r="Y1449" s="29">
        <f t="shared" si="325"/>
        <v>0</v>
      </c>
      <c r="Z1449" s="20">
        <f t="shared" si="326"/>
        <v>0</v>
      </c>
      <c r="AA1449" s="20">
        <f t="shared" si="335"/>
        <v>0</v>
      </c>
      <c r="AB1449" s="20">
        <f t="shared" si="327"/>
        <v>0</v>
      </c>
      <c r="AC1449" s="20">
        <f t="shared" si="328"/>
        <v>0</v>
      </c>
      <c r="AD1449" s="20">
        <f t="shared" si="329"/>
        <v>0</v>
      </c>
      <c r="AE1449" s="23">
        <f t="shared" si="330"/>
        <v>0</v>
      </c>
      <c r="AF1449" s="25">
        <f t="shared" si="338"/>
        <v>0</v>
      </c>
      <c r="AG1449" s="360"/>
      <c r="AH1449" s="211">
        <f t="shared" si="344"/>
        <v>0</v>
      </c>
      <c r="AI1449" s="361"/>
      <c r="AJ1449" s="362">
        <f t="shared" si="343"/>
        <v>6</v>
      </c>
      <c r="AK1449" s="181" t="s">
        <v>954</v>
      </c>
      <c r="AL1449" s="182">
        <f t="shared" si="333"/>
        <v>0.01</v>
      </c>
      <c r="AM1449" s="158" t="s">
        <v>943</v>
      </c>
      <c r="AN1449" s="20"/>
      <c r="AO1449" s="20"/>
      <c r="AP1449" s="21"/>
      <c r="AQ1449" s="122" t="s">
        <v>944</v>
      </c>
      <c r="AR1449" s="185" t="str">
        <f>INDEX(Преподаватели!F$3:F$72,MATCH($AK1449,Преподаватели!$E$3:$E$72,0),1)</f>
        <v>ст.викл.</v>
      </c>
      <c r="AS1449" s="101" t="str">
        <f>INDEX(Преподаватели!G$3:G$72,MATCH($AK1449,Преподаватели!$E$3:$E$72,0),1)</f>
        <v>шт.</v>
      </c>
      <c r="AT1449" s="101" t="str">
        <f>INDEX(Преподаватели!H$3:H$72,MATCH($AK1449,Преподаватели!$E$3:$E$72,0),1)</f>
        <v>б.с.</v>
      </c>
      <c r="AU1449" s="186" t="str">
        <f>INDEX(Преподаватели!I$3:I$72,MATCH($AK1449,Преподаватели!$E$3:$E$72,0),1)</f>
        <v>б.з.</v>
      </c>
      <c r="AV1449" s="157"/>
      <c r="AW1449" s="163"/>
      <c r="AX1449" s="163"/>
      <c r="AY1449" s="164"/>
      <c r="AZ1449" s="165"/>
      <c r="BA1449" s="165"/>
    </row>
    <row r="1450" spans="1:53">
      <c r="A1450" s="22" t="s">
        <v>218</v>
      </c>
      <c r="B1450" s="552" t="s">
        <v>1112</v>
      </c>
      <c r="C1450" s="68" t="s">
        <v>991</v>
      </c>
      <c r="D1450" s="21" t="s">
        <v>437</v>
      </c>
      <c r="E1450" s="21" t="s">
        <v>192</v>
      </c>
      <c r="F1450" s="21">
        <v>1</v>
      </c>
      <c r="G1450" s="20" t="s">
        <v>1104</v>
      </c>
      <c r="H1450" s="21">
        <v>9</v>
      </c>
      <c r="I1450" s="49">
        <v>1</v>
      </c>
      <c r="J1450" s="37" t="s">
        <v>106</v>
      </c>
      <c r="K1450" s="31"/>
      <c r="L1450" s="31"/>
      <c r="M1450" s="38"/>
      <c r="N1450" s="193">
        <v>3</v>
      </c>
      <c r="O1450" s="21">
        <v>90</v>
      </c>
      <c r="P1450" s="21">
        <v>8</v>
      </c>
      <c r="Q1450" s="21">
        <v>0</v>
      </c>
      <c r="R1450" s="21">
        <v>0</v>
      </c>
      <c r="S1450" s="21">
        <v>8</v>
      </c>
      <c r="T1450" s="121">
        <v>76</v>
      </c>
      <c r="U1450" s="50">
        <f t="shared" si="321"/>
        <v>0</v>
      </c>
      <c r="V1450" s="29">
        <f t="shared" si="322"/>
        <v>0</v>
      </c>
      <c r="W1450" s="29">
        <f t="shared" si="323"/>
        <v>8</v>
      </c>
      <c r="X1450" s="57">
        <f t="shared" si="324"/>
        <v>0</v>
      </c>
      <c r="Y1450" s="29">
        <f t="shared" si="325"/>
        <v>0</v>
      </c>
      <c r="Z1450" s="20">
        <f t="shared" si="326"/>
        <v>0</v>
      </c>
      <c r="AA1450" s="20">
        <f t="shared" si="335"/>
        <v>0</v>
      </c>
      <c r="AB1450" s="20">
        <f t="shared" si="327"/>
        <v>2.25</v>
      </c>
      <c r="AC1450" s="20">
        <f t="shared" si="328"/>
        <v>0</v>
      </c>
      <c r="AD1450" s="20">
        <f t="shared" si="329"/>
        <v>0</v>
      </c>
      <c r="AE1450" s="23">
        <f t="shared" si="330"/>
        <v>0</v>
      </c>
      <c r="AF1450" s="25">
        <f t="shared" si="338"/>
        <v>0</v>
      </c>
      <c r="AG1450" s="360"/>
      <c r="AH1450" s="211">
        <f t="shared" si="344"/>
        <v>0</v>
      </c>
      <c r="AI1450" s="361"/>
      <c r="AJ1450" s="362">
        <f t="shared" si="343"/>
        <v>10.25</v>
      </c>
      <c r="AK1450" s="181" t="s">
        <v>954</v>
      </c>
      <c r="AL1450" s="182">
        <f t="shared" si="333"/>
        <v>1.7083333333333332E-2</v>
      </c>
      <c r="AM1450" s="158" t="s">
        <v>943</v>
      </c>
      <c r="AN1450" s="20"/>
      <c r="AO1450" s="20"/>
      <c r="AP1450" s="21"/>
      <c r="AQ1450" s="122" t="s">
        <v>944</v>
      </c>
      <c r="AR1450" s="185" t="str">
        <f>INDEX(Преподаватели!F$3:F$72,MATCH($AK1450,Преподаватели!$E$3:$E$72,0),1)</f>
        <v>ст.викл.</v>
      </c>
      <c r="AS1450" s="101" t="str">
        <f>INDEX(Преподаватели!G$3:G$72,MATCH($AK1450,Преподаватели!$E$3:$E$72,0),1)</f>
        <v>шт.</v>
      </c>
      <c r="AT1450" s="101" t="str">
        <f>INDEX(Преподаватели!H$3:H$72,MATCH($AK1450,Преподаватели!$E$3:$E$72,0),1)</f>
        <v>б.с.</v>
      </c>
      <c r="AU1450" s="186" t="str">
        <f>INDEX(Преподаватели!I$3:I$72,MATCH($AK1450,Преподаватели!$E$3:$E$72,0),1)</f>
        <v>б.з.</v>
      </c>
      <c r="AV1450" s="157"/>
      <c r="AW1450" s="163"/>
      <c r="AX1450" s="163"/>
      <c r="AY1450" s="164"/>
      <c r="AZ1450" s="165"/>
      <c r="BA1450" s="165"/>
    </row>
    <row r="1451" spans="1:53">
      <c r="A1451" s="22" t="s">
        <v>274</v>
      </c>
      <c r="B1451" s="552" t="s">
        <v>401</v>
      </c>
      <c r="C1451" s="68" t="s">
        <v>991</v>
      </c>
      <c r="D1451" s="21" t="s">
        <v>437</v>
      </c>
      <c r="E1451" s="21" t="s">
        <v>192</v>
      </c>
      <c r="F1451" s="21">
        <v>1</v>
      </c>
      <c r="G1451" s="20" t="s">
        <v>1104</v>
      </c>
      <c r="H1451" s="21">
        <v>9</v>
      </c>
      <c r="I1451" s="49">
        <v>1</v>
      </c>
      <c r="J1451" s="37"/>
      <c r="K1451" s="31"/>
      <c r="L1451" s="31"/>
      <c r="M1451" s="38"/>
      <c r="N1451" s="193"/>
      <c r="O1451" s="21"/>
      <c r="P1451" s="21">
        <v>6</v>
      </c>
      <c r="Q1451" s="21">
        <v>6</v>
      </c>
      <c r="R1451" s="21"/>
      <c r="S1451" s="21"/>
      <c r="T1451" s="121"/>
      <c r="U1451" s="50">
        <f t="shared" si="321"/>
        <v>6</v>
      </c>
      <c r="V1451" s="29">
        <f t="shared" si="322"/>
        <v>0</v>
      </c>
      <c r="W1451" s="29">
        <f t="shared" si="323"/>
        <v>0</v>
      </c>
      <c r="X1451" s="57">
        <f t="shared" si="324"/>
        <v>0</v>
      </c>
      <c r="Y1451" s="29">
        <f t="shared" si="325"/>
        <v>0</v>
      </c>
      <c r="Z1451" s="20">
        <f t="shared" si="326"/>
        <v>0</v>
      </c>
      <c r="AA1451" s="20">
        <f t="shared" si="335"/>
        <v>0</v>
      </c>
      <c r="AB1451" s="20">
        <f t="shared" si="327"/>
        <v>0</v>
      </c>
      <c r="AC1451" s="20">
        <f t="shared" si="328"/>
        <v>0</v>
      </c>
      <c r="AD1451" s="20">
        <f t="shared" si="329"/>
        <v>0</v>
      </c>
      <c r="AE1451" s="23">
        <f t="shared" si="330"/>
        <v>0</v>
      </c>
      <c r="AF1451" s="25">
        <f t="shared" si="338"/>
        <v>0</v>
      </c>
      <c r="AG1451" s="360"/>
      <c r="AH1451" s="211">
        <f t="shared" si="344"/>
        <v>0</v>
      </c>
      <c r="AI1451" s="361"/>
      <c r="AJ1451" s="362">
        <f t="shared" si="343"/>
        <v>6</v>
      </c>
      <c r="AK1451" s="181" t="s">
        <v>1001</v>
      </c>
      <c r="AL1451" s="182">
        <f t="shared" si="333"/>
        <v>0.01</v>
      </c>
      <c r="AM1451" s="158" t="s">
        <v>943</v>
      </c>
      <c r="AN1451" s="20"/>
      <c r="AO1451" s="20"/>
      <c r="AP1451" s="21"/>
      <c r="AQ1451" s="122" t="s">
        <v>944</v>
      </c>
      <c r="AR1451" s="185" t="str">
        <f>INDEX(Преподаватели!F$3:F$72,MATCH($AK1451,Преподаватели!$E$3:$E$72,0),1)</f>
        <v>доц.</v>
      </c>
      <c r="AS1451" s="101" t="str">
        <f>INDEX(Преподаватели!G$3:G$72,MATCH($AK1451,Преподаватели!$E$3:$E$72,0),1)</f>
        <v>шт.сум.</v>
      </c>
      <c r="AT1451" s="101" t="str">
        <f>INDEX(Преподаватели!H$3:H$72,MATCH($AK1451,Преподаватели!$E$3:$E$72,0),1)</f>
        <v>к.н.</v>
      </c>
      <c r="AU1451" s="186" t="str">
        <f>INDEX(Преподаватели!I$3:I$72,MATCH($AK1451,Преподаватели!$E$3:$E$72,0),1)</f>
        <v>доц.</v>
      </c>
      <c r="AV1451" s="157"/>
      <c r="AW1451" s="163"/>
      <c r="AX1451" s="163"/>
      <c r="AY1451" s="164"/>
      <c r="AZ1451" s="165"/>
      <c r="BA1451" s="165"/>
    </row>
    <row r="1452" spans="1:53">
      <c r="A1452" s="22" t="s">
        <v>274</v>
      </c>
      <c r="B1452" s="552" t="s">
        <v>401</v>
      </c>
      <c r="C1452" s="68" t="s">
        <v>991</v>
      </c>
      <c r="D1452" s="21" t="s">
        <v>437</v>
      </c>
      <c r="E1452" s="21" t="s">
        <v>192</v>
      </c>
      <c r="F1452" s="21">
        <v>2</v>
      </c>
      <c r="G1452" s="20" t="s">
        <v>1104</v>
      </c>
      <c r="H1452" s="21">
        <v>9</v>
      </c>
      <c r="I1452" s="49">
        <v>1</v>
      </c>
      <c r="J1452" s="31"/>
      <c r="K1452" s="31" t="s">
        <v>106</v>
      </c>
      <c r="L1452" s="31"/>
      <c r="M1452" s="38"/>
      <c r="N1452" s="193">
        <v>3</v>
      </c>
      <c r="O1452" s="21">
        <v>90</v>
      </c>
      <c r="P1452" s="21">
        <v>8</v>
      </c>
      <c r="Q1452" s="21">
        <v>0</v>
      </c>
      <c r="R1452" s="21">
        <v>0</v>
      </c>
      <c r="S1452" s="21">
        <v>8</v>
      </c>
      <c r="T1452" s="121">
        <v>72</v>
      </c>
      <c r="U1452" s="50">
        <f t="shared" si="321"/>
        <v>0</v>
      </c>
      <c r="V1452" s="29">
        <f t="shared" si="322"/>
        <v>0</v>
      </c>
      <c r="W1452" s="29">
        <f t="shared" si="323"/>
        <v>8</v>
      </c>
      <c r="X1452" s="57">
        <f t="shared" si="324"/>
        <v>0</v>
      </c>
      <c r="Y1452" s="29">
        <f t="shared" si="325"/>
        <v>0</v>
      </c>
      <c r="Z1452" s="20">
        <f t="shared" si="326"/>
        <v>0</v>
      </c>
      <c r="AA1452" s="20">
        <f t="shared" si="335"/>
        <v>0</v>
      </c>
      <c r="AB1452" s="20">
        <f t="shared" si="327"/>
        <v>0</v>
      </c>
      <c r="AC1452" s="20">
        <f t="shared" si="328"/>
        <v>0</v>
      </c>
      <c r="AD1452" s="20">
        <f t="shared" si="329"/>
        <v>0</v>
      </c>
      <c r="AE1452" s="23">
        <f t="shared" si="330"/>
        <v>0</v>
      </c>
      <c r="AF1452" s="25">
        <f t="shared" si="338"/>
        <v>0</v>
      </c>
      <c r="AG1452" s="360"/>
      <c r="AH1452" s="211">
        <f t="shared" si="344"/>
        <v>0</v>
      </c>
      <c r="AI1452" s="361"/>
      <c r="AJ1452" s="362">
        <f t="shared" si="343"/>
        <v>8</v>
      </c>
      <c r="AK1452" s="181" t="s">
        <v>1001</v>
      </c>
      <c r="AL1452" s="182">
        <f t="shared" si="333"/>
        <v>1.3333333333333334E-2</v>
      </c>
      <c r="AM1452" s="158" t="s">
        <v>943</v>
      </c>
      <c r="AN1452" s="20"/>
      <c r="AO1452" s="20"/>
      <c r="AP1452" s="21"/>
      <c r="AQ1452" s="122" t="s">
        <v>944</v>
      </c>
      <c r="AR1452" s="185" t="str">
        <f>INDEX(Преподаватели!F$3:F$72,MATCH($AK1452,Преподаватели!$E$3:$E$72,0),1)</f>
        <v>доц.</v>
      </c>
      <c r="AS1452" s="101" t="str">
        <f>INDEX(Преподаватели!G$3:G$72,MATCH($AK1452,Преподаватели!$E$3:$E$72,0),1)</f>
        <v>шт.сум.</v>
      </c>
      <c r="AT1452" s="101" t="str">
        <f>INDEX(Преподаватели!H$3:H$72,MATCH($AK1452,Преподаватели!$E$3:$E$72,0),1)</f>
        <v>к.н.</v>
      </c>
      <c r="AU1452" s="186" t="str">
        <f>INDEX(Преподаватели!I$3:I$72,MATCH($AK1452,Преподаватели!$E$3:$E$72,0),1)</f>
        <v>доц.</v>
      </c>
      <c r="AV1452" s="157"/>
      <c r="AW1452" s="163"/>
      <c r="AX1452" s="163"/>
      <c r="AY1452" s="164"/>
      <c r="AZ1452" s="165"/>
      <c r="BA1452" s="165"/>
    </row>
    <row r="1453" spans="1:53" s="1" customFormat="1">
      <c r="A1453" s="22" t="s">
        <v>1113</v>
      </c>
      <c r="B1453" s="552" t="s">
        <v>878</v>
      </c>
      <c r="C1453" s="68" t="s">
        <v>991</v>
      </c>
      <c r="D1453" s="21" t="s">
        <v>437</v>
      </c>
      <c r="E1453" s="21" t="s">
        <v>192</v>
      </c>
      <c r="F1453" s="21">
        <v>1</v>
      </c>
      <c r="G1453" s="20" t="s">
        <v>1104</v>
      </c>
      <c r="H1453" s="21">
        <v>9</v>
      </c>
      <c r="I1453" s="49">
        <v>1</v>
      </c>
      <c r="J1453" s="37"/>
      <c r="K1453" s="31" t="s">
        <v>439</v>
      </c>
      <c r="L1453" s="31"/>
      <c r="M1453" s="38"/>
      <c r="N1453" s="193"/>
      <c r="O1453" s="21"/>
      <c r="P1453" s="21">
        <v>2</v>
      </c>
      <c r="Q1453" s="21">
        <v>2</v>
      </c>
      <c r="R1453" s="21"/>
      <c r="S1453" s="21"/>
      <c r="T1453" s="121"/>
      <c r="U1453" s="50">
        <f t="shared" si="321"/>
        <v>2</v>
      </c>
      <c r="V1453" s="29">
        <f t="shared" si="322"/>
        <v>0</v>
      </c>
      <c r="W1453" s="29">
        <f t="shared" si="323"/>
        <v>0</v>
      </c>
      <c r="X1453" s="57">
        <f t="shared" si="324"/>
        <v>0</v>
      </c>
      <c r="Y1453" s="29">
        <f t="shared" si="325"/>
        <v>0</v>
      </c>
      <c r="Z1453" s="20">
        <f t="shared" si="326"/>
        <v>0</v>
      </c>
      <c r="AA1453" s="20">
        <f t="shared" si="335"/>
        <v>0</v>
      </c>
      <c r="AB1453" s="20">
        <f t="shared" si="327"/>
        <v>0</v>
      </c>
      <c r="AC1453" s="20">
        <f t="shared" si="328"/>
        <v>0</v>
      </c>
      <c r="AD1453" s="20">
        <f t="shared" si="329"/>
        <v>0</v>
      </c>
      <c r="AE1453" s="23">
        <f t="shared" si="330"/>
        <v>0</v>
      </c>
      <c r="AF1453" s="25">
        <f t="shared" si="338"/>
        <v>0</v>
      </c>
      <c r="AG1453" s="360"/>
      <c r="AH1453" s="211">
        <f t="shared" si="344"/>
        <v>0</v>
      </c>
      <c r="AI1453" s="361"/>
      <c r="AJ1453" s="362">
        <f t="shared" si="343"/>
        <v>2</v>
      </c>
      <c r="AK1453" s="181" t="s">
        <v>1001</v>
      </c>
      <c r="AL1453" s="182">
        <f t="shared" si="333"/>
        <v>3.3333333333333335E-3</v>
      </c>
      <c r="AM1453" s="158" t="s">
        <v>943</v>
      </c>
      <c r="AN1453" s="20"/>
      <c r="AO1453" s="20"/>
      <c r="AP1453" s="21"/>
      <c r="AQ1453" s="122" t="s">
        <v>944</v>
      </c>
      <c r="AR1453" s="185" t="str">
        <f>INDEX(Преподаватели!F$3:F$72,MATCH($AK1453,Преподаватели!$E$3:$E$72,0),1)</f>
        <v>доц.</v>
      </c>
      <c r="AS1453" s="101" t="str">
        <f>INDEX(Преподаватели!G$3:G$72,MATCH($AK1453,Преподаватели!$E$3:$E$72,0),1)</f>
        <v>шт.сум.</v>
      </c>
      <c r="AT1453" s="101" t="str">
        <f>INDEX(Преподаватели!H$3:H$72,MATCH($AK1453,Преподаватели!$E$3:$E$72,0),1)</f>
        <v>к.н.</v>
      </c>
      <c r="AU1453" s="186" t="str">
        <f>INDEX(Преподаватели!I$3:I$72,MATCH($AK1453,Преподаватели!$E$3:$E$72,0),1)</f>
        <v>доц.</v>
      </c>
      <c r="AV1453" s="157"/>
      <c r="AW1453" s="163"/>
      <c r="AX1453" s="163"/>
      <c r="AY1453" s="164"/>
      <c r="AZ1453" s="165"/>
      <c r="BA1453" s="165"/>
    </row>
    <row r="1454" spans="1:53" s="1" customFormat="1">
      <c r="A1454" s="324" t="s">
        <v>877</v>
      </c>
      <c r="B1454" s="552" t="s">
        <v>878</v>
      </c>
      <c r="C1454" s="68" t="s">
        <v>991</v>
      </c>
      <c r="D1454" s="21" t="s">
        <v>437</v>
      </c>
      <c r="E1454" s="21" t="s">
        <v>192</v>
      </c>
      <c r="F1454" s="21">
        <v>2</v>
      </c>
      <c r="G1454" s="20" t="s">
        <v>1104</v>
      </c>
      <c r="H1454" s="21">
        <v>9</v>
      </c>
      <c r="I1454" s="49">
        <v>1</v>
      </c>
      <c r="J1454" s="37"/>
      <c r="K1454" s="31" t="s">
        <v>879</v>
      </c>
      <c r="L1454" s="31"/>
      <c r="M1454" s="38"/>
      <c r="N1454" s="193">
        <v>7.5</v>
      </c>
      <c r="O1454" s="21">
        <v>225</v>
      </c>
      <c r="P1454" s="21">
        <v>0</v>
      </c>
      <c r="Q1454" s="21">
        <v>0</v>
      </c>
      <c r="R1454" s="21">
        <v>0</v>
      </c>
      <c r="S1454" s="21">
        <v>0</v>
      </c>
      <c r="T1454" s="121"/>
      <c r="U1454" s="50">
        <f t="shared" si="321"/>
        <v>0</v>
      </c>
      <c r="V1454" s="29">
        <f t="shared" si="322"/>
        <v>0</v>
      </c>
      <c r="W1454" s="29">
        <f t="shared" si="323"/>
        <v>0</v>
      </c>
      <c r="X1454" s="57">
        <f t="shared" si="324"/>
        <v>0</v>
      </c>
      <c r="Y1454" s="29">
        <f t="shared" si="325"/>
        <v>0</v>
      </c>
      <c r="Z1454" s="20">
        <f t="shared" si="326"/>
        <v>0</v>
      </c>
      <c r="AA1454" s="20">
        <f t="shared" si="335"/>
        <v>0</v>
      </c>
      <c r="AB1454" s="20">
        <f t="shared" si="327"/>
        <v>0</v>
      </c>
      <c r="AC1454" s="20">
        <f t="shared" si="328"/>
        <v>0</v>
      </c>
      <c r="AD1454" s="20">
        <f t="shared" si="329"/>
        <v>0</v>
      </c>
      <c r="AE1454" s="23">
        <f t="shared" si="330"/>
        <v>0</v>
      </c>
      <c r="AF1454" s="25">
        <f t="shared" si="338"/>
        <v>0.9</v>
      </c>
      <c r="AG1454" s="360"/>
      <c r="AH1454" s="211">
        <f t="shared" si="344"/>
        <v>0</v>
      </c>
      <c r="AI1454" s="361"/>
      <c r="AJ1454" s="362">
        <f t="shared" si="343"/>
        <v>0.9</v>
      </c>
      <c r="AK1454" s="181" t="s">
        <v>1001</v>
      </c>
      <c r="AL1454" s="182">
        <f t="shared" si="333"/>
        <v>1.5E-3</v>
      </c>
      <c r="AM1454" s="158" t="s">
        <v>943</v>
      </c>
      <c r="AN1454" s="20"/>
      <c r="AO1454" s="20"/>
      <c r="AP1454" s="21"/>
      <c r="AQ1454" s="122" t="s">
        <v>944</v>
      </c>
      <c r="AR1454" s="185" t="str">
        <f>INDEX(Преподаватели!F$3:F$72,MATCH($AK1454,Преподаватели!$E$3:$E$72,0),1)</f>
        <v>доц.</v>
      </c>
      <c r="AS1454" s="101" t="str">
        <f>INDEX(Преподаватели!G$3:G$72,MATCH($AK1454,Преподаватели!$E$3:$E$72,0),1)</f>
        <v>шт.сум.</v>
      </c>
      <c r="AT1454" s="101" t="str">
        <f>INDEX(Преподаватели!H$3:H$72,MATCH($AK1454,Преподаватели!$E$3:$E$72,0),1)</f>
        <v>к.н.</v>
      </c>
      <c r="AU1454" s="186" t="str">
        <f>INDEX(Преподаватели!I$3:I$72,MATCH($AK1454,Преподаватели!$E$3:$E$72,0),1)</f>
        <v>доц.</v>
      </c>
      <c r="AV1454" s="157"/>
      <c r="AW1454" s="163"/>
      <c r="AX1454" s="163"/>
      <c r="AY1454" s="164"/>
      <c r="AZ1454" s="165"/>
      <c r="BA1454" s="165"/>
    </row>
    <row r="1455" spans="1:53">
      <c r="A1455" s="22" t="s">
        <v>1002</v>
      </c>
      <c r="B1455" s="552" t="s">
        <v>576</v>
      </c>
      <c r="C1455" s="68" t="s">
        <v>991</v>
      </c>
      <c r="D1455" s="21" t="s">
        <v>437</v>
      </c>
      <c r="E1455" s="21" t="s">
        <v>192</v>
      </c>
      <c r="F1455" s="21">
        <v>1</v>
      </c>
      <c r="G1455" s="20" t="s">
        <v>1104</v>
      </c>
      <c r="H1455" s="21">
        <v>9</v>
      </c>
      <c r="I1455" s="49">
        <v>1</v>
      </c>
      <c r="J1455" s="37"/>
      <c r="K1455" s="31"/>
      <c r="L1455" s="31"/>
      <c r="M1455" s="38"/>
      <c r="N1455" s="193"/>
      <c r="O1455" s="21"/>
      <c r="P1455" s="21">
        <v>6</v>
      </c>
      <c r="Q1455" s="21">
        <v>6</v>
      </c>
      <c r="R1455" s="21"/>
      <c r="S1455" s="21"/>
      <c r="T1455" s="121"/>
      <c r="U1455" s="50">
        <f t="shared" si="321"/>
        <v>6</v>
      </c>
      <c r="V1455" s="29">
        <f t="shared" si="322"/>
        <v>0</v>
      </c>
      <c r="W1455" s="29">
        <f t="shared" si="323"/>
        <v>0</v>
      </c>
      <c r="X1455" s="57">
        <f t="shared" si="324"/>
        <v>0</v>
      </c>
      <c r="Y1455" s="29">
        <f t="shared" si="325"/>
        <v>0</v>
      </c>
      <c r="Z1455" s="20">
        <f t="shared" si="326"/>
        <v>0</v>
      </c>
      <c r="AA1455" s="20">
        <f t="shared" si="335"/>
        <v>0</v>
      </c>
      <c r="AB1455" s="20">
        <f t="shared" si="327"/>
        <v>0</v>
      </c>
      <c r="AC1455" s="20">
        <f t="shared" si="328"/>
        <v>0</v>
      </c>
      <c r="AD1455" s="20">
        <f t="shared" si="329"/>
        <v>0</v>
      </c>
      <c r="AE1455" s="23">
        <f t="shared" si="330"/>
        <v>0</v>
      </c>
      <c r="AF1455" s="25">
        <f t="shared" si="338"/>
        <v>0</v>
      </c>
      <c r="AG1455" s="360"/>
      <c r="AH1455" s="211">
        <f t="shared" si="344"/>
        <v>0</v>
      </c>
      <c r="AI1455" s="361"/>
      <c r="AJ1455" s="362">
        <f t="shared" si="343"/>
        <v>6</v>
      </c>
      <c r="AK1455" s="181" t="s">
        <v>954</v>
      </c>
      <c r="AL1455" s="182">
        <f t="shared" si="333"/>
        <v>0.01</v>
      </c>
      <c r="AM1455" s="158" t="s">
        <v>943</v>
      </c>
      <c r="AN1455" s="20"/>
      <c r="AO1455" s="20"/>
      <c r="AP1455" s="21"/>
      <c r="AQ1455" s="122" t="s">
        <v>944</v>
      </c>
      <c r="AR1455" s="185" t="str">
        <f>INDEX(Преподаватели!F$3:F$72,MATCH($AK1455,Преподаватели!$E$3:$E$72,0),1)</f>
        <v>ст.викл.</v>
      </c>
      <c r="AS1455" s="101" t="str">
        <f>INDEX(Преподаватели!G$3:G$72,MATCH($AK1455,Преподаватели!$E$3:$E$72,0),1)</f>
        <v>шт.</v>
      </c>
      <c r="AT1455" s="101" t="str">
        <f>INDEX(Преподаватели!H$3:H$72,MATCH($AK1455,Преподаватели!$E$3:$E$72,0),1)</f>
        <v>б.с.</v>
      </c>
      <c r="AU1455" s="186" t="str">
        <f>INDEX(Преподаватели!I$3:I$72,MATCH($AK1455,Преподаватели!$E$3:$E$72,0),1)</f>
        <v>б.з.</v>
      </c>
      <c r="AV1455" s="157"/>
      <c r="AW1455" s="163"/>
      <c r="AX1455" s="163"/>
      <c r="AY1455" s="164"/>
      <c r="AZ1455" s="165"/>
      <c r="BA1455" s="165"/>
    </row>
    <row r="1456" spans="1:53">
      <c r="A1456" s="22" t="s">
        <v>1002</v>
      </c>
      <c r="B1456" s="552" t="s">
        <v>576</v>
      </c>
      <c r="C1456" s="68" t="s">
        <v>991</v>
      </c>
      <c r="D1456" s="21" t="s">
        <v>437</v>
      </c>
      <c r="E1456" s="21" t="s">
        <v>192</v>
      </c>
      <c r="F1456" s="21">
        <v>2</v>
      </c>
      <c r="G1456" s="20" t="s">
        <v>1104</v>
      </c>
      <c r="H1456" s="21">
        <v>9</v>
      </c>
      <c r="I1456" s="49">
        <v>1</v>
      </c>
      <c r="J1456" s="37"/>
      <c r="K1456" s="31" t="s">
        <v>106</v>
      </c>
      <c r="L1456" s="31"/>
      <c r="M1456" s="38"/>
      <c r="N1456" s="193">
        <v>3</v>
      </c>
      <c r="O1456" s="21">
        <v>90</v>
      </c>
      <c r="P1456" s="21">
        <v>8</v>
      </c>
      <c r="Q1456" s="21">
        <v>0</v>
      </c>
      <c r="R1456" s="21">
        <v>0</v>
      </c>
      <c r="S1456" s="21">
        <v>8</v>
      </c>
      <c r="T1456" s="121">
        <v>72</v>
      </c>
      <c r="U1456" s="50">
        <f t="shared" si="321"/>
        <v>0</v>
      </c>
      <c r="V1456" s="29">
        <f t="shared" si="322"/>
        <v>0</v>
      </c>
      <c r="W1456" s="29">
        <f t="shared" si="323"/>
        <v>8</v>
      </c>
      <c r="X1456" s="57">
        <f t="shared" si="324"/>
        <v>0</v>
      </c>
      <c r="Y1456" s="29">
        <f t="shared" si="325"/>
        <v>0</v>
      </c>
      <c r="Z1456" s="20">
        <f t="shared" si="326"/>
        <v>0</v>
      </c>
      <c r="AA1456" s="20">
        <f t="shared" si="335"/>
        <v>0</v>
      </c>
      <c r="AB1456" s="20">
        <f t="shared" si="327"/>
        <v>0</v>
      </c>
      <c r="AC1456" s="20">
        <f t="shared" si="328"/>
        <v>0</v>
      </c>
      <c r="AD1456" s="20">
        <f t="shared" si="329"/>
        <v>0</v>
      </c>
      <c r="AE1456" s="23">
        <f t="shared" si="330"/>
        <v>0</v>
      </c>
      <c r="AF1456" s="25">
        <f t="shared" si="338"/>
        <v>0</v>
      </c>
      <c r="AG1456" s="360"/>
      <c r="AH1456" s="211">
        <f t="shared" si="344"/>
        <v>0</v>
      </c>
      <c r="AI1456" s="361"/>
      <c r="AJ1456" s="362">
        <f t="shared" si="343"/>
        <v>8</v>
      </c>
      <c r="AK1456" s="181" t="s">
        <v>954</v>
      </c>
      <c r="AL1456" s="182">
        <f t="shared" si="333"/>
        <v>1.3333333333333334E-2</v>
      </c>
      <c r="AM1456" s="158" t="s">
        <v>943</v>
      </c>
      <c r="AN1456" s="20"/>
      <c r="AO1456" s="20"/>
      <c r="AP1456" s="21"/>
      <c r="AQ1456" s="122" t="s">
        <v>944</v>
      </c>
      <c r="AR1456" s="185" t="str">
        <f>INDEX(Преподаватели!F$3:F$72,MATCH($AK1456,Преподаватели!$E$3:$E$72,0),1)</f>
        <v>ст.викл.</v>
      </c>
      <c r="AS1456" s="101" t="str">
        <f>INDEX(Преподаватели!G$3:G$72,MATCH($AK1456,Преподаватели!$E$3:$E$72,0),1)</f>
        <v>шт.</v>
      </c>
      <c r="AT1456" s="101" t="str">
        <f>INDEX(Преподаватели!H$3:H$72,MATCH($AK1456,Преподаватели!$E$3:$E$72,0),1)</f>
        <v>б.с.</v>
      </c>
      <c r="AU1456" s="186" t="str">
        <f>INDEX(Преподаватели!I$3:I$72,MATCH($AK1456,Преподаватели!$E$3:$E$72,0),1)</f>
        <v>б.з.</v>
      </c>
      <c r="AV1456" s="157"/>
      <c r="AW1456" s="163"/>
      <c r="AX1456" s="163"/>
      <c r="AY1456" s="164"/>
      <c r="AZ1456" s="165"/>
      <c r="BA1456" s="165"/>
    </row>
    <row r="1457" spans="1:53" s="1" customFormat="1">
      <c r="A1457" s="21" t="s">
        <v>1076</v>
      </c>
      <c r="B1457" s="552" t="s">
        <v>1079</v>
      </c>
      <c r="C1457" s="68" t="s">
        <v>991</v>
      </c>
      <c r="D1457" s="21" t="s">
        <v>437</v>
      </c>
      <c r="E1457" s="21" t="s">
        <v>192</v>
      </c>
      <c r="F1457" s="21">
        <v>1</v>
      </c>
      <c r="G1457" s="20" t="s">
        <v>1104</v>
      </c>
      <c r="H1457" s="21">
        <v>9</v>
      </c>
      <c r="I1457" s="49">
        <v>1</v>
      </c>
      <c r="J1457" s="37"/>
      <c r="K1457" s="31"/>
      <c r="L1457" s="31"/>
      <c r="M1457" s="38"/>
      <c r="N1457" s="193"/>
      <c r="O1457" s="21"/>
      <c r="P1457" s="21">
        <v>6</v>
      </c>
      <c r="Q1457" s="21">
        <v>6</v>
      </c>
      <c r="R1457" s="21"/>
      <c r="S1457" s="21"/>
      <c r="T1457" s="121"/>
      <c r="U1457" s="50">
        <f t="shared" si="321"/>
        <v>6</v>
      </c>
      <c r="V1457" s="29">
        <f t="shared" si="322"/>
        <v>0</v>
      </c>
      <c r="W1457" s="29">
        <f t="shared" si="323"/>
        <v>0</v>
      </c>
      <c r="X1457" s="57">
        <f t="shared" si="324"/>
        <v>0</v>
      </c>
      <c r="Y1457" s="29">
        <f t="shared" si="325"/>
        <v>0</v>
      </c>
      <c r="Z1457" s="20">
        <f t="shared" si="326"/>
        <v>0</v>
      </c>
      <c r="AA1457" s="20">
        <f t="shared" si="335"/>
        <v>0</v>
      </c>
      <c r="AB1457" s="20">
        <f t="shared" si="327"/>
        <v>0</v>
      </c>
      <c r="AC1457" s="20">
        <f t="shared" si="328"/>
        <v>0</v>
      </c>
      <c r="AD1457" s="20">
        <f t="shared" si="329"/>
        <v>0</v>
      </c>
      <c r="AE1457" s="23">
        <f t="shared" si="330"/>
        <v>0</v>
      </c>
      <c r="AF1457" s="25">
        <f t="shared" si="338"/>
        <v>0</v>
      </c>
      <c r="AG1457" s="360"/>
      <c r="AH1457" s="211">
        <f t="shared" si="344"/>
        <v>0</v>
      </c>
      <c r="AI1457" s="361"/>
      <c r="AJ1457" s="362">
        <f t="shared" si="343"/>
        <v>6</v>
      </c>
      <c r="AK1457" s="181" t="s">
        <v>954</v>
      </c>
      <c r="AL1457" s="182">
        <f t="shared" si="333"/>
        <v>0.01</v>
      </c>
      <c r="AM1457" s="158" t="s">
        <v>943</v>
      </c>
      <c r="AN1457" s="20"/>
      <c r="AO1457" s="20"/>
      <c r="AP1457" s="21"/>
      <c r="AQ1457" s="122" t="s">
        <v>944</v>
      </c>
      <c r="AR1457" s="185" t="str">
        <f>INDEX(Преподаватели!F$3:F$72,MATCH($AK1457,Преподаватели!$E$3:$E$72,0),1)</f>
        <v>ст.викл.</v>
      </c>
      <c r="AS1457" s="101" t="str">
        <f>INDEX(Преподаватели!G$3:G$72,MATCH($AK1457,Преподаватели!$E$3:$E$72,0),1)</f>
        <v>шт.</v>
      </c>
      <c r="AT1457" s="101" t="str">
        <f>INDEX(Преподаватели!H$3:H$72,MATCH($AK1457,Преподаватели!$E$3:$E$72,0),1)</f>
        <v>б.с.</v>
      </c>
      <c r="AU1457" s="186" t="str">
        <f>INDEX(Преподаватели!I$3:I$72,MATCH($AK1457,Преподаватели!$E$3:$E$72,0),1)</f>
        <v>б.з.</v>
      </c>
      <c r="AV1457" s="157"/>
      <c r="AW1457" s="163"/>
      <c r="AX1457" s="163"/>
      <c r="AY1457" s="164"/>
      <c r="AZ1457" s="165"/>
      <c r="BA1457" s="165"/>
    </row>
    <row r="1458" spans="1:53">
      <c r="A1458" s="22" t="s">
        <v>1076</v>
      </c>
      <c r="B1458" s="552" t="s">
        <v>1079</v>
      </c>
      <c r="C1458" s="68" t="s">
        <v>991</v>
      </c>
      <c r="D1458" s="21" t="s">
        <v>437</v>
      </c>
      <c r="E1458" s="21" t="s">
        <v>192</v>
      </c>
      <c r="F1458" s="21">
        <v>2</v>
      </c>
      <c r="G1458" s="20" t="s">
        <v>1104</v>
      </c>
      <c r="H1458" s="21">
        <v>9</v>
      </c>
      <c r="I1458" s="49">
        <v>1</v>
      </c>
      <c r="J1458" s="37"/>
      <c r="K1458" s="31" t="s">
        <v>106</v>
      </c>
      <c r="L1458" s="31"/>
      <c r="M1458" s="38"/>
      <c r="N1458" s="193">
        <v>4</v>
      </c>
      <c r="O1458" s="21">
        <v>120</v>
      </c>
      <c r="P1458" s="21">
        <v>8</v>
      </c>
      <c r="Q1458" s="21">
        <v>0</v>
      </c>
      <c r="R1458" s="21">
        <v>0</v>
      </c>
      <c r="S1458" s="21">
        <v>8</v>
      </c>
      <c r="T1458" s="121">
        <v>108</v>
      </c>
      <c r="U1458" s="50">
        <f t="shared" si="321"/>
        <v>0</v>
      </c>
      <c r="V1458" s="29">
        <f t="shared" si="322"/>
        <v>0</v>
      </c>
      <c r="W1458" s="29">
        <f t="shared" si="323"/>
        <v>8</v>
      </c>
      <c r="X1458" s="57">
        <f t="shared" si="324"/>
        <v>0</v>
      </c>
      <c r="Y1458" s="29">
        <f t="shared" si="325"/>
        <v>0</v>
      </c>
      <c r="Z1458" s="20">
        <f t="shared" si="326"/>
        <v>0</v>
      </c>
      <c r="AA1458" s="20">
        <f t="shared" si="335"/>
        <v>0</v>
      </c>
      <c r="AB1458" s="20">
        <f t="shared" si="327"/>
        <v>0</v>
      </c>
      <c r="AC1458" s="20">
        <f t="shared" si="328"/>
        <v>0</v>
      </c>
      <c r="AD1458" s="20">
        <f t="shared" si="329"/>
        <v>0</v>
      </c>
      <c r="AE1458" s="23">
        <f t="shared" si="330"/>
        <v>0</v>
      </c>
      <c r="AF1458" s="25">
        <f t="shared" si="338"/>
        <v>0</v>
      </c>
      <c r="AG1458" s="360"/>
      <c r="AH1458" s="211">
        <f t="shared" si="344"/>
        <v>0</v>
      </c>
      <c r="AI1458" s="361"/>
      <c r="AJ1458" s="362">
        <f t="shared" ref="AJ1458:AJ1521" si="345">SUM(U1458:AI1458)</f>
        <v>8</v>
      </c>
      <c r="AK1458" s="181" t="s">
        <v>954</v>
      </c>
      <c r="AL1458" s="182">
        <f t="shared" si="333"/>
        <v>1.3333333333333334E-2</v>
      </c>
      <c r="AM1458" s="158" t="s">
        <v>943</v>
      </c>
      <c r="AN1458" s="20"/>
      <c r="AO1458" s="20"/>
      <c r="AP1458" s="21"/>
      <c r="AQ1458" s="122" t="s">
        <v>944</v>
      </c>
      <c r="AR1458" s="185" t="str">
        <f>INDEX(Преподаватели!F$3:F$72,MATCH($AK1458,Преподаватели!$E$3:$E$72,0),1)</f>
        <v>ст.викл.</v>
      </c>
      <c r="AS1458" s="101" t="str">
        <f>INDEX(Преподаватели!G$3:G$72,MATCH($AK1458,Преподаватели!$E$3:$E$72,0),1)</f>
        <v>шт.</v>
      </c>
      <c r="AT1458" s="101" t="str">
        <f>INDEX(Преподаватели!H$3:H$72,MATCH($AK1458,Преподаватели!$E$3:$E$72,0),1)</f>
        <v>б.с.</v>
      </c>
      <c r="AU1458" s="186" t="str">
        <f>INDEX(Преподаватели!I$3:I$72,MATCH($AK1458,Преподаватели!$E$3:$E$72,0),1)</f>
        <v>б.з.</v>
      </c>
      <c r="AV1458" s="157"/>
      <c r="AW1458" s="163"/>
      <c r="AX1458" s="163"/>
      <c r="AY1458" s="164"/>
      <c r="AZ1458" s="165"/>
      <c r="BA1458" s="165"/>
    </row>
    <row r="1459" spans="1:53" ht="25.5">
      <c r="A1459" s="334" t="s">
        <v>1080</v>
      </c>
      <c r="B1459" s="552" t="s">
        <v>455</v>
      </c>
      <c r="C1459" s="68" t="s">
        <v>995</v>
      </c>
      <c r="D1459" s="21" t="s">
        <v>437</v>
      </c>
      <c r="E1459" s="21" t="s">
        <v>192</v>
      </c>
      <c r="F1459" s="21">
        <v>1</v>
      </c>
      <c r="G1459" s="320" t="s">
        <v>1103</v>
      </c>
      <c r="H1459" s="21">
        <v>13</v>
      </c>
      <c r="I1459" s="49">
        <v>1</v>
      </c>
      <c r="J1459" s="37"/>
      <c r="K1459" s="31"/>
      <c r="L1459" s="31"/>
      <c r="M1459" s="38"/>
      <c r="N1459" s="193"/>
      <c r="O1459" s="21"/>
      <c r="P1459" s="21">
        <v>6</v>
      </c>
      <c r="Q1459" s="21">
        <v>6</v>
      </c>
      <c r="R1459" s="21"/>
      <c r="S1459" s="21"/>
      <c r="T1459" s="121"/>
      <c r="U1459" s="50">
        <f t="shared" si="321"/>
        <v>6</v>
      </c>
      <c r="V1459" s="29">
        <f t="shared" ref="V1459:V1522" si="346">R1459*I1459</f>
        <v>0</v>
      </c>
      <c r="W1459" s="29">
        <f t="shared" ref="W1459:W1522" si="347">S1459*I1459</f>
        <v>0</v>
      </c>
      <c r="X1459" s="57">
        <f t="shared" ref="X1459:X1522" si="348">IF(AF1459&gt;0,0,IF(AND(D1459="Заоч.(д)",M1459="+"),N1459*2*0.25*H1459,IF(OR(M1459="+",M1459="+у"),H1459*0.25,IF(OR(M1459="к",M1459="к/кмс"),H1459*0.25,IF(OR(M1459="кк",M1459="кк/кмс"),H1459*0.25*2,IF(OR(M1459="рр",M1459="рр/кмс"),H1459*0.5,IF(OR(M1459="кр",M1459="кр/кмс"),H1459*1,0)))))))</f>
        <v>0</v>
      </c>
      <c r="Y1459" s="29">
        <f t="shared" ref="Y1459:Y1522" si="349">IF(L1459="+",H1459*3,IF(L1459="+в",H1459*3,0))</f>
        <v>0</v>
      </c>
      <c r="Z1459" s="20">
        <f t="shared" ref="Z1459:Z1522" si="350">IF(AND(D1459="Заоч.(д)",K1459="+"),H1459*0.1,IF(AF1459&gt;0,0,IF(AND(K1459="+",R1459="",S1459="",O1459=Q1459+T1459),H1459*0.1,0)))</f>
        <v>0</v>
      </c>
      <c r="AA1459" s="20">
        <f t="shared" si="335"/>
        <v>0</v>
      </c>
      <c r="AB1459" s="20">
        <f t="shared" ref="AB1459:AB1522" si="351">IF(AND(J1459="+",D1459="Заоч.(д)"),H1459*0.1,IF(J1459="+",H1459*0.25,0))</f>
        <v>0</v>
      </c>
      <c r="AC1459" s="20">
        <f t="shared" ref="AC1459:AC1469" si="352">IF(B1459="Керівництво бакалаврськими роботами",H1459*10,IF(B1459="Керівництво магістерськими роботами",H1459*20,IF(B1459="Рецензування бакалаврських робіт",H1459*1,IF(B1459="Рецензування магістерських робіт",H1459*2,IF(B1459="Нормоконтроль",H1459*0.33,0)))))</f>
        <v>0</v>
      </c>
      <c r="AD1459" s="20">
        <f t="shared" ref="AD1459:AD1522" si="353">IF(B1459="Голова ЕК (екзамен)",H1459*0.5,IF(B1459="Голова ЕК (захист)",H1459*0.5,IF(B1459="Участь у ЕК (екзамен)",H1459*0.33,IF(B1459="Участь у ЕК (захист)",H1459*0.33,0))))</f>
        <v>0</v>
      </c>
      <c r="AE1459" s="23">
        <f t="shared" ref="AE1459:AE1522" si="354">IF(B1459="Керівництво аспірантами (очна)",H1459*25,IF(B1459="Керівництво аспірантами (заочна)",H1459*25,IF(B1459="Рецензування рефератів (асп.)",H1459*2,IF(B1459="Кандидатські іспити",H1459*0.5,IF(B1459="Вступні іспити (асп.)",H1459*0.5,IF(B1459="Наукове консультування докторантів",H1459*50,0))))))</f>
        <v>0</v>
      </c>
      <c r="AF1459" s="25">
        <f t="shared" si="338"/>
        <v>0</v>
      </c>
      <c r="AG1459" s="360"/>
      <c r="AH1459" s="211">
        <f t="shared" si="344"/>
        <v>0</v>
      </c>
      <c r="AI1459" s="361"/>
      <c r="AJ1459" s="362">
        <f t="shared" si="345"/>
        <v>6</v>
      </c>
      <c r="AK1459" s="366" t="s">
        <v>839</v>
      </c>
      <c r="AL1459" s="182">
        <f t="shared" ref="AL1459:AL1522" si="355">IF(OR(AU1459="проф.",AT1459="д.н."),AJ1459/600,AJ1459/600)</f>
        <v>0.01</v>
      </c>
      <c r="AM1459" s="158" t="s">
        <v>943</v>
      </c>
      <c r="AN1459" s="20"/>
      <c r="AO1459" s="20"/>
      <c r="AP1459" s="21"/>
      <c r="AQ1459" s="122" t="s">
        <v>944</v>
      </c>
      <c r="AR1459" s="185" t="str">
        <f>INDEX(Преподаватели!F$3:F$72,MATCH($AK1459,Преподаватели!$E$3:$E$72,0),1)</f>
        <v>ст.викл.</v>
      </c>
      <c r="AS1459" s="101" t="str">
        <f>INDEX(Преподаватели!G$3:G$72,MATCH($AK1459,Преподаватели!$E$3:$E$72,0),1)</f>
        <v>сум.</v>
      </c>
      <c r="AT1459" s="101" t="str">
        <f>INDEX(Преподаватели!H$3:H$72,MATCH($AK1459,Преподаватели!$E$3:$E$72,0),1)</f>
        <v>б.с.</v>
      </c>
      <c r="AU1459" s="186" t="str">
        <f>INDEX(Преподаватели!I$3:I$72,MATCH($AK1459,Преподаватели!$E$3:$E$72,0),1)</f>
        <v>б.з.</v>
      </c>
      <c r="AV1459" s="157"/>
      <c r="AW1459" s="163"/>
      <c r="AX1459" s="163"/>
      <c r="AY1459" s="164"/>
      <c r="AZ1459" s="165"/>
      <c r="BA1459" s="165"/>
    </row>
    <row r="1460" spans="1:53" s="1" customFormat="1" ht="25.5">
      <c r="A1460" s="22" t="s">
        <v>1057</v>
      </c>
      <c r="B1460" s="552" t="s">
        <v>455</v>
      </c>
      <c r="C1460" s="68" t="s">
        <v>995</v>
      </c>
      <c r="D1460" s="21" t="s">
        <v>437</v>
      </c>
      <c r="E1460" s="21" t="s">
        <v>192</v>
      </c>
      <c r="F1460" s="21">
        <v>1</v>
      </c>
      <c r="G1460" s="320" t="s">
        <v>1103</v>
      </c>
      <c r="H1460" s="21">
        <v>13</v>
      </c>
      <c r="I1460" s="49">
        <v>1</v>
      </c>
      <c r="J1460" s="37"/>
      <c r="K1460" s="31" t="s">
        <v>106</v>
      </c>
      <c r="L1460" s="31"/>
      <c r="M1460" s="38"/>
      <c r="N1460" s="193">
        <v>3</v>
      </c>
      <c r="O1460" s="21">
        <v>90</v>
      </c>
      <c r="P1460" s="21">
        <v>8</v>
      </c>
      <c r="Q1460" s="21">
        <v>0</v>
      </c>
      <c r="R1460" s="21">
        <v>0</v>
      </c>
      <c r="S1460" s="21">
        <v>8</v>
      </c>
      <c r="T1460" s="121">
        <v>78</v>
      </c>
      <c r="U1460" s="50">
        <f t="shared" ref="U1460:U1523" si="356">Q1460</f>
        <v>0</v>
      </c>
      <c r="V1460" s="29">
        <f t="shared" si="346"/>
        <v>0</v>
      </c>
      <c r="W1460" s="29">
        <f t="shared" si="347"/>
        <v>8</v>
      </c>
      <c r="X1460" s="57">
        <f t="shared" si="348"/>
        <v>0</v>
      </c>
      <c r="Y1460" s="29">
        <f t="shared" si="349"/>
        <v>0</v>
      </c>
      <c r="Z1460" s="20">
        <f t="shared" si="350"/>
        <v>0</v>
      </c>
      <c r="AA1460" s="20">
        <f t="shared" si="335"/>
        <v>0</v>
      </c>
      <c r="AB1460" s="20">
        <f t="shared" si="351"/>
        <v>0</v>
      </c>
      <c r="AC1460" s="20">
        <f t="shared" si="352"/>
        <v>0</v>
      </c>
      <c r="AD1460" s="20">
        <f t="shared" si="353"/>
        <v>0</v>
      </c>
      <c r="AE1460" s="23">
        <f t="shared" si="354"/>
        <v>0</v>
      </c>
      <c r="AF1460" s="25">
        <f t="shared" si="338"/>
        <v>0</v>
      </c>
      <c r="AG1460" s="360"/>
      <c r="AH1460" s="211">
        <f t="shared" si="344"/>
        <v>0</v>
      </c>
      <c r="AI1460" s="361"/>
      <c r="AJ1460" s="362">
        <f t="shared" si="345"/>
        <v>8</v>
      </c>
      <c r="AK1460" s="366" t="s">
        <v>839</v>
      </c>
      <c r="AL1460" s="182">
        <f t="shared" si="355"/>
        <v>1.3333333333333334E-2</v>
      </c>
      <c r="AM1460" s="158" t="s">
        <v>943</v>
      </c>
      <c r="AN1460" s="20"/>
      <c r="AO1460" s="20"/>
      <c r="AP1460" s="21"/>
      <c r="AQ1460" s="122" t="s">
        <v>944</v>
      </c>
      <c r="AR1460" s="185" t="str">
        <f>INDEX(Преподаватели!F$3:F$72,MATCH($AK1460,Преподаватели!$E$3:$E$72,0),1)</f>
        <v>ст.викл.</v>
      </c>
      <c r="AS1460" s="101" t="str">
        <f>INDEX(Преподаватели!G$3:G$72,MATCH($AK1460,Преподаватели!$E$3:$E$72,0),1)</f>
        <v>сум.</v>
      </c>
      <c r="AT1460" s="101" t="str">
        <f>INDEX(Преподаватели!H$3:H$72,MATCH($AK1460,Преподаватели!$E$3:$E$72,0),1)</f>
        <v>б.с.</v>
      </c>
      <c r="AU1460" s="186" t="str">
        <f>INDEX(Преподаватели!I$3:I$72,MATCH($AK1460,Преподаватели!$E$3:$E$72,0),1)</f>
        <v>б.з.</v>
      </c>
      <c r="AV1460" s="157"/>
      <c r="AW1460" s="163"/>
      <c r="AX1460" s="163"/>
      <c r="AY1460" s="164"/>
      <c r="AZ1460" s="165"/>
      <c r="BA1460" s="165"/>
    </row>
    <row r="1461" spans="1:53" s="1" customFormat="1" ht="25.5">
      <c r="A1461" s="21" t="s">
        <v>1059</v>
      </c>
      <c r="B1461" s="552" t="s">
        <v>367</v>
      </c>
      <c r="C1461" s="68" t="s">
        <v>995</v>
      </c>
      <c r="D1461" s="21" t="s">
        <v>437</v>
      </c>
      <c r="E1461" s="21" t="s">
        <v>192</v>
      </c>
      <c r="F1461" s="21">
        <v>1</v>
      </c>
      <c r="G1461" s="320" t="s">
        <v>1103</v>
      </c>
      <c r="H1461" s="21">
        <v>13</v>
      </c>
      <c r="I1461" s="49">
        <v>1</v>
      </c>
      <c r="J1461" s="31"/>
      <c r="K1461" s="31"/>
      <c r="L1461" s="31"/>
      <c r="M1461" s="38"/>
      <c r="N1461" s="193"/>
      <c r="O1461" s="21"/>
      <c r="P1461" s="21">
        <v>6</v>
      </c>
      <c r="Q1461" s="21">
        <v>6</v>
      </c>
      <c r="R1461" s="21"/>
      <c r="S1461" s="21"/>
      <c r="T1461" s="121"/>
      <c r="U1461" s="50">
        <f t="shared" si="356"/>
        <v>6</v>
      </c>
      <c r="V1461" s="29">
        <f t="shared" si="346"/>
        <v>0</v>
      </c>
      <c r="W1461" s="29">
        <f t="shared" si="347"/>
        <v>0</v>
      </c>
      <c r="X1461" s="57">
        <f t="shared" si="348"/>
        <v>0</v>
      </c>
      <c r="Y1461" s="29">
        <f t="shared" si="349"/>
        <v>0</v>
      </c>
      <c r="Z1461" s="20">
        <f t="shared" si="350"/>
        <v>0</v>
      </c>
      <c r="AA1461" s="20">
        <f t="shared" si="335"/>
        <v>0</v>
      </c>
      <c r="AB1461" s="20">
        <f t="shared" si="351"/>
        <v>0</v>
      </c>
      <c r="AC1461" s="20">
        <f t="shared" si="352"/>
        <v>0</v>
      </c>
      <c r="AD1461" s="20">
        <f t="shared" si="353"/>
        <v>0</v>
      </c>
      <c r="AE1461" s="23">
        <f t="shared" si="354"/>
        <v>0</v>
      </c>
      <c r="AF1461" s="25">
        <f t="shared" si="338"/>
        <v>0</v>
      </c>
      <c r="AG1461" s="360"/>
      <c r="AH1461" s="211">
        <f t="shared" si="344"/>
        <v>0</v>
      </c>
      <c r="AI1461" s="361"/>
      <c r="AJ1461" s="362">
        <f t="shared" si="345"/>
        <v>6</v>
      </c>
      <c r="AK1461" s="366" t="s">
        <v>954</v>
      </c>
      <c r="AL1461" s="182">
        <f t="shared" si="355"/>
        <v>0.01</v>
      </c>
      <c r="AM1461" s="158" t="s">
        <v>943</v>
      </c>
      <c r="AN1461" s="20"/>
      <c r="AO1461" s="20"/>
      <c r="AP1461" s="21"/>
      <c r="AQ1461" s="122" t="s">
        <v>944</v>
      </c>
      <c r="AR1461" s="185" t="str">
        <f>INDEX(Преподаватели!F$3:F$72,MATCH($AK1461,Преподаватели!$E$3:$E$72,0),1)</f>
        <v>ст.викл.</v>
      </c>
      <c r="AS1461" s="101" t="str">
        <f>INDEX(Преподаватели!G$3:G$72,MATCH($AK1461,Преподаватели!$E$3:$E$72,0),1)</f>
        <v>шт.</v>
      </c>
      <c r="AT1461" s="101" t="str">
        <f>INDEX(Преподаватели!H$3:H$72,MATCH($AK1461,Преподаватели!$E$3:$E$72,0),1)</f>
        <v>б.с.</v>
      </c>
      <c r="AU1461" s="186" t="str">
        <f>INDEX(Преподаватели!I$3:I$72,MATCH($AK1461,Преподаватели!$E$3:$E$72,0),1)</f>
        <v>б.з.</v>
      </c>
      <c r="AV1461" s="157"/>
      <c r="AW1461" s="163"/>
      <c r="AX1461" s="163"/>
      <c r="AY1461" s="164"/>
      <c r="AZ1461" s="165"/>
      <c r="BA1461" s="165"/>
    </row>
    <row r="1462" spans="1:53" ht="25.5">
      <c r="A1462" s="22" t="s">
        <v>1059</v>
      </c>
      <c r="B1462" s="552" t="s">
        <v>367</v>
      </c>
      <c r="C1462" s="68" t="s">
        <v>995</v>
      </c>
      <c r="D1462" s="21" t="s">
        <v>437</v>
      </c>
      <c r="E1462" s="21" t="s">
        <v>192</v>
      </c>
      <c r="F1462" s="21">
        <v>2</v>
      </c>
      <c r="G1462" s="320" t="s">
        <v>1103</v>
      </c>
      <c r="H1462" s="21">
        <v>13</v>
      </c>
      <c r="I1462" s="49">
        <v>1</v>
      </c>
      <c r="J1462" s="37"/>
      <c r="K1462" s="31" t="s">
        <v>106</v>
      </c>
      <c r="L1462" s="31"/>
      <c r="M1462" s="38"/>
      <c r="N1462" s="193">
        <v>3</v>
      </c>
      <c r="O1462" s="21">
        <v>90</v>
      </c>
      <c r="P1462" s="21">
        <v>8</v>
      </c>
      <c r="Q1462" s="21">
        <v>0</v>
      </c>
      <c r="R1462" s="21">
        <v>0</v>
      </c>
      <c r="S1462" s="21">
        <v>8</v>
      </c>
      <c r="T1462" s="121">
        <v>74</v>
      </c>
      <c r="U1462" s="50">
        <f t="shared" si="356"/>
        <v>0</v>
      </c>
      <c r="V1462" s="29">
        <f t="shared" si="346"/>
        <v>0</v>
      </c>
      <c r="W1462" s="29">
        <f t="shared" si="347"/>
        <v>8</v>
      </c>
      <c r="X1462" s="57">
        <f t="shared" si="348"/>
        <v>0</v>
      </c>
      <c r="Y1462" s="29">
        <f t="shared" si="349"/>
        <v>0</v>
      </c>
      <c r="Z1462" s="20">
        <f t="shared" si="350"/>
        <v>0</v>
      </c>
      <c r="AA1462" s="20">
        <f t="shared" si="335"/>
        <v>0</v>
      </c>
      <c r="AB1462" s="20">
        <f t="shared" si="351"/>
        <v>0</v>
      </c>
      <c r="AC1462" s="20">
        <f t="shared" si="352"/>
        <v>0</v>
      </c>
      <c r="AD1462" s="20">
        <f t="shared" si="353"/>
        <v>0</v>
      </c>
      <c r="AE1462" s="23">
        <f t="shared" si="354"/>
        <v>0</v>
      </c>
      <c r="AF1462" s="25">
        <f t="shared" si="338"/>
        <v>0</v>
      </c>
      <c r="AG1462" s="360"/>
      <c r="AH1462" s="211">
        <f t="shared" si="344"/>
        <v>0</v>
      </c>
      <c r="AI1462" s="361"/>
      <c r="AJ1462" s="362">
        <f t="shared" si="345"/>
        <v>8</v>
      </c>
      <c r="AK1462" s="366" t="s">
        <v>954</v>
      </c>
      <c r="AL1462" s="182">
        <f t="shared" si="355"/>
        <v>1.3333333333333334E-2</v>
      </c>
      <c r="AM1462" s="158" t="s">
        <v>943</v>
      </c>
      <c r="AN1462" s="20"/>
      <c r="AO1462" s="20"/>
      <c r="AP1462" s="21"/>
      <c r="AQ1462" s="122" t="s">
        <v>944</v>
      </c>
      <c r="AR1462" s="185" t="str">
        <f>INDEX(Преподаватели!F$3:F$72,MATCH($AK1462,Преподаватели!$E$3:$E$72,0),1)</f>
        <v>ст.викл.</v>
      </c>
      <c r="AS1462" s="101" t="str">
        <f>INDEX(Преподаватели!G$3:G$72,MATCH($AK1462,Преподаватели!$E$3:$E$72,0),1)</f>
        <v>шт.</v>
      </c>
      <c r="AT1462" s="101" t="str">
        <f>INDEX(Преподаватели!H$3:H$72,MATCH($AK1462,Преподаватели!$E$3:$E$72,0),1)</f>
        <v>б.с.</v>
      </c>
      <c r="AU1462" s="186" t="str">
        <f>INDEX(Преподаватели!I$3:I$72,MATCH($AK1462,Преподаватели!$E$3:$E$72,0),1)</f>
        <v>б.з.</v>
      </c>
      <c r="AV1462" s="157"/>
      <c r="AW1462" s="163"/>
      <c r="AX1462" s="163"/>
      <c r="AY1462" s="164"/>
      <c r="AZ1462" s="165"/>
      <c r="BA1462" s="165"/>
    </row>
    <row r="1463" spans="1:53" s="1" customFormat="1">
      <c r="A1463" s="334" t="s">
        <v>1080</v>
      </c>
      <c r="B1463" s="552" t="s">
        <v>1064</v>
      </c>
      <c r="C1463" s="68" t="s">
        <v>1005</v>
      </c>
      <c r="D1463" s="21" t="s">
        <v>437</v>
      </c>
      <c r="E1463" s="21" t="s">
        <v>192</v>
      </c>
      <c r="F1463" s="21">
        <v>1</v>
      </c>
      <c r="G1463" s="20" t="s">
        <v>1114</v>
      </c>
      <c r="H1463" s="21">
        <v>4</v>
      </c>
      <c r="I1463" s="49">
        <v>1</v>
      </c>
      <c r="J1463" s="37"/>
      <c r="K1463" s="31"/>
      <c r="L1463" s="31" t="s">
        <v>1115</v>
      </c>
      <c r="M1463" s="38"/>
      <c r="N1463" s="193"/>
      <c r="O1463" s="21"/>
      <c r="P1463" s="21">
        <v>4</v>
      </c>
      <c r="Q1463" s="21">
        <v>4</v>
      </c>
      <c r="R1463" s="21"/>
      <c r="S1463" s="21"/>
      <c r="T1463" s="121"/>
      <c r="U1463" s="50">
        <f t="shared" si="356"/>
        <v>4</v>
      </c>
      <c r="V1463" s="29">
        <f t="shared" si="346"/>
        <v>0</v>
      </c>
      <c r="W1463" s="29">
        <f t="shared" si="347"/>
        <v>0</v>
      </c>
      <c r="X1463" s="57">
        <f t="shared" si="348"/>
        <v>0</v>
      </c>
      <c r="Y1463" s="29">
        <f t="shared" si="349"/>
        <v>0</v>
      </c>
      <c r="Z1463" s="20">
        <f t="shared" si="350"/>
        <v>0</v>
      </c>
      <c r="AA1463" s="20">
        <f t="shared" si="335"/>
        <v>0</v>
      </c>
      <c r="AB1463" s="20">
        <f t="shared" si="351"/>
        <v>0</v>
      </c>
      <c r="AC1463" s="20">
        <f t="shared" si="352"/>
        <v>0</v>
      </c>
      <c r="AD1463" s="20">
        <f t="shared" si="353"/>
        <v>0</v>
      </c>
      <c r="AE1463" s="23">
        <f t="shared" si="354"/>
        <v>0</v>
      </c>
      <c r="AF1463" s="25">
        <f t="shared" si="338"/>
        <v>0</v>
      </c>
      <c r="AG1463" s="360"/>
      <c r="AH1463" s="211">
        <f t="shared" si="344"/>
        <v>0</v>
      </c>
      <c r="AI1463" s="361"/>
      <c r="AJ1463" s="362">
        <f t="shared" si="345"/>
        <v>4</v>
      </c>
      <c r="AK1463" s="181" t="s">
        <v>972</v>
      </c>
      <c r="AL1463" s="182">
        <f t="shared" si="355"/>
        <v>6.6666666666666671E-3</v>
      </c>
      <c r="AM1463" s="158" t="s">
        <v>943</v>
      </c>
      <c r="AN1463" s="20"/>
      <c r="AO1463" s="20"/>
      <c r="AP1463" s="21"/>
      <c r="AQ1463" s="122" t="s">
        <v>944</v>
      </c>
      <c r="AR1463" s="185" t="str">
        <f>INDEX(Преподаватели!F$3:F$72,MATCH($AK1463,Преподаватели!$E$3:$E$72,0),1)</f>
        <v>доц.</v>
      </c>
      <c r="AS1463" s="101" t="str">
        <f>INDEX(Преподаватели!G$3:G$72,MATCH($AK1463,Преподаватели!$E$3:$E$72,0),1)</f>
        <v>шт.</v>
      </c>
      <c r="AT1463" s="101" t="str">
        <f>INDEX(Преподаватели!H$3:H$72,MATCH($AK1463,Преподаватели!$E$3:$E$72,0),1)</f>
        <v>к.н.</v>
      </c>
      <c r="AU1463" s="186" t="str">
        <f>INDEX(Преподаватели!I$3:I$72,MATCH($AK1463,Преподаватели!$E$3:$E$72,0),1)</f>
        <v>б.з.</v>
      </c>
      <c r="AV1463" s="157"/>
      <c r="AW1463" s="163"/>
      <c r="AX1463" s="163"/>
      <c r="AY1463" s="164"/>
      <c r="AZ1463" s="165"/>
      <c r="BA1463" s="165"/>
    </row>
    <row r="1464" spans="1:53">
      <c r="A1464" s="22" t="s">
        <v>982</v>
      </c>
      <c r="B1464" s="552" t="s">
        <v>1064</v>
      </c>
      <c r="C1464" s="68" t="s">
        <v>1005</v>
      </c>
      <c r="D1464" s="21" t="s">
        <v>437</v>
      </c>
      <c r="E1464" s="21" t="s">
        <v>192</v>
      </c>
      <c r="F1464" s="21">
        <v>1</v>
      </c>
      <c r="G1464" s="20" t="s">
        <v>1114</v>
      </c>
      <c r="H1464" s="21">
        <v>4</v>
      </c>
      <c r="I1464" s="49">
        <v>1</v>
      </c>
      <c r="J1464" s="37" t="s">
        <v>106</v>
      </c>
      <c r="K1464" s="31"/>
      <c r="L1464" s="31"/>
      <c r="M1464" s="38"/>
      <c r="N1464" s="193">
        <v>3</v>
      </c>
      <c r="O1464" s="21">
        <v>90</v>
      </c>
      <c r="P1464" s="21">
        <v>6</v>
      </c>
      <c r="Q1464" s="21">
        <v>0</v>
      </c>
      <c r="R1464" s="21">
        <v>0</v>
      </c>
      <c r="S1464" s="21">
        <v>6</v>
      </c>
      <c r="T1464" s="121">
        <v>72</v>
      </c>
      <c r="U1464" s="50">
        <f t="shared" si="356"/>
        <v>0</v>
      </c>
      <c r="V1464" s="29">
        <f t="shared" si="346"/>
        <v>0</v>
      </c>
      <c r="W1464" s="29">
        <f t="shared" si="347"/>
        <v>6</v>
      </c>
      <c r="X1464" s="57">
        <f t="shared" si="348"/>
        <v>0</v>
      </c>
      <c r="Y1464" s="29">
        <f t="shared" si="349"/>
        <v>0</v>
      </c>
      <c r="Z1464" s="20">
        <f t="shared" si="350"/>
        <v>0</v>
      </c>
      <c r="AA1464" s="20">
        <f t="shared" si="335"/>
        <v>0</v>
      </c>
      <c r="AB1464" s="20">
        <f t="shared" si="351"/>
        <v>1</v>
      </c>
      <c r="AC1464" s="20">
        <f t="shared" si="352"/>
        <v>0</v>
      </c>
      <c r="AD1464" s="20">
        <f t="shared" si="353"/>
        <v>0</v>
      </c>
      <c r="AE1464" s="23">
        <f t="shared" si="354"/>
        <v>0</v>
      </c>
      <c r="AF1464" s="25">
        <f t="shared" si="338"/>
        <v>0</v>
      </c>
      <c r="AG1464" s="360"/>
      <c r="AH1464" s="211">
        <f t="shared" si="344"/>
        <v>0</v>
      </c>
      <c r="AI1464" s="361"/>
      <c r="AJ1464" s="362">
        <f t="shared" si="345"/>
        <v>7</v>
      </c>
      <c r="AK1464" s="181" t="s">
        <v>972</v>
      </c>
      <c r="AL1464" s="182">
        <f t="shared" si="355"/>
        <v>1.1666666666666667E-2</v>
      </c>
      <c r="AM1464" s="158" t="s">
        <v>943</v>
      </c>
      <c r="AN1464" s="20"/>
      <c r="AO1464" s="20"/>
      <c r="AP1464" s="21"/>
      <c r="AQ1464" s="122" t="s">
        <v>944</v>
      </c>
      <c r="AR1464" s="185" t="str">
        <f>INDEX(Преподаватели!F$3:F$72,MATCH($AK1464,Преподаватели!$E$3:$E$72,0),1)</f>
        <v>доц.</v>
      </c>
      <c r="AS1464" s="101" t="str">
        <f>INDEX(Преподаватели!G$3:G$72,MATCH($AK1464,Преподаватели!$E$3:$E$72,0),1)</f>
        <v>шт.</v>
      </c>
      <c r="AT1464" s="101" t="str">
        <f>INDEX(Преподаватели!H$3:H$72,MATCH($AK1464,Преподаватели!$E$3:$E$72,0),1)</f>
        <v>к.н.</v>
      </c>
      <c r="AU1464" s="186" t="str">
        <f>INDEX(Преподаватели!I$3:I$72,MATCH($AK1464,Преподаватели!$E$3:$E$72,0),1)</f>
        <v>б.з.</v>
      </c>
      <c r="AV1464" s="157"/>
      <c r="AW1464" s="163"/>
      <c r="AX1464" s="163"/>
      <c r="AY1464" s="164"/>
      <c r="AZ1464" s="165"/>
      <c r="BA1464" s="165"/>
    </row>
    <row r="1465" spans="1:53">
      <c r="A1465" s="334" t="s">
        <v>1080</v>
      </c>
      <c r="B1465" s="552" t="s">
        <v>1065</v>
      </c>
      <c r="C1465" s="68" t="s">
        <v>1005</v>
      </c>
      <c r="D1465" s="21" t="s">
        <v>437</v>
      </c>
      <c r="E1465" s="21" t="s">
        <v>192</v>
      </c>
      <c r="F1465" s="21">
        <v>1</v>
      </c>
      <c r="G1465" s="20" t="s">
        <v>1114</v>
      </c>
      <c r="H1465" s="21">
        <v>4</v>
      </c>
      <c r="I1465" s="49">
        <v>1</v>
      </c>
      <c r="J1465" s="37"/>
      <c r="K1465" s="31"/>
      <c r="L1465" s="31" t="s">
        <v>1115</v>
      </c>
      <c r="M1465" s="38"/>
      <c r="N1465" s="193"/>
      <c r="O1465" s="21"/>
      <c r="P1465" s="21">
        <v>4</v>
      </c>
      <c r="Q1465" s="21">
        <v>4</v>
      </c>
      <c r="R1465" s="21"/>
      <c r="S1465" s="21"/>
      <c r="T1465" s="121"/>
      <c r="U1465" s="50">
        <f t="shared" si="356"/>
        <v>4</v>
      </c>
      <c r="V1465" s="29">
        <f t="shared" si="346"/>
        <v>0</v>
      </c>
      <c r="W1465" s="29">
        <f t="shared" si="347"/>
        <v>0</v>
      </c>
      <c r="X1465" s="57">
        <f t="shared" si="348"/>
        <v>0</v>
      </c>
      <c r="Y1465" s="29">
        <f t="shared" si="349"/>
        <v>0</v>
      </c>
      <c r="Z1465" s="20">
        <f t="shared" si="350"/>
        <v>0</v>
      </c>
      <c r="AA1465" s="20">
        <f t="shared" si="335"/>
        <v>0</v>
      </c>
      <c r="AB1465" s="20">
        <f t="shared" si="351"/>
        <v>0</v>
      </c>
      <c r="AC1465" s="20">
        <f t="shared" si="352"/>
        <v>0</v>
      </c>
      <c r="AD1465" s="20">
        <f t="shared" si="353"/>
        <v>0</v>
      </c>
      <c r="AE1465" s="23">
        <f t="shared" si="354"/>
        <v>0</v>
      </c>
      <c r="AF1465" s="25">
        <f t="shared" si="338"/>
        <v>0</v>
      </c>
      <c r="AG1465" s="360"/>
      <c r="AH1465" s="211">
        <f t="shared" si="344"/>
        <v>0</v>
      </c>
      <c r="AI1465" s="361"/>
      <c r="AJ1465" s="362">
        <f t="shared" si="345"/>
        <v>4</v>
      </c>
      <c r="AK1465" s="181" t="s">
        <v>972</v>
      </c>
      <c r="AL1465" s="182">
        <f t="shared" si="355"/>
        <v>6.6666666666666671E-3</v>
      </c>
      <c r="AM1465" s="158" t="s">
        <v>943</v>
      </c>
      <c r="AN1465" s="20"/>
      <c r="AO1465" s="20"/>
      <c r="AP1465" s="21"/>
      <c r="AQ1465" s="122" t="s">
        <v>944</v>
      </c>
      <c r="AR1465" s="185" t="str">
        <f>INDEX(Преподаватели!F$3:F$72,MATCH($AK1465,Преподаватели!$E$3:$E$72,0),1)</f>
        <v>доц.</v>
      </c>
      <c r="AS1465" s="101" t="str">
        <f>INDEX(Преподаватели!G$3:G$72,MATCH($AK1465,Преподаватели!$E$3:$E$72,0),1)</f>
        <v>шт.</v>
      </c>
      <c r="AT1465" s="101" t="str">
        <f>INDEX(Преподаватели!H$3:H$72,MATCH($AK1465,Преподаватели!$E$3:$E$72,0),1)</f>
        <v>к.н.</v>
      </c>
      <c r="AU1465" s="186" t="str">
        <f>INDEX(Преподаватели!I$3:I$72,MATCH($AK1465,Преподаватели!$E$3:$E$72,0),1)</f>
        <v>б.з.</v>
      </c>
      <c r="AV1465" s="157"/>
      <c r="AW1465" s="163"/>
      <c r="AX1465" s="163"/>
      <c r="AY1465" s="164"/>
      <c r="AZ1465" s="165"/>
      <c r="BA1465" s="165"/>
    </row>
    <row r="1466" spans="1:53" s="1" customFormat="1">
      <c r="A1466" s="21" t="s">
        <v>1012</v>
      </c>
      <c r="B1466" s="552" t="s">
        <v>1065</v>
      </c>
      <c r="C1466" s="68" t="s">
        <v>1005</v>
      </c>
      <c r="D1466" s="21" t="s">
        <v>437</v>
      </c>
      <c r="E1466" s="21" t="s">
        <v>192</v>
      </c>
      <c r="F1466" s="21">
        <v>1</v>
      </c>
      <c r="G1466" s="20" t="s">
        <v>1114</v>
      </c>
      <c r="H1466" s="21">
        <v>4</v>
      </c>
      <c r="I1466" s="49">
        <v>1</v>
      </c>
      <c r="J1466" s="37" t="s">
        <v>106</v>
      </c>
      <c r="K1466" s="31"/>
      <c r="L1466" s="31" t="s">
        <v>106</v>
      </c>
      <c r="M1466" s="38"/>
      <c r="N1466" s="193">
        <v>3</v>
      </c>
      <c r="O1466" s="21">
        <v>90</v>
      </c>
      <c r="P1466" s="21">
        <v>6</v>
      </c>
      <c r="Q1466" s="21">
        <v>0</v>
      </c>
      <c r="R1466" s="21">
        <v>0</v>
      </c>
      <c r="S1466" s="21">
        <v>6</v>
      </c>
      <c r="T1466" s="121">
        <v>72</v>
      </c>
      <c r="U1466" s="50">
        <f t="shared" si="356"/>
        <v>0</v>
      </c>
      <c r="V1466" s="29">
        <f t="shared" si="346"/>
        <v>0</v>
      </c>
      <c r="W1466" s="29">
        <f t="shared" si="347"/>
        <v>6</v>
      </c>
      <c r="X1466" s="57">
        <f t="shared" si="348"/>
        <v>0</v>
      </c>
      <c r="Y1466" s="29">
        <f t="shared" si="349"/>
        <v>12</v>
      </c>
      <c r="Z1466" s="20">
        <f t="shared" si="350"/>
        <v>0</v>
      </c>
      <c r="AA1466" s="20">
        <f t="shared" si="335"/>
        <v>0</v>
      </c>
      <c r="AB1466" s="20">
        <f t="shared" si="351"/>
        <v>1</v>
      </c>
      <c r="AC1466" s="20">
        <f t="shared" si="352"/>
        <v>0</v>
      </c>
      <c r="AD1466" s="20">
        <f t="shared" si="353"/>
        <v>0</v>
      </c>
      <c r="AE1466" s="23">
        <f t="shared" si="354"/>
        <v>0</v>
      </c>
      <c r="AF1466" s="25">
        <f t="shared" si="338"/>
        <v>0</v>
      </c>
      <c r="AG1466" s="360"/>
      <c r="AH1466" s="211">
        <f t="shared" si="344"/>
        <v>0</v>
      </c>
      <c r="AI1466" s="361"/>
      <c r="AJ1466" s="362">
        <f t="shared" si="345"/>
        <v>19</v>
      </c>
      <c r="AK1466" s="181" t="s">
        <v>972</v>
      </c>
      <c r="AL1466" s="182">
        <f t="shared" si="355"/>
        <v>3.1666666666666669E-2</v>
      </c>
      <c r="AM1466" s="158" t="s">
        <v>943</v>
      </c>
      <c r="AN1466" s="20"/>
      <c r="AO1466" s="20"/>
      <c r="AP1466" s="21"/>
      <c r="AQ1466" s="122" t="s">
        <v>944</v>
      </c>
      <c r="AR1466" s="185" t="str">
        <f>INDEX(Преподаватели!F$3:F$72,MATCH($AK1466,Преподаватели!$E$3:$E$72,0),1)</f>
        <v>доц.</v>
      </c>
      <c r="AS1466" s="101" t="str">
        <f>INDEX(Преподаватели!G$3:G$72,MATCH($AK1466,Преподаватели!$E$3:$E$72,0),1)</f>
        <v>шт.</v>
      </c>
      <c r="AT1466" s="101" t="str">
        <f>INDEX(Преподаватели!H$3:H$72,MATCH($AK1466,Преподаватели!$E$3:$E$72,0),1)</f>
        <v>к.н.</v>
      </c>
      <c r="AU1466" s="186" t="str">
        <f>INDEX(Преподаватели!I$3:I$72,MATCH($AK1466,Преподаватели!$E$3:$E$72,0),1)</f>
        <v>б.з.</v>
      </c>
      <c r="AV1466" s="157"/>
      <c r="AW1466" s="163"/>
      <c r="AX1466" s="163"/>
      <c r="AY1466" s="164"/>
      <c r="AZ1466" s="165"/>
      <c r="BA1466" s="165"/>
    </row>
    <row r="1467" spans="1:53" s="1" customFormat="1">
      <c r="A1467" s="21" t="s">
        <v>984</v>
      </c>
      <c r="B1467" s="552" t="s">
        <v>1066</v>
      </c>
      <c r="C1467" s="68" t="s">
        <v>1005</v>
      </c>
      <c r="D1467" s="21" t="s">
        <v>437</v>
      </c>
      <c r="E1467" s="21" t="s">
        <v>192</v>
      </c>
      <c r="F1467" s="21">
        <v>1</v>
      </c>
      <c r="G1467" s="20" t="s">
        <v>1114</v>
      </c>
      <c r="H1467" s="21">
        <v>4</v>
      </c>
      <c r="I1467" s="49">
        <v>1</v>
      </c>
      <c r="J1467" s="37"/>
      <c r="K1467" s="31"/>
      <c r="L1467" s="31"/>
      <c r="M1467" s="38"/>
      <c r="N1467" s="193"/>
      <c r="O1467" s="21"/>
      <c r="P1467" s="21">
        <v>4</v>
      </c>
      <c r="Q1467" s="21">
        <v>4</v>
      </c>
      <c r="R1467" s="21"/>
      <c r="S1467" s="21"/>
      <c r="T1467" s="121"/>
      <c r="U1467" s="50">
        <f t="shared" si="356"/>
        <v>4</v>
      </c>
      <c r="V1467" s="29">
        <f t="shared" si="346"/>
        <v>0</v>
      </c>
      <c r="W1467" s="29">
        <f t="shared" si="347"/>
        <v>0</v>
      </c>
      <c r="X1467" s="57">
        <f t="shared" si="348"/>
        <v>0</v>
      </c>
      <c r="Y1467" s="29">
        <f t="shared" si="349"/>
        <v>0</v>
      </c>
      <c r="Z1467" s="20">
        <f t="shared" si="350"/>
        <v>0</v>
      </c>
      <c r="AA1467" s="20">
        <f t="shared" si="335"/>
        <v>0</v>
      </c>
      <c r="AB1467" s="20">
        <f t="shared" si="351"/>
        <v>0</v>
      </c>
      <c r="AC1467" s="20">
        <f t="shared" si="352"/>
        <v>0</v>
      </c>
      <c r="AD1467" s="20">
        <f t="shared" si="353"/>
        <v>0</v>
      </c>
      <c r="AE1467" s="23">
        <f t="shared" si="354"/>
        <v>0</v>
      </c>
      <c r="AF1467" s="25">
        <f t="shared" si="338"/>
        <v>0</v>
      </c>
      <c r="AG1467" s="360"/>
      <c r="AH1467" s="211">
        <f t="shared" si="344"/>
        <v>0</v>
      </c>
      <c r="AI1467" s="361"/>
      <c r="AJ1467" s="362">
        <f t="shared" si="345"/>
        <v>4</v>
      </c>
      <c r="AK1467" s="181" t="s">
        <v>996</v>
      </c>
      <c r="AL1467" s="182">
        <f t="shared" si="355"/>
        <v>6.6666666666666671E-3</v>
      </c>
      <c r="AM1467" s="158" t="s">
        <v>943</v>
      </c>
      <c r="AN1467" s="20"/>
      <c r="AO1467" s="20"/>
      <c r="AP1467" s="21"/>
      <c r="AQ1467" s="122" t="s">
        <v>944</v>
      </c>
      <c r="AR1467" s="185" t="str">
        <f>INDEX(Преподаватели!F$3:F$72,MATCH($AK1467,Преподаватели!$E$3:$E$72,0),1)</f>
        <v>доц.</v>
      </c>
      <c r="AS1467" s="101" t="str">
        <f>INDEX(Преподаватели!G$3:G$72,MATCH($AK1467,Преподаватели!$E$3:$E$72,0),1)</f>
        <v>шт.</v>
      </c>
      <c r="AT1467" s="101" t="str">
        <f>INDEX(Преподаватели!H$3:H$72,MATCH($AK1467,Преподаватели!$E$3:$E$72,0),1)</f>
        <v>к.н.</v>
      </c>
      <c r="AU1467" s="186" t="str">
        <f>INDEX(Преподаватели!I$3:I$72,MATCH($AK1467,Преподаватели!$E$3:$E$72,0),1)</f>
        <v>б.з.</v>
      </c>
      <c r="AV1467" s="157"/>
      <c r="AW1467" s="163"/>
      <c r="AX1467" s="163"/>
      <c r="AY1467" s="164"/>
      <c r="AZ1467" s="165"/>
      <c r="BA1467" s="165"/>
    </row>
    <row r="1468" spans="1:53">
      <c r="A1468" s="22" t="s">
        <v>984</v>
      </c>
      <c r="B1468" s="552" t="s">
        <v>1066</v>
      </c>
      <c r="C1468" s="68" t="s">
        <v>1005</v>
      </c>
      <c r="D1468" s="21" t="s">
        <v>437</v>
      </c>
      <c r="E1468" s="21" t="s">
        <v>192</v>
      </c>
      <c r="F1468" s="21">
        <v>2</v>
      </c>
      <c r="G1468" s="20" t="s">
        <v>1114</v>
      </c>
      <c r="H1468" s="21">
        <v>4</v>
      </c>
      <c r="I1468" s="49">
        <v>1</v>
      </c>
      <c r="J1468" s="37"/>
      <c r="K1468" s="31" t="s">
        <v>106</v>
      </c>
      <c r="L1468" s="31"/>
      <c r="M1468" s="38"/>
      <c r="N1468" s="193">
        <v>3</v>
      </c>
      <c r="O1468" s="21">
        <v>90</v>
      </c>
      <c r="P1468" s="21">
        <v>6</v>
      </c>
      <c r="Q1468" s="21">
        <v>0</v>
      </c>
      <c r="R1468" s="21">
        <v>0</v>
      </c>
      <c r="S1468" s="21">
        <v>6</v>
      </c>
      <c r="T1468" s="121">
        <v>72</v>
      </c>
      <c r="U1468" s="50">
        <f t="shared" si="356"/>
        <v>0</v>
      </c>
      <c r="V1468" s="29">
        <f t="shared" si="346"/>
        <v>0</v>
      </c>
      <c r="W1468" s="29">
        <f t="shared" si="347"/>
        <v>6</v>
      </c>
      <c r="X1468" s="57">
        <f t="shared" si="348"/>
        <v>0</v>
      </c>
      <c r="Y1468" s="29">
        <f t="shared" si="349"/>
        <v>0</v>
      </c>
      <c r="Z1468" s="20">
        <f t="shared" si="350"/>
        <v>0</v>
      </c>
      <c r="AA1468" s="20">
        <f t="shared" si="335"/>
        <v>0</v>
      </c>
      <c r="AB1468" s="20">
        <f t="shared" si="351"/>
        <v>0</v>
      </c>
      <c r="AC1468" s="20">
        <f t="shared" si="352"/>
        <v>0</v>
      </c>
      <c r="AD1468" s="20">
        <f t="shared" si="353"/>
        <v>0</v>
      </c>
      <c r="AE1468" s="23">
        <f t="shared" si="354"/>
        <v>0</v>
      </c>
      <c r="AF1468" s="25">
        <f t="shared" si="338"/>
        <v>0</v>
      </c>
      <c r="AG1468" s="360"/>
      <c r="AH1468" s="211">
        <f t="shared" si="344"/>
        <v>0</v>
      </c>
      <c r="AI1468" s="361"/>
      <c r="AJ1468" s="362">
        <f t="shared" si="345"/>
        <v>6</v>
      </c>
      <c r="AK1468" s="181" t="s">
        <v>996</v>
      </c>
      <c r="AL1468" s="182">
        <f t="shared" si="355"/>
        <v>0.01</v>
      </c>
      <c r="AM1468" s="158" t="s">
        <v>943</v>
      </c>
      <c r="AN1468" s="20"/>
      <c r="AO1468" s="20"/>
      <c r="AP1468" s="21"/>
      <c r="AQ1468" s="122" t="s">
        <v>944</v>
      </c>
      <c r="AR1468" s="185" t="str">
        <f>INDEX(Преподаватели!F$3:F$72,MATCH($AK1468,Преподаватели!$E$3:$E$72,0),1)</f>
        <v>доц.</v>
      </c>
      <c r="AS1468" s="101" t="str">
        <f>INDEX(Преподаватели!G$3:G$72,MATCH($AK1468,Преподаватели!$E$3:$E$72,0),1)</f>
        <v>шт.</v>
      </c>
      <c r="AT1468" s="101" t="str">
        <f>INDEX(Преподаватели!H$3:H$72,MATCH($AK1468,Преподаватели!$E$3:$E$72,0),1)</f>
        <v>к.н.</v>
      </c>
      <c r="AU1468" s="186" t="str">
        <f>INDEX(Преподаватели!I$3:I$72,MATCH($AK1468,Преподаватели!$E$3:$E$72,0),1)</f>
        <v>б.з.</v>
      </c>
      <c r="AV1468" s="157"/>
      <c r="AW1468" s="163"/>
      <c r="AX1468" s="163"/>
      <c r="AY1468" s="164"/>
      <c r="AZ1468" s="165"/>
      <c r="BA1468" s="165"/>
    </row>
    <row r="1469" spans="1:53" ht="25.5">
      <c r="A1469" s="334" t="s">
        <v>1080</v>
      </c>
      <c r="B1469" s="552" t="s">
        <v>1067</v>
      </c>
      <c r="C1469" s="68" t="s">
        <v>1005</v>
      </c>
      <c r="D1469" s="21" t="s">
        <v>437</v>
      </c>
      <c r="E1469" s="21" t="s">
        <v>192</v>
      </c>
      <c r="F1469" s="21">
        <v>1</v>
      </c>
      <c r="G1469" s="20" t="s">
        <v>1114</v>
      </c>
      <c r="H1469" s="21">
        <v>4</v>
      </c>
      <c r="I1469" s="49">
        <v>1</v>
      </c>
      <c r="J1469" s="37"/>
      <c r="K1469" s="31"/>
      <c r="L1469" s="31"/>
      <c r="M1469" s="38"/>
      <c r="N1469" s="193"/>
      <c r="O1469" s="21"/>
      <c r="P1469" s="21">
        <v>4</v>
      </c>
      <c r="Q1469" s="21">
        <v>4</v>
      </c>
      <c r="R1469" s="21"/>
      <c r="S1469" s="21"/>
      <c r="T1469" s="121"/>
      <c r="U1469" s="50">
        <f t="shared" si="356"/>
        <v>4</v>
      </c>
      <c r="V1469" s="29">
        <f t="shared" si="346"/>
        <v>0</v>
      </c>
      <c r="W1469" s="29">
        <f t="shared" si="347"/>
        <v>0</v>
      </c>
      <c r="X1469" s="57">
        <f t="shared" si="348"/>
        <v>0</v>
      </c>
      <c r="Y1469" s="29">
        <f t="shared" si="349"/>
        <v>0</v>
      </c>
      <c r="Z1469" s="20">
        <f t="shared" si="350"/>
        <v>0</v>
      </c>
      <c r="AA1469" s="20">
        <f t="shared" si="335"/>
        <v>0</v>
      </c>
      <c r="AB1469" s="20">
        <f t="shared" si="351"/>
        <v>0</v>
      </c>
      <c r="AC1469" s="20">
        <f t="shared" si="352"/>
        <v>0</v>
      </c>
      <c r="AD1469" s="20">
        <f t="shared" si="353"/>
        <v>0</v>
      </c>
      <c r="AE1469" s="23">
        <f t="shared" si="354"/>
        <v>0</v>
      </c>
      <c r="AF1469" s="25">
        <f t="shared" si="338"/>
        <v>0</v>
      </c>
      <c r="AG1469" s="360"/>
      <c r="AH1469" s="211">
        <f t="shared" si="344"/>
        <v>0</v>
      </c>
      <c r="AI1469" s="361"/>
      <c r="AJ1469" s="362">
        <f t="shared" si="345"/>
        <v>4</v>
      </c>
      <c r="AK1469" s="181" t="s">
        <v>1001</v>
      </c>
      <c r="AL1469" s="182">
        <f t="shared" si="355"/>
        <v>6.6666666666666671E-3</v>
      </c>
      <c r="AM1469" s="158" t="s">
        <v>943</v>
      </c>
      <c r="AN1469" s="20"/>
      <c r="AO1469" s="20"/>
      <c r="AP1469" s="21"/>
      <c r="AQ1469" s="122" t="s">
        <v>944</v>
      </c>
      <c r="AR1469" s="185" t="str">
        <f>INDEX(Преподаватели!F$3:F$72,MATCH($AK1469,Преподаватели!$E$3:$E$72,0),1)</f>
        <v>доц.</v>
      </c>
      <c r="AS1469" s="101" t="str">
        <f>INDEX(Преподаватели!G$3:G$72,MATCH($AK1469,Преподаватели!$E$3:$E$72,0),1)</f>
        <v>шт.сум.</v>
      </c>
      <c r="AT1469" s="101" t="str">
        <f>INDEX(Преподаватели!H$3:H$72,MATCH($AK1469,Преподаватели!$E$3:$E$72,0),1)</f>
        <v>к.н.</v>
      </c>
      <c r="AU1469" s="186" t="str">
        <f>INDEX(Преподаватели!I$3:I$72,MATCH($AK1469,Преподаватели!$E$3:$E$72,0),1)</f>
        <v>доц.</v>
      </c>
      <c r="AV1469" s="157"/>
      <c r="AW1469" s="163"/>
      <c r="AX1469" s="163"/>
      <c r="AY1469" s="164"/>
      <c r="AZ1469" s="165"/>
      <c r="BA1469" s="165"/>
    </row>
    <row r="1470" spans="1:53" s="1" customFormat="1" ht="25.5">
      <c r="A1470" s="21" t="s">
        <v>986</v>
      </c>
      <c r="B1470" s="552" t="s">
        <v>1067</v>
      </c>
      <c r="C1470" s="68" t="s">
        <v>1005</v>
      </c>
      <c r="D1470" s="21" t="s">
        <v>437</v>
      </c>
      <c r="E1470" s="21" t="s">
        <v>192</v>
      </c>
      <c r="F1470" s="21">
        <v>1</v>
      </c>
      <c r="G1470" s="20" t="s">
        <v>1114</v>
      </c>
      <c r="H1470" s="21">
        <v>4</v>
      </c>
      <c r="I1470" s="49">
        <v>1</v>
      </c>
      <c r="J1470" s="37"/>
      <c r="K1470" s="31" t="s">
        <v>106</v>
      </c>
      <c r="L1470" s="31"/>
      <c r="M1470" s="38"/>
      <c r="N1470" s="193">
        <v>4.5</v>
      </c>
      <c r="O1470" s="21">
        <v>135</v>
      </c>
      <c r="P1470" s="21">
        <v>6</v>
      </c>
      <c r="Q1470" s="21">
        <v>0</v>
      </c>
      <c r="R1470" s="21">
        <v>0</v>
      </c>
      <c r="S1470" s="21">
        <v>6</v>
      </c>
      <c r="T1470" s="121">
        <v>117</v>
      </c>
      <c r="U1470" s="50">
        <f t="shared" si="356"/>
        <v>0</v>
      </c>
      <c r="V1470" s="29">
        <f t="shared" si="346"/>
        <v>0</v>
      </c>
      <c r="W1470" s="29">
        <f t="shared" si="347"/>
        <v>6</v>
      </c>
      <c r="X1470" s="57">
        <f t="shared" si="348"/>
        <v>0</v>
      </c>
      <c r="Y1470" s="29">
        <f t="shared" si="349"/>
        <v>0</v>
      </c>
      <c r="Z1470" s="20">
        <f t="shared" si="350"/>
        <v>0</v>
      </c>
      <c r="AA1470" s="20">
        <f t="shared" si="335"/>
        <v>0</v>
      </c>
      <c r="AB1470" s="20">
        <f t="shared" si="351"/>
        <v>0</v>
      </c>
      <c r="AC1470" s="20">
        <f>IF(B1470="Керівництво дипломними роботами",H1470*3,IF(B1470="Керівництво магістерськими роботами",H1470*20,IF(B1470="Рецензування бакалаврських робіт",H1470*1,IF(B1470="Рецензування магістерських робіт",H1470*2,IF(B1470="Нормоконтроль",H1470*0.33,0)))))</f>
        <v>0</v>
      </c>
      <c r="AD1470" s="20">
        <f t="shared" si="353"/>
        <v>0</v>
      </c>
      <c r="AE1470" s="23">
        <f t="shared" si="354"/>
        <v>0</v>
      </c>
      <c r="AF1470" s="25">
        <f t="shared" si="338"/>
        <v>0</v>
      </c>
      <c r="AG1470" s="360"/>
      <c r="AH1470" s="211">
        <f t="shared" si="344"/>
        <v>0</v>
      </c>
      <c r="AI1470" s="361"/>
      <c r="AJ1470" s="362">
        <f t="shared" si="345"/>
        <v>6</v>
      </c>
      <c r="AK1470" s="181" t="s">
        <v>1001</v>
      </c>
      <c r="AL1470" s="182">
        <f t="shared" si="355"/>
        <v>0.01</v>
      </c>
      <c r="AM1470" s="158" t="s">
        <v>943</v>
      </c>
      <c r="AN1470" s="20"/>
      <c r="AO1470" s="20"/>
      <c r="AP1470" s="21"/>
      <c r="AQ1470" s="122" t="s">
        <v>944</v>
      </c>
      <c r="AR1470" s="185" t="str">
        <f>INDEX(Преподаватели!F$3:F$72,MATCH($AK1470,Преподаватели!$E$3:$E$72,0),1)</f>
        <v>доц.</v>
      </c>
      <c r="AS1470" s="101" t="str">
        <f>INDEX(Преподаватели!G$3:G$72,MATCH($AK1470,Преподаватели!$E$3:$E$72,0),1)</f>
        <v>шт.сум.</v>
      </c>
      <c r="AT1470" s="101" t="str">
        <f>INDEX(Преподаватели!H$3:H$72,MATCH($AK1470,Преподаватели!$E$3:$E$72,0),1)</f>
        <v>к.н.</v>
      </c>
      <c r="AU1470" s="186" t="str">
        <f>INDEX(Преподаватели!I$3:I$72,MATCH($AK1470,Преподаватели!$E$3:$E$72,0),1)</f>
        <v>доц.</v>
      </c>
      <c r="AV1470" s="157"/>
      <c r="AW1470" s="163"/>
      <c r="AX1470" s="163"/>
      <c r="AY1470" s="164"/>
      <c r="AZ1470" s="165"/>
      <c r="BA1470" s="165"/>
    </row>
    <row r="1471" spans="1:53">
      <c r="A1471" s="22" t="s">
        <v>1013</v>
      </c>
      <c r="B1471" s="552" t="s">
        <v>1068</v>
      </c>
      <c r="C1471" s="68" t="s">
        <v>1005</v>
      </c>
      <c r="D1471" s="21" t="s">
        <v>437</v>
      </c>
      <c r="E1471" s="21" t="s">
        <v>192</v>
      </c>
      <c r="F1471" s="21">
        <v>1</v>
      </c>
      <c r="G1471" s="20" t="s">
        <v>1114</v>
      </c>
      <c r="H1471" s="21">
        <v>4</v>
      </c>
      <c r="I1471" s="49">
        <v>1</v>
      </c>
      <c r="J1471" s="37"/>
      <c r="K1471" s="31"/>
      <c r="L1471" s="31"/>
      <c r="M1471" s="38"/>
      <c r="N1471" s="193"/>
      <c r="O1471" s="21"/>
      <c r="P1471" s="21">
        <v>4</v>
      </c>
      <c r="Q1471" s="21">
        <v>4</v>
      </c>
      <c r="R1471" s="21"/>
      <c r="S1471" s="21"/>
      <c r="T1471" s="121"/>
      <c r="U1471" s="50">
        <f t="shared" si="356"/>
        <v>4</v>
      </c>
      <c r="V1471" s="29">
        <f t="shared" si="346"/>
        <v>0</v>
      </c>
      <c r="W1471" s="29">
        <f t="shared" si="347"/>
        <v>0</v>
      </c>
      <c r="X1471" s="57">
        <f t="shared" si="348"/>
        <v>0</v>
      </c>
      <c r="Y1471" s="29">
        <f t="shared" si="349"/>
        <v>0</v>
      </c>
      <c r="Z1471" s="20">
        <f t="shared" si="350"/>
        <v>0</v>
      </c>
      <c r="AA1471" s="20">
        <f t="shared" si="335"/>
        <v>0</v>
      </c>
      <c r="AB1471" s="20">
        <f t="shared" si="351"/>
        <v>0</v>
      </c>
      <c r="AC1471" s="20">
        <f t="shared" ref="AC1471:AC1493" si="357">IF(B1471="Керівництво бакалаврськими роботами",H1471*10,IF(B1471="Керівництво магістерськими роботами",H1471*20,IF(B1471="Рецензування бакалаврських робіт",H1471*1,IF(B1471="Рецензування магістерських робіт",H1471*2,IF(B1471="Нормоконтроль",H1471*0.33,0)))))</f>
        <v>0</v>
      </c>
      <c r="AD1471" s="20">
        <f t="shared" si="353"/>
        <v>0</v>
      </c>
      <c r="AE1471" s="23">
        <f t="shared" si="354"/>
        <v>0</v>
      </c>
      <c r="AF1471" s="25">
        <f t="shared" si="338"/>
        <v>0</v>
      </c>
      <c r="AG1471" s="360"/>
      <c r="AH1471" s="211">
        <f t="shared" si="344"/>
        <v>0</v>
      </c>
      <c r="AI1471" s="361"/>
      <c r="AJ1471" s="362">
        <f t="shared" si="345"/>
        <v>4</v>
      </c>
      <c r="AK1471" s="181" t="s">
        <v>972</v>
      </c>
      <c r="AL1471" s="182">
        <f t="shared" si="355"/>
        <v>6.6666666666666671E-3</v>
      </c>
      <c r="AM1471" s="158" t="s">
        <v>943</v>
      </c>
      <c r="AN1471" s="20"/>
      <c r="AO1471" s="20"/>
      <c r="AP1471" s="21"/>
      <c r="AQ1471" s="122" t="s">
        <v>944</v>
      </c>
      <c r="AR1471" s="185" t="str">
        <f>INDEX(Преподаватели!F$3:F$72,MATCH($AK1471,Преподаватели!$E$3:$E$72,0),1)</f>
        <v>доц.</v>
      </c>
      <c r="AS1471" s="101" t="str">
        <f>INDEX(Преподаватели!G$3:G$72,MATCH($AK1471,Преподаватели!$E$3:$E$72,0),1)</f>
        <v>шт.</v>
      </c>
      <c r="AT1471" s="101" t="str">
        <f>INDEX(Преподаватели!H$3:H$72,MATCH($AK1471,Преподаватели!$E$3:$E$72,0),1)</f>
        <v>к.н.</v>
      </c>
      <c r="AU1471" s="186" t="str">
        <f>INDEX(Преподаватели!I$3:I$72,MATCH($AK1471,Преподаватели!$E$3:$E$72,0),1)</f>
        <v>б.з.</v>
      </c>
      <c r="AV1471" s="157"/>
      <c r="AW1471" s="163"/>
      <c r="AX1471" s="163"/>
      <c r="AY1471" s="164"/>
      <c r="AZ1471" s="165"/>
      <c r="BA1471" s="165"/>
    </row>
    <row r="1472" spans="1:53" s="1" customFormat="1">
      <c r="A1472" s="22" t="s">
        <v>1013</v>
      </c>
      <c r="B1472" s="552" t="s">
        <v>1068</v>
      </c>
      <c r="C1472" s="68" t="s">
        <v>1005</v>
      </c>
      <c r="D1472" s="21" t="s">
        <v>437</v>
      </c>
      <c r="E1472" s="21" t="s">
        <v>192</v>
      </c>
      <c r="F1472" s="21">
        <v>2</v>
      </c>
      <c r="G1472" s="20" t="s">
        <v>1114</v>
      </c>
      <c r="H1472" s="21">
        <v>4</v>
      </c>
      <c r="I1472" s="49">
        <v>1</v>
      </c>
      <c r="J1472" s="37" t="s">
        <v>106</v>
      </c>
      <c r="K1472" s="31"/>
      <c r="L1472" s="31"/>
      <c r="M1472" s="38"/>
      <c r="N1472" s="193">
        <v>4</v>
      </c>
      <c r="O1472" s="21">
        <v>120</v>
      </c>
      <c r="P1472" s="21">
        <v>6</v>
      </c>
      <c r="Q1472" s="21">
        <v>0</v>
      </c>
      <c r="R1472" s="21">
        <v>0</v>
      </c>
      <c r="S1472" s="21">
        <v>6</v>
      </c>
      <c r="T1472" s="121">
        <v>102</v>
      </c>
      <c r="U1472" s="50">
        <f t="shared" si="356"/>
        <v>0</v>
      </c>
      <c r="V1472" s="29">
        <f t="shared" si="346"/>
        <v>0</v>
      </c>
      <c r="W1472" s="29">
        <f t="shared" si="347"/>
        <v>6</v>
      </c>
      <c r="X1472" s="57">
        <f t="shared" si="348"/>
        <v>0</v>
      </c>
      <c r="Y1472" s="29">
        <f t="shared" si="349"/>
        <v>0</v>
      </c>
      <c r="Z1472" s="20">
        <f t="shared" si="350"/>
        <v>0</v>
      </c>
      <c r="AA1472" s="20">
        <f t="shared" si="335"/>
        <v>0</v>
      </c>
      <c r="AB1472" s="20">
        <f t="shared" si="351"/>
        <v>1</v>
      </c>
      <c r="AC1472" s="20">
        <f t="shared" si="357"/>
        <v>0</v>
      </c>
      <c r="AD1472" s="20">
        <f t="shared" si="353"/>
        <v>0</v>
      </c>
      <c r="AE1472" s="23">
        <f t="shared" si="354"/>
        <v>0</v>
      </c>
      <c r="AF1472" s="25">
        <f t="shared" si="338"/>
        <v>0</v>
      </c>
      <c r="AG1472" s="360"/>
      <c r="AH1472" s="211">
        <f t="shared" si="344"/>
        <v>0</v>
      </c>
      <c r="AI1472" s="361"/>
      <c r="AJ1472" s="362">
        <f t="shared" si="345"/>
        <v>7</v>
      </c>
      <c r="AK1472" s="181" t="s">
        <v>972</v>
      </c>
      <c r="AL1472" s="182">
        <f t="shared" si="355"/>
        <v>1.1666666666666667E-2</v>
      </c>
      <c r="AM1472" s="158" t="s">
        <v>943</v>
      </c>
      <c r="AN1472" s="20"/>
      <c r="AO1472" s="20"/>
      <c r="AP1472" s="21"/>
      <c r="AQ1472" s="122" t="s">
        <v>944</v>
      </c>
      <c r="AR1472" s="185" t="str">
        <f>INDEX(Преподаватели!F$3:F$72,MATCH($AK1472,Преподаватели!$E$3:$E$72,0),1)</f>
        <v>доц.</v>
      </c>
      <c r="AS1472" s="101" t="str">
        <f>INDEX(Преподаватели!G$3:G$72,MATCH($AK1472,Преподаватели!$E$3:$E$72,0),1)</f>
        <v>шт.</v>
      </c>
      <c r="AT1472" s="101" t="str">
        <f>INDEX(Преподаватели!H$3:H$72,MATCH($AK1472,Преподаватели!$E$3:$E$72,0),1)</f>
        <v>к.н.</v>
      </c>
      <c r="AU1472" s="186" t="str">
        <f>INDEX(Преподаватели!I$3:I$72,MATCH($AK1472,Преподаватели!$E$3:$E$72,0),1)</f>
        <v>б.з.</v>
      </c>
      <c r="AV1472" s="157"/>
      <c r="AW1472" s="163"/>
      <c r="AX1472" s="163"/>
      <c r="AY1472" s="164"/>
      <c r="AZ1472" s="165"/>
      <c r="BA1472" s="165"/>
    </row>
    <row r="1473" spans="1:53" s="1" customFormat="1">
      <c r="A1473" s="21" t="s">
        <v>1044</v>
      </c>
      <c r="B1473" s="552" t="s">
        <v>1069</v>
      </c>
      <c r="C1473" s="68" t="s">
        <v>1005</v>
      </c>
      <c r="D1473" s="21" t="s">
        <v>437</v>
      </c>
      <c r="E1473" s="21" t="s">
        <v>192</v>
      </c>
      <c r="F1473" s="21">
        <v>1</v>
      </c>
      <c r="G1473" s="20" t="s">
        <v>1114</v>
      </c>
      <c r="H1473" s="21">
        <v>4</v>
      </c>
      <c r="I1473" s="49">
        <v>1</v>
      </c>
      <c r="J1473" s="37"/>
      <c r="K1473" s="31"/>
      <c r="L1473" s="31"/>
      <c r="M1473" s="38"/>
      <c r="N1473" s="193"/>
      <c r="O1473" s="21"/>
      <c r="P1473" s="21">
        <v>4</v>
      </c>
      <c r="Q1473" s="21">
        <v>4</v>
      </c>
      <c r="R1473" s="21"/>
      <c r="S1473" s="21"/>
      <c r="T1473" s="121"/>
      <c r="U1473" s="50">
        <f t="shared" si="356"/>
        <v>4</v>
      </c>
      <c r="V1473" s="29">
        <f t="shared" si="346"/>
        <v>0</v>
      </c>
      <c r="W1473" s="29">
        <f t="shared" si="347"/>
        <v>0</v>
      </c>
      <c r="X1473" s="57">
        <f t="shared" si="348"/>
        <v>0</v>
      </c>
      <c r="Y1473" s="29">
        <f t="shared" si="349"/>
        <v>0</v>
      </c>
      <c r="Z1473" s="20">
        <f t="shared" si="350"/>
        <v>0</v>
      </c>
      <c r="AA1473" s="20">
        <f t="shared" si="335"/>
        <v>0</v>
      </c>
      <c r="AB1473" s="20">
        <f t="shared" si="351"/>
        <v>0</v>
      </c>
      <c r="AC1473" s="20">
        <f t="shared" si="357"/>
        <v>0</v>
      </c>
      <c r="AD1473" s="20">
        <f t="shared" si="353"/>
        <v>0</v>
      </c>
      <c r="AE1473" s="23">
        <f t="shared" si="354"/>
        <v>0</v>
      </c>
      <c r="AF1473" s="25">
        <f t="shared" si="338"/>
        <v>0</v>
      </c>
      <c r="AG1473" s="360"/>
      <c r="AH1473" s="211">
        <f t="shared" si="344"/>
        <v>0</v>
      </c>
      <c r="AI1473" s="361"/>
      <c r="AJ1473" s="362">
        <f t="shared" si="345"/>
        <v>4</v>
      </c>
      <c r="AK1473" s="181" t="s">
        <v>972</v>
      </c>
      <c r="AL1473" s="182">
        <f t="shared" si="355"/>
        <v>6.6666666666666671E-3</v>
      </c>
      <c r="AM1473" s="158" t="s">
        <v>943</v>
      </c>
      <c r="AN1473" s="20"/>
      <c r="AO1473" s="20"/>
      <c r="AP1473" s="21"/>
      <c r="AQ1473" s="122" t="s">
        <v>944</v>
      </c>
      <c r="AR1473" s="185" t="str">
        <f>INDEX(Преподаватели!F$3:F$72,MATCH($AK1473,Преподаватели!$E$3:$E$72,0),1)</f>
        <v>доц.</v>
      </c>
      <c r="AS1473" s="101" t="str">
        <f>INDEX(Преподаватели!G$3:G$72,MATCH($AK1473,Преподаватели!$E$3:$E$72,0),1)</f>
        <v>шт.</v>
      </c>
      <c r="AT1473" s="101" t="str">
        <f>INDEX(Преподаватели!H$3:H$72,MATCH($AK1473,Преподаватели!$E$3:$E$72,0),1)</f>
        <v>к.н.</v>
      </c>
      <c r="AU1473" s="186" t="str">
        <f>INDEX(Преподаватели!I$3:I$72,MATCH($AK1473,Преподаватели!$E$3:$E$72,0),1)</f>
        <v>б.з.</v>
      </c>
      <c r="AV1473" s="157"/>
      <c r="AW1473" s="163"/>
      <c r="AX1473" s="163"/>
      <c r="AY1473" s="164"/>
      <c r="AZ1473" s="165"/>
      <c r="BA1473" s="165"/>
    </row>
    <row r="1474" spans="1:53">
      <c r="A1474" s="22" t="s">
        <v>1044</v>
      </c>
      <c r="B1474" s="552" t="s">
        <v>1069</v>
      </c>
      <c r="C1474" s="68" t="s">
        <v>1005</v>
      </c>
      <c r="D1474" s="21" t="s">
        <v>437</v>
      </c>
      <c r="E1474" s="21" t="s">
        <v>192</v>
      </c>
      <c r="F1474" s="21">
        <v>2</v>
      </c>
      <c r="G1474" s="20" t="s">
        <v>1114</v>
      </c>
      <c r="H1474" s="21">
        <v>4</v>
      </c>
      <c r="I1474" s="49">
        <v>1</v>
      </c>
      <c r="J1474" s="37" t="s">
        <v>106</v>
      </c>
      <c r="K1474" s="31"/>
      <c r="L1474" s="31"/>
      <c r="M1474" s="38"/>
      <c r="N1474" s="193">
        <v>4</v>
      </c>
      <c r="O1474" s="21">
        <v>120</v>
      </c>
      <c r="P1474" s="21">
        <v>6</v>
      </c>
      <c r="Q1474" s="21">
        <v>0</v>
      </c>
      <c r="R1474" s="21">
        <v>0</v>
      </c>
      <c r="S1474" s="21">
        <v>6</v>
      </c>
      <c r="T1474" s="121">
        <v>102</v>
      </c>
      <c r="U1474" s="50">
        <f t="shared" si="356"/>
        <v>0</v>
      </c>
      <c r="V1474" s="29">
        <f t="shared" si="346"/>
        <v>0</v>
      </c>
      <c r="W1474" s="29">
        <f t="shared" si="347"/>
        <v>6</v>
      </c>
      <c r="X1474" s="57">
        <f t="shared" si="348"/>
        <v>0</v>
      </c>
      <c r="Y1474" s="29">
        <f t="shared" si="349"/>
        <v>0</v>
      </c>
      <c r="Z1474" s="20">
        <f t="shared" si="350"/>
        <v>0</v>
      </c>
      <c r="AA1474" s="20">
        <f t="shared" si="335"/>
        <v>0</v>
      </c>
      <c r="AB1474" s="20">
        <f t="shared" si="351"/>
        <v>1</v>
      </c>
      <c r="AC1474" s="20">
        <f t="shared" si="357"/>
        <v>0</v>
      </c>
      <c r="AD1474" s="20">
        <f t="shared" si="353"/>
        <v>0</v>
      </c>
      <c r="AE1474" s="23">
        <f t="shared" si="354"/>
        <v>0</v>
      </c>
      <c r="AF1474" s="25">
        <f t="shared" si="338"/>
        <v>0</v>
      </c>
      <c r="AG1474" s="360"/>
      <c r="AH1474" s="211">
        <f t="shared" si="344"/>
        <v>0</v>
      </c>
      <c r="AI1474" s="361"/>
      <c r="AJ1474" s="362">
        <f t="shared" si="345"/>
        <v>7</v>
      </c>
      <c r="AK1474" s="181" t="s">
        <v>972</v>
      </c>
      <c r="AL1474" s="182">
        <f t="shared" si="355"/>
        <v>1.1666666666666667E-2</v>
      </c>
      <c r="AM1474" s="158" t="s">
        <v>943</v>
      </c>
      <c r="AN1474" s="20"/>
      <c r="AO1474" s="20"/>
      <c r="AP1474" s="21"/>
      <c r="AQ1474" s="122" t="s">
        <v>944</v>
      </c>
      <c r="AR1474" s="185" t="str">
        <f>INDEX(Преподаватели!F$3:F$72,MATCH($AK1474,Преподаватели!$E$3:$E$72,0),1)</f>
        <v>доц.</v>
      </c>
      <c r="AS1474" s="101" t="str">
        <f>INDEX(Преподаватели!G$3:G$72,MATCH($AK1474,Преподаватели!$E$3:$E$72,0),1)</f>
        <v>шт.</v>
      </c>
      <c r="AT1474" s="101" t="str">
        <f>INDEX(Преподаватели!H$3:H$72,MATCH($AK1474,Преподаватели!$E$3:$E$72,0),1)</f>
        <v>к.н.</v>
      </c>
      <c r="AU1474" s="186" t="str">
        <f>INDEX(Преподаватели!I$3:I$72,MATCH($AK1474,Преподаватели!$E$3:$E$72,0),1)</f>
        <v>б.з.</v>
      </c>
      <c r="AV1474" s="157"/>
      <c r="AW1474" s="163"/>
      <c r="AX1474" s="163"/>
      <c r="AY1474" s="164"/>
      <c r="AZ1474" s="165"/>
      <c r="BA1474" s="165"/>
    </row>
    <row r="1475" spans="1:53" s="1" customFormat="1">
      <c r="A1475" s="22" t="s">
        <v>999</v>
      </c>
      <c r="B1475" s="552" t="s">
        <v>570</v>
      </c>
      <c r="C1475" s="68" t="s">
        <v>1005</v>
      </c>
      <c r="D1475" s="21" t="s">
        <v>437</v>
      </c>
      <c r="E1475" s="21" t="s">
        <v>192</v>
      </c>
      <c r="F1475" s="21">
        <v>1</v>
      </c>
      <c r="G1475" s="20" t="s">
        <v>1114</v>
      </c>
      <c r="H1475" s="21">
        <v>4</v>
      </c>
      <c r="I1475" s="49">
        <v>1</v>
      </c>
      <c r="J1475" s="37" t="s">
        <v>106</v>
      </c>
      <c r="K1475" s="31"/>
      <c r="L1475" s="31"/>
      <c r="M1475" s="38"/>
      <c r="N1475" s="193"/>
      <c r="O1475" s="21"/>
      <c r="P1475" s="21"/>
      <c r="Q1475" s="21"/>
      <c r="R1475" s="21"/>
      <c r="S1475" s="21"/>
      <c r="T1475" s="121"/>
      <c r="U1475" s="50">
        <f t="shared" si="356"/>
        <v>0</v>
      </c>
      <c r="V1475" s="29">
        <f t="shared" si="346"/>
        <v>0</v>
      </c>
      <c r="W1475" s="29">
        <f t="shared" si="347"/>
        <v>0</v>
      </c>
      <c r="X1475" s="57">
        <f t="shared" si="348"/>
        <v>0</v>
      </c>
      <c r="Y1475" s="29">
        <f t="shared" si="349"/>
        <v>0</v>
      </c>
      <c r="Z1475" s="20">
        <f t="shared" si="350"/>
        <v>0</v>
      </c>
      <c r="AA1475" s="20">
        <f t="shared" si="335"/>
        <v>0</v>
      </c>
      <c r="AB1475" s="20">
        <f t="shared" si="351"/>
        <v>1</v>
      </c>
      <c r="AC1475" s="20">
        <f t="shared" si="357"/>
        <v>0</v>
      </c>
      <c r="AD1475" s="20">
        <f t="shared" si="353"/>
        <v>0</v>
      </c>
      <c r="AE1475" s="23">
        <f t="shared" si="354"/>
        <v>0</v>
      </c>
      <c r="AF1475" s="25">
        <f t="shared" si="338"/>
        <v>0</v>
      </c>
      <c r="AG1475" s="360"/>
      <c r="AH1475" s="211">
        <f t="shared" si="344"/>
        <v>0</v>
      </c>
      <c r="AI1475" s="361"/>
      <c r="AJ1475" s="362">
        <f t="shared" si="345"/>
        <v>1</v>
      </c>
      <c r="AK1475" s="181" t="s">
        <v>996</v>
      </c>
      <c r="AL1475" s="182">
        <f t="shared" si="355"/>
        <v>1.6666666666666668E-3</v>
      </c>
      <c r="AM1475" s="158" t="s">
        <v>943</v>
      </c>
      <c r="AN1475" s="20"/>
      <c r="AO1475" s="20"/>
      <c r="AP1475" s="21"/>
      <c r="AQ1475" s="122" t="s">
        <v>944</v>
      </c>
      <c r="AR1475" s="185" t="str">
        <f>INDEX(Преподаватели!F$3:F$72,MATCH($AK1475,Преподаватели!$E$3:$E$72,0),1)</f>
        <v>доц.</v>
      </c>
      <c r="AS1475" s="101" t="str">
        <f>INDEX(Преподаватели!G$3:G$72,MATCH($AK1475,Преподаватели!$E$3:$E$72,0),1)</f>
        <v>шт.</v>
      </c>
      <c r="AT1475" s="101" t="str">
        <f>INDEX(Преподаватели!H$3:H$72,MATCH($AK1475,Преподаватели!$E$3:$E$72,0),1)</f>
        <v>к.н.</v>
      </c>
      <c r="AU1475" s="186" t="str">
        <f>INDEX(Преподаватели!I$3:I$72,MATCH($AK1475,Преподаватели!$E$3:$E$72,0),1)</f>
        <v>б.з.</v>
      </c>
      <c r="AV1475" s="157"/>
      <c r="AW1475" s="163"/>
      <c r="AX1475" s="163"/>
      <c r="AY1475" s="164"/>
      <c r="AZ1475" s="165"/>
      <c r="BA1475" s="165"/>
    </row>
    <row r="1476" spans="1:53" ht="25.5">
      <c r="A1476" s="22" t="s">
        <v>1071</v>
      </c>
      <c r="B1476" s="552" t="s">
        <v>1072</v>
      </c>
      <c r="C1476" s="68" t="s">
        <v>1005</v>
      </c>
      <c r="D1476" s="21" t="s">
        <v>437</v>
      </c>
      <c r="E1476" s="21" t="s">
        <v>192</v>
      </c>
      <c r="F1476" s="21">
        <v>1</v>
      </c>
      <c r="G1476" s="20" t="s">
        <v>1114</v>
      </c>
      <c r="H1476" s="21">
        <v>4</v>
      </c>
      <c r="I1476" s="49">
        <v>1</v>
      </c>
      <c r="J1476" s="37"/>
      <c r="K1476" s="31"/>
      <c r="L1476" s="31"/>
      <c r="M1476" s="38"/>
      <c r="N1476" s="193"/>
      <c r="O1476" s="21"/>
      <c r="P1476" s="21">
        <v>4</v>
      </c>
      <c r="Q1476" s="21">
        <v>4</v>
      </c>
      <c r="R1476" s="21"/>
      <c r="S1476" s="21"/>
      <c r="T1476" s="121"/>
      <c r="U1476" s="50">
        <f t="shared" si="356"/>
        <v>4</v>
      </c>
      <c r="V1476" s="29">
        <f t="shared" si="346"/>
        <v>0</v>
      </c>
      <c r="W1476" s="29">
        <f t="shared" si="347"/>
        <v>0</v>
      </c>
      <c r="X1476" s="57">
        <f t="shared" si="348"/>
        <v>0</v>
      </c>
      <c r="Y1476" s="29">
        <f t="shared" si="349"/>
        <v>0</v>
      </c>
      <c r="Z1476" s="20">
        <f t="shared" si="350"/>
        <v>0</v>
      </c>
      <c r="AA1476" s="20">
        <f t="shared" si="335"/>
        <v>0</v>
      </c>
      <c r="AB1476" s="20">
        <f t="shared" si="351"/>
        <v>0</v>
      </c>
      <c r="AC1476" s="20">
        <f t="shared" si="357"/>
        <v>0</v>
      </c>
      <c r="AD1476" s="20">
        <f t="shared" si="353"/>
        <v>0</v>
      </c>
      <c r="AE1476" s="23">
        <f t="shared" si="354"/>
        <v>0</v>
      </c>
      <c r="AF1476" s="25">
        <f t="shared" si="338"/>
        <v>0</v>
      </c>
      <c r="AG1476" s="360"/>
      <c r="AH1476" s="211">
        <f t="shared" si="344"/>
        <v>0</v>
      </c>
      <c r="AI1476" s="361"/>
      <c r="AJ1476" s="362">
        <f t="shared" si="345"/>
        <v>4</v>
      </c>
      <c r="AK1476" s="181" t="s">
        <v>1001</v>
      </c>
      <c r="AL1476" s="182">
        <f t="shared" si="355"/>
        <v>6.6666666666666671E-3</v>
      </c>
      <c r="AM1476" s="158" t="s">
        <v>943</v>
      </c>
      <c r="AN1476" s="20"/>
      <c r="AO1476" s="20"/>
      <c r="AP1476" s="21"/>
      <c r="AQ1476" s="122" t="s">
        <v>944</v>
      </c>
      <c r="AR1476" s="185" t="str">
        <f>INDEX(Преподаватели!F$3:F$72,MATCH($AK1476,Преподаватели!$E$3:$E$72,0),1)</f>
        <v>доц.</v>
      </c>
      <c r="AS1476" s="101" t="str">
        <f>INDEX(Преподаватели!G$3:G$72,MATCH($AK1476,Преподаватели!$E$3:$E$72,0),1)</f>
        <v>шт.сум.</v>
      </c>
      <c r="AT1476" s="101" t="str">
        <f>INDEX(Преподаватели!H$3:H$72,MATCH($AK1476,Преподаватели!$E$3:$E$72,0),1)</f>
        <v>к.н.</v>
      </c>
      <c r="AU1476" s="186" t="str">
        <f>INDEX(Преподаватели!I$3:I$72,MATCH($AK1476,Преподаватели!$E$3:$E$72,0),1)</f>
        <v>доц.</v>
      </c>
      <c r="AV1476" s="157"/>
      <c r="AW1476" s="163"/>
      <c r="AX1476" s="163"/>
      <c r="AY1476" s="164"/>
      <c r="AZ1476" s="165"/>
      <c r="BA1476" s="165"/>
    </row>
    <row r="1477" spans="1:53" s="1" customFormat="1" ht="25.5">
      <c r="A1477" s="21" t="s">
        <v>1071</v>
      </c>
      <c r="B1477" s="552" t="s">
        <v>1072</v>
      </c>
      <c r="C1477" s="68" t="s">
        <v>1005</v>
      </c>
      <c r="D1477" s="21" t="s">
        <v>437</v>
      </c>
      <c r="E1477" s="21" t="s">
        <v>192</v>
      </c>
      <c r="F1477" s="21">
        <v>2</v>
      </c>
      <c r="G1477" s="20" t="s">
        <v>1114</v>
      </c>
      <c r="H1477" s="21">
        <v>4</v>
      </c>
      <c r="I1477" s="49">
        <v>1</v>
      </c>
      <c r="J1477" s="37"/>
      <c r="K1477" s="31" t="s">
        <v>106</v>
      </c>
      <c r="L1477" s="31"/>
      <c r="M1477" s="38"/>
      <c r="N1477" s="193">
        <v>3</v>
      </c>
      <c r="O1477" s="21">
        <v>90</v>
      </c>
      <c r="P1477" s="21">
        <v>6</v>
      </c>
      <c r="Q1477" s="21">
        <v>0</v>
      </c>
      <c r="R1477" s="21">
        <v>0</v>
      </c>
      <c r="S1477" s="21">
        <v>6</v>
      </c>
      <c r="T1477" s="121">
        <v>74</v>
      </c>
      <c r="U1477" s="50">
        <f t="shared" si="356"/>
        <v>0</v>
      </c>
      <c r="V1477" s="29">
        <f t="shared" si="346"/>
        <v>0</v>
      </c>
      <c r="W1477" s="29">
        <f t="shared" si="347"/>
        <v>6</v>
      </c>
      <c r="X1477" s="57">
        <f t="shared" si="348"/>
        <v>0</v>
      </c>
      <c r="Y1477" s="29">
        <f t="shared" si="349"/>
        <v>0</v>
      </c>
      <c r="Z1477" s="20">
        <f t="shared" si="350"/>
        <v>0</v>
      </c>
      <c r="AA1477" s="20">
        <f t="shared" si="335"/>
        <v>0</v>
      </c>
      <c r="AB1477" s="20">
        <f t="shared" si="351"/>
        <v>0</v>
      </c>
      <c r="AC1477" s="20">
        <f t="shared" si="357"/>
        <v>0</v>
      </c>
      <c r="AD1477" s="20">
        <f t="shared" si="353"/>
        <v>0</v>
      </c>
      <c r="AE1477" s="23">
        <f t="shared" si="354"/>
        <v>0</v>
      </c>
      <c r="AF1477" s="25">
        <f t="shared" si="338"/>
        <v>0</v>
      </c>
      <c r="AG1477" s="360"/>
      <c r="AH1477" s="211">
        <f t="shared" si="344"/>
        <v>0</v>
      </c>
      <c r="AI1477" s="361"/>
      <c r="AJ1477" s="362">
        <f t="shared" si="345"/>
        <v>6</v>
      </c>
      <c r="AK1477" s="181" t="s">
        <v>1001</v>
      </c>
      <c r="AL1477" s="182">
        <f t="shared" si="355"/>
        <v>0.01</v>
      </c>
      <c r="AM1477" s="158" t="s">
        <v>943</v>
      </c>
      <c r="AN1477" s="20"/>
      <c r="AO1477" s="20"/>
      <c r="AP1477" s="21"/>
      <c r="AQ1477" s="122" t="s">
        <v>944</v>
      </c>
      <c r="AR1477" s="185" t="str">
        <f>INDEX(Преподаватели!F$3:F$72,MATCH($AK1477,Преподаватели!$E$3:$E$72,0),1)</f>
        <v>доц.</v>
      </c>
      <c r="AS1477" s="101" t="str">
        <f>INDEX(Преподаватели!G$3:G$72,MATCH($AK1477,Преподаватели!$E$3:$E$72,0),1)</f>
        <v>шт.сум.</v>
      </c>
      <c r="AT1477" s="101" t="str">
        <f>INDEX(Преподаватели!H$3:H$72,MATCH($AK1477,Преподаватели!$E$3:$E$72,0),1)</f>
        <v>к.н.</v>
      </c>
      <c r="AU1477" s="186" t="str">
        <f>INDEX(Преподаватели!I$3:I$72,MATCH($AK1477,Преподаватели!$E$3:$E$72,0),1)</f>
        <v>доц.</v>
      </c>
      <c r="AV1477" s="157"/>
      <c r="AW1477" s="163"/>
      <c r="AX1477" s="163"/>
      <c r="AY1477" s="164"/>
      <c r="AZ1477" s="165"/>
      <c r="BA1477" s="165"/>
    </row>
    <row r="1478" spans="1:53" s="1" customFormat="1" ht="25.5">
      <c r="A1478" s="21" t="s">
        <v>1073</v>
      </c>
      <c r="B1478" s="552" t="s">
        <v>1074</v>
      </c>
      <c r="C1478" s="68" t="s">
        <v>1005</v>
      </c>
      <c r="D1478" s="21" t="s">
        <v>437</v>
      </c>
      <c r="E1478" s="21" t="s">
        <v>192</v>
      </c>
      <c r="F1478" s="21">
        <v>1</v>
      </c>
      <c r="G1478" s="20" t="s">
        <v>1114</v>
      </c>
      <c r="H1478" s="21">
        <v>4</v>
      </c>
      <c r="I1478" s="49">
        <v>1</v>
      </c>
      <c r="J1478" s="37"/>
      <c r="K1478" s="31"/>
      <c r="L1478" s="31"/>
      <c r="M1478" s="38"/>
      <c r="N1478" s="193"/>
      <c r="O1478" s="21"/>
      <c r="P1478" s="21">
        <v>4</v>
      </c>
      <c r="Q1478" s="21">
        <v>4</v>
      </c>
      <c r="R1478" s="21"/>
      <c r="S1478" s="21"/>
      <c r="T1478" s="121"/>
      <c r="U1478" s="50">
        <f t="shared" si="356"/>
        <v>4</v>
      </c>
      <c r="V1478" s="29">
        <f t="shared" si="346"/>
        <v>0</v>
      </c>
      <c r="W1478" s="29">
        <f t="shared" si="347"/>
        <v>0</v>
      </c>
      <c r="X1478" s="57">
        <f t="shared" si="348"/>
        <v>0</v>
      </c>
      <c r="Y1478" s="29">
        <f t="shared" si="349"/>
        <v>0</v>
      </c>
      <c r="Z1478" s="20">
        <f t="shared" si="350"/>
        <v>0</v>
      </c>
      <c r="AA1478" s="20">
        <f t="shared" si="335"/>
        <v>0</v>
      </c>
      <c r="AB1478" s="20">
        <f t="shared" si="351"/>
        <v>0</v>
      </c>
      <c r="AC1478" s="20">
        <f t="shared" si="357"/>
        <v>0</v>
      </c>
      <c r="AD1478" s="20">
        <f t="shared" si="353"/>
        <v>0</v>
      </c>
      <c r="AE1478" s="23">
        <f t="shared" si="354"/>
        <v>0</v>
      </c>
      <c r="AF1478" s="25">
        <f t="shared" si="338"/>
        <v>0</v>
      </c>
      <c r="AG1478" s="360"/>
      <c r="AH1478" s="211">
        <f t="shared" si="344"/>
        <v>0</v>
      </c>
      <c r="AI1478" s="361"/>
      <c r="AJ1478" s="362">
        <f t="shared" si="345"/>
        <v>4</v>
      </c>
      <c r="AK1478" s="181" t="s">
        <v>1001</v>
      </c>
      <c r="AL1478" s="182">
        <f t="shared" si="355"/>
        <v>6.6666666666666671E-3</v>
      </c>
      <c r="AM1478" s="158" t="s">
        <v>943</v>
      </c>
      <c r="AN1478" s="20"/>
      <c r="AO1478" s="20"/>
      <c r="AP1478" s="21"/>
      <c r="AQ1478" s="122" t="s">
        <v>944</v>
      </c>
      <c r="AR1478" s="185" t="str">
        <f>INDEX(Преподаватели!F$3:F$72,MATCH($AK1478,Преподаватели!$E$3:$E$72,0),1)</f>
        <v>доц.</v>
      </c>
      <c r="AS1478" s="101" t="str">
        <f>INDEX(Преподаватели!G$3:G$72,MATCH($AK1478,Преподаватели!$E$3:$E$72,0),1)</f>
        <v>шт.сум.</v>
      </c>
      <c r="AT1478" s="101" t="str">
        <f>INDEX(Преподаватели!H$3:H$72,MATCH($AK1478,Преподаватели!$E$3:$E$72,0),1)</f>
        <v>к.н.</v>
      </c>
      <c r="AU1478" s="186" t="str">
        <f>INDEX(Преподаватели!I$3:I$72,MATCH($AK1478,Преподаватели!$E$3:$E$72,0),1)</f>
        <v>доц.</v>
      </c>
      <c r="AV1478" s="157"/>
      <c r="AW1478" s="163"/>
      <c r="AX1478" s="163"/>
      <c r="AY1478" s="164"/>
      <c r="AZ1478" s="165"/>
      <c r="BA1478" s="165"/>
    </row>
    <row r="1479" spans="1:53" ht="25.5">
      <c r="A1479" s="22" t="s">
        <v>1073</v>
      </c>
      <c r="B1479" s="552" t="s">
        <v>1074</v>
      </c>
      <c r="C1479" s="68" t="s">
        <v>1005</v>
      </c>
      <c r="D1479" s="21" t="s">
        <v>437</v>
      </c>
      <c r="E1479" s="21" t="s">
        <v>192</v>
      </c>
      <c r="F1479" s="21">
        <v>2</v>
      </c>
      <c r="G1479" s="20" t="s">
        <v>1114</v>
      </c>
      <c r="H1479" s="21">
        <v>4</v>
      </c>
      <c r="I1479" s="49">
        <v>1</v>
      </c>
      <c r="J1479" s="37"/>
      <c r="K1479" s="31" t="s">
        <v>106</v>
      </c>
      <c r="L1479" s="31"/>
      <c r="M1479" s="38"/>
      <c r="N1479" s="193">
        <v>3</v>
      </c>
      <c r="O1479" s="21">
        <v>90</v>
      </c>
      <c r="P1479" s="21">
        <v>6</v>
      </c>
      <c r="Q1479" s="21">
        <v>0</v>
      </c>
      <c r="R1479" s="21">
        <v>0</v>
      </c>
      <c r="S1479" s="21">
        <v>6</v>
      </c>
      <c r="T1479" s="121">
        <v>78</v>
      </c>
      <c r="U1479" s="50">
        <f t="shared" si="356"/>
        <v>0</v>
      </c>
      <c r="V1479" s="29">
        <f t="shared" si="346"/>
        <v>0</v>
      </c>
      <c r="W1479" s="29">
        <f t="shared" si="347"/>
        <v>6</v>
      </c>
      <c r="X1479" s="57">
        <f t="shared" si="348"/>
        <v>0</v>
      </c>
      <c r="Y1479" s="29">
        <f t="shared" si="349"/>
        <v>0</v>
      </c>
      <c r="Z1479" s="20">
        <f t="shared" si="350"/>
        <v>0</v>
      </c>
      <c r="AA1479" s="20">
        <f t="shared" si="335"/>
        <v>0</v>
      </c>
      <c r="AB1479" s="20">
        <f t="shared" si="351"/>
        <v>0</v>
      </c>
      <c r="AC1479" s="20">
        <f t="shared" si="357"/>
        <v>0</v>
      </c>
      <c r="AD1479" s="20">
        <f t="shared" si="353"/>
        <v>0</v>
      </c>
      <c r="AE1479" s="23">
        <f t="shared" si="354"/>
        <v>0</v>
      </c>
      <c r="AF1479" s="25">
        <f t="shared" si="338"/>
        <v>0</v>
      </c>
      <c r="AG1479" s="360"/>
      <c r="AH1479" s="211">
        <f t="shared" si="344"/>
        <v>0</v>
      </c>
      <c r="AI1479" s="361"/>
      <c r="AJ1479" s="362">
        <f t="shared" si="345"/>
        <v>6</v>
      </c>
      <c r="AK1479" s="181" t="s">
        <v>1001</v>
      </c>
      <c r="AL1479" s="182">
        <f t="shared" si="355"/>
        <v>0.01</v>
      </c>
      <c r="AM1479" s="158" t="s">
        <v>943</v>
      </c>
      <c r="AN1479" s="20"/>
      <c r="AO1479" s="20"/>
      <c r="AP1479" s="21"/>
      <c r="AQ1479" s="122" t="s">
        <v>944</v>
      </c>
      <c r="AR1479" s="185" t="str">
        <f>INDEX(Преподаватели!F$3:F$72,MATCH($AK1479,Преподаватели!$E$3:$E$72,0),1)</f>
        <v>доц.</v>
      </c>
      <c r="AS1479" s="101" t="str">
        <f>INDEX(Преподаватели!G$3:G$72,MATCH($AK1479,Преподаватели!$E$3:$E$72,0),1)</f>
        <v>шт.сум.</v>
      </c>
      <c r="AT1479" s="101" t="str">
        <f>INDEX(Преподаватели!H$3:H$72,MATCH($AK1479,Преподаватели!$E$3:$E$72,0),1)</f>
        <v>к.н.</v>
      </c>
      <c r="AU1479" s="186" t="str">
        <f>INDEX(Преподаватели!I$3:I$72,MATCH($AK1479,Преподаватели!$E$3:$E$72,0),1)</f>
        <v>доц.</v>
      </c>
      <c r="AV1479" s="157"/>
      <c r="AW1479" s="163"/>
      <c r="AX1479" s="163"/>
      <c r="AY1479" s="164"/>
      <c r="AZ1479" s="165"/>
      <c r="BA1479" s="165"/>
    </row>
    <row r="1480" spans="1:53">
      <c r="A1480" s="334" t="s">
        <v>1080</v>
      </c>
      <c r="B1480" s="552" t="s">
        <v>112</v>
      </c>
      <c r="C1480" s="68" t="s">
        <v>1005</v>
      </c>
      <c r="D1480" s="21" t="s">
        <v>437</v>
      </c>
      <c r="E1480" s="21" t="s">
        <v>192</v>
      </c>
      <c r="F1480" s="21">
        <v>1</v>
      </c>
      <c r="G1480" s="20" t="s">
        <v>1114</v>
      </c>
      <c r="H1480" s="21">
        <v>4</v>
      </c>
      <c r="I1480" s="49">
        <v>1</v>
      </c>
      <c r="J1480" s="37"/>
      <c r="K1480" s="31"/>
      <c r="L1480" s="31"/>
      <c r="M1480" s="38"/>
      <c r="N1480" s="193"/>
      <c r="O1480" s="21"/>
      <c r="P1480" s="21">
        <v>4</v>
      </c>
      <c r="Q1480" s="21">
        <v>4</v>
      </c>
      <c r="R1480" s="21"/>
      <c r="S1480" s="21"/>
      <c r="T1480" s="121"/>
      <c r="U1480" s="50">
        <f t="shared" si="356"/>
        <v>4</v>
      </c>
      <c r="V1480" s="29">
        <f t="shared" si="346"/>
        <v>0</v>
      </c>
      <c r="W1480" s="29">
        <f t="shared" si="347"/>
        <v>0</v>
      </c>
      <c r="X1480" s="57">
        <f t="shared" si="348"/>
        <v>0</v>
      </c>
      <c r="Y1480" s="29">
        <f t="shared" si="349"/>
        <v>0</v>
      </c>
      <c r="Z1480" s="20">
        <f t="shared" si="350"/>
        <v>0</v>
      </c>
      <c r="AA1480" s="20">
        <f t="shared" si="335"/>
        <v>0</v>
      </c>
      <c r="AB1480" s="20">
        <f t="shared" si="351"/>
        <v>0</v>
      </c>
      <c r="AC1480" s="20">
        <f t="shared" si="357"/>
        <v>0</v>
      </c>
      <c r="AD1480" s="20">
        <f t="shared" si="353"/>
        <v>0</v>
      </c>
      <c r="AE1480" s="23">
        <f t="shared" si="354"/>
        <v>0</v>
      </c>
      <c r="AF1480" s="25">
        <f t="shared" si="338"/>
        <v>0</v>
      </c>
      <c r="AG1480" s="360"/>
      <c r="AH1480" s="211">
        <f t="shared" si="344"/>
        <v>0</v>
      </c>
      <c r="AI1480" s="361"/>
      <c r="AJ1480" s="362">
        <f t="shared" si="345"/>
        <v>4</v>
      </c>
      <c r="AK1480" s="181" t="s">
        <v>972</v>
      </c>
      <c r="AL1480" s="182">
        <f t="shared" si="355"/>
        <v>6.6666666666666671E-3</v>
      </c>
      <c r="AM1480" s="158" t="s">
        <v>943</v>
      </c>
      <c r="AN1480" s="20"/>
      <c r="AO1480" s="20"/>
      <c r="AP1480" s="21"/>
      <c r="AQ1480" s="122" t="s">
        <v>944</v>
      </c>
      <c r="AR1480" s="185" t="str">
        <f>INDEX(Преподаватели!F$3:F$72,MATCH($AK1480,Преподаватели!$E$3:$E$72,0),1)</f>
        <v>доц.</v>
      </c>
      <c r="AS1480" s="101" t="str">
        <f>INDEX(Преподаватели!G$3:G$72,MATCH($AK1480,Преподаватели!$E$3:$E$72,0),1)</f>
        <v>шт.</v>
      </c>
      <c r="AT1480" s="101" t="str">
        <f>INDEX(Преподаватели!H$3:H$72,MATCH($AK1480,Преподаватели!$E$3:$E$72,0),1)</f>
        <v>к.н.</v>
      </c>
      <c r="AU1480" s="186" t="str">
        <f>INDEX(Преподаватели!I$3:I$72,MATCH($AK1480,Преподаватели!$E$3:$E$72,0),1)</f>
        <v>б.з.</v>
      </c>
      <c r="AV1480" s="157"/>
      <c r="AW1480" s="163"/>
      <c r="AX1480" s="163"/>
      <c r="AY1480" s="164"/>
      <c r="AZ1480" s="165"/>
      <c r="BA1480" s="165"/>
    </row>
    <row r="1481" spans="1:53" s="1" customFormat="1">
      <c r="A1481" s="22" t="s">
        <v>1030</v>
      </c>
      <c r="B1481" s="552" t="s">
        <v>112</v>
      </c>
      <c r="C1481" s="68" t="s">
        <v>1005</v>
      </c>
      <c r="D1481" s="21" t="s">
        <v>437</v>
      </c>
      <c r="E1481" s="21" t="s">
        <v>192</v>
      </c>
      <c r="F1481" s="21">
        <v>1</v>
      </c>
      <c r="G1481" s="20" t="s">
        <v>1114</v>
      </c>
      <c r="H1481" s="21">
        <v>4</v>
      </c>
      <c r="I1481" s="49">
        <v>1</v>
      </c>
      <c r="J1481" s="37"/>
      <c r="K1481" s="31" t="s">
        <v>106</v>
      </c>
      <c r="L1481" s="31"/>
      <c r="M1481" s="38"/>
      <c r="N1481" s="193">
        <v>3</v>
      </c>
      <c r="O1481" s="21">
        <v>90</v>
      </c>
      <c r="P1481" s="21">
        <v>6</v>
      </c>
      <c r="Q1481" s="21">
        <v>0</v>
      </c>
      <c r="R1481" s="21">
        <v>0</v>
      </c>
      <c r="S1481" s="21">
        <v>6</v>
      </c>
      <c r="T1481" s="121">
        <v>80</v>
      </c>
      <c r="U1481" s="50">
        <f t="shared" si="356"/>
        <v>0</v>
      </c>
      <c r="V1481" s="29">
        <f t="shared" si="346"/>
        <v>0</v>
      </c>
      <c r="W1481" s="29">
        <f t="shared" si="347"/>
        <v>6</v>
      </c>
      <c r="X1481" s="57">
        <f t="shared" si="348"/>
        <v>0</v>
      </c>
      <c r="Y1481" s="29">
        <f t="shared" si="349"/>
        <v>0</v>
      </c>
      <c r="Z1481" s="20">
        <f t="shared" si="350"/>
        <v>0</v>
      </c>
      <c r="AA1481" s="20">
        <f t="shared" si="335"/>
        <v>0</v>
      </c>
      <c r="AB1481" s="20">
        <f t="shared" si="351"/>
        <v>0</v>
      </c>
      <c r="AC1481" s="20">
        <f t="shared" si="357"/>
        <v>0</v>
      </c>
      <c r="AD1481" s="20">
        <f t="shared" si="353"/>
        <v>0</v>
      </c>
      <c r="AE1481" s="23">
        <f t="shared" si="354"/>
        <v>0</v>
      </c>
      <c r="AF1481" s="25">
        <f t="shared" si="338"/>
        <v>0</v>
      </c>
      <c r="AG1481" s="360"/>
      <c r="AH1481" s="211">
        <f t="shared" si="344"/>
        <v>0</v>
      </c>
      <c r="AI1481" s="361"/>
      <c r="AJ1481" s="362">
        <f t="shared" si="345"/>
        <v>6</v>
      </c>
      <c r="AK1481" s="181" t="s">
        <v>972</v>
      </c>
      <c r="AL1481" s="182">
        <f t="shared" si="355"/>
        <v>0.01</v>
      </c>
      <c r="AM1481" s="158" t="s">
        <v>943</v>
      </c>
      <c r="AN1481" s="20"/>
      <c r="AO1481" s="20"/>
      <c r="AP1481" s="21"/>
      <c r="AQ1481" s="122" t="s">
        <v>944</v>
      </c>
      <c r="AR1481" s="185" t="str">
        <f>INDEX(Преподаватели!F$3:F$72,MATCH($AK1481,Преподаватели!$E$3:$E$72,0),1)</f>
        <v>доц.</v>
      </c>
      <c r="AS1481" s="101" t="str">
        <f>INDEX(Преподаватели!G$3:G$72,MATCH($AK1481,Преподаватели!$E$3:$E$72,0),1)</f>
        <v>шт.</v>
      </c>
      <c r="AT1481" s="101" t="str">
        <f>INDEX(Преподаватели!H$3:H$72,MATCH($AK1481,Преподаватели!$E$3:$E$72,0),1)</f>
        <v>к.н.</v>
      </c>
      <c r="AU1481" s="186" t="str">
        <f>INDEX(Преподаватели!I$3:I$72,MATCH($AK1481,Преподаватели!$E$3:$E$72,0),1)</f>
        <v>б.з.</v>
      </c>
      <c r="AV1481" s="157"/>
      <c r="AW1481" s="163"/>
      <c r="AX1481" s="163"/>
      <c r="AY1481" s="164"/>
      <c r="AZ1481" s="165"/>
      <c r="BA1481" s="165"/>
    </row>
    <row r="1482" spans="1:53" s="1" customFormat="1">
      <c r="A1482" s="21" t="s">
        <v>1113</v>
      </c>
      <c r="B1482" s="552" t="s">
        <v>1056</v>
      </c>
      <c r="C1482" s="68" t="s">
        <v>1005</v>
      </c>
      <c r="D1482" s="21" t="s">
        <v>437</v>
      </c>
      <c r="E1482" s="21" t="s">
        <v>192</v>
      </c>
      <c r="F1482" s="21">
        <v>1</v>
      </c>
      <c r="G1482" s="20" t="s">
        <v>1114</v>
      </c>
      <c r="H1482" s="21">
        <v>4</v>
      </c>
      <c r="I1482" s="49">
        <v>1</v>
      </c>
      <c r="J1482" s="37"/>
      <c r="K1482" s="31" t="s">
        <v>439</v>
      </c>
      <c r="L1482" s="31"/>
      <c r="M1482" s="38"/>
      <c r="N1482" s="193"/>
      <c r="O1482" s="21"/>
      <c r="P1482" s="21">
        <v>2</v>
      </c>
      <c r="Q1482" s="21">
        <v>2</v>
      </c>
      <c r="R1482" s="21"/>
      <c r="S1482" s="21"/>
      <c r="T1482" s="121"/>
      <c r="U1482" s="50">
        <f t="shared" si="356"/>
        <v>2</v>
      </c>
      <c r="V1482" s="29">
        <f t="shared" si="346"/>
        <v>0</v>
      </c>
      <c r="W1482" s="29">
        <f t="shared" si="347"/>
        <v>0</v>
      </c>
      <c r="X1482" s="57">
        <f t="shared" si="348"/>
        <v>0</v>
      </c>
      <c r="Y1482" s="29">
        <f t="shared" si="349"/>
        <v>0</v>
      </c>
      <c r="Z1482" s="20">
        <f t="shared" si="350"/>
        <v>0</v>
      </c>
      <c r="AA1482" s="20">
        <f t="shared" si="335"/>
        <v>0</v>
      </c>
      <c r="AB1482" s="20">
        <f t="shared" si="351"/>
        <v>0</v>
      </c>
      <c r="AC1482" s="20">
        <f t="shared" si="357"/>
        <v>0</v>
      </c>
      <c r="AD1482" s="20">
        <f t="shared" si="353"/>
        <v>0</v>
      </c>
      <c r="AE1482" s="23">
        <f t="shared" si="354"/>
        <v>0</v>
      </c>
      <c r="AF1482" s="25">
        <f t="shared" si="338"/>
        <v>0</v>
      </c>
      <c r="AG1482" s="360"/>
      <c r="AH1482" s="211">
        <f t="shared" si="344"/>
        <v>0</v>
      </c>
      <c r="AI1482" s="361"/>
      <c r="AJ1482" s="362">
        <f t="shared" si="345"/>
        <v>2</v>
      </c>
      <c r="AK1482" s="181" t="s">
        <v>972</v>
      </c>
      <c r="AL1482" s="182">
        <f t="shared" si="355"/>
        <v>3.3333333333333335E-3</v>
      </c>
      <c r="AM1482" s="158" t="s">
        <v>943</v>
      </c>
      <c r="AN1482" s="20"/>
      <c r="AO1482" s="20"/>
      <c r="AP1482" s="21"/>
      <c r="AQ1482" s="122" t="s">
        <v>944</v>
      </c>
      <c r="AR1482" s="185" t="str">
        <f>INDEX(Преподаватели!F$3:F$72,MATCH($AK1482,Преподаватели!$E$3:$E$72,0),1)</f>
        <v>доц.</v>
      </c>
      <c r="AS1482" s="101" t="str">
        <f>INDEX(Преподаватели!G$3:G$72,MATCH($AK1482,Преподаватели!$E$3:$E$72,0),1)</f>
        <v>шт.</v>
      </c>
      <c r="AT1482" s="101" t="str">
        <f>INDEX(Преподаватели!H$3:H$72,MATCH($AK1482,Преподаватели!$E$3:$E$72,0),1)</f>
        <v>к.н.</v>
      </c>
      <c r="AU1482" s="186" t="str">
        <f>INDEX(Преподаватели!I$3:I$72,MATCH($AK1482,Преподаватели!$E$3:$E$72,0),1)</f>
        <v>б.з.</v>
      </c>
      <c r="AV1482" s="157"/>
      <c r="AW1482" s="163"/>
      <c r="AX1482" s="163"/>
      <c r="AY1482" s="164"/>
      <c r="AZ1482" s="165"/>
      <c r="BA1482" s="165"/>
    </row>
    <row r="1483" spans="1:53">
      <c r="A1483" s="324" t="s">
        <v>877</v>
      </c>
      <c r="B1483" s="552" t="s">
        <v>1056</v>
      </c>
      <c r="C1483" s="68" t="s">
        <v>1005</v>
      </c>
      <c r="D1483" s="21" t="s">
        <v>437</v>
      </c>
      <c r="E1483" s="21" t="s">
        <v>192</v>
      </c>
      <c r="F1483" s="21">
        <v>2</v>
      </c>
      <c r="G1483" s="20" t="s">
        <v>1114</v>
      </c>
      <c r="H1483" s="21">
        <v>4</v>
      </c>
      <c r="I1483" s="49">
        <v>1</v>
      </c>
      <c r="J1483" s="37"/>
      <c r="K1483" s="31" t="s">
        <v>879</v>
      </c>
      <c r="L1483" s="31"/>
      <c r="M1483" s="38"/>
      <c r="N1483" s="193">
        <v>7.5</v>
      </c>
      <c r="O1483" s="21">
        <v>225</v>
      </c>
      <c r="P1483" s="21">
        <v>0</v>
      </c>
      <c r="Q1483" s="21">
        <v>0</v>
      </c>
      <c r="R1483" s="21">
        <v>0</v>
      </c>
      <c r="S1483" s="21">
        <v>0</v>
      </c>
      <c r="T1483" s="121"/>
      <c r="U1483" s="50">
        <f t="shared" si="356"/>
        <v>0</v>
      </c>
      <c r="V1483" s="29">
        <f t="shared" si="346"/>
        <v>0</v>
      </c>
      <c r="W1483" s="29">
        <f t="shared" si="347"/>
        <v>0</v>
      </c>
      <c r="X1483" s="57">
        <f t="shared" si="348"/>
        <v>0</v>
      </c>
      <c r="Y1483" s="29">
        <f t="shared" si="349"/>
        <v>0</v>
      </c>
      <c r="Z1483" s="20">
        <f t="shared" si="350"/>
        <v>0</v>
      </c>
      <c r="AA1483" s="20">
        <f t="shared" si="335"/>
        <v>0</v>
      </c>
      <c r="AB1483" s="20">
        <f t="shared" si="351"/>
        <v>0</v>
      </c>
      <c r="AC1483" s="20">
        <f t="shared" si="357"/>
        <v>0</v>
      </c>
      <c r="AD1483" s="20">
        <f t="shared" si="353"/>
        <v>0</v>
      </c>
      <c r="AE1483" s="23">
        <f t="shared" si="354"/>
        <v>0</v>
      </c>
      <c r="AF1483" s="25">
        <f t="shared" si="338"/>
        <v>0.4</v>
      </c>
      <c r="AG1483" s="360"/>
      <c r="AH1483" s="211">
        <f t="shared" si="344"/>
        <v>0</v>
      </c>
      <c r="AI1483" s="361"/>
      <c r="AJ1483" s="362">
        <f t="shared" si="345"/>
        <v>0.4</v>
      </c>
      <c r="AK1483" s="181" t="s">
        <v>972</v>
      </c>
      <c r="AL1483" s="182">
        <f t="shared" si="355"/>
        <v>6.6666666666666675E-4</v>
      </c>
      <c r="AM1483" s="158" t="s">
        <v>943</v>
      </c>
      <c r="AN1483" s="20"/>
      <c r="AO1483" s="20"/>
      <c r="AP1483" s="21"/>
      <c r="AQ1483" s="122" t="s">
        <v>944</v>
      </c>
      <c r="AR1483" s="185" t="str">
        <f>INDEX(Преподаватели!F$3:F$72,MATCH($AK1483,Преподаватели!$E$3:$E$72,0),1)</f>
        <v>доц.</v>
      </c>
      <c r="AS1483" s="101" t="str">
        <f>INDEX(Преподаватели!G$3:G$72,MATCH($AK1483,Преподаватели!$E$3:$E$72,0),1)</f>
        <v>шт.</v>
      </c>
      <c r="AT1483" s="101" t="str">
        <f>INDEX(Преподаватели!H$3:H$72,MATCH($AK1483,Преподаватели!$E$3:$E$72,0),1)</f>
        <v>к.н.</v>
      </c>
      <c r="AU1483" s="186" t="str">
        <f>INDEX(Преподаватели!I$3:I$72,MATCH($AK1483,Преподаватели!$E$3:$E$72,0),1)</f>
        <v>б.з.</v>
      </c>
      <c r="AV1483" s="157"/>
      <c r="AW1483" s="163"/>
      <c r="AX1483" s="163"/>
      <c r="AY1483" s="164"/>
      <c r="AZ1483" s="165"/>
      <c r="BA1483" s="165"/>
    </row>
    <row r="1484" spans="1:53" ht="25.5">
      <c r="A1484" s="22" t="s">
        <v>1002</v>
      </c>
      <c r="B1484" s="552" t="s">
        <v>569</v>
      </c>
      <c r="C1484" s="68" t="s">
        <v>995</v>
      </c>
      <c r="D1484" s="21" t="s">
        <v>437</v>
      </c>
      <c r="E1484" s="21" t="s">
        <v>192</v>
      </c>
      <c r="F1484" s="21">
        <v>2</v>
      </c>
      <c r="G1484" s="320" t="s">
        <v>1103</v>
      </c>
      <c r="H1484" s="21">
        <v>13</v>
      </c>
      <c r="I1484" s="49">
        <v>1</v>
      </c>
      <c r="J1484" s="37"/>
      <c r="K1484" s="31" t="s">
        <v>106</v>
      </c>
      <c r="L1484" s="31"/>
      <c r="M1484" s="38"/>
      <c r="N1484" s="193">
        <v>2</v>
      </c>
      <c r="O1484" s="21">
        <v>60</v>
      </c>
      <c r="P1484" s="21">
        <v>8</v>
      </c>
      <c r="Q1484" s="21">
        <v>0</v>
      </c>
      <c r="R1484" s="21">
        <v>0</v>
      </c>
      <c r="S1484" s="21">
        <v>8</v>
      </c>
      <c r="T1484" s="121">
        <v>42</v>
      </c>
      <c r="U1484" s="50">
        <f t="shared" si="356"/>
        <v>0</v>
      </c>
      <c r="V1484" s="29">
        <f t="shared" si="346"/>
        <v>0</v>
      </c>
      <c r="W1484" s="29">
        <f t="shared" si="347"/>
        <v>8</v>
      </c>
      <c r="X1484" s="57">
        <f t="shared" si="348"/>
        <v>0</v>
      </c>
      <c r="Y1484" s="29">
        <f t="shared" si="349"/>
        <v>0</v>
      </c>
      <c r="Z1484" s="20">
        <f t="shared" si="350"/>
        <v>0</v>
      </c>
      <c r="AA1484" s="20">
        <f t="shared" si="335"/>
        <v>0</v>
      </c>
      <c r="AB1484" s="20">
        <f t="shared" si="351"/>
        <v>0</v>
      </c>
      <c r="AC1484" s="20">
        <f t="shared" si="357"/>
        <v>0</v>
      </c>
      <c r="AD1484" s="20">
        <f t="shared" si="353"/>
        <v>0</v>
      </c>
      <c r="AE1484" s="23">
        <f t="shared" si="354"/>
        <v>0</v>
      </c>
      <c r="AF1484" s="25">
        <f t="shared" si="338"/>
        <v>0</v>
      </c>
      <c r="AG1484" s="360"/>
      <c r="AH1484" s="211">
        <f t="shared" si="344"/>
        <v>0</v>
      </c>
      <c r="AI1484" s="361"/>
      <c r="AJ1484" s="362">
        <f t="shared" si="345"/>
        <v>8</v>
      </c>
      <c r="AK1484" s="181" t="s">
        <v>1001</v>
      </c>
      <c r="AL1484" s="182">
        <f t="shared" si="355"/>
        <v>1.3333333333333334E-2</v>
      </c>
      <c r="AM1484" s="158" t="s">
        <v>943</v>
      </c>
      <c r="AN1484" s="20"/>
      <c r="AO1484" s="20"/>
      <c r="AP1484" s="21"/>
      <c r="AQ1484" s="122" t="s">
        <v>944</v>
      </c>
      <c r="AR1484" s="185" t="str">
        <f>INDEX(Преподаватели!F$3:F$72,MATCH($AK1484,Преподаватели!$E$3:$E$72,0),1)</f>
        <v>доц.</v>
      </c>
      <c r="AS1484" s="101" t="str">
        <f>INDEX(Преподаватели!G$3:G$72,MATCH($AK1484,Преподаватели!$E$3:$E$72,0),1)</f>
        <v>шт.сум.</v>
      </c>
      <c r="AT1484" s="101" t="str">
        <f>INDEX(Преподаватели!H$3:H$72,MATCH($AK1484,Преподаватели!$E$3:$E$72,0),1)</f>
        <v>к.н.</v>
      </c>
      <c r="AU1484" s="186" t="str">
        <f>INDEX(Преподаватели!I$3:I$72,MATCH($AK1484,Преподаватели!$E$3:$E$72,0),1)</f>
        <v>доц.</v>
      </c>
      <c r="AV1484" s="157"/>
      <c r="AW1484" s="163"/>
      <c r="AX1484" s="163"/>
      <c r="AY1484" s="164"/>
      <c r="AZ1484" s="165"/>
      <c r="BA1484" s="165"/>
    </row>
    <row r="1485" spans="1:53">
      <c r="A1485" s="22" t="s">
        <v>1076</v>
      </c>
      <c r="B1485" s="552" t="s">
        <v>1077</v>
      </c>
      <c r="C1485" s="68" t="s">
        <v>1005</v>
      </c>
      <c r="D1485" s="21" t="s">
        <v>437</v>
      </c>
      <c r="E1485" s="21" t="s">
        <v>192</v>
      </c>
      <c r="F1485" s="21">
        <v>1</v>
      </c>
      <c r="G1485" s="20" t="s">
        <v>1114</v>
      </c>
      <c r="H1485" s="21">
        <v>4</v>
      </c>
      <c r="I1485" s="49">
        <v>1</v>
      </c>
      <c r="J1485" s="37"/>
      <c r="K1485" s="31"/>
      <c r="L1485" s="31"/>
      <c r="M1485" s="38"/>
      <c r="N1485" s="193"/>
      <c r="O1485" s="21"/>
      <c r="P1485" s="21">
        <v>4</v>
      </c>
      <c r="Q1485" s="21">
        <v>4</v>
      </c>
      <c r="R1485" s="21"/>
      <c r="S1485" s="21"/>
      <c r="T1485" s="121"/>
      <c r="U1485" s="50">
        <f t="shared" si="356"/>
        <v>4</v>
      </c>
      <c r="V1485" s="29">
        <f t="shared" si="346"/>
        <v>0</v>
      </c>
      <c r="W1485" s="29">
        <f t="shared" si="347"/>
        <v>0</v>
      </c>
      <c r="X1485" s="57">
        <f t="shared" si="348"/>
        <v>0</v>
      </c>
      <c r="Y1485" s="29">
        <f t="shared" si="349"/>
        <v>0</v>
      </c>
      <c r="Z1485" s="20">
        <f t="shared" si="350"/>
        <v>0</v>
      </c>
      <c r="AA1485" s="20">
        <f t="shared" si="335"/>
        <v>0</v>
      </c>
      <c r="AB1485" s="20">
        <f t="shared" si="351"/>
        <v>0</v>
      </c>
      <c r="AC1485" s="20">
        <f t="shared" si="357"/>
        <v>0</v>
      </c>
      <c r="AD1485" s="20">
        <f t="shared" si="353"/>
        <v>0</v>
      </c>
      <c r="AE1485" s="23">
        <f t="shared" si="354"/>
        <v>0</v>
      </c>
      <c r="AF1485" s="25">
        <f t="shared" si="338"/>
        <v>0</v>
      </c>
      <c r="AG1485" s="360"/>
      <c r="AH1485" s="211">
        <f t="shared" si="344"/>
        <v>0</v>
      </c>
      <c r="AI1485" s="361"/>
      <c r="AJ1485" s="362">
        <f t="shared" si="345"/>
        <v>4</v>
      </c>
      <c r="AK1485" s="181" t="s">
        <v>972</v>
      </c>
      <c r="AL1485" s="182">
        <f t="shared" si="355"/>
        <v>6.6666666666666671E-3</v>
      </c>
      <c r="AM1485" s="158" t="s">
        <v>943</v>
      </c>
      <c r="AN1485" s="20"/>
      <c r="AO1485" s="20"/>
      <c r="AP1485" s="21"/>
      <c r="AQ1485" s="122" t="s">
        <v>944</v>
      </c>
      <c r="AR1485" s="185" t="str">
        <f>INDEX(Преподаватели!F$3:F$72,MATCH($AK1485,Преподаватели!$E$3:$E$72,0),1)</f>
        <v>доц.</v>
      </c>
      <c r="AS1485" s="101" t="str">
        <f>INDEX(Преподаватели!G$3:G$72,MATCH($AK1485,Преподаватели!$E$3:$E$72,0),1)</f>
        <v>шт.</v>
      </c>
      <c r="AT1485" s="101" t="str">
        <f>INDEX(Преподаватели!H$3:H$72,MATCH($AK1485,Преподаватели!$E$3:$E$72,0),1)</f>
        <v>к.н.</v>
      </c>
      <c r="AU1485" s="186" t="str">
        <f>INDEX(Преподаватели!I$3:I$72,MATCH($AK1485,Преподаватели!$E$3:$E$72,0),1)</f>
        <v>б.з.</v>
      </c>
      <c r="AV1485" s="157"/>
      <c r="AW1485" s="163"/>
      <c r="AX1485" s="163"/>
      <c r="AY1485" s="164"/>
      <c r="AZ1485" s="165"/>
      <c r="BA1485" s="165"/>
    </row>
    <row r="1486" spans="1:53" s="1" customFormat="1">
      <c r="A1486" s="21" t="s">
        <v>1076</v>
      </c>
      <c r="B1486" s="552" t="s">
        <v>1077</v>
      </c>
      <c r="C1486" s="68" t="s">
        <v>1005</v>
      </c>
      <c r="D1486" s="21" t="s">
        <v>437</v>
      </c>
      <c r="E1486" s="21" t="s">
        <v>192</v>
      </c>
      <c r="F1486" s="21">
        <v>2</v>
      </c>
      <c r="G1486" s="20" t="s">
        <v>1114</v>
      </c>
      <c r="H1486" s="21">
        <v>4</v>
      </c>
      <c r="I1486" s="49">
        <v>1</v>
      </c>
      <c r="J1486" s="37"/>
      <c r="K1486" s="31" t="s">
        <v>106</v>
      </c>
      <c r="L1486" s="31"/>
      <c r="M1486" s="38"/>
      <c r="N1486" s="193">
        <v>2</v>
      </c>
      <c r="O1486" s="21">
        <v>60</v>
      </c>
      <c r="P1486" s="21">
        <v>6</v>
      </c>
      <c r="Q1486" s="21">
        <v>0</v>
      </c>
      <c r="R1486" s="21">
        <v>0</v>
      </c>
      <c r="S1486" s="21">
        <v>6</v>
      </c>
      <c r="T1486" s="121">
        <v>48</v>
      </c>
      <c r="U1486" s="50">
        <f t="shared" si="356"/>
        <v>0</v>
      </c>
      <c r="V1486" s="29">
        <f t="shared" si="346"/>
        <v>0</v>
      </c>
      <c r="W1486" s="29">
        <f t="shared" si="347"/>
        <v>6</v>
      </c>
      <c r="X1486" s="57">
        <f t="shared" si="348"/>
        <v>0</v>
      </c>
      <c r="Y1486" s="29">
        <f t="shared" si="349"/>
        <v>0</v>
      </c>
      <c r="Z1486" s="20">
        <f t="shared" si="350"/>
        <v>0</v>
      </c>
      <c r="AA1486" s="20">
        <f t="shared" ref="AA1486:AA1529" si="358">IF(H1486&lt;6,0,IF(AND(D1486="Ден.",J1486="+"),I1486*2,IF(AND(D1486="Ден.",J1486="+п"),I1486*2,0)))</f>
        <v>0</v>
      </c>
      <c r="AB1486" s="20">
        <f t="shared" si="351"/>
        <v>0</v>
      </c>
      <c r="AC1486" s="20">
        <f t="shared" si="357"/>
        <v>0</v>
      </c>
      <c r="AD1486" s="20">
        <f t="shared" si="353"/>
        <v>0</v>
      </c>
      <c r="AE1486" s="23">
        <f t="shared" si="354"/>
        <v>0</v>
      </c>
      <c r="AF1486" s="25">
        <f t="shared" si="338"/>
        <v>0</v>
      </c>
      <c r="AG1486" s="360"/>
      <c r="AH1486" s="211">
        <f t="shared" si="344"/>
        <v>0</v>
      </c>
      <c r="AI1486" s="361"/>
      <c r="AJ1486" s="362">
        <f t="shared" si="345"/>
        <v>6</v>
      </c>
      <c r="AK1486" s="181" t="s">
        <v>972</v>
      </c>
      <c r="AL1486" s="182">
        <f t="shared" si="355"/>
        <v>0.01</v>
      </c>
      <c r="AM1486" s="158" t="s">
        <v>943</v>
      </c>
      <c r="AN1486" s="20"/>
      <c r="AO1486" s="20"/>
      <c r="AP1486" s="21"/>
      <c r="AQ1486" s="122" t="s">
        <v>944</v>
      </c>
      <c r="AR1486" s="185" t="str">
        <f>INDEX(Преподаватели!F$3:F$72,MATCH($AK1486,Преподаватели!$E$3:$E$72,0),1)</f>
        <v>доц.</v>
      </c>
      <c r="AS1486" s="101" t="str">
        <f>INDEX(Преподаватели!G$3:G$72,MATCH($AK1486,Преподаватели!$E$3:$E$72,0),1)</f>
        <v>шт.</v>
      </c>
      <c r="AT1486" s="101" t="str">
        <f>INDEX(Преподаватели!H$3:H$72,MATCH($AK1486,Преподаватели!$E$3:$E$72,0),1)</f>
        <v>к.н.</v>
      </c>
      <c r="AU1486" s="186" t="str">
        <f>INDEX(Преподаватели!I$3:I$72,MATCH($AK1486,Преподаватели!$E$3:$E$72,0),1)</f>
        <v>б.з.</v>
      </c>
      <c r="AV1486" s="157"/>
      <c r="AW1486" s="163"/>
      <c r="AX1486" s="163"/>
      <c r="AY1486" s="164"/>
      <c r="AZ1486" s="165"/>
      <c r="BA1486" s="165"/>
    </row>
    <row r="1487" spans="1:53" s="1" customFormat="1">
      <c r="A1487" s="334" t="s">
        <v>1080</v>
      </c>
      <c r="B1487" s="145" t="s">
        <v>492</v>
      </c>
      <c r="C1487" s="68" t="s">
        <v>1116</v>
      </c>
      <c r="D1487" s="21" t="s">
        <v>437</v>
      </c>
      <c r="E1487" s="21" t="s">
        <v>192</v>
      </c>
      <c r="F1487" s="21">
        <v>1</v>
      </c>
      <c r="G1487" s="20" t="s">
        <v>1117</v>
      </c>
      <c r="H1487" s="21">
        <v>1</v>
      </c>
      <c r="I1487" s="49">
        <v>1</v>
      </c>
      <c r="J1487" s="37"/>
      <c r="K1487" s="31"/>
      <c r="L1487" s="31"/>
      <c r="M1487" s="38"/>
      <c r="N1487" s="193"/>
      <c r="O1487" s="21"/>
      <c r="P1487" s="21">
        <v>2</v>
      </c>
      <c r="Q1487" s="21">
        <v>2</v>
      </c>
      <c r="R1487" s="21"/>
      <c r="S1487" s="21"/>
      <c r="T1487" s="121"/>
      <c r="U1487" s="50">
        <f t="shared" si="356"/>
        <v>2</v>
      </c>
      <c r="V1487" s="29">
        <f t="shared" si="346"/>
        <v>0</v>
      </c>
      <c r="W1487" s="29">
        <f t="shared" si="347"/>
        <v>0</v>
      </c>
      <c r="X1487" s="57">
        <f t="shared" si="348"/>
        <v>0</v>
      </c>
      <c r="Y1487" s="29">
        <f t="shared" si="349"/>
        <v>0</v>
      </c>
      <c r="Z1487" s="20">
        <f t="shared" si="350"/>
        <v>0</v>
      </c>
      <c r="AA1487" s="20">
        <f t="shared" si="358"/>
        <v>0</v>
      </c>
      <c r="AB1487" s="20">
        <f t="shared" si="351"/>
        <v>0</v>
      </c>
      <c r="AC1487" s="20">
        <f t="shared" si="357"/>
        <v>0</v>
      </c>
      <c r="AD1487" s="20">
        <f t="shared" si="353"/>
        <v>0</v>
      </c>
      <c r="AE1487" s="23">
        <f t="shared" si="354"/>
        <v>0</v>
      </c>
      <c r="AF1487" s="25">
        <f t="shared" si="338"/>
        <v>0</v>
      </c>
      <c r="AG1487" s="360"/>
      <c r="AH1487" s="211">
        <f t="shared" si="344"/>
        <v>0</v>
      </c>
      <c r="AI1487" s="361"/>
      <c r="AJ1487" s="362">
        <f t="shared" si="345"/>
        <v>2</v>
      </c>
      <c r="AK1487" s="181" t="s">
        <v>996</v>
      </c>
      <c r="AL1487" s="182">
        <f t="shared" si="355"/>
        <v>3.3333333333333335E-3</v>
      </c>
      <c r="AM1487" s="158" t="s">
        <v>943</v>
      </c>
      <c r="AN1487" s="20"/>
      <c r="AO1487" s="20"/>
      <c r="AP1487" s="21"/>
      <c r="AQ1487" s="122" t="s">
        <v>944</v>
      </c>
      <c r="AR1487" s="185" t="str">
        <f>INDEX(Преподаватели!F$3:F$72,MATCH($AK1487,Преподаватели!$E$3:$E$72,0),1)</f>
        <v>доц.</v>
      </c>
      <c r="AS1487" s="101" t="str">
        <f>INDEX(Преподаватели!G$3:G$72,MATCH($AK1487,Преподаватели!$E$3:$E$72,0),1)</f>
        <v>шт.</v>
      </c>
      <c r="AT1487" s="101" t="str">
        <f>INDEX(Преподаватели!H$3:H$72,MATCH($AK1487,Преподаватели!$E$3:$E$72,0),1)</f>
        <v>к.н.</v>
      </c>
      <c r="AU1487" s="186" t="str">
        <f>INDEX(Преподаватели!I$3:I$72,MATCH($AK1487,Преподаватели!$E$3:$E$72,0),1)</f>
        <v>б.з.</v>
      </c>
      <c r="AV1487" s="157"/>
      <c r="AW1487" s="163"/>
      <c r="AX1487" s="163"/>
      <c r="AY1487" s="164"/>
      <c r="AZ1487" s="165"/>
      <c r="BA1487" s="165"/>
    </row>
    <row r="1488" spans="1:53">
      <c r="A1488" s="22" t="s">
        <v>1039</v>
      </c>
      <c r="B1488" s="145" t="s">
        <v>492</v>
      </c>
      <c r="C1488" s="68" t="s">
        <v>1116</v>
      </c>
      <c r="D1488" s="21" t="s">
        <v>437</v>
      </c>
      <c r="E1488" s="21" t="s">
        <v>192</v>
      </c>
      <c r="F1488" s="21">
        <v>1</v>
      </c>
      <c r="G1488" s="20" t="s">
        <v>1117</v>
      </c>
      <c r="H1488" s="21">
        <v>1</v>
      </c>
      <c r="I1488" s="49">
        <v>1</v>
      </c>
      <c r="J1488" s="37" t="s">
        <v>106</v>
      </c>
      <c r="K1488" s="31"/>
      <c r="L1488" s="31"/>
      <c r="M1488" s="38"/>
      <c r="N1488" s="193">
        <v>2</v>
      </c>
      <c r="O1488" s="21">
        <v>60</v>
      </c>
      <c r="P1488" s="21">
        <v>4</v>
      </c>
      <c r="Q1488" s="21">
        <v>0</v>
      </c>
      <c r="R1488" s="21">
        <v>0</v>
      </c>
      <c r="S1488" s="21">
        <v>4</v>
      </c>
      <c r="T1488" s="121">
        <v>48</v>
      </c>
      <c r="U1488" s="50">
        <f t="shared" si="356"/>
        <v>0</v>
      </c>
      <c r="V1488" s="29">
        <f t="shared" si="346"/>
        <v>0</v>
      </c>
      <c r="W1488" s="29">
        <f t="shared" si="347"/>
        <v>4</v>
      </c>
      <c r="X1488" s="57">
        <f t="shared" si="348"/>
        <v>0</v>
      </c>
      <c r="Y1488" s="29">
        <f t="shared" si="349"/>
        <v>0</v>
      </c>
      <c r="Z1488" s="20">
        <f t="shared" si="350"/>
        <v>0</v>
      </c>
      <c r="AA1488" s="20">
        <f t="shared" si="358"/>
        <v>0</v>
      </c>
      <c r="AB1488" s="20">
        <f t="shared" si="351"/>
        <v>0.25</v>
      </c>
      <c r="AC1488" s="20">
        <f t="shared" si="357"/>
        <v>0</v>
      </c>
      <c r="AD1488" s="20">
        <f t="shared" si="353"/>
        <v>0</v>
      </c>
      <c r="AE1488" s="23">
        <f t="shared" si="354"/>
        <v>0</v>
      </c>
      <c r="AF1488" s="25">
        <f t="shared" si="338"/>
        <v>0</v>
      </c>
      <c r="AG1488" s="360"/>
      <c r="AH1488" s="211">
        <f t="shared" si="344"/>
        <v>0</v>
      </c>
      <c r="AI1488" s="361"/>
      <c r="AJ1488" s="362">
        <f t="shared" si="345"/>
        <v>4.25</v>
      </c>
      <c r="AK1488" s="181" t="s">
        <v>996</v>
      </c>
      <c r="AL1488" s="182">
        <f t="shared" si="355"/>
        <v>7.083333333333333E-3</v>
      </c>
      <c r="AM1488" s="158" t="s">
        <v>943</v>
      </c>
      <c r="AN1488" s="20"/>
      <c r="AO1488" s="20"/>
      <c r="AP1488" s="21"/>
      <c r="AQ1488" s="122" t="s">
        <v>944</v>
      </c>
      <c r="AR1488" s="185" t="str">
        <f>INDEX(Преподаватели!F$3:F$72,MATCH($AK1488,Преподаватели!$E$3:$E$72,0),1)</f>
        <v>доц.</v>
      </c>
      <c r="AS1488" s="101" t="str">
        <f>INDEX(Преподаватели!G$3:G$72,MATCH($AK1488,Преподаватели!$E$3:$E$72,0),1)</f>
        <v>шт.</v>
      </c>
      <c r="AT1488" s="101" t="str">
        <f>INDEX(Преподаватели!H$3:H$72,MATCH($AK1488,Преподаватели!$E$3:$E$72,0),1)</f>
        <v>к.н.</v>
      </c>
      <c r="AU1488" s="186" t="str">
        <f>INDEX(Преподаватели!I$3:I$72,MATCH($AK1488,Преподаватели!$E$3:$E$72,0),1)</f>
        <v>б.з.</v>
      </c>
      <c r="AV1488" s="157"/>
      <c r="AW1488" s="163"/>
      <c r="AX1488" s="163"/>
      <c r="AY1488" s="164"/>
      <c r="AZ1488" s="165"/>
      <c r="BA1488" s="165"/>
    </row>
    <row r="1489" spans="1:53">
      <c r="A1489" s="334" t="s">
        <v>1080</v>
      </c>
      <c r="B1489" s="145" t="s">
        <v>583</v>
      </c>
      <c r="C1489" s="68" t="s">
        <v>1116</v>
      </c>
      <c r="D1489" s="21" t="s">
        <v>437</v>
      </c>
      <c r="E1489" s="21" t="s">
        <v>192</v>
      </c>
      <c r="F1489" s="21">
        <v>1</v>
      </c>
      <c r="G1489" s="20" t="s">
        <v>1117</v>
      </c>
      <c r="H1489" s="21">
        <v>1</v>
      </c>
      <c r="I1489" s="49">
        <v>1</v>
      </c>
      <c r="J1489" s="37"/>
      <c r="K1489" s="31"/>
      <c r="L1489" s="31"/>
      <c r="M1489" s="38"/>
      <c r="N1489" s="193"/>
      <c r="O1489" s="21"/>
      <c r="P1489" s="21">
        <v>2</v>
      </c>
      <c r="Q1489" s="21">
        <v>2</v>
      </c>
      <c r="R1489" s="21"/>
      <c r="S1489" s="21"/>
      <c r="T1489" s="121"/>
      <c r="U1489" s="50">
        <f t="shared" si="356"/>
        <v>2</v>
      </c>
      <c r="V1489" s="29">
        <f t="shared" si="346"/>
        <v>0</v>
      </c>
      <c r="W1489" s="29">
        <f t="shared" si="347"/>
        <v>0</v>
      </c>
      <c r="X1489" s="57">
        <f t="shared" si="348"/>
        <v>0</v>
      </c>
      <c r="Y1489" s="29">
        <f t="shared" si="349"/>
        <v>0</v>
      </c>
      <c r="Z1489" s="20">
        <f t="shared" si="350"/>
        <v>0</v>
      </c>
      <c r="AA1489" s="20">
        <f t="shared" si="358"/>
        <v>0</v>
      </c>
      <c r="AB1489" s="20">
        <f t="shared" si="351"/>
        <v>0</v>
      </c>
      <c r="AC1489" s="20">
        <f t="shared" si="357"/>
        <v>0</v>
      </c>
      <c r="AD1489" s="20">
        <f t="shared" si="353"/>
        <v>0</v>
      </c>
      <c r="AE1489" s="23">
        <f t="shared" si="354"/>
        <v>0</v>
      </c>
      <c r="AF1489" s="25">
        <f t="shared" si="338"/>
        <v>0</v>
      </c>
      <c r="AG1489" s="360"/>
      <c r="AH1489" s="211">
        <f t="shared" si="344"/>
        <v>0</v>
      </c>
      <c r="AI1489" s="361"/>
      <c r="AJ1489" s="362">
        <f t="shared" si="345"/>
        <v>2</v>
      </c>
      <c r="AK1489" s="181" t="s">
        <v>996</v>
      </c>
      <c r="AL1489" s="182">
        <f t="shared" si="355"/>
        <v>3.3333333333333335E-3</v>
      </c>
      <c r="AM1489" s="158" t="s">
        <v>943</v>
      </c>
      <c r="AN1489" s="20"/>
      <c r="AO1489" s="20"/>
      <c r="AP1489" s="21"/>
      <c r="AQ1489" s="122" t="s">
        <v>944</v>
      </c>
      <c r="AR1489" s="185" t="str">
        <f>INDEX(Преподаватели!F$3:F$72,MATCH($AK1489,Преподаватели!$E$3:$E$72,0),1)</f>
        <v>доц.</v>
      </c>
      <c r="AS1489" s="101" t="str">
        <f>INDEX(Преподаватели!G$3:G$72,MATCH($AK1489,Преподаватели!$E$3:$E$72,0),1)</f>
        <v>шт.</v>
      </c>
      <c r="AT1489" s="101" t="str">
        <f>INDEX(Преподаватели!H$3:H$72,MATCH($AK1489,Преподаватели!$E$3:$E$72,0),1)</f>
        <v>к.н.</v>
      </c>
      <c r="AU1489" s="186" t="str">
        <f>INDEX(Преподаватели!I$3:I$72,MATCH($AK1489,Преподаватели!$E$3:$E$72,0),1)</f>
        <v>б.з.</v>
      </c>
      <c r="AV1489" s="157"/>
      <c r="AW1489" s="163"/>
      <c r="AX1489" s="163"/>
      <c r="AY1489" s="164"/>
      <c r="AZ1489" s="165"/>
      <c r="BA1489" s="165"/>
    </row>
    <row r="1490" spans="1:53" s="1" customFormat="1">
      <c r="A1490" s="21" t="s">
        <v>976</v>
      </c>
      <c r="B1490" s="145" t="s">
        <v>583</v>
      </c>
      <c r="C1490" s="68" t="s">
        <v>1116</v>
      </c>
      <c r="D1490" s="21" t="s">
        <v>437</v>
      </c>
      <c r="E1490" s="21" t="s">
        <v>192</v>
      </c>
      <c r="F1490" s="21">
        <v>1</v>
      </c>
      <c r="G1490" s="20" t="s">
        <v>1117</v>
      </c>
      <c r="H1490" s="21">
        <v>1</v>
      </c>
      <c r="I1490" s="49">
        <v>1</v>
      </c>
      <c r="J1490" s="37"/>
      <c r="K1490" s="31" t="s">
        <v>106</v>
      </c>
      <c r="L1490" s="31"/>
      <c r="M1490" s="38"/>
      <c r="N1490" s="193">
        <v>4</v>
      </c>
      <c r="O1490" s="21">
        <v>120</v>
      </c>
      <c r="P1490" s="21">
        <v>4</v>
      </c>
      <c r="Q1490" s="21">
        <v>0</v>
      </c>
      <c r="R1490" s="21">
        <v>0</v>
      </c>
      <c r="S1490" s="21">
        <v>4</v>
      </c>
      <c r="T1490" s="121">
        <v>108</v>
      </c>
      <c r="U1490" s="50">
        <f t="shared" si="356"/>
        <v>0</v>
      </c>
      <c r="V1490" s="29">
        <f t="shared" si="346"/>
        <v>0</v>
      </c>
      <c r="W1490" s="29">
        <f t="shared" si="347"/>
        <v>4</v>
      </c>
      <c r="X1490" s="57">
        <f t="shared" si="348"/>
        <v>0</v>
      </c>
      <c r="Y1490" s="29">
        <f t="shared" si="349"/>
        <v>0</v>
      </c>
      <c r="Z1490" s="20">
        <f t="shared" si="350"/>
        <v>0</v>
      </c>
      <c r="AA1490" s="20">
        <f t="shared" si="358"/>
        <v>0</v>
      </c>
      <c r="AB1490" s="20">
        <f t="shared" si="351"/>
        <v>0</v>
      </c>
      <c r="AC1490" s="20">
        <f t="shared" si="357"/>
        <v>0</v>
      </c>
      <c r="AD1490" s="20">
        <f t="shared" si="353"/>
        <v>0</v>
      </c>
      <c r="AE1490" s="23">
        <f t="shared" si="354"/>
        <v>0</v>
      </c>
      <c r="AF1490" s="25">
        <f t="shared" si="338"/>
        <v>0</v>
      </c>
      <c r="AG1490" s="360"/>
      <c r="AH1490" s="211">
        <f t="shared" si="344"/>
        <v>0</v>
      </c>
      <c r="AI1490" s="361"/>
      <c r="AJ1490" s="362">
        <f t="shared" si="345"/>
        <v>4</v>
      </c>
      <c r="AK1490" s="181" t="s">
        <v>996</v>
      </c>
      <c r="AL1490" s="182">
        <f t="shared" si="355"/>
        <v>6.6666666666666671E-3</v>
      </c>
      <c r="AM1490" s="158" t="s">
        <v>943</v>
      </c>
      <c r="AN1490" s="20"/>
      <c r="AO1490" s="20"/>
      <c r="AP1490" s="21"/>
      <c r="AQ1490" s="122" t="s">
        <v>944</v>
      </c>
      <c r="AR1490" s="185" t="str">
        <f>INDEX(Преподаватели!F$3:F$72,MATCH($AK1490,Преподаватели!$E$3:$E$72,0),1)</f>
        <v>доц.</v>
      </c>
      <c r="AS1490" s="101" t="str">
        <f>INDEX(Преподаватели!G$3:G$72,MATCH($AK1490,Преподаватели!$E$3:$E$72,0),1)</f>
        <v>шт.</v>
      </c>
      <c r="AT1490" s="101" t="str">
        <f>INDEX(Преподаватели!H$3:H$72,MATCH($AK1490,Преподаватели!$E$3:$E$72,0),1)</f>
        <v>к.н.</v>
      </c>
      <c r="AU1490" s="186" t="str">
        <f>INDEX(Преподаватели!I$3:I$72,MATCH($AK1490,Преподаватели!$E$3:$E$72,0),1)</f>
        <v>б.з.</v>
      </c>
      <c r="AV1490" s="157"/>
      <c r="AW1490" s="163"/>
      <c r="AX1490" s="163"/>
      <c r="AY1490" s="164"/>
      <c r="AZ1490" s="165"/>
      <c r="BA1490" s="165"/>
    </row>
    <row r="1491" spans="1:53" s="1" customFormat="1">
      <c r="A1491" s="334" t="s">
        <v>1080</v>
      </c>
      <c r="B1491" s="145" t="s">
        <v>866</v>
      </c>
      <c r="C1491" s="68" t="s">
        <v>1116</v>
      </c>
      <c r="D1491" s="21" t="s">
        <v>437</v>
      </c>
      <c r="E1491" s="21" t="s">
        <v>192</v>
      </c>
      <c r="F1491" s="21">
        <v>1</v>
      </c>
      <c r="G1491" s="20" t="s">
        <v>1117</v>
      </c>
      <c r="H1491" s="21">
        <v>1</v>
      </c>
      <c r="I1491" s="49">
        <v>1</v>
      </c>
      <c r="J1491" s="37"/>
      <c r="K1491" s="31"/>
      <c r="L1491" s="31"/>
      <c r="M1491" s="38"/>
      <c r="N1491" s="193"/>
      <c r="O1491" s="21"/>
      <c r="P1491" s="21">
        <v>2</v>
      </c>
      <c r="Q1491" s="21">
        <v>2</v>
      </c>
      <c r="R1491" s="21"/>
      <c r="S1491" s="21"/>
      <c r="T1491" s="121"/>
      <c r="U1491" s="50">
        <f t="shared" si="356"/>
        <v>2</v>
      </c>
      <c r="V1491" s="29">
        <f t="shared" si="346"/>
        <v>0</v>
      </c>
      <c r="W1491" s="29">
        <f t="shared" si="347"/>
        <v>0</v>
      </c>
      <c r="X1491" s="57">
        <f t="shared" si="348"/>
        <v>0</v>
      </c>
      <c r="Y1491" s="29">
        <f t="shared" si="349"/>
        <v>0</v>
      </c>
      <c r="Z1491" s="20">
        <f t="shared" si="350"/>
        <v>0</v>
      </c>
      <c r="AA1491" s="20">
        <f t="shared" si="358"/>
        <v>0</v>
      </c>
      <c r="AB1491" s="20">
        <f t="shared" si="351"/>
        <v>0</v>
      </c>
      <c r="AC1491" s="20">
        <f t="shared" si="357"/>
        <v>0</v>
      </c>
      <c r="AD1491" s="20">
        <f t="shared" si="353"/>
        <v>0</v>
      </c>
      <c r="AE1491" s="23">
        <f t="shared" si="354"/>
        <v>0</v>
      </c>
      <c r="AF1491" s="25">
        <f t="shared" si="338"/>
        <v>0</v>
      </c>
      <c r="AG1491" s="360"/>
      <c r="AH1491" s="211">
        <f t="shared" si="344"/>
        <v>0</v>
      </c>
      <c r="AI1491" s="361"/>
      <c r="AJ1491" s="362">
        <f t="shared" si="345"/>
        <v>2</v>
      </c>
      <c r="AK1491" s="366" t="s">
        <v>489</v>
      </c>
      <c r="AL1491" s="182">
        <f t="shared" si="355"/>
        <v>3.3333333333333335E-3</v>
      </c>
      <c r="AM1491" s="158" t="s">
        <v>943</v>
      </c>
      <c r="AN1491" s="20"/>
      <c r="AO1491" s="20"/>
      <c r="AP1491" s="21"/>
      <c r="AQ1491" s="122" t="s">
        <v>944</v>
      </c>
      <c r="AR1491" s="185" t="str">
        <f>INDEX(Преподаватели!F$3:F$72,MATCH($AK1491,Преподаватели!$E$3:$E$72,0),1)</f>
        <v>ст.викл.</v>
      </c>
      <c r="AS1491" s="101" t="str">
        <f>INDEX(Преподаватели!G$3:G$72,MATCH($AK1491,Преподаватели!$E$3:$E$72,0),1)</f>
        <v>шт.</v>
      </c>
      <c r="AT1491" s="101" t="str">
        <f>INDEX(Преподаватели!H$3:H$72,MATCH($AK1491,Преподаватели!$E$3:$E$72,0),1)</f>
        <v>б.с.</v>
      </c>
      <c r="AU1491" s="186" t="str">
        <f>INDEX(Преподаватели!I$3:I$72,MATCH($AK1491,Преподаватели!$E$3:$E$72,0),1)</f>
        <v>б.з.</v>
      </c>
      <c r="AV1491" s="157"/>
      <c r="AW1491" s="163"/>
      <c r="AX1491" s="163"/>
      <c r="AY1491" s="164"/>
      <c r="AZ1491" s="165"/>
      <c r="BA1491" s="165"/>
    </row>
    <row r="1492" spans="1:53">
      <c r="A1492" s="22" t="s">
        <v>978</v>
      </c>
      <c r="B1492" s="145" t="s">
        <v>866</v>
      </c>
      <c r="C1492" s="68" t="s">
        <v>1116</v>
      </c>
      <c r="D1492" s="21" t="s">
        <v>437</v>
      </c>
      <c r="E1492" s="21" t="s">
        <v>192</v>
      </c>
      <c r="F1492" s="21">
        <v>1</v>
      </c>
      <c r="G1492" s="20" t="s">
        <v>1117</v>
      </c>
      <c r="H1492" s="21">
        <v>1</v>
      </c>
      <c r="I1492" s="49">
        <v>1</v>
      </c>
      <c r="J1492" s="37"/>
      <c r="K1492" s="31" t="s">
        <v>106</v>
      </c>
      <c r="L1492" s="31"/>
      <c r="M1492" s="38"/>
      <c r="N1492" s="193">
        <v>3</v>
      </c>
      <c r="O1492" s="21">
        <v>90</v>
      </c>
      <c r="P1492" s="21">
        <v>4</v>
      </c>
      <c r="Q1492" s="21">
        <v>0</v>
      </c>
      <c r="R1492" s="21">
        <v>0</v>
      </c>
      <c r="S1492" s="21">
        <v>4</v>
      </c>
      <c r="T1492" s="121">
        <v>72</v>
      </c>
      <c r="U1492" s="50">
        <f t="shared" si="356"/>
        <v>0</v>
      </c>
      <c r="V1492" s="29">
        <f t="shared" si="346"/>
        <v>0</v>
      </c>
      <c r="W1492" s="29">
        <f t="shared" si="347"/>
        <v>4</v>
      </c>
      <c r="X1492" s="57">
        <f t="shared" si="348"/>
        <v>0</v>
      </c>
      <c r="Y1492" s="29">
        <f t="shared" si="349"/>
        <v>0</v>
      </c>
      <c r="Z1492" s="20">
        <f t="shared" si="350"/>
        <v>0</v>
      </c>
      <c r="AA1492" s="20">
        <f t="shared" si="358"/>
        <v>0</v>
      </c>
      <c r="AB1492" s="20">
        <f t="shared" si="351"/>
        <v>0</v>
      </c>
      <c r="AC1492" s="20">
        <f t="shared" si="357"/>
        <v>0</v>
      </c>
      <c r="AD1492" s="20">
        <f t="shared" si="353"/>
        <v>0</v>
      </c>
      <c r="AE1492" s="23">
        <f t="shared" si="354"/>
        <v>0</v>
      </c>
      <c r="AF1492" s="25">
        <f t="shared" si="338"/>
        <v>0</v>
      </c>
      <c r="AG1492" s="360"/>
      <c r="AH1492" s="211">
        <f t="shared" si="344"/>
        <v>0</v>
      </c>
      <c r="AI1492" s="361"/>
      <c r="AJ1492" s="362">
        <f t="shared" si="345"/>
        <v>4</v>
      </c>
      <c r="AK1492" s="366" t="s">
        <v>489</v>
      </c>
      <c r="AL1492" s="182">
        <f t="shared" si="355"/>
        <v>6.6666666666666671E-3</v>
      </c>
      <c r="AM1492" s="158" t="s">
        <v>943</v>
      </c>
      <c r="AN1492" s="20"/>
      <c r="AO1492" s="20"/>
      <c r="AP1492" s="21"/>
      <c r="AQ1492" s="122" t="s">
        <v>944</v>
      </c>
      <c r="AR1492" s="185" t="str">
        <f>INDEX(Преподаватели!F$3:F$72,MATCH($AK1492,Преподаватели!$E$3:$E$72,0),1)</f>
        <v>ст.викл.</v>
      </c>
      <c r="AS1492" s="101" t="str">
        <f>INDEX(Преподаватели!G$3:G$72,MATCH($AK1492,Преподаватели!$E$3:$E$72,0),1)</f>
        <v>шт.</v>
      </c>
      <c r="AT1492" s="101" t="str">
        <f>INDEX(Преподаватели!H$3:H$72,MATCH($AK1492,Преподаватели!$E$3:$E$72,0),1)</f>
        <v>б.с.</v>
      </c>
      <c r="AU1492" s="186" t="str">
        <f>INDEX(Преподаватели!I$3:I$72,MATCH($AK1492,Преподаватели!$E$3:$E$72,0),1)</f>
        <v>б.з.</v>
      </c>
      <c r="AV1492" s="157"/>
      <c r="AW1492" s="163"/>
      <c r="AX1492" s="163"/>
      <c r="AY1492" s="164"/>
      <c r="AZ1492" s="165"/>
      <c r="BA1492" s="165"/>
    </row>
    <row r="1493" spans="1:53">
      <c r="A1493" s="22" t="s">
        <v>980</v>
      </c>
      <c r="B1493" s="145" t="s">
        <v>622</v>
      </c>
      <c r="C1493" s="68" t="s">
        <v>1116</v>
      </c>
      <c r="D1493" s="21" t="s">
        <v>437</v>
      </c>
      <c r="E1493" s="21" t="s">
        <v>192</v>
      </c>
      <c r="F1493" s="21">
        <v>1</v>
      </c>
      <c r="G1493" s="20" t="s">
        <v>1117</v>
      </c>
      <c r="H1493" s="21">
        <v>1</v>
      </c>
      <c r="I1493" s="49">
        <v>1</v>
      </c>
      <c r="J1493" s="37"/>
      <c r="K1493" s="31"/>
      <c r="L1493" s="31"/>
      <c r="M1493" s="38"/>
      <c r="N1493" s="193"/>
      <c r="O1493" s="21"/>
      <c r="P1493" s="21">
        <v>2</v>
      </c>
      <c r="Q1493" s="21">
        <v>2</v>
      </c>
      <c r="R1493" s="21"/>
      <c r="S1493" s="21"/>
      <c r="T1493" s="121"/>
      <c r="U1493" s="50">
        <f t="shared" si="356"/>
        <v>2</v>
      </c>
      <c r="V1493" s="29">
        <f t="shared" si="346"/>
        <v>0</v>
      </c>
      <c r="W1493" s="29">
        <f t="shared" si="347"/>
        <v>0</v>
      </c>
      <c r="X1493" s="57">
        <f t="shared" si="348"/>
        <v>0</v>
      </c>
      <c r="Y1493" s="29">
        <f t="shared" si="349"/>
        <v>0</v>
      </c>
      <c r="Z1493" s="20">
        <f t="shared" si="350"/>
        <v>0</v>
      </c>
      <c r="AA1493" s="20">
        <f t="shared" si="358"/>
        <v>0</v>
      </c>
      <c r="AB1493" s="20">
        <f t="shared" si="351"/>
        <v>0</v>
      </c>
      <c r="AC1493" s="20">
        <f t="shared" si="357"/>
        <v>0</v>
      </c>
      <c r="AD1493" s="20">
        <f t="shared" si="353"/>
        <v>0</v>
      </c>
      <c r="AE1493" s="23">
        <f t="shared" si="354"/>
        <v>0</v>
      </c>
      <c r="AF1493" s="25">
        <f t="shared" si="338"/>
        <v>0</v>
      </c>
      <c r="AG1493" s="360"/>
      <c r="AH1493" s="211">
        <f t="shared" si="344"/>
        <v>0</v>
      </c>
      <c r="AI1493" s="361"/>
      <c r="AJ1493" s="362">
        <f t="shared" si="345"/>
        <v>2</v>
      </c>
      <c r="AK1493" s="181" t="s">
        <v>996</v>
      </c>
      <c r="AL1493" s="182">
        <f t="shared" si="355"/>
        <v>3.3333333333333335E-3</v>
      </c>
      <c r="AM1493" s="158" t="s">
        <v>943</v>
      </c>
      <c r="AN1493" s="20"/>
      <c r="AO1493" s="20"/>
      <c r="AP1493" s="21"/>
      <c r="AQ1493" s="122" t="s">
        <v>944</v>
      </c>
      <c r="AR1493" s="185" t="str">
        <f>INDEX(Преподаватели!F$3:F$72,MATCH($AK1493,Преподаватели!$E$3:$E$72,0),1)</f>
        <v>доц.</v>
      </c>
      <c r="AS1493" s="101" t="str">
        <f>INDEX(Преподаватели!G$3:G$72,MATCH($AK1493,Преподаватели!$E$3:$E$72,0),1)</f>
        <v>шт.</v>
      </c>
      <c r="AT1493" s="101" t="str">
        <f>INDEX(Преподаватели!H$3:H$72,MATCH($AK1493,Преподаватели!$E$3:$E$72,0),1)</f>
        <v>к.н.</v>
      </c>
      <c r="AU1493" s="186" t="str">
        <f>INDEX(Преподаватели!I$3:I$72,MATCH($AK1493,Преподаватели!$E$3:$E$72,0),1)</f>
        <v>б.з.</v>
      </c>
      <c r="AV1493" s="157"/>
      <c r="AW1493" s="163"/>
      <c r="AX1493" s="163"/>
      <c r="AY1493" s="164"/>
      <c r="AZ1493" s="165"/>
      <c r="BA1493" s="165"/>
    </row>
    <row r="1494" spans="1:53" s="1" customFormat="1">
      <c r="A1494" s="21" t="s">
        <v>980</v>
      </c>
      <c r="B1494" s="145" t="s">
        <v>622</v>
      </c>
      <c r="C1494" s="68" t="s">
        <v>1116</v>
      </c>
      <c r="D1494" s="21" t="s">
        <v>437</v>
      </c>
      <c r="E1494" s="21" t="s">
        <v>192</v>
      </c>
      <c r="F1494" s="21">
        <v>2</v>
      </c>
      <c r="G1494" s="20" t="s">
        <v>1117</v>
      </c>
      <c r="H1494" s="21">
        <v>1</v>
      </c>
      <c r="I1494" s="49">
        <v>1</v>
      </c>
      <c r="J1494" s="37" t="s">
        <v>106</v>
      </c>
      <c r="K1494" s="31"/>
      <c r="L1494" s="31"/>
      <c r="M1494" s="38"/>
      <c r="N1494" s="193">
        <v>4</v>
      </c>
      <c r="O1494" s="21">
        <v>120</v>
      </c>
      <c r="P1494" s="21">
        <v>4</v>
      </c>
      <c r="Q1494" s="21">
        <v>0</v>
      </c>
      <c r="R1494" s="21">
        <v>0</v>
      </c>
      <c r="S1494" s="21">
        <v>4</v>
      </c>
      <c r="T1494" s="121">
        <v>108</v>
      </c>
      <c r="U1494" s="50">
        <f t="shared" si="356"/>
        <v>0</v>
      </c>
      <c r="V1494" s="29">
        <f t="shared" si="346"/>
        <v>0</v>
      </c>
      <c r="W1494" s="29">
        <f t="shared" si="347"/>
        <v>4</v>
      </c>
      <c r="X1494" s="57">
        <f t="shared" si="348"/>
        <v>0</v>
      </c>
      <c r="Y1494" s="29">
        <f t="shared" si="349"/>
        <v>0</v>
      </c>
      <c r="Z1494" s="20">
        <f t="shared" si="350"/>
        <v>0</v>
      </c>
      <c r="AA1494" s="20">
        <f t="shared" si="358"/>
        <v>0</v>
      </c>
      <c r="AB1494" s="20">
        <f t="shared" si="351"/>
        <v>0.25</v>
      </c>
      <c r="AC1494" s="20">
        <f>IF(B1494="Керівництво дипломними роботами",H1494*3,IF(B1494="Керівництво магістерськими роботами",H1494*20,IF(B1494="Рецензування бакалаврських робіт",H1494*1,IF(B1494="Рецензування магістерських робіт",H1494*2,IF(B1494="Нормоконтроль",H1494*0.33,0)))))</f>
        <v>0</v>
      </c>
      <c r="AD1494" s="20">
        <f t="shared" si="353"/>
        <v>0</v>
      </c>
      <c r="AE1494" s="23">
        <f t="shared" si="354"/>
        <v>0</v>
      </c>
      <c r="AF1494" s="25">
        <f t="shared" si="338"/>
        <v>0</v>
      </c>
      <c r="AG1494" s="360"/>
      <c r="AH1494" s="211">
        <f t="shared" si="344"/>
        <v>0</v>
      </c>
      <c r="AI1494" s="361"/>
      <c r="AJ1494" s="362">
        <f t="shared" si="345"/>
        <v>4.25</v>
      </c>
      <c r="AK1494" s="181" t="s">
        <v>996</v>
      </c>
      <c r="AL1494" s="182">
        <f t="shared" si="355"/>
        <v>7.083333333333333E-3</v>
      </c>
      <c r="AM1494" s="158" t="s">
        <v>943</v>
      </c>
      <c r="AN1494" s="20"/>
      <c r="AO1494" s="20"/>
      <c r="AP1494" s="21"/>
      <c r="AQ1494" s="122" t="s">
        <v>944</v>
      </c>
      <c r="AR1494" s="185" t="str">
        <f>INDEX(Преподаватели!F$3:F$72,MATCH($AK1494,Преподаватели!$E$3:$E$72,0),1)</f>
        <v>доц.</v>
      </c>
      <c r="AS1494" s="101" t="str">
        <f>INDEX(Преподаватели!G$3:G$72,MATCH($AK1494,Преподаватели!$E$3:$E$72,0),1)</f>
        <v>шт.</v>
      </c>
      <c r="AT1494" s="101" t="str">
        <f>INDEX(Преподаватели!H$3:H$72,MATCH($AK1494,Преподаватели!$E$3:$E$72,0),1)</f>
        <v>к.н.</v>
      </c>
      <c r="AU1494" s="186" t="str">
        <f>INDEX(Преподаватели!I$3:I$72,MATCH($AK1494,Преподаватели!$E$3:$E$72,0),1)</f>
        <v>б.з.</v>
      </c>
      <c r="AV1494" s="157"/>
      <c r="AW1494" s="163"/>
      <c r="AX1494" s="163"/>
      <c r="AY1494" s="164"/>
      <c r="AZ1494" s="165"/>
      <c r="BA1494" s="165"/>
    </row>
    <row r="1495" spans="1:53" s="1" customFormat="1">
      <c r="A1495" s="334" t="s">
        <v>1080</v>
      </c>
      <c r="B1495" s="145" t="s">
        <v>871</v>
      </c>
      <c r="C1495" s="68" t="s">
        <v>1116</v>
      </c>
      <c r="D1495" s="21" t="s">
        <v>437</v>
      </c>
      <c r="E1495" s="21" t="s">
        <v>192</v>
      </c>
      <c r="F1495" s="21">
        <v>1</v>
      </c>
      <c r="G1495" s="20" t="s">
        <v>1117</v>
      </c>
      <c r="H1495" s="21">
        <v>1</v>
      </c>
      <c r="I1495" s="49">
        <v>1</v>
      </c>
      <c r="J1495" s="37"/>
      <c r="K1495" s="31"/>
      <c r="L1495" s="31"/>
      <c r="M1495" s="38"/>
      <c r="N1495" s="193"/>
      <c r="O1495" s="21"/>
      <c r="P1495" s="21">
        <v>2</v>
      </c>
      <c r="Q1495" s="21">
        <v>2</v>
      </c>
      <c r="R1495" s="21"/>
      <c r="S1495" s="21"/>
      <c r="T1495" s="121"/>
      <c r="U1495" s="50">
        <f t="shared" si="356"/>
        <v>2</v>
      </c>
      <c r="V1495" s="29">
        <f t="shared" si="346"/>
        <v>0</v>
      </c>
      <c r="W1495" s="29">
        <f t="shared" si="347"/>
        <v>0</v>
      </c>
      <c r="X1495" s="57">
        <f t="shared" si="348"/>
        <v>0</v>
      </c>
      <c r="Y1495" s="29">
        <f t="shared" si="349"/>
        <v>0</v>
      </c>
      <c r="Z1495" s="20">
        <f t="shared" si="350"/>
        <v>0</v>
      </c>
      <c r="AA1495" s="20">
        <f t="shared" si="358"/>
        <v>0</v>
      </c>
      <c r="AB1495" s="20">
        <f t="shared" si="351"/>
        <v>0</v>
      </c>
      <c r="AC1495" s="20">
        <f t="shared" ref="AC1495:AC1505" si="359">IF(B1495="Керівництво бакалаврськими роботами",H1495*10,IF(B1495="Керівництво магістерськими роботами",H1495*20,IF(B1495="Рецензування бакалаврських робіт",H1495*1,IF(B1495="Рецензування магістерських робіт",H1495*2,IF(B1495="Нормоконтроль",H1495*0.33,0)))))</f>
        <v>0</v>
      </c>
      <c r="AD1495" s="20">
        <f t="shared" si="353"/>
        <v>0</v>
      </c>
      <c r="AE1495" s="23">
        <f t="shared" si="354"/>
        <v>0</v>
      </c>
      <c r="AF1495" s="25">
        <f t="shared" si="338"/>
        <v>0</v>
      </c>
      <c r="AG1495" s="360"/>
      <c r="AH1495" s="211">
        <f t="shared" si="344"/>
        <v>0</v>
      </c>
      <c r="AI1495" s="361"/>
      <c r="AJ1495" s="362">
        <f t="shared" si="345"/>
        <v>2</v>
      </c>
      <c r="AK1495" s="181" t="s">
        <v>1017</v>
      </c>
      <c r="AL1495" s="182">
        <f t="shared" si="355"/>
        <v>3.3333333333333335E-3</v>
      </c>
      <c r="AM1495" s="158" t="s">
        <v>943</v>
      </c>
      <c r="AN1495" s="20"/>
      <c r="AO1495" s="20"/>
      <c r="AP1495" s="21"/>
      <c r="AQ1495" s="122" t="s">
        <v>944</v>
      </c>
      <c r="AR1495" s="185" t="str">
        <f>INDEX(Преподаватели!F$3:F$72,MATCH($AK1495,Преподаватели!$E$3:$E$72,0),1)</f>
        <v>ст.викл.</v>
      </c>
      <c r="AS1495" s="101" t="str">
        <f>INDEX(Преподаватели!G$3:G$72,MATCH($AK1495,Преподаватели!$E$3:$E$72,0),1)</f>
        <v>сум.</v>
      </c>
      <c r="AT1495" s="101" t="str">
        <f>INDEX(Преподаватели!H$3:H$72,MATCH($AK1495,Преподаватели!$E$3:$E$72,0),1)</f>
        <v>б.с.</v>
      </c>
      <c r="AU1495" s="186" t="str">
        <f>INDEX(Преподаватели!I$3:I$72,MATCH($AK1495,Преподаватели!$E$3:$E$72,0),1)</f>
        <v>б.з.</v>
      </c>
      <c r="AV1495" s="157"/>
      <c r="AW1495" s="163"/>
      <c r="AX1495" s="163"/>
      <c r="AY1495" s="164"/>
      <c r="AZ1495" s="165"/>
      <c r="BA1495" s="165"/>
    </row>
    <row r="1496" spans="1:53">
      <c r="A1496" s="22" t="s">
        <v>1012</v>
      </c>
      <c r="B1496" s="145" t="s">
        <v>871</v>
      </c>
      <c r="C1496" s="68" t="s">
        <v>1116</v>
      </c>
      <c r="D1496" s="21" t="s">
        <v>437</v>
      </c>
      <c r="E1496" s="21" t="s">
        <v>192</v>
      </c>
      <c r="F1496" s="21">
        <v>1</v>
      </c>
      <c r="G1496" s="20" t="s">
        <v>1117</v>
      </c>
      <c r="H1496" s="21">
        <v>1</v>
      </c>
      <c r="I1496" s="49">
        <v>1</v>
      </c>
      <c r="J1496" s="37" t="s">
        <v>106</v>
      </c>
      <c r="K1496" s="31"/>
      <c r="L1496" s="31"/>
      <c r="M1496" s="38"/>
      <c r="N1496" s="193">
        <v>3</v>
      </c>
      <c r="O1496" s="21">
        <v>90</v>
      </c>
      <c r="P1496" s="21">
        <v>4</v>
      </c>
      <c r="Q1496" s="21">
        <v>0</v>
      </c>
      <c r="R1496" s="21">
        <v>0</v>
      </c>
      <c r="S1496" s="21">
        <v>4</v>
      </c>
      <c r="T1496" s="121">
        <v>76</v>
      </c>
      <c r="U1496" s="50">
        <f t="shared" si="356"/>
        <v>0</v>
      </c>
      <c r="V1496" s="29">
        <f t="shared" si="346"/>
        <v>0</v>
      </c>
      <c r="W1496" s="29">
        <f t="shared" si="347"/>
        <v>4</v>
      </c>
      <c r="X1496" s="57">
        <f t="shared" si="348"/>
        <v>0</v>
      </c>
      <c r="Y1496" s="29">
        <f t="shared" si="349"/>
        <v>0</v>
      </c>
      <c r="Z1496" s="20">
        <f t="shared" si="350"/>
        <v>0</v>
      </c>
      <c r="AA1496" s="20">
        <f t="shared" si="358"/>
        <v>0</v>
      </c>
      <c r="AB1496" s="20">
        <f t="shared" si="351"/>
        <v>0.25</v>
      </c>
      <c r="AC1496" s="20">
        <f t="shared" si="359"/>
        <v>0</v>
      </c>
      <c r="AD1496" s="20">
        <f t="shared" si="353"/>
        <v>0</v>
      </c>
      <c r="AE1496" s="23">
        <f t="shared" si="354"/>
        <v>0</v>
      </c>
      <c r="AF1496" s="25">
        <f t="shared" si="338"/>
        <v>0</v>
      </c>
      <c r="AG1496" s="360"/>
      <c r="AH1496" s="211">
        <f t="shared" si="344"/>
        <v>0</v>
      </c>
      <c r="AI1496" s="361"/>
      <c r="AJ1496" s="362">
        <f t="shared" si="345"/>
        <v>4.25</v>
      </c>
      <c r="AK1496" s="181" t="s">
        <v>1017</v>
      </c>
      <c r="AL1496" s="182">
        <f t="shared" si="355"/>
        <v>7.083333333333333E-3</v>
      </c>
      <c r="AM1496" s="158" t="s">
        <v>943</v>
      </c>
      <c r="AN1496" s="20"/>
      <c r="AO1496" s="20"/>
      <c r="AP1496" s="21"/>
      <c r="AQ1496" s="122" t="s">
        <v>944</v>
      </c>
      <c r="AR1496" s="185" t="str">
        <f>INDEX(Преподаватели!F$3:F$72,MATCH($AK1496,Преподаватели!$E$3:$E$72,0),1)</f>
        <v>ст.викл.</v>
      </c>
      <c r="AS1496" s="101" t="str">
        <f>INDEX(Преподаватели!G$3:G$72,MATCH($AK1496,Преподаватели!$E$3:$E$72,0),1)</f>
        <v>сум.</v>
      </c>
      <c r="AT1496" s="101" t="str">
        <f>INDEX(Преподаватели!H$3:H$72,MATCH($AK1496,Преподаватели!$E$3:$E$72,0),1)</f>
        <v>б.с.</v>
      </c>
      <c r="AU1496" s="186" t="str">
        <f>INDEX(Преподаватели!I$3:I$72,MATCH($AK1496,Преподаватели!$E$3:$E$72,0),1)</f>
        <v>б.з.</v>
      </c>
      <c r="AV1496" s="157"/>
      <c r="AW1496" s="163"/>
      <c r="AX1496" s="163"/>
      <c r="AY1496" s="164"/>
      <c r="AZ1496" s="165"/>
      <c r="BA1496" s="165"/>
    </row>
    <row r="1497" spans="1:53">
      <c r="A1497" s="22" t="s">
        <v>984</v>
      </c>
      <c r="B1497" s="145" t="s">
        <v>1118</v>
      </c>
      <c r="C1497" s="68" t="s">
        <v>1116</v>
      </c>
      <c r="D1497" s="21" t="s">
        <v>437</v>
      </c>
      <c r="E1497" s="21" t="s">
        <v>192</v>
      </c>
      <c r="F1497" s="21">
        <v>1</v>
      </c>
      <c r="G1497" s="20" t="s">
        <v>1117</v>
      </c>
      <c r="H1497" s="21">
        <v>1</v>
      </c>
      <c r="I1497" s="49">
        <v>1</v>
      </c>
      <c r="J1497" s="31"/>
      <c r="K1497" s="31"/>
      <c r="L1497" s="31"/>
      <c r="M1497" s="38"/>
      <c r="N1497" s="193"/>
      <c r="O1497" s="21"/>
      <c r="P1497" s="21">
        <v>2</v>
      </c>
      <c r="Q1497" s="21">
        <v>2</v>
      </c>
      <c r="R1497" s="21"/>
      <c r="S1497" s="21"/>
      <c r="T1497" s="121"/>
      <c r="U1497" s="50">
        <f t="shared" si="356"/>
        <v>2</v>
      </c>
      <c r="V1497" s="29">
        <f t="shared" si="346"/>
        <v>0</v>
      </c>
      <c r="W1497" s="29">
        <f t="shared" si="347"/>
        <v>0</v>
      </c>
      <c r="X1497" s="57">
        <f t="shared" si="348"/>
        <v>0</v>
      </c>
      <c r="Y1497" s="29">
        <f t="shared" si="349"/>
        <v>0</v>
      </c>
      <c r="Z1497" s="20">
        <f t="shared" si="350"/>
        <v>0</v>
      </c>
      <c r="AA1497" s="20">
        <f t="shared" si="358"/>
        <v>0</v>
      </c>
      <c r="AB1497" s="20">
        <f t="shared" si="351"/>
        <v>0</v>
      </c>
      <c r="AC1497" s="20">
        <f t="shared" si="359"/>
        <v>0</v>
      </c>
      <c r="AD1497" s="20">
        <f t="shared" si="353"/>
        <v>0</v>
      </c>
      <c r="AE1497" s="23">
        <f t="shared" si="354"/>
        <v>0</v>
      </c>
      <c r="AF1497" s="25">
        <f t="shared" si="338"/>
        <v>0</v>
      </c>
      <c r="AG1497" s="360"/>
      <c r="AH1497" s="211">
        <f t="shared" ref="AH1497:AH1529" si="360">IF(AF1497&gt;0,0,IF(D1497="Заоч.",0,IF(OR(D1497="Ден.(д)",D1497="Заоч.(д)"),0,IF(Q1497&gt;0,N1497*H1497*0.02,0))))</f>
        <v>0</v>
      </c>
      <c r="AI1497" s="361"/>
      <c r="AJ1497" s="362">
        <f t="shared" si="345"/>
        <v>2</v>
      </c>
      <c r="AK1497" s="181" t="s">
        <v>972</v>
      </c>
      <c r="AL1497" s="182">
        <f t="shared" si="355"/>
        <v>3.3333333333333335E-3</v>
      </c>
      <c r="AM1497" s="158" t="s">
        <v>943</v>
      </c>
      <c r="AN1497" s="20"/>
      <c r="AO1497" s="20"/>
      <c r="AP1497" s="21"/>
      <c r="AQ1497" s="122" t="s">
        <v>944</v>
      </c>
      <c r="AR1497" s="185" t="str">
        <f>INDEX(Преподаватели!F$3:F$72,MATCH($AK1497,Преподаватели!$E$3:$E$72,0),1)</f>
        <v>доц.</v>
      </c>
      <c r="AS1497" s="101" t="str">
        <f>INDEX(Преподаватели!G$3:G$72,MATCH($AK1497,Преподаватели!$E$3:$E$72,0),1)</f>
        <v>шт.</v>
      </c>
      <c r="AT1497" s="101" t="str">
        <f>INDEX(Преподаватели!H$3:H$72,MATCH($AK1497,Преподаватели!$E$3:$E$72,0),1)</f>
        <v>к.н.</v>
      </c>
      <c r="AU1497" s="186" t="str">
        <f>INDEX(Преподаватели!I$3:I$72,MATCH($AK1497,Преподаватели!$E$3:$E$72,0),1)</f>
        <v>б.з.</v>
      </c>
      <c r="AV1497" s="157"/>
      <c r="AW1497" s="163"/>
      <c r="AX1497" s="163"/>
      <c r="AY1497" s="164"/>
      <c r="AZ1497" s="165"/>
      <c r="BA1497" s="165"/>
    </row>
    <row r="1498" spans="1:53" s="1" customFormat="1">
      <c r="A1498" s="22" t="s">
        <v>984</v>
      </c>
      <c r="B1498" s="145" t="s">
        <v>1118</v>
      </c>
      <c r="C1498" s="68" t="s">
        <v>1116</v>
      </c>
      <c r="D1498" s="21" t="s">
        <v>437</v>
      </c>
      <c r="E1498" s="21" t="s">
        <v>192</v>
      </c>
      <c r="F1498" s="21">
        <v>2</v>
      </c>
      <c r="G1498" s="20" t="s">
        <v>1117</v>
      </c>
      <c r="H1498" s="21">
        <v>1</v>
      </c>
      <c r="I1498" s="49">
        <v>1</v>
      </c>
      <c r="J1498" s="37"/>
      <c r="K1498" s="31" t="s">
        <v>106</v>
      </c>
      <c r="L1498" s="31"/>
      <c r="M1498" s="38"/>
      <c r="N1498" s="193">
        <v>4</v>
      </c>
      <c r="O1498" s="21">
        <v>120</v>
      </c>
      <c r="P1498" s="21">
        <v>4</v>
      </c>
      <c r="Q1498" s="21">
        <v>0</v>
      </c>
      <c r="R1498" s="21">
        <v>0</v>
      </c>
      <c r="S1498" s="21">
        <v>4</v>
      </c>
      <c r="T1498" s="121">
        <v>104</v>
      </c>
      <c r="U1498" s="50">
        <f t="shared" si="356"/>
        <v>0</v>
      </c>
      <c r="V1498" s="29">
        <f t="shared" si="346"/>
        <v>0</v>
      </c>
      <c r="W1498" s="29">
        <f t="shared" si="347"/>
        <v>4</v>
      </c>
      <c r="X1498" s="57">
        <f t="shared" si="348"/>
        <v>0</v>
      </c>
      <c r="Y1498" s="29">
        <f t="shared" si="349"/>
        <v>0</v>
      </c>
      <c r="Z1498" s="20">
        <f t="shared" si="350"/>
        <v>0</v>
      </c>
      <c r="AA1498" s="20">
        <f t="shared" si="358"/>
        <v>0</v>
      </c>
      <c r="AB1498" s="20">
        <f t="shared" si="351"/>
        <v>0</v>
      </c>
      <c r="AC1498" s="20">
        <f t="shared" si="359"/>
        <v>0</v>
      </c>
      <c r="AD1498" s="20">
        <f t="shared" si="353"/>
        <v>0</v>
      </c>
      <c r="AE1498" s="23">
        <f t="shared" si="354"/>
        <v>0</v>
      </c>
      <c r="AF1498" s="25">
        <f t="shared" si="338"/>
        <v>0</v>
      </c>
      <c r="AG1498" s="360"/>
      <c r="AH1498" s="211">
        <f t="shared" si="360"/>
        <v>0</v>
      </c>
      <c r="AI1498" s="361"/>
      <c r="AJ1498" s="362">
        <f t="shared" si="345"/>
        <v>4</v>
      </c>
      <c r="AK1498" s="181" t="s">
        <v>972</v>
      </c>
      <c r="AL1498" s="182">
        <f t="shared" si="355"/>
        <v>6.6666666666666671E-3</v>
      </c>
      <c r="AM1498" s="158" t="s">
        <v>943</v>
      </c>
      <c r="AN1498" s="20"/>
      <c r="AO1498" s="20"/>
      <c r="AP1498" s="21"/>
      <c r="AQ1498" s="122" t="s">
        <v>944</v>
      </c>
      <c r="AR1498" s="185" t="str">
        <f>INDEX(Преподаватели!F$3:F$72,MATCH($AK1498,Преподаватели!$E$3:$E$72,0),1)</f>
        <v>доц.</v>
      </c>
      <c r="AS1498" s="101" t="str">
        <f>INDEX(Преподаватели!G$3:G$72,MATCH($AK1498,Преподаватели!$E$3:$E$72,0),1)</f>
        <v>шт.</v>
      </c>
      <c r="AT1498" s="101" t="str">
        <f>INDEX(Преподаватели!H$3:H$72,MATCH($AK1498,Преподаватели!$E$3:$E$72,0),1)</f>
        <v>к.н.</v>
      </c>
      <c r="AU1498" s="186" t="str">
        <f>INDEX(Преподаватели!I$3:I$72,MATCH($AK1498,Преподаватели!$E$3:$E$72,0),1)</f>
        <v>б.з.</v>
      </c>
      <c r="AV1498" s="157"/>
      <c r="AW1498" s="163"/>
      <c r="AX1498" s="163"/>
      <c r="AY1498" s="164"/>
      <c r="AZ1498" s="165"/>
      <c r="BA1498" s="165"/>
    </row>
    <row r="1499" spans="1:53" s="1" customFormat="1" ht="24" customHeight="1">
      <c r="A1499" s="334" t="s">
        <v>1080</v>
      </c>
      <c r="B1499" s="145" t="s">
        <v>1119</v>
      </c>
      <c r="C1499" s="68" t="s">
        <v>1116</v>
      </c>
      <c r="D1499" s="21" t="s">
        <v>437</v>
      </c>
      <c r="E1499" s="21" t="s">
        <v>192</v>
      </c>
      <c r="F1499" s="21">
        <v>1</v>
      </c>
      <c r="G1499" s="20" t="s">
        <v>1117</v>
      </c>
      <c r="H1499" s="21">
        <v>1</v>
      </c>
      <c r="I1499" s="49">
        <v>1</v>
      </c>
      <c r="J1499" s="37"/>
      <c r="K1499" s="31"/>
      <c r="L1499" s="31"/>
      <c r="M1499" s="38"/>
      <c r="N1499" s="193"/>
      <c r="O1499" s="21"/>
      <c r="P1499" s="21">
        <v>2</v>
      </c>
      <c r="Q1499" s="21">
        <v>2</v>
      </c>
      <c r="R1499" s="21"/>
      <c r="S1499" s="21"/>
      <c r="T1499" s="121"/>
      <c r="U1499" s="50">
        <f t="shared" si="356"/>
        <v>2</v>
      </c>
      <c r="V1499" s="29">
        <f t="shared" si="346"/>
        <v>0</v>
      </c>
      <c r="W1499" s="29">
        <f t="shared" si="347"/>
        <v>0</v>
      </c>
      <c r="X1499" s="57">
        <f t="shared" si="348"/>
        <v>0</v>
      </c>
      <c r="Y1499" s="29">
        <f t="shared" si="349"/>
        <v>0</v>
      </c>
      <c r="Z1499" s="20">
        <f t="shared" si="350"/>
        <v>0</v>
      </c>
      <c r="AA1499" s="20">
        <f t="shared" si="358"/>
        <v>0</v>
      </c>
      <c r="AB1499" s="20">
        <f t="shared" si="351"/>
        <v>0</v>
      </c>
      <c r="AC1499" s="20">
        <f t="shared" si="359"/>
        <v>0</v>
      </c>
      <c r="AD1499" s="20">
        <f t="shared" si="353"/>
        <v>0</v>
      </c>
      <c r="AE1499" s="23">
        <f t="shared" si="354"/>
        <v>0</v>
      </c>
      <c r="AF1499" s="25">
        <f t="shared" si="338"/>
        <v>0</v>
      </c>
      <c r="AG1499" s="360"/>
      <c r="AH1499" s="211">
        <f t="shared" si="360"/>
        <v>0</v>
      </c>
      <c r="AI1499" s="361"/>
      <c r="AJ1499" s="362">
        <f t="shared" si="345"/>
        <v>2</v>
      </c>
      <c r="AK1499" s="181" t="s">
        <v>1017</v>
      </c>
      <c r="AL1499" s="182">
        <f t="shared" si="355"/>
        <v>3.3333333333333335E-3</v>
      </c>
      <c r="AM1499" s="158" t="s">
        <v>943</v>
      </c>
      <c r="AN1499" s="20"/>
      <c r="AO1499" s="20"/>
      <c r="AP1499" s="21"/>
      <c r="AQ1499" s="122" t="s">
        <v>944</v>
      </c>
      <c r="AR1499" s="185" t="str">
        <f>INDEX(Преподаватели!F$3:F$72,MATCH($AK1499,Преподаватели!$E$3:$E$72,0),1)</f>
        <v>ст.викл.</v>
      </c>
      <c r="AS1499" s="101" t="str">
        <f>INDEX(Преподаватели!G$3:G$72,MATCH($AK1499,Преподаватели!$E$3:$E$72,0),1)</f>
        <v>сум.</v>
      </c>
      <c r="AT1499" s="101" t="str">
        <f>INDEX(Преподаватели!H$3:H$72,MATCH($AK1499,Преподаватели!$E$3:$E$72,0),1)</f>
        <v>б.с.</v>
      </c>
      <c r="AU1499" s="186" t="str">
        <f>INDEX(Преподаватели!I$3:I$72,MATCH($AK1499,Преподаватели!$E$3:$E$72,0),1)</f>
        <v>б.з.</v>
      </c>
      <c r="AV1499" s="157"/>
      <c r="AW1499" s="163"/>
      <c r="AX1499" s="163"/>
      <c r="AY1499" s="164"/>
      <c r="AZ1499" s="165"/>
      <c r="BA1499" s="165"/>
    </row>
    <row r="1500" spans="1:53" ht="24" customHeight="1">
      <c r="A1500" s="22" t="s">
        <v>986</v>
      </c>
      <c r="B1500" s="145" t="s">
        <v>1119</v>
      </c>
      <c r="C1500" s="68" t="s">
        <v>1116</v>
      </c>
      <c r="D1500" s="21" t="s">
        <v>437</v>
      </c>
      <c r="E1500" s="21" t="s">
        <v>192</v>
      </c>
      <c r="F1500" s="21">
        <v>1</v>
      </c>
      <c r="G1500" s="20" t="s">
        <v>1117</v>
      </c>
      <c r="H1500" s="21">
        <v>1</v>
      </c>
      <c r="I1500" s="49">
        <v>1</v>
      </c>
      <c r="J1500" s="37"/>
      <c r="K1500" s="31" t="s">
        <v>106</v>
      </c>
      <c r="L1500" s="31"/>
      <c r="M1500" s="38"/>
      <c r="N1500" s="193">
        <v>2</v>
      </c>
      <c r="O1500" s="21">
        <v>60</v>
      </c>
      <c r="P1500" s="21">
        <v>4</v>
      </c>
      <c r="Q1500" s="21">
        <v>0</v>
      </c>
      <c r="R1500" s="21">
        <v>0</v>
      </c>
      <c r="S1500" s="21">
        <v>4</v>
      </c>
      <c r="T1500" s="121">
        <v>48</v>
      </c>
      <c r="U1500" s="50">
        <f t="shared" si="356"/>
        <v>0</v>
      </c>
      <c r="V1500" s="29">
        <f t="shared" si="346"/>
        <v>0</v>
      </c>
      <c r="W1500" s="29">
        <f t="shared" si="347"/>
        <v>4</v>
      </c>
      <c r="X1500" s="57">
        <f t="shared" si="348"/>
        <v>0</v>
      </c>
      <c r="Y1500" s="29">
        <f t="shared" si="349"/>
        <v>0</v>
      </c>
      <c r="Z1500" s="20">
        <f t="shared" si="350"/>
        <v>0</v>
      </c>
      <c r="AA1500" s="20">
        <f t="shared" si="358"/>
        <v>0</v>
      </c>
      <c r="AB1500" s="20">
        <f t="shared" si="351"/>
        <v>0</v>
      </c>
      <c r="AC1500" s="20">
        <f t="shared" si="359"/>
        <v>0</v>
      </c>
      <c r="AD1500" s="20">
        <f t="shared" si="353"/>
        <v>0</v>
      </c>
      <c r="AE1500" s="23">
        <f t="shared" si="354"/>
        <v>0</v>
      </c>
      <c r="AF1500" s="25">
        <f t="shared" si="338"/>
        <v>0</v>
      </c>
      <c r="AG1500" s="360"/>
      <c r="AH1500" s="211">
        <f t="shared" si="360"/>
        <v>0</v>
      </c>
      <c r="AI1500" s="361"/>
      <c r="AJ1500" s="362">
        <f t="shared" si="345"/>
        <v>4</v>
      </c>
      <c r="AK1500" s="181" t="s">
        <v>1017</v>
      </c>
      <c r="AL1500" s="182">
        <f t="shared" si="355"/>
        <v>6.6666666666666671E-3</v>
      </c>
      <c r="AM1500" s="158" t="s">
        <v>943</v>
      </c>
      <c r="AN1500" s="20"/>
      <c r="AO1500" s="20"/>
      <c r="AP1500" s="21"/>
      <c r="AQ1500" s="122" t="s">
        <v>944</v>
      </c>
      <c r="AR1500" s="185" t="str">
        <f>INDEX(Преподаватели!F$3:F$72,MATCH($AK1500,Преподаватели!$E$3:$E$72,0),1)</f>
        <v>ст.викл.</v>
      </c>
      <c r="AS1500" s="101" t="str">
        <f>INDEX(Преподаватели!G$3:G$72,MATCH($AK1500,Преподаватели!$E$3:$E$72,0),1)</f>
        <v>сум.</v>
      </c>
      <c r="AT1500" s="101" t="str">
        <f>INDEX(Преподаватели!H$3:H$72,MATCH($AK1500,Преподаватели!$E$3:$E$72,0),1)</f>
        <v>б.с.</v>
      </c>
      <c r="AU1500" s="186" t="str">
        <f>INDEX(Преподаватели!I$3:I$72,MATCH($AK1500,Преподаватели!$E$3:$E$72,0),1)</f>
        <v>б.з.</v>
      </c>
      <c r="AV1500" s="157"/>
      <c r="AW1500" s="163"/>
      <c r="AX1500" s="163"/>
      <c r="AY1500" s="164"/>
      <c r="AZ1500" s="165"/>
      <c r="BA1500" s="165"/>
    </row>
    <row r="1501" spans="1:53" ht="24" customHeight="1">
      <c r="A1501" s="22" t="s">
        <v>986</v>
      </c>
      <c r="B1501" s="145" t="s">
        <v>1119</v>
      </c>
      <c r="C1501" s="68" t="s">
        <v>1116</v>
      </c>
      <c r="D1501" s="21" t="s">
        <v>437</v>
      </c>
      <c r="E1501" s="21" t="s">
        <v>192</v>
      </c>
      <c r="F1501" s="21">
        <v>1</v>
      </c>
      <c r="G1501" s="20" t="s">
        <v>1117</v>
      </c>
      <c r="H1501" s="21">
        <v>1</v>
      </c>
      <c r="I1501" s="49">
        <v>1</v>
      </c>
      <c r="J1501" s="37"/>
      <c r="K1501" s="31"/>
      <c r="L1501" s="31" t="s">
        <v>439</v>
      </c>
      <c r="M1501" s="38"/>
      <c r="N1501" s="193"/>
      <c r="O1501" s="21"/>
      <c r="P1501" s="21">
        <v>2</v>
      </c>
      <c r="Q1501" s="21">
        <v>2</v>
      </c>
      <c r="R1501" s="21"/>
      <c r="S1501" s="21"/>
      <c r="T1501" s="121"/>
      <c r="U1501" s="50">
        <f t="shared" si="356"/>
        <v>2</v>
      </c>
      <c r="V1501" s="29">
        <f t="shared" si="346"/>
        <v>0</v>
      </c>
      <c r="W1501" s="29">
        <f t="shared" si="347"/>
        <v>0</v>
      </c>
      <c r="X1501" s="57">
        <f t="shared" si="348"/>
        <v>0</v>
      </c>
      <c r="Y1501" s="29">
        <f t="shared" si="349"/>
        <v>0</v>
      </c>
      <c r="Z1501" s="20">
        <f t="shared" si="350"/>
        <v>0</v>
      </c>
      <c r="AA1501" s="20">
        <f t="shared" si="358"/>
        <v>0</v>
      </c>
      <c r="AB1501" s="20">
        <f t="shared" si="351"/>
        <v>0</v>
      </c>
      <c r="AC1501" s="20">
        <f t="shared" si="359"/>
        <v>0</v>
      </c>
      <c r="AD1501" s="20">
        <f t="shared" si="353"/>
        <v>0</v>
      </c>
      <c r="AE1501" s="23">
        <f t="shared" si="354"/>
        <v>0</v>
      </c>
      <c r="AF1501" s="25">
        <f t="shared" si="338"/>
        <v>0</v>
      </c>
      <c r="AG1501" s="360"/>
      <c r="AH1501" s="211">
        <f t="shared" si="360"/>
        <v>0</v>
      </c>
      <c r="AI1501" s="361"/>
      <c r="AJ1501" s="362">
        <f t="shared" si="345"/>
        <v>2</v>
      </c>
      <c r="AK1501" s="181" t="s">
        <v>1017</v>
      </c>
      <c r="AL1501" s="182">
        <f t="shared" si="355"/>
        <v>3.3333333333333335E-3</v>
      </c>
      <c r="AM1501" s="158" t="s">
        <v>943</v>
      </c>
      <c r="AN1501" s="20"/>
      <c r="AO1501" s="20"/>
      <c r="AP1501" s="21"/>
      <c r="AQ1501" s="122" t="s">
        <v>944</v>
      </c>
      <c r="AR1501" s="185" t="str">
        <f>INDEX(Преподаватели!F$3:F$72,MATCH($AK1501,Преподаватели!$E$3:$E$72,0),1)</f>
        <v>ст.викл.</v>
      </c>
      <c r="AS1501" s="101" t="str">
        <f>INDEX(Преподаватели!G$3:G$72,MATCH($AK1501,Преподаватели!$E$3:$E$72,0),1)</f>
        <v>сум.</v>
      </c>
      <c r="AT1501" s="101" t="str">
        <f>INDEX(Преподаватели!H$3:H$72,MATCH($AK1501,Преподаватели!$E$3:$E$72,0),1)</f>
        <v>б.с.</v>
      </c>
      <c r="AU1501" s="186" t="str">
        <f>INDEX(Преподаватели!I$3:I$72,MATCH($AK1501,Преподаватели!$E$3:$E$72,0),1)</f>
        <v>б.з.</v>
      </c>
      <c r="AV1501" s="157"/>
      <c r="AW1501" s="163"/>
      <c r="AX1501" s="163"/>
      <c r="AY1501" s="164"/>
      <c r="AZ1501" s="165"/>
      <c r="BA1501" s="165"/>
    </row>
    <row r="1502" spans="1:53" s="1" customFormat="1" ht="24" customHeight="1">
      <c r="A1502" s="21" t="s">
        <v>986</v>
      </c>
      <c r="B1502" s="145" t="s">
        <v>1119</v>
      </c>
      <c r="C1502" s="68" t="s">
        <v>1116</v>
      </c>
      <c r="D1502" s="21" t="s">
        <v>437</v>
      </c>
      <c r="E1502" s="21" t="s">
        <v>192</v>
      </c>
      <c r="F1502" s="21">
        <v>2</v>
      </c>
      <c r="G1502" s="20" t="s">
        <v>1117</v>
      </c>
      <c r="H1502" s="21">
        <v>1</v>
      </c>
      <c r="I1502" s="49">
        <v>1</v>
      </c>
      <c r="J1502" s="37" t="s">
        <v>106</v>
      </c>
      <c r="K1502" s="31"/>
      <c r="L1502" s="31" t="s">
        <v>106</v>
      </c>
      <c r="M1502" s="38"/>
      <c r="N1502" s="193">
        <v>2</v>
      </c>
      <c r="O1502" s="21">
        <v>60</v>
      </c>
      <c r="P1502" s="21">
        <v>4</v>
      </c>
      <c r="Q1502" s="21">
        <v>0</v>
      </c>
      <c r="R1502" s="21">
        <v>0</v>
      </c>
      <c r="S1502" s="21">
        <v>4</v>
      </c>
      <c r="T1502" s="121">
        <v>46</v>
      </c>
      <c r="U1502" s="50">
        <f t="shared" si="356"/>
        <v>0</v>
      </c>
      <c r="V1502" s="29">
        <f t="shared" si="346"/>
        <v>0</v>
      </c>
      <c r="W1502" s="29">
        <f t="shared" si="347"/>
        <v>4</v>
      </c>
      <c r="X1502" s="57">
        <f t="shared" si="348"/>
        <v>0</v>
      </c>
      <c r="Y1502" s="29">
        <f t="shared" si="349"/>
        <v>3</v>
      </c>
      <c r="Z1502" s="20">
        <f t="shared" si="350"/>
        <v>0</v>
      </c>
      <c r="AA1502" s="20">
        <f t="shared" si="358"/>
        <v>0</v>
      </c>
      <c r="AB1502" s="20">
        <f t="shared" si="351"/>
        <v>0.25</v>
      </c>
      <c r="AC1502" s="20">
        <f t="shared" si="359"/>
        <v>0</v>
      </c>
      <c r="AD1502" s="20">
        <f t="shared" si="353"/>
        <v>0</v>
      </c>
      <c r="AE1502" s="23">
        <f t="shared" si="354"/>
        <v>0</v>
      </c>
      <c r="AF1502" s="25">
        <f t="shared" si="338"/>
        <v>0</v>
      </c>
      <c r="AG1502" s="360"/>
      <c r="AH1502" s="211">
        <f t="shared" si="360"/>
        <v>0</v>
      </c>
      <c r="AI1502" s="361"/>
      <c r="AJ1502" s="362">
        <f t="shared" si="345"/>
        <v>7.25</v>
      </c>
      <c r="AK1502" s="181" t="s">
        <v>1017</v>
      </c>
      <c r="AL1502" s="182">
        <f t="shared" si="355"/>
        <v>1.2083333333333333E-2</v>
      </c>
      <c r="AM1502" s="158" t="s">
        <v>943</v>
      </c>
      <c r="AN1502" s="20"/>
      <c r="AO1502" s="20"/>
      <c r="AP1502" s="21"/>
      <c r="AQ1502" s="122" t="s">
        <v>944</v>
      </c>
      <c r="AR1502" s="185" t="str">
        <f>INDEX(Преподаватели!F$3:F$72,MATCH($AK1502,Преподаватели!$E$3:$E$72,0),1)</f>
        <v>ст.викл.</v>
      </c>
      <c r="AS1502" s="101" t="str">
        <f>INDEX(Преподаватели!G$3:G$72,MATCH($AK1502,Преподаватели!$E$3:$E$72,0),1)</f>
        <v>сум.</v>
      </c>
      <c r="AT1502" s="101" t="str">
        <f>INDEX(Преподаватели!H$3:H$72,MATCH($AK1502,Преподаватели!$E$3:$E$72,0),1)</f>
        <v>б.с.</v>
      </c>
      <c r="AU1502" s="186" t="str">
        <f>INDEX(Преподаватели!I$3:I$72,MATCH($AK1502,Преподаватели!$E$3:$E$72,0),1)</f>
        <v>б.з.</v>
      </c>
      <c r="AV1502" s="157"/>
      <c r="AW1502" s="163"/>
      <c r="AX1502" s="163"/>
      <c r="AY1502" s="164"/>
      <c r="AZ1502" s="165"/>
      <c r="BA1502" s="165"/>
    </row>
    <row r="1503" spans="1:53" s="1" customFormat="1" ht="25.5">
      <c r="A1503" s="334" t="s">
        <v>1080</v>
      </c>
      <c r="B1503" s="145" t="s">
        <v>1120</v>
      </c>
      <c r="C1503" s="68" t="s">
        <v>1116</v>
      </c>
      <c r="D1503" s="21" t="s">
        <v>437</v>
      </c>
      <c r="E1503" s="21" t="s">
        <v>192</v>
      </c>
      <c r="F1503" s="21">
        <v>1</v>
      </c>
      <c r="G1503" s="20" t="s">
        <v>1117</v>
      </c>
      <c r="H1503" s="21">
        <v>1</v>
      </c>
      <c r="I1503" s="49">
        <v>1</v>
      </c>
      <c r="J1503" s="37"/>
      <c r="K1503" s="31"/>
      <c r="L1503" s="31"/>
      <c r="M1503" s="38"/>
      <c r="N1503" s="193"/>
      <c r="O1503" s="21"/>
      <c r="P1503" s="21">
        <v>2</v>
      </c>
      <c r="Q1503" s="21">
        <v>2</v>
      </c>
      <c r="R1503" s="21"/>
      <c r="S1503" s="21"/>
      <c r="T1503" s="121"/>
      <c r="U1503" s="50">
        <f t="shared" si="356"/>
        <v>2</v>
      </c>
      <c r="V1503" s="29">
        <f t="shared" si="346"/>
        <v>0</v>
      </c>
      <c r="W1503" s="29">
        <f t="shared" si="347"/>
        <v>0</v>
      </c>
      <c r="X1503" s="57">
        <f t="shared" si="348"/>
        <v>0</v>
      </c>
      <c r="Y1503" s="29">
        <f t="shared" si="349"/>
        <v>0</v>
      </c>
      <c r="Z1503" s="20">
        <f t="shared" si="350"/>
        <v>0</v>
      </c>
      <c r="AA1503" s="20">
        <f t="shared" si="358"/>
        <v>0</v>
      </c>
      <c r="AB1503" s="20">
        <f t="shared" si="351"/>
        <v>0</v>
      </c>
      <c r="AC1503" s="20">
        <f t="shared" si="359"/>
        <v>0</v>
      </c>
      <c r="AD1503" s="20">
        <f t="shared" si="353"/>
        <v>0</v>
      </c>
      <c r="AE1503" s="23">
        <f t="shared" si="354"/>
        <v>0</v>
      </c>
      <c r="AF1503" s="25">
        <f t="shared" si="338"/>
        <v>0</v>
      </c>
      <c r="AG1503" s="360"/>
      <c r="AH1503" s="211">
        <f t="shared" si="360"/>
        <v>0</v>
      </c>
      <c r="AI1503" s="361"/>
      <c r="AJ1503" s="362">
        <f t="shared" si="345"/>
        <v>2</v>
      </c>
      <c r="AK1503" s="366" t="s">
        <v>996</v>
      </c>
      <c r="AL1503" s="182">
        <f t="shared" si="355"/>
        <v>3.3333333333333335E-3</v>
      </c>
      <c r="AM1503" s="158" t="s">
        <v>943</v>
      </c>
      <c r="AN1503" s="20"/>
      <c r="AO1503" s="20"/>
      <c r="AP1503" s="21"/>
      <c r="AQ1503" s="122" t="s">
        <v>944</v>
      </c>
      <c r="AR1503" s="185" t="str">
        <f>INDEX(Преподаватели!F$3:F$72,MATCH($AK1503,Преподаватели!$E$3:$E$72,0),1)</f>
        <v>доц.</v>
      </c>
      <c r="AS1503" s="101" t="str">
        <f>INDEX(Преподаватели!G$3:G$72,MATCH($AK1503,Преподаватели!$E$3:$E$72,0),1)</f>
        <v>шт.</v>
      </c>
      <c r="AT1503" s="101" t="str">
        <f>INDEX(Преподаватели!H$3:H$72,MATCH($AK1503,Преподаватели!$E$3:$E$72,0),1)</f>
        <v>к.н.</v>
      </c>
      <c r="AU1503" s="186" t="str">
        <f>INDEX(Преподаватели!I$3:I$72,MATCH($AK1503,Преподаватели!$E$3:$E$72,0),1)</f>
        <v>б.з.</v>
      </c>
      <c r="AV1503" s="157"/>
      <c r="AW1503" s="163"/>
      <c r="AX1503" s="163"/>
      <c r="AY1503" s="164"/>
      <c r="AZ1503" s="165"/>
      <c r="BA1503" s="165"/>
    </row>
    <row r="1504" spans="1:53" ht="25.5">
      <c r="A1504" s="22" t="s">
        <v>1044</v>
      </c>
      <c r="B1504" s="145" t="s">
        <v>1120</v>
      </c>
      <c r="C1504" s="68" t="s">
        <v>1116</v>
      </c>
      <c r="D1504" s="21" t="s">
        <v>437</v>
      </c>
      <c r="E1504" s="21" t="s">
        <v>192</v>
      </c>
      <c r="F1504" s="21">
        <v>1</v>
      </c>
      <c r="G1504" s="20" t="s">
        <v>1117</v>
      </c>
      <c r="H1504" s="21">
        <v>1</v>
      </c>
      <c r="I1504" s="49">
        <v>1</v>
      </c>
      <c r="J1504" s="37"/>
      <c r="K1504" s="31" t="s">
        <v>106</v>
      </c>
      <c r="L1504" s="31"/>
      <c r="M1504" s="38"/>
      <c r="N1504" s="193">
        <v>4</v>
      </c>
      <c r="O1504" s="21">
        <v>120</v>
      </c>
      <c r="P1504" s="21">
        <v>2</v>
      </c>
      <c r="Q1504" s="21">
        <v>0</v>
      </c>
      <c r="R1504" s="21">
        <v>0</v>
      </c>
      <c r="S1504" s="21">
        <v>2</v>
      </c>
      <c r="T1504" s="121">
        <v>108</v>
      </c>
      <c r="U1504" s="50">
        <f t="shared" si="356"/>
        <v>0</v>
      </c>
      <c r="V1504" s="29">
        <f t="shared" si="346"/>
        <v>0</v>
      </c>
      <c r="W1504" s="29">
        <f t="shared" si="347"/>
        <v>2</v>
      </c>
      <c r="X1504" s="57">
        <f t="shared" si="348"/>
        <v>0</v>
      </c>
      <c r="Y1504" s="29">
        <f t="shared" si="349"/>
        <v>0</v>
      </c>
      <c r="Z1504" s="20">
        <f t="shared" si="350"/>
        <v>0</v>
      </c>
      <c r="AA1504" s="20">
        <f t="shared" si="358"/>
        <v>0</v>
      </c>
      <c r="AB1504" s="20">
        <f t="shared" si="351"/>
        <v>0</v>
      </c>
      <c r="AC1504" s="20">
        <f t="shared" si="359"/>
        <v>0</v>
      </c>
      <c r="AD1504" s="20">
        <f t="shared" si="353"/>
        <v>0</v>
      </c>
      <c r="AE1504" s="23">
        <f t="shared" si="354"/>
        <v>0</v>
      </c>
      <c r="AF1504" s="25">
        <f t="shared" si="338"/>
        <v>0</v>
      </c>
      <c r="AG1504" s="360"/>
      <c r="AH1504" s="211">
        <f t="shared" si="360"/>
        <v>0</v>
      </c>
      <c r="AI1504" s="361"/>
      <c r="AJ1504" s="362">
        <f t="shared" si="345"/>
        <v>2</v>
      </c>
      <c r="AK1504" s="366" t="s">
        <v>996</v>
      </c>
      <c r="AL1504" s="182">
        <f t="shared" si="355"/>
        <v>3.3333333333333335E-3</v>
      </c>
      <c r="AM1504" s="158" t="s">
        <v>943</v>
      </c>
      <c r="AN1504" s="20"/>
      <c r="AO1504" s="20"/>
      <c r="AP1504" s="21"/>
      <c r="AQ1504" s="122" t="s">
        <v>944</v>
      </c>
      <c r="AR1504" s="185" t="str">
        <f>INDEX(Преподаватели!F$3:F$72,MATCH($AK1504,Преподаватели!$E$3:$E$72,0),1)</f>
        <v>доц.</v>
      </c>
      <c r="AS1504" s="101" t="str">
        <f>INDEX(Преподаватели!G$3:G$72,MATCH($AK1504,Преподаватели!$E$3:$E$72,0),1)</f>
        <v>шт.</v>
      </c>
      <c r="AT1504" s="101" t="str">
        <f>INDEX(Преподаватели!H$3:H$72,MATCH($AK1504,Преподаватели!$E$3:$E$72,0),1)</f>
        <v>к.н.</v>
      </c>
      <c r="AU1504" s="186" t="str">
        <f>INDEX(Преподаватели!I$3:I$72,MATCH($AK1504,Преподаватели!$E$3:$E$72,0),1)</f>
        <v>б.з.</v>
      </c>
      <c r="AV1504" s="157"/>
      <c r="AW1504" s="163"/>
      <c r="AX1504" s="163"/>
      <c r="AY1504" s="164"/>
      <c r="AZ1504" s="165"/>
      <c r="BA1504" s="165"/>
    </row>
    <row r="1505" spans="1:53" ht="25.5">
      <c r="A1505" s="334" t="s">
        <v>1080</v>
      </c>
      <c r="B1505" s="145" t="s">
        <v>1121</v>
      </c>
      <c r="C1505" s="68" t="s">
        <v>1116</v>
      </c>
      <c r="D1505" s="21" t="s">
        <v>437</v>
      </c>
      <c r="E1505" s="21" t="s">
        <v>192</v>
      </c>
      <c r="F1505" s="21">
        <v>1</v>
      </c>
      <c r="G1505" s="20" t="s">
        <v>1117</v>
      </c>
      <c r="H1505" s="21">
        <v>1</v>
      </c>
      <c r="I1505" s="49">
        <v>1</v>
      </c>
      <c r="J1505" s="37"/>
      <c r="K1505" s="31"/>
      <c r="L1505" s="31"/>
      <c r="M1505" s="38"/>
      <c r="N1505" s="193"/>
      <c r="O1505" s="21"/>
      <c r="P1505" s="21">
        <v>2</v>
      </c>
      <c r="Q1505" s="21">
        <v>2</v>
      </c>
      <c r="R1505" s="21"/>
      <c r="S1505" s="21"/>
      <c r="T1505" s="121"/>
      <c r="U1505" s="50">
        <f t="shared" si="356"/>
        <v>2</v>
      </c>
      <c r="V1505" s="29">
        <f t="shared" si="346"/>
        <v>0</v>
      </c>
      <c r="W1505" s="29">
        <f t="shared" si="347"/>
        <v>0</v>
      </c>
      <c r="X1505" s="57">
        <f t="shared" si="348"/>
        <v>0</v>
      </c>
      <c r="Y1505" s="29">
        <f t="shared" si="349"/>
        <v>0</v>
      </c>
      <c r="Z1505" s="20">
        <f t="shared" si="350"/>
        <v>0</v>
      </c>
      <c r="AA1505" s="20">
        <f t="shared" si="358"/>
        <v>0</v>
      </c>
      <c r="AB1505" s="20">
        <f t="shared" si="351"/>
        <v>0</v>
      </c>
      <c r="AC1505" s="20">
        <f t="shared" si="359"/>
        <v>0</v>
      </c>
      <c r="AD1505" s="20">
        <f t="shared" si="353"/>
        <v>0</v>
      </c>
      <c r="AE1505" s="23">
        <f t="shared" si="354"/>
        <v>0</v>
      </c>
      <c r="AF1505" s="25">
        <f t="shared" si="338"/>
        <v>0</v>
      </c>
      <c r="AG1505" s="360"/>
      <c r="AH1505" s="211">
        <f t="shared" si="360"/>
        <v>0</v>
      </c>
      <c r="AI1505" s="361"/>
      <c r="AJ1505" s="362">
        <f t="shared" si="345"/>
        <v>2</v>
      </c>
      <c r="AK1505" s="366" t="s">
        <v>1122</v>
      </c>
      <c r="AL1505" s="182">
        <f t="shared" si="355"/>
        <v>3.3333333333333335E-3</v>
      </c>
      <c r="AM1505" s="158" t="s">
        <v>943</v>
      </c>
      <c r="AN1505" s="20"/>
      <c r="AO1505" s="20"/>
      <c r="AP1505" s="21"/>
      <c r="AQ1505" s="122" t="s">
        <v>944</v>
      </c>
      <c r="AR1505" s="185" t="str">
        <f>INDEX(Преподаватели!F$3:F$72,MATCH($AK1505,Преподаватели!$E$3:$E$72,0),1)</f>
        <v>проф.</v>
      </c>
      <c r="AS1505" s="101" t="str">
        <f>INDEX(Преподаватели!G$3:G$72,MATCH($AK1505,Преподаватели!$E$3:$E$72,0),1)</f>
        <v>сум.</v>
      </c>
      <c r="AT1505" s="101" t="str">
        <f>INDEX(Преподаватели!H$3:H$72,MATCH($AK1505,Преподаватели!$E$3:$E$72,0),1)</f>
        <v>д.н.</v>
      </c>
      <c r="AU1505" s="186" t="str">
        <f>INDEX(Преподаватели!I$3:I$72,MATCH($AK1505,Преподаватели!$E$3:$E$72,0),1)</f>
        <v>проф.</v>
      </c>
      <c r="AV1505" s="157"/>
      <c r="AW1505" s="163"/>
      <c r="AX1505" s="163"/>
      <c r="AY1505" s="164"/>
      <c r="AZ1505" s="165"/>
      <c r="BA1505" s="165"/>
    </row>
    <row r="1506" spans="1:53" s="1" customFormat="1" ht="25.5">
      <c r="A1506" s="21" t="s">
        <v>999</v>
      </c>
      <c r="B1506" s="145" t="s">
        <v>1121</v>
      </c>
      <c r="C1506" s="68" t="s">
        <v>1116</v>
      </c>
      <c r="D1506" s="21" t="s">
        <v>437</v>
      </c>
      <c r="E1506" s="21" t="s">
        <v>192</v>
      </c>
      <c r="F1506" s="21">
        <v>1</v>
      </c>
      <c r="G1506" s="20" t="s">
        <v>1117</v>
      </c>
      <c r="H1506" s="21">
        <v>1</v>
      </c>
      <c r="I1506" s="49">
        <v>1</v>
      </c>
      <c r="J1506" s="37" t="s">
        <v>106</v>
      </c>
      <c r="K1506" s="31"/>
      <c r="L1506" s="31"/>
      <c r="M1506" s="38"/>
      <c r="N1506" s="193">
        <v>3</v>
      </c>
      <c r="O1506" s="21">
        <v>90</v>
      </c>
      <c r="P1506" s="21">
        <v>2</v>
      </c>
      <c r="Q1506" s="21">
        <v>0</v>
      </c>
      <c r="R1506" s="21">
        <v>0</v>
      </c>
      <c r="S1506" s="21">
        <v>2</v>
      </c>
      <c r="T1506" s="121">
        <v>74</v>
      </c>
      <c r="U1506" s="50">
        <f t="shared" si="356"/>
        <v>0</v>
      </c>
      <c r="V1506" s="29">
        <f t="shared" si="346"/>
        <v>0</v>
      </c>
      <c r="W1506" s="29">
        <f t="shared" si="347"/>
        <v>2</v>
      </c>
      <c r="X1506" s="57">
        <f t="shared" si="348"/>
        <v>0</v>
      </c>
      <c r="Y1506" s="29">
        <f t="shared" si="349"/>
        <v>0</v>
      </c>
      <c r="Z1506" s="20">
        <f t="shared" si="350"/>
        <v>0</v>
      </c>
      <c r="AA1506" s="20">
        <f t="shared" si="358"/>
        <v>0</v>
      </c>
      <c r="AB1506" s="20">
        <f t="shared" si="351"/>
        <v>0.25</v>
      </c>
      <c r="AC1506" s="20">
        <f>IF(B1506="Керівництво дипломними роботами",H1506*3,IF(B1506="Керівництво магістерськими роботами",H1506*20,IF(B1506="Рецензування бакалаврських робіт",H1506*1,IF(B1506="Рецензування магістерських робіт",H1506*2,IF(B1506="Нормоконтроль",H1506*0.33,0)))))</f>
        <v>0</v>
      </c>
      <c r="AD1506" s="20">
        <f t="shared" si="353"/>
        <v>0</v>
      </c>
      <c r="AE1506" s="23">
        <f t="shared" si="354"/>
        <v>0</v>
      </c>
      <c r="AF1506" s="25">
        <f t="shared" si="338"/>
        <v>0</v>
      </c>
      <c r="AG1506" s="360"/>
      <c r="AH1506" s="211">
        <f t="shared" si="360"/>
        <v>0</v>
      </c>
      <c r="AI1506" s="361"/>
      <c r="AJ1506" s="362">
        <f t="shared" si="345"/>
        <v>2.25</v>
      </c>
      <c r="AK1506" s="366" t="s">
        <v>1122</v>
      </c>
      <c r="AL1506" s="182">
        <f t="shared" si="355"/>
        <v>3.7499999999999999E-3</v>
      </c>
      <c r="AM1506" s="158" t="s">
        <v>943</v>
      </c>
      <c r="AN1506" s="20"/>
      <c r="AO1506" s="20"/>
      <c r="AP1506" s="21"/>
      <c r="AQ1506" s="122" t="s">
        <v>944</v>
      </c>
      <c r="AR1506" s="185" t="str">
        <f>INDEX(Преподаватели!F$3:F$72,MATCH($AK1506,Преподаватели!$E$3:$E$72,0),1)</f>
        <v>проф.</v>
      </c>
      <c r="AS1506" s="101" t="str">
        <f>INDEX(Преподаватели!G$3:G$72,MATCH($AK1506,Преподаватели!$E$3:$E$72,0),1)</f>
        <v>сум.</v>
      </c>
      <c r="AT1506" s="101" t="str">
        <f>INDEX(Преподаватели!H$3:H$72,MATCH($AK1506,Преподаватели!$E$3:$E$72,0),1)</f>
        <v>д.н.</v>
      </c>
      <c r="AU1506" s="186" t="str">
        <f>INDEX(Преподаватели!I$3:I$72,MATCH($AK1506,Преподаватели!$E$3:$E$72,0),1)</f>
        <v>проф.</v>
      </c>
      <c r="AV1506" s="157"/>
      <c r="AW1506" s="163"/>
      <c r="AX1506" s="163"/>
      <c r="AY1506" s="164"/>
      <c r="AZ1506" s="165"/>
      <c r="BA1506" s="165"/>
    </row>
    <row r="1507" spans="1:53" s="1" customFormat="1">
      <c r="A1507" s="21" t="s">
        <v>1015</v>
      </c>
      <c r="B1507" s="145" t="s">
        <v>1123</v>
      </c>
      <c r="C1507" s="68" t="s">
        <v>1116</v>
      </c>
      <c r="D1507" s="21" t="s">
        <v>437</v>
      </c>
      <c r="E1507" s="21" t="s">
        <v>192</v>
      </c>
      <c r="F1507" s="21">
        <v>1</v>
      </c>
      <c r="G1507" s="20" t="s">
        <v>1117</v>
      </c>
      <c r="H1507" s="21">
        <v>1</v>
      </c>
      <c r="I1507" s="49">
        <v>1</v>
      </c>
      <c r="J1507" s="37"/>
      <c r="K1507" s="31"/>
      <c r="L1507" s="31"/>
      <c r="M1507" s="38"/>
      <c r="N1507" s="193"/>
      <c r="O1507" s="21"/>
      <c r="P1507" s="21">
        <v>2</v>
      </c>
      <c r="Q1507" s="21">
        <v>2</v>
      </c>
      <c r="R1507" s="21"/>
      <c r="S1507" s="21"/>
      <c r="T1507" s="121"/>
      <c r="U1507" s="50">
        <f t="shared" si="356"/>
        <v>2</v>
      </c>
      <c r="V1507" s="29">
        <f t="shared" si="346"/>
        <v>0</v>
      </c>
      <c r="W1507" s="29">
        <f t="shared" si="347"/>
        <v>0</v>
      </c>
      <c r="X1507" s="57">
        <f t="shared" si="348"/>
        <v>0</v>
      </c>
      <c r="Y1507" s="29">
        <f t="shared" si="349"/>
        <v>0</v>
      </c>
      <c r="Z1507" s="20">
        <f t="shared" si="350"/>
        <v>0</v>
      </c>
      <c r="AA1507" s="20">
        <f t="shared" si="358"/>
        <v>0</v>
      </c>
      <c r="AB1507" s="20">
        <f t="shared" si="351"/>
        <v>0</v>
      </c>
      <c r="AC1507" s="20">
        <f t="shared" ref="AC1507:AC1516" si="361">IF(B1507="Керівництво бакалаврськими роботами",H1507*10,IF(B1507="Керівництво магістерськими роботами",H1507*20,IF(B1507="Рецензування бакалаврських робіт",H1507*1,IF(B1507="Рецензування магістерських робіт",H1507*2,IF(B1507="Нормоконтроль",H1507*0.33,0)))))</f>
        <v>0</v>
      </c>
      <c r="AD1507" s="20">
        <f t="shared" si="353"/>
        <v>0</v>
      </c>
      <c r="AE1507" s="23">
        <f t="shared" si="354"/>
        <v>0</v>
      </c>
      <c r="AF1507" s="25">
        <f t="shared" si="338"/>
        <v>0</v>
      </c>
      <c r="AG1507" s="360"/>
      <c r="AH1507" s="211">
        <f t="shared" si="360"/>
        <v>0</v>
      </c>
      <c r="AI1507" s="361"/>
      <c r="AJ1507" s="362">
        <f t="shared" si="345"/>
        <v>2</v>
      </c>
      <c r="AK1507" s="181" t="s">
        <v>1017</v>
      </c>
      <c r="AL1507" s="182">
        <f t="shared" si="355"/>
        <v>3.3333333333333335E-3</v>
      </c>
      <c r="AM1507" s="158" t="s">
        <v>943</v>
      </c>
      <c r="AN1507" s="20"/>
      <c r="AO1507" s="20"/>
      <c r="AP1507" s="21"/>
      <c r="AQ1507" s="122" t="s">
        <v>944</v>
      </c>
      <c r="AR1507" s="185" t="str">
        <f>INDEX(Преподаватели!F$3:F$72,MATCH($AK1507,Преподаватели!$E$3:$E$72,0),1)</f>
        <v>ст.викл.</v>
      </c>
      <c r="AS1507" s="101" t="str">
        <f>INDEX(Преподаватели!G$3:G$72,MATCH($AK1507,Преподаватели!$E$3:$E$72,0),1)</f>
        <v>сум.</v>
      </c>
      <c r="AT1507" s="101" t="str">
        <f>INDEX(Преподаватели!H$3:H$72,MATCH($AK1507,Преподаватели!$E$3:$E$72,0),1)</f>
        <v>б.с.</v>
      </c>
      <c r="AU1507" s="186" t="str">
        <f>INDEX(Преподаватели!I$3:I$72,MATCH($AK1507,Преподаватели!$E$3:$E$72,0),1)</f>
        <v>б.з.</v>
      </c>
      <c r="AV1507" s="157"/>
      <c r="AW1507" s="163"/>
      <c r="AX1507" s="163"/>
      <c r="AY1507" s="164"/>
      <c r="AZ1507" s="165"/>
      <c r="BA1507" s="165"/>
    </row>
    <row r="1508" spans="1:53">
      <c r="A1508" s="22" t="s">
        <v>1015</v>
      </c>
      <c r="B1508" s="145" t="s">
        <v>1123</v>
      </c>
      <c r="C1508" s="68" t="s">
        <v>1116</v>
      </c>
      <c r="D1508" s="21" t="s">
        <v>437</v>
      </c>
      <c r="E1508" s="21" t="s">
        <v>192</v>
      </c>
      <c r="F1508" s="21">
        <v>2</v>
      </c>
      <c r="G1508" s="20" t="s">
        <v>1117</v>
      </c>
      <c r="H1508" s="21">
        <v>1</v>
      </c>
      <c r="I1508" s="49">
        <v>1</v>
      </c>
      <c r="J1508" s="37"/>
      <c r="K1508" s="31" t="s">
        <v>106</v>
      </c>
      <c r="L1508" s="31"/>
      <c r="M1508" s="38"/>
      <c r="N1508" s="193">
        <v>3</v>
      </c>
      <c r="O1508" s="21">
        <v>90</v>
      </c>
      <c r="P1508" s="21">
        <v>4</v>
      </c>
      <c r="Q1508" s="21">
        <v>0</v>
      </c>
      <c r="R1508" s="21">
        <v>0</v>
      </c>
      <c r="S1508" s="21">
        <v>4</v>
      </c>
      <c r="T1508" s="121">
        <v>76</v>
      </c>
      <c r="U1508" s="50">
        <f t="shared" si="356"/>
        <v>0</v>
      </c>
      <c r="V1508" s="29">
        <f t="shared" si="346"/>
        <v>0</v>
      </c>
      <c r="W1508" s="29">
        <f t="shared" si="347"/>
        <v>4</v>
      </c>
      <c r="X1508" s="57">
        <f t="shared" si="348"/>
        <v>0</v>
      </c>
      <c r="Y1508" s="29">
        <f t="shared" si="349"/>
        <v>0</v>
      </c>
      <c r="Z1508" s="20">
        <f t="shared" si="350"/>
        <v>0</v>
      </c>
      <c r="AA1508" s="20">
        <f t="shared" si="358"/>
        <v>0</v>
      </c>
      <c r="AB1508" s="20">
        <f t="shared" si="351"/>
        <v>0</v>
      </c>
      <c r="AC1508" s="20">
        <f t="shared" si="361"/>
        <v>0</v>
      </c>
      <c r="AD1508" s="20">
        <f t="shared" si="353"/>
        <v>0</v>
      </c>
      <c r="AE1508" s="23">
        <f t="shared" si="354"/>
        <v>0</v>
      </c>
      <c r="AF1508" s="25">
        <f t="shared" si="338"/>
        <v>0</v>
      </c>
      <c r="AG1508" s="360"/>
      <c r="AH1508" s="211">
        <f t="shared" si="360"/>
        <v>0</v>
      </c>
      <c r="AI1508" s="361"/>
      <c r="AJ1508" s="362">
        <f t="shared" si="345"/>
        <v>4</v>
      </c>
      <c r="AK1508" s="181" t="s">
        <v>1017</v>
      </c>
      <c r="AL1508" s="182">
        <f t="shared" si="355"/>
        <v>6.6666666666666671E-3</v>
      </c>
      <c r="AM1508" s="158" t="s">
        <v>943</v>
      </c>
      <c r="AN1508" s="20"/>
      <c r="AO1508" s="20"/>
      <c r="AP1508" s="21"/>
      <c r="AQ1508" s="122" t="s">
        <v>944</v>
      </c>
      <c r="AR1508" s="185" t="str">
        <f>INDEX(Преподаватели!F$3:F$72,MATCH($AK1508,Преподаватели!$E$3:$E$72,0),1)</f>
        <v>ст.викл.</v>
      </c>
      <c r="AS1508" s="101" t="str">
        <f>INDEX(Преподаватели!G$3:G$72,MATCH($AK1508,Преподаватели!$E$3:$E$72,0),1)</f>
        <v>сум.</v>
      </c>
      <c r="AT1508" s="101" t="str">
        <f>INDEX(Преподаватели!H$3:H$72,MATCH($AK1508,Преподаватели!$E$3:$E$72,0),1)</f>
        <v>б.с.</v>
      </c>
      <c r="AU1508" s="186" t="str">
        <f>INDEX(Преподаватели!I$3:I$72,MATCH($AK1508,Преподаватели!$E$3:$E$72,0),1)</f>
        <v>б.з.</v>
      </c>
      <c r="AV1508" s="157"/>
      <c r="AW1508" s="163"/>
      <c r="AX1508" s="163"/>
      <c r="AY1508" s="164"/>
      <c r="AZ1508" s="165"/>
      <c r="BA1508" s="165"/>
    </row>
    <row r="1509" spans="1:53">
      <c r="A1509" s="22" t="s">
        <v>1071</v>
      </c>
      <c r="B1509" s="145" t="s">
        <v>217</v>
      </c>
      <c r="C1509" s="68" t="s">
        <v>1116</v>
      </c>
      <c r="D1509" s="21" t="s">
        <v>437</v>
      </c>
      <c r="E1509" s="21" t="s">
        <v>192</v>
      </c>
      <c r="F1509" s="21">
        <v>1</v>
      </c>
      <c r="G1509" s="20" t="s">
        <v>1117</v>
      </c>
      <c r="H1509" s="21">
        <v>1</v>
      </c>
      <c r="I1509" s="49">
        <v>1</v>
      </c>
      <c r="J1509" s="31"/>
      <c r="K1509" s="31"/>
      <c r="L1509" s="31"/>
      <c r="M1509" s="38"/>
      <c r="N1509" s="193"/>
      <c r="O1509" s="21"/>
      <c r="P1509" s="21">
        <v>2</v>
      </c>
      <c r="Q1509" s="21">
        <v>2</v>
      </c>
      <c r="R1509" s="21"/>
      <c r="S1509" s="21"/>
      <c r="T1509" s="121"/>
      <c r="U1509" s="50">
        <f t="shared" si="356"/>
        <v>2</v>
      </c>
      <c r="V1509" s="29">
        <f t="shared" si="346"/>
        <v>0</v>
      </c>
      <c r="W1509" s="29">
        <f t="shared" si="347"/>
        <v>0</v>
      </c>
      <c r="X1509" s="57">
        <f t="shared" si="348"/>
        <v>0</v>
      </c>
      <c r="Y1509" s="29">
        <f t="shared" si="349"/>
        <v>0</v>
      </c>
      <c r="Z1509" s="20">
        <f t="shared" si="350"/>
        <v>0</v>
      </c>
      <c r="AA1509" s="20">
        <f t="shared" si="358"/>
        <v>0</v>
      </c>
      <c r="AB1509" s="20">
        <f t="shared" si="351"/>
        <v>0</v>
      </c>
      <c r="AC1509" s="20">
        <f t="shared" si="361"/>
        <v>0</v>
      </c>
      <c r="AD1509" s="20">
        <f t="shared" si="353"/>
        <v>0</v>
      </c>
      <c r="AE1509" s="23">
        <f t="shared" si="354"/>
        <v>0</v>
      </c>
      <c r="AF1509" s="25">
        <f t="shared" ref="AF1509:AF1529" si="362">IF(AND(A1509="ПедПр",D1509="Ден."),H1509*N1509/1.5,IF(AND(A1509="ПедПр",D1509="Заоч."),H1509*0.5*N1509/1.5,IF(AND(A1509="ПедПр",D1509="Заоч.(д)"),H1509*0.5*N1509/1.5,IF(AND(A1509="Пр",D1509="Ден."),H1509*0.5,IF(AND(A1509="Пр",D1509="Заоч."),H1509*0.1,IF(AND(A1509="Пр",D1509="Заоч.(д)"),H1509*0.1,IF(AND(A1509="НПрКПУ",D1509="Ден.",H1509&gt;=5),ROUND(H1509/6,1)*N1509/3*2*2,0)))))))</f>
        <v>0</v>
      </c>
      <c r="AG1509" s="360"/>
      <c r="AH1509" s="211">
        <f t="shared" si="360"/>
        <v>0</v>
      </c>
      <c r="AI1509" s="361"/>
      <c r="AJ1509" s="362">
        <f t="shared" si="345"/>
        <v>2</v>
      </c>
      <c r="AK1509" s="366" t="s">
        <v>1124</v>
      </c>
      <c r="AL1509" s="182">
        <f t="shared" si="355"/>
        <v>3.3333333333333335E-3</v>
      </c>
      <c r="AM1509" s="158" t="s">
        <v>943</v>
      </c>
      <c r="AN1509" s="20"/>
      <c r="AO1509" s="20"/>
      <c r="AP1509" s="21"/>
      <c r="AQ1509" s="122" t="s">
        <v>944</v>
      </c>
      <c r="AR1509" s="185" t="str">
        <f>INDEX(Преподаватели!F$3:F$72,MATCH($AK1509,Преподаватели!$E$3:$E$72,0),1)</f>
        <v>ст.викл.</v>
      </c>
      <c r="AS1509" s="101" t="str">
        <f>INDEX(Преподаватели!G$3:G$72,MATCH($AK1509,Преподаватели!$E$3:$E$72,0),1)</f>
        <v>сум.</v>
      </c>
      <c r="AT1509" s="101" t="str">
        <f>INDEX(Преподаватели!H$3:H$72,MATCH($AK1509,Преподаватели!$E$3:$E$72,0),1)</f>
        <v>б.с.</v>
      </c>
      <c r="AU1509" s="186" t="str">
        <f>INDEX(Преподаватели!I$3:I$72,MATCH($AK1509,Преподаватели!$E$3:$E$72,0),1)</f>
        <v>б.з.</v>
      </c>
      <c r="AV1509" s="157"/>
      <c r="AW1509" s="163"/>
      <c r="AX1509" s="163"/>
      <c r="AY1509" s="164"/>
      <c r="AZ1509" s="165"/>
      <c r="BA1509" s="165"/>
    </row>
    <row r="1510" spans="1:53" s="1" customFormat="1">
      <c r="A1510" s="22" t="s">
        <v>1071</v>
      </c>
      <c r="B1510" s="145" t="s">
        <v>217</v>
      </c>
      <c r="C1510" s="68" t="s">
        <v>1116</v>
      </c>
      <c r="D1510" s="21" t="s">
        <v>437</v>
      </c>
      <c r="E1510" s="21" t="s">
        <v>192</v>
      </c>
      <c r="F1510" s="21">
        <v>2</v>
      </c>
      <c r="G1510" s="20" t="s">
        <v>1117</v>
      </c>
      <c r="H1510" s="21">
        <v>1</v>
      </c>
      <c r="I1510" s="49">
        <v>1</v>
      </c>
      <c r="J1510" s="37"/>
      <c r="K1510" s="31" t="s">
        <v>106</v>
      </c>
      <c r="L1510" s="31"/>
      <c r="M1510" s="38"/>
      <c r="N1510" s="193">
        <v>2</v>
      </c>
      <c r="O1510" s="21">
        <v>60</v>
      </c>
      <c r="P1510" s="21">
        <v>2</v>
      </c>
      <c r="Q1510" s="21">
        <v>0</v>
      </c>
      <c r="R1510" s="21">
        <v>0</v>
      </c>
      <c r="S1510" s="21">
        <v>2</v>
      </c>
      <c r="T1510" s="121">
        <v>48</v>
      </c>
      <c r="U1510" s="50">
        <f t="shared" si="356"/>
        <v>0</v>
      </c>
      <c r="V1510" s="29">
        <f t="shared" si="346"/>
        <v>0</v>
      </c>
      <c r="W1510" s="29">
        <f t="shared" si="347"/>
        <v>2</v>
      </c>
      <c r="X1510" s="57">
        <f t="shared" si="348"/>
        <v>0</v>
      </c>
      <c r="Y1510" s="29">
        <f t="shared" si="349"/>
        <v>0</v>
      </c>
      <c r="Z1510" s="20">
        <f t="shared" si="350"/>
        <v>0</v>
      </c>
      <c r="AA1510" s="20">
        <f t="shared" si="358"/>
        <v>0</v>
      </c>
      <c r="AB1510" s="20">
        <f t="shared" si="351"/>
        <v>0</v>
      </c>
      <c r="AC1510" s="20">
        <f t="shared" si="361"/>
        <v>0</v>
      </c>
      <c r="AD1510" s="20">
        <f t="shared" si="353"/>
        <v>0</v>
      </c>
      <c r="AE1510" s="23">
        <f t="shared" si="354"/>
        <v>0</v>
      </c>
      <c r="AF1510" s="25">
        <f t="shared" si="362"/>
        <v>0</v>
      </c>
      <c r="AG1510" s="360"/>
      <c r="AH1510" s="211">
        <f t="shared" si="360"/>
        <v>0</v>
      </c>
      <c r="AI1510" s="361"/>
      <c r="AJ1510" s="362">
        <f t="shared" si="345"/>
        <v>2</v>
      </c>
      <c r="AK1510" s="366" t="s">
        <v>1124</v>
      </c>
      <c r="AL1510" s="182">
        <f t="shared" si="355"/>
        <v>3.3333333333333335E-3</v>
      </c>
      <c r="AM1510" s="158" t="s">
        <v>943</v>
      </c>
      <c r="AN1510" s="20"/>
      <c r="AO1510" s="20"/>
      <c r="AP1510" s="21"/>
      <c r="AQ1510" s="122" t="s">
        <v>944</v>
      </c>
      <c r="AR1510" s="185" t="str">
        <f>INDEX(Преподаватели!F$3:F$72,MATCH($AK1510,Преподаватели!$E$3:$E$72,0),1)</f>
        <v>ст.викл.</v>
      </c>
      <c r="AS1510" s="101" t="str">
        <f>INDEX(Преподаватели!G$3:G$72,MATCH($AK1510,Преподаватели!$E$3:$E$72,0),1)</f>
        <v>сум.</v>
      </c>
      <c r="AT1510" s="101" t="str">
        <f>INDEX(Преподаватели!H$3:H$72,MATCH($AK1510,Преподаватели!$E$3:$E$72,0),1)</f>
        <v>б.с.</v>
      </c>
      <c r="AU1510" s="186" t="str">
        <f>INDEX(Преподаватели!I$3:I$72,MATCH($AK1510,Преподаватели!$E$3:$E$72,0),1)</f>
        <v>б.з.</v>
      </c>
      <c r="AV1510" s="157"/>
      <c r="AW1510" s="163"/>
      <c r="AX1510" s="163"/>
      <c r="AY1510" s="164"/>
      <c r="AZ1510" s="165"/>
      <c r="BA1510" s="165"/>
    </row>
    <row r="1511" spans="1:53" s="1" customFormat="1" ht="28.5" customHeight="1">
      <c r="A1511" s="21" t="s">
        <v>1073</v>
      </c>
      <c r="B1511" s="145" t="s">
        <v>1125</v>
      </c>
      <c r="C1511" s="68" t="s">
        <v>1116</v>
      </c>
      <c r="D1511" s="21" t="s">
        <v>437</v>
      </c>
      <c r="E1511" s="21" t="s">
        <v>192</v>
      </c>
      <c r="F1511" s="21">
        <v>1</v>
      </c>
      <c r="G1511" s="20" t="s">
        <v>1117</v>
      </c>
      <c r="H1511" s="21">
        <v>1</v>
      </c>
      <c r="I1511" s="49">
        <v>1</v>
      </c>
      <c r="J1511" s="37"/>
      <c r="K1511" s="31"/>
      <c r="L1511" s="31"/>
      <c r="M1511" s="38"/>
      <c r="N1511" s="193"/>
      <c r="O1511" s="21"/>
      <c r="P1511" s="21">
        <v>2</v>
      </c>
      <c r="Q1511" s="21">
        <v>2</v>
      </c>
      <c r="R1511" s="21"/>
      <c r="S1511" s="21"/>
      <c r="T1511" s="121"/>
      <c r="U1511" s="50">
        <f t="shared" si="356"/>
        <v>2</v>
      </c>
      <c r="V1511" s="29">
        <f t="shared" si="346"/>
        <v>0</v>
      </c>
      <c r="W1511" s="29">
        <f t="shared" si="347"/>
        <v>0</v>
      </c>
      <c r="X1511" s="57">
        <f t="shared" si="348"/>
        <v>0</v>
      </c>
      <c r="Y1511" s="29">
        <f t="shared" si="349"/>
        <v>0</v>
      </c>
      <c r="Z1511" s="20">
        <f t="shared" si="350"/>
        <v>0</v>
      </c>
      <c r="AA1511" s="20">
        <f t="shared" si="358"/>
        <v>0</v>
      </c>
      <c r="AB1511" s="20">
        <f t="shared" si="351"/>
        <v>0</v>
      </c>
      <c r="AC1511" s="20">
        <f t="shared" si="361"/>
        <v>0</v>
      </c>
      <c r="AD1511" s="20">
        <f t="shared" si="353"/>
        <v>0</v>
      </c>
      <c r="AE1511" s="23">
        <f t="shared" si="354"/>
        <v>0</v>
      </c>
      <c r="AF1511" s="25">
        <f t="shared" si="362"/>
        <v>0</v>
      </c>
      <c r="AG1511" s="360"/>
      <c r="AH1511" s="211">
        <f t="shared" si="360"/>
        <v>0</v>
      </c>
      <c r="AI1511" s="361"/>
      <c r="AJ1511" s="362">
        <f t="shared" si="345"/>
        <v>2</v>
      </c>
      <c r="AK1511" s="181" t="s">
        <v>996</v>
      </c>
      <c r="AL1511" s="182">
        <f t="shared" si="355"/>
        <v>3.3333333333333335E-3</v>
      </c>
      <c r="AM1511" s="158" t="s">
        <v>943</v>
      </c>
      <c r="AN1511" s="20"/>
      <c r="AO1511" s="20"/>
      <c r="AP1511" s="21"/>
      <c r="AQ1511" s="122" t="s">
        <v>944</v>
      </c>
      <c r="AR1511" s="185" t="str">
        <f>INDEX(Преподаватели!F$3:F$72,MATCH($AK1511,Преподаватели!$E$3:$E$72,0),1)</f>
        <v>доц.</v>
      </c>
      <c r="AS1511" s="101" t="str">
        <f>INDEX(Преподаватели!G$3:G$72,MATCH($AK1511,Преподаватели!$E$3:$E$72,0),1)</f>
        <v>шт.</v>
      </c>
      <c r="AT1511" s="101" t="str">
        <f>INDEX(Преподаватели!H$3:H$72,MATCH($AK1511,Преподаватели!$E$3:$E$72,0),1)</f>
        <v>к.н.</v>
      </c>
      <c r="AU1511" s="186" t="str">
        <f>INDEX(Преподаватели!I$3:I$72,MATCH($AK1511,Преподаватели!$E$3:$E$72,0),1)</f>
        <v>б.з.</v>
      </c>
      <c r="AV1511" s="157"/>
      <c r="AW1511" s="163"/>
      <c r="AX1511" s="163"/>
      <c r="AY1511" s="164"/>
      <c r="AZ1511" s="165"/>
      <c r="BA1511" s="165"/>
    </row>
    <row r="1512" spans="1:53" ht="28.5" customHeight="1">
      <c r="A1512" s="22" t="s">
        <v>1073</v>
      </c>
      <c r="B1512" s="145" t="s">
        <v>1125</v>
      </c>
      <c r="C1512" s="68" t="s">
        <v>1116</v>
      </c>
      <c r="D1512" s="21" t="s">
        <v>437</v>
      </c>
      <c r="E1512" s="21" t="s">
        <v>192</v>
      </c>
      <c r="F1512" s="21">
        <v>2</v>
      </c>
      <c r="G1512" s="20" t="s">
        <v>1117</v>
      </c>
      <c r="H1512" s="21">
        <v>1</v>
      </c>
      <c r="I1512" s="49">
        <v>1</v>
      </c>
      <c r="J1512" s="37"/>
      <c r="K1512" s="31" t="s">
        <v>106</v>
      </c>
      <c r="L1512" s="31"/>
      <c r="M1512" s="38"/>
      <c r="N1512" s="193">
        <v>3</v>
      </c>
      <c r="O1512" s="21">
        <v>90</v>
      </c>
      <c r="P1512" s="21">
        <v>4</v>
      </c>
      <c r="Q1512" s="21">
        <v>0</v>
      </c>
      <c r="R1512" s="21">
        <v>0</v>
      </c>
      <c r="S1512" s="21">
        <v>4</v>
      </c>
      <c r="T1512" s="121">
        <v>72</v>
      </c>
      <c r="U1512" s="50">
        <f t="shared" si="356"/>
        <v>0</v>
      </c>
      <c r="V1512" s="29">
        <f t="shared" si="346"/>
        <v>0</v>
      </c>
      <c r="W1512" s="29">
        <f t="shared" si="347"/>
        <v>4</v>
      </c>
      <c r="X1512" s="57">
        <f t="shared" si="348"/>
        <v>0</v>
      </c>
      <c r="Y1512" s="29">
        <f t="shared" si="349"/>
        <v>0</v>
      </c>
      <c r="Z1512" s="20">
        <f t="shared" si="350"/>
        <v>0</v>
      </c>
      <c r="AA1512" s="20">
        <f t="shared" si="358"/>
        <v>0</v>
      </c>
      <c r="AB1512" s="20">
        <f t="shared" si="351"/>
        <v>0</v>
      </c>
      <c r="AC1512" s="20">
        <f t="shared" si="361"/>
        <v>0</v>
      </c>
      <c r="AD1512" s="20">
        <f t="shared" si="353"/>
        <v>0</v>
      </c>
      <c r="AE1512" s="23">
        <f t="shared" si="354"/>
        <v>0</v>
      </c>
      <c r="AF1512" s="25">
        <f t="shared" si="362"/>
        <v>0</v>
      </c>
      <c r="AG1512" s="360"/>
      <c r="AH1512" s="211">
        <f t="shared" si="360"/>
        <v>0</v>
      </c>
      <c r="AI1512" s="361"/>
      <c r="AJ1512" s="362">
        <f t="shared" si="345"/>
        <v>4</v>
      </c>
      <c r="AK1512" s="181" t="s">
        <v>996</v>
      </c>
      <c r="AL1512" s="182">
        <f t="shared" si="355"/>
        <v>6.6666666666666671E-3</v>
      </c>
      <c r="AM1512" s="158" t="s">
        <v>943</v>
      </c>
      <c r="AN1512" s="20"/>
      <c r="AO1512" s="20"/>
      <c r="AP1512" s="21"/>
      <c r="AQ1512" s="122" t="s">
        <v>944</v>
      </c>
      <c r="AR1512" s="185" t="str">
        <f>INDEX(Преподаватели!F$3:F$72,MATCH($AK1512,Преподаватели!$E$3:$E$72,0),1)</f>
        <v>доц.</v>
      </c>
      <c r="AS1512" s="101" t="str">
        <f>INDEX(Преподаватели!G$3:G$72,MATCH($AK1512,Преподаватели!$E$3:$E$72,0),1)</f>
        <v>шт.</v>
      </c>
      <c r="AT1512" s="101" t="str">
        <f>INDEX(Преподаватели!H$3:H$72,MATCH($AK1512,Преподаватели!$E$3:$E$72,0),1)</f>
        <v>к.н.</v>
      </c>
      <c r="AU1512" s="186" t="str">
        <f>INDEX(Преподаватели!I$3:I$72,MATCH($AK1512,Преподаватели!$E$3:$E$72,0),1)</f>
        <v>б.з.</v>
      </c>
      <c r="AV1512" s="157"/>
      <c r="AW1512" s="163"/>
      <c r="AX1512" s="163"/>
      <c r="AY1512" s="164"/>
      <c r="AZ1512" s="165"/>
      <c r="BA1512" s="165"/>
    </row>
    <row r="1513" spans="1:53">
      <c r="A1513" s="22" t="s">
        <v>1075</v>
      </c>
      <c r="B1513" s="145" t="s">
        <v>1126</v>
      </c>
      <c r="C1513" s="68" t="s">
        <v>1116</v>
      </c>
      <c r="D1513" s="21" t="s">
        <v>437</v>
      </c>
      <c r="E1513" s="21" t="s">
        <v>192</v>
      </c>
      <c r="F1513" s="21">
        <v>1</v>
      </c>
      <c r="G1513" s="20" t="s">
        <v>1117</v>
      </c>
      <c r="H1513" s="21">
        <v>1</v>
      </c>
      <c r="I1513" s="49">
        <v>1</v>
      </c>
      <c r="J1513" s="37"/>
      <c r="K1513" s="31"/>
      <c r="L1513" s="31"/>
      <c r="M1513" s="38"/>
      <c r="N1513" s="193"/>
      <c r="O1513" s="21"/>
      <c r="P1513" s="21">
        <v>2</v>
      </c>
      <c r="Q1513" s="21">
        <v>2</v>
      </c>
      <c r="R1513" s="21"/>
      <c r="S1513" s="21"/>
      <c r="T1513" s="121"/>
      <c r="U1513" s="50">
        <f t="shared" si="356"/>
        <v>2</v>
      </c>
      <c r="V1513" s="29">
        <f t="shared" si="346"/>
        <v>0</v>
      </c>
      <c r="W1513" s="29">
        <f t="shared" si="347"/>
        <v>0</v>
      </c>
      <c r="X1513" s="57">
        <f t="shared" si="348"/>
        <v>0</v>
      </c>
      <c r="Y1513" s="29">
        <f t="shared" si="349"/>
        <v>0</v>
      </c>
      <c r="Z1513" s="20">
        <f t="shared" si="350"/>
        <v>0</v>
      </c>
      <c r="AA1513" s="20">
        <f t="shared" si="358"/>
        <v>0</v>
      </c>
      <c r="AB1513" s="20">
        <f t="shared" si="351"/>
        <v>0</v>
      </c>
      <c r="AC1513" s="20">
        <f t="shared" si="361"/>
        <v>0</v>
      </c>
      <c r="AD1513" s="20">
        <f t="shared" si="353"/>
        <v>0</v>
      </c>
      <c r="AE1513" s="23">
        <f t="shared" si="354"/>
        <v>0</v>
      </c>
      <c r="AF1513" s="25">
        <f t="shared" si="362"/>
        <v>0</v>
      </c>
      <c r="AG1513" s="360"/>
      <c r="AH1513" s="211">
        <f t="shared" si="360"/>
        <v>0</v>
      </c>
      <c r="AI1513" s="361"/>
      <c r="AJ1513" s="362">
        <f t="shared" si="345"/>
        <v>2</v>
      </c>
      <c r="AK1513" s="181" t="s">
        <v>954</v>
      </c>
      <c r="AL1513" s="182">
        <f t="shared" si="355"/>
        <v>3.3333333333333335E-3</v>
      </c>
      <c r="AM1513" s="158" t="s">
        <v>943</v>
      </c>
      <c r="AN1513" s="20"/>
      <c r="AO1513" s="20"/>
      <c r="AP1513" s="21"/>
      <c r="AQ1513" s="122" t="s">
        <v>944</v>
      </c>
      <c r="AR1513" s="185" t="str">
        <f>INDEX(Преподаватели!F$3:F$72,MATCH($AK1513,Преподаватели!$E$3:$E$72,0),1)</f>
        <v>ст.викл.</v>
      </c>
      <c r="AS1513" s="101" t="str">
        <f>INDEX(Преподаватели!G$3:G$72,MATCH($AK1513,Преподаватели!$E$3:$E$72,0),1)</f>
        <v>шт.</v>
      </c>
      <c r="AT1513" s="101" t="str">
        <f>INDEX(Преподаватели!H$3:H$72,MATCH($AK1513,Преподаватели!$E$3:$E$72,0),1)</f>
        <v>б.с.</v>
      </c>
      <c r="AU1513" s="186" t="str">
        <f>INDEX(Преподаватели!I$3:I$72,MATCH($AK1513,Преподаватели!$E$3:$E$72,0),1)</f>
        <v>б.з.</v>
      </c>
      <c r="AV1513" s="157"/>
      <c r="AW1513" s="163"/>
      <c r="AX1513" s="163"/>
      <c r="AY1513" s="164"/>
      <c r="AZ1513" s="165"/>
      <c r="BA1513" s="165"/>
    </row>
    <row r="1514" spans="1:53" s="1" customFormat="1">
      <c r="A1514" s="21" t="s">
        <v>1075</v>
      </c>
      <c r="B1514" s="145" t="s">
        <v>1126</v>
      </c>
      <c r="C1514" s="68" t="s">
        <v>1116</v>
      </c>
      <c r="D1514" s="21" t="s">
        <v>437</v>
      </c>
      <c r="E1514" s="21" t="s">
        <v>192</v>
      </c>
      <c r="F1514" s="21">
        <v>2</v>
      </c>
      <c r="G1514" s="20" t="s">
        <v>1117</v>
      </c>
      <c r="H1514" s="21">
        <v>1</v>
      </c>
      <c r="I1514" s="49">
        <v>1</v>
      </c>
      <c r="J1514" s="37"/>
      <c r="K1514" s="31" t="s">
        <v>106</v>
      </c>
      <c r="L1514" s="31"/>
      <c r="M1514" s="38"/>
      <c r="N1514" s="193">
        <v>3</v>
      </c>
      <c r="O1514" s="21">
        <v>90</v>
      </c>
      <c r="P1514" s="21">
        <v>4</v>
      </c>
      <c r="Q1514" s="21">
        <v>0</v>
      </c>
      <c r="R1514" s="21">
        <v>0</v>
      </c>
      <c r="S1514" s="21">
        <v>4</v>
      </c>
      <c r="T1514" s="121">
        <v>72</v>
      </c>
      <c r="U1514" s="50">
        <f t="shared" si="356"/>
        <v>0</v>
      </c>
      <c r="V1514" s="29">
        <f t="shared" si="346"/>
        <v>0</v>
      </c>
      <c r="W1514" s="29">
        <f t="shared" si="347"/>
        <v>4</v>
      </c>
      <c r="X1514" s="57">
        <f t="shared" si="348"/>
        <v>0</v>
      </c>
      <c r="Y1514" s="29">
        <f t="shared" si="349"/>
        <v>0</v>
      </c>
      <c r="Z1514" s="20">
        <f t="shared" si="350"/>
        <v>0</v>
      </c>
      <c r="AA1514" s="20">
        <f t="shared" si="358"/>
        <v>0</v>
      </c>
      <c r="AB1514" s="20">
        <f t="shared" si="351"/>
        <v>0</v>
      </c>
      <c r="AC1514" s="20">
        <f t="shared" si="361"/>
        <v>0</v>
      </c>
      <c r="AD1514" s="20">
        <f t="shared" si="353"/>
        <v>0</v>
      </c>
      <c r="AE1514" s="23">
        <f t="shared" si="354"/>
        <v>0</v>
      </c>
      <c r="AF1514" s="25">
        <f t="shared" si="362"/>
        <v>0</v>
      </c>
      <c r="AG1514" s="360"/>
      <c r="AH1514" s="211">
        <f t="shared" si="360"/>
        <v>0</v>
      </c>
      <c r="AI1514" s="361"/>
      <c r="AJ1514" s="362">
        <f t="shared" si="345"/>
        <v>4</v>
      </c>
      <c r="AK1514" s="181" t="s">
        <v>954</v>
      </c>
      <c r="AL1514" s="182">
        <f t="shared" si="355"/>
        <v>6.6666666666666671E-3</v>
      </c>
      <c r="AM1514" s="158" t="s">
        <v>943</v>
      </c>
      <c r="AN1514" s="20"/>
      <c r="AO1514" s="20"/>
      <c r="AP1514" s="21"/>
      <c r="AQ1514" s="122" t="s">
        <v>944</v>
      </c>
      <c r="AR1514" s="185" t="str">
        <f>INDEX(Преподаватели!F$3:F$72,MATCH($AK1514,Преподаватели!$E$3:$E$72,0),1)</f>
        <v>ст.викл.</v>
      </c>
      <c r="AS1514" s="101" t="str">
        <f>INDEX(Преподаватели!G$3:G$72,MATCH($AK1514,Преподаватели!$E$3:$E$72,0),1)</f>
        <v>шт.</v>
      </c>
      <c r="AT1514" s="101" t="str">
        <f>INDEX(Преподаватели!H$3:H$72,MATCH($AK1514,Преподаватели!$E$3:$E$72,0),1)</f>
        <v>б.с.</v>
      </c>
      <c r="AU1514" s="186" t="str">
        <f>INDEX(Преподаватели!I$3:I$72,MATCH($AK1514,Преподаватели!$E$3:$E$72,0),1)</f>
        <v>б.з.</v>
      </c>
      <c r="AV1514" s="157"/>
      <c r="AW1514" s="163"/>
      <c r="AX1514" s="163"/>
      <c r="AY1514" s="164"/>
      <c r="AZ1514" s="165"/>
      <c r="BA1514" s="165"/>
    </row>
    <row r="1515" spans="1:53" ht="25.5">
      <c r="A1515" s="22" t="s">
        <v>1030</v>
      </c>
      <c r="B1515" s="145" t="s">
        <v>1055</v>
      </c>
      <c r="C1515" s="68" t="s">
        <v>1081</v>
      </c>
      <c r="D1515" s="21" t="s">
        <v>437</v>
      </c>
      <c r="E1515" s="21" t="s">
        <v>192</v>
      </c>
      <c r="F1515" s="21">
        <v>1</v>
      </c>
      <c r="G1515" s="320" t="s">
        <v>1082</v>
      </c>
      <c r="H1515" s="21">
        <v>15</v>
      </c>
      <c r="I1515" s="49">
        <v>1</v>
      </c>
      <c r="J1515" s="37"/>
      <c r="K1515" s="31" t="s">
        <v>106</v>
      </c>
      <c r="L1515" s="31"/>
      <c r="M1515" s="38"/>
      <c r="N1515" s="193">
        <v>2</v>
      </c>
      <c r="O1515" s="21">
        <v>60</v>
      </c>
      <c r="P1515" s="21">
        <v>6</v>
      </c>
      <c r="Q1515" s="21"/>
      <c r="R1515" s="21"/>
      <c r="S1515" s="21">
        <v>6</v>
      </c>
      <c r="T1515" s="121">
        <v>50</v>
      </c>
      <c r="U1515" s="50">
        <f t="shared" si="356"/>
        <v>0</v>
      </c>
      <c r="V1515" s="29">
        <f t="shared" si="346"/>
        <v>0</v>
      </c>
      <c r="W1515" s="29">
        <f t="shared" si="347"/>
        <v>6</v>
      </c>
      <c r="X1515" s="57">
        <f t="shared" si="348"/>
        <v>0</v>
      </c>
      <c r="Y1515" s="29">
        <f t="shared" si="349"/>
        <v>0</v>
      </c>
      <c r="Z1515" s="20">
        <f t="shared" si="350"/>
        <v>0</v>
      </c>
      <c r="AA1515" s="20">
        <f t="shared" si="358"/>
        <v>0</v>
      </c>
      <c r="AB1515" s="20">
        <f t="shared" si="351"/>
        <v>0</v>
      </c>
      <c r="AC1515" s="20">
        <f t="shared" si="361"/>
        <v>0</v>
      </c>
      <c r="AD1515" s="20">
        <f t="shared" si="353"/>
        <v>0</v>
      </c>
      <c r="AE1515" s="23">
        <f t="shared" si="354"/>
        <v>0</v>
      </c>
      <c r="AF1515" s="25">
        <f t="shared" si="362"/>
        <v>0</v>
      </c>
      <c r="AG1515" s="360"/>
      <c r="AH1515" s="211">
        <f t="shared" si="360"/>
        <v>0</v>
      </c>
      <c r="AI1515" s="361"/>
      <c r="AJ1515" s="362">
        <f t="shared" si="345"/>
        <v>6</v>
      </c>
      <c r="AK1515" s="181" t="s">
        <v>954</v>
      </c>
      <c r="AL1515" s="182">
        <f t="shared" si="355"/>
        <v>0.01</v>
      </c>
      <c r="AM1515" s="158" t="s">
        <v>943</v>
      </c>
      <c r="AN1515" s="20"/>
      <c r="AO1515" s="20"/>
      <c r="AP1515" s="21"/>
      <c r="AQ1515" s="122" t="s">
        <v>944</v>
      </c>
      <c r="AR1515" s="185" t="str">
        <f>INDEX(Преподаватели!F$3:F$72,MATCH($AK1515,Преподаватели!$E$3:$E$72,0),1)</f>
        <v>ст.викл.</v>
      </c>
      <c r="AS1515" s="101" t="str">
        <f>INDEX(Преподаватели!G$3:G$72,MATCH($AK1515,Преподаватели!$E$3:$E$72,0),1)</f>
        <v>шт.</v>
      </c>
      <c r="AT1515" s="101" t="str">
        <f>INDEX(Преподаватели!H$3:H$72,MATCH($AK1515,Преподаватели!$E$3:$E$72,0),1)</f>
        <v>б.с.</v>
      </c>
      <c r="AU1515" s="186" t="str">
        <f>INDEX(Преподаватели!I$3:I$72,MATCH($AK1515,Преподаватели!$E$3:$E$72,0),1)</f>
        <v>б.з.</v>
      </c>
      <c r="AV1515" s="157"/>
      <c r="AW1515" s="163"/>
      <c r="AX1515" s="163"/>
      <c r="AY1515" s="164"/>
      <c r="AZ1515" s="165"/>
      <c r="BA1515" s="165"/>
    </row>
    <row r="1516" spans="1:53" ht="25.5" customHeight="1">
      <c r="A1516" s="22" t="s">
        <v>1127</v>
      </c>
      <c r="B1516" s="145" t="s">
        <v>1128</v>
      </c>
      <c r="C1516" s="68" t="s">
        <v>1116</v>
      </c>
      <c r="D1516" s="21" t="s">
        <v>437</v>
      </c>
      <c r="E1516" s="21" t="s">
        <v>192</v>
      </c>
      <c r="F1516" s="21">
        <v>1</v>
      </c>
      <c r="G1516" s="20" t="s">
        <v>1117</v>
      </c>
      <c r="H1516" s="21">
        <v>1</v>
      </c>
      <c r="I1516" s="49">
        <v>1</v>
      </c>
      <c r="J1516" s="37"/>
      <c r="K1516" s="31" t="s">
        <v>439</v>
      </c>
      <c r="L1516" s="31"/>
      <c r="M1516" s="38"/>
      <c r="N1516" s="193"/>
      <c r="O1516" s="21"/>
      <c r="P1516" s="21">
        <v>2</v>
      </c>
      <c r="Q1516" s="21">
        <v>2</v>
      </c>
      <c r="R1516" s="21"/>
      <c r="S1516" s="21"/>
      <c r="T1516" s="121"/>
      <c r="U1516" s="50">
        <f t="shared" si="356"/>
        <v>2</v>
      </c>
      <c r="V1516" s="29">
        <f t="shared" si="346"/>
        <v>0</v>
      </c>
      <c r="W1516" s="29">
        <f t="shared" si="347"/>
        <v>0</v>
      </c>
      <c r="X1516" s="57">
        <f t="shared" si="348"/>
        <v>0</v>
      </c>
      <c r="Y1516" s="29">
        <f t="shared" si="349"/>
        <v>0</v>
      </c>
      <c r="Z1516" s="20">
        <f t="shared" si="350"/>
        <v>0</v>
      </c>
      <c r="AA1516" s="20">
        <f t="shared" si="358"/>
        <v>0</v>
      </c>
      <c r="AB1516" s="20">
        <f t="shared" si="351"/>
        <v>0</v>
      </c>
      <c r="AC1516" s="20">
        <f t="shared" si="361"/>
        <v>0</v>
      </c>
      <c r="AD1516" s="20">
        <f t="shared" si="353"/>
        <v>0</v>
      </c>
      <c r="AE1516" s="23">
        <f t="shared" si="354"/>
        <v>0</v>
      </c>
      <c r="AF1516" s="25">
        <f t="shared" si="362"/>
        <v>0</v>
      </c>
      <c r="AG1516" s="360"/>
      <c r="AH1516" s="211">
        <f t="shared" si="360"/>
        <v>0</v>
      </c>
      <c r="AI1516" s="361"/>
      <c r="AJ1516" s="362">
        <f t="shared" si="345"/>
        <v>2</v>
      </c>
      <c r="AK1516" s="181" t="s">
        <v>1017</v>
      </c>
      <c r="AL1516" s="182">
        <f t="shared" si="355"/>
        <v>3.3333333333333335E-3</v>
      </c>
      <c r="AM1516" s="158" t="s">
        <v>943</v>
      </c>
      <c r="AN1516" s="20"/>
      <c r="AO1516" s="20"/>
      <c r="AP1516" s="21"/>
      <c r="AQ1516" s="122" t="s">
        <v>944</v>
      </c>
      <c r="AR1516" s="185" t="str">
        <f>INDEX(Преподаватели!F$3:F$72,MATCH($AK1516,Преподаватели!$E$3:$E$72,0),1)</f>
        <v>ст.викл.</v>
      </c>
      <c r="AS1516" s="101" t="str">
        <f>INDEX(Преподаватели!G$3:G$72,MATCH($AK1516,Преподаватели!$E$3:$E$72,0),1)</f>
        <v>сум.</v>
      </c>
      <c r="AT1516" s="101" t="str">
        <f>INDEX(Преподаватели!H$3:H$72,MATCH($AK1516,Преподаватели!$E$3:$E$72,0),1)</f>
        <v>б.с.</v>
      </c>
      <c r="AU1516" s="186" t="str">
        <f>INDEX(Преподаватели!I$3:I$72,MATCH($AK1516,Преподаватели!$E$3:$E$72,0),1)</f>
        <v>б.з.</v>
      </c>
      <c r="AV1516" s="157"/>
      <c r="AW1516" s="163"/>
      <c r="AX1516" s="163"/>
      <c r="AY1516" s="164"/>
      <c r="AZ1516" s="165"/>
      <c r="BA1516" s="165"/>
    </row>
    <row r="1517" spans="1:53" s="1" customFormat="1" ht="26.25" customHeight="1">
      <c r="A1517" s="324" t="s">
        <v>877</v>
      </c>
      <c r="B1517" s="145" t="s">
        <v>1128</v>
      </c>
      <c r="C1517" s="68" t="s">
        <v>1116</v>
      </c>
      <c r="D1517" s="21" t="s">
        <v>437</v>
      </c>
      <c r="E1517" s="21" t="s">
        <v>192</v>
      </c>
      <c r="F1517" s="21">
        <v>2</v>
      </c>
      <c r="G1517" s="20" t="s">
        <v>1117</v>
      </c>
      <c r="H1517" s="21">
        <v>1</v>
      </c>
      <c r="I1517" s="49">
        <v>1</v>
      </c>
      <c r="J1517" s="37"/>
      <c r="K1517" s="31" t="s">
        <v>879</v>
      </c>
      <c r="L1517" s="31"/>
      <c r="M1517" s="38"/>
      <c r="N1517" s="193">
        <v>7.5</v>
      </c>
      <c r="O1517" s="21">
        <v>225</v>
      </c>
      <c r="P1517" s="21"/>
      <c r="Q1517" s="21"/>
      <c r="R1517" s="21"/>
      <c r="S1517" s="21"/>
      <c r="T1517" s="121"/>
      <c r="U1517" s="50">
        <f t="shared" si="356"/>
        <v>0</v>
      </c>
      <c r="V1517" s="29">
        <f t="shared" si="346"/>
        <v>0</v>
      </c>
      <c r="W1517" s="29">
        <f t="shared" si="347"/>
        <v>0</v>
      </c>
      <c r="X1517" s="57">
        <f t="shared" si="348"/>
        <v>0</v>
      </c>
      <c r="Y1517" s="29">
        <f t="shared" si="349"/>
        <v>0</v>
      </c>
      <c r="Z1517" s="20">
        <f t="shared" si="350"/>
        <v>0</v>
      </c>
      <c r="AA1517" s="20">
        <f t="shared" si="358"/>
        <v>0</v>
      </c>
      <c r="AB1517" s="20">
        <f t="shared" si="351"/>
        <v>0</v>
      </c>
      <c r="AC1517" s="20">
        <f>IF(B1517="Керівництво дипломними роботами",H1517*3,IF(B1517="Керівництво магістерськими роботами",H1517*20,IF(B1517="Рецензування бакалаврських робіт",H1517*1,IF(B1517="Рецензування магістерських робіт",H1517*2,IF(B1517="Нормоконтроль",H1517*0.33,0)))))</f>
        <v>0</v>
      </c>
      <c r="AD1517" s="20">
        <f t="shared" si="353"/>
        <v>0</v>
      </c>
      <c r="AE1517" s="23">
        <f t="shared" si="354"/>
        <v>0</v>
      </c>
      <c r="AF1517" s="25">
        <f t="shared" si="362"/>
        <v>0.1</v>
      </c>
      <c r="AG1517" s="360"/>
      <c r="AH1517" s="211">
        <f t="shared" si="360"/>
        <v>0</v>
      </c>
      <c r="AI1517" s="361"/>
      <c r="AJ1517" s="362">
        <f t="shared" si="345"/>
        <v>0.1</v>
      </c>
      <c r="AK1517" s="181" t="s">
        <v>1017</v>
      </c>
      <c r="AL1517" s="182">
        <f t="shared" si="355"/>
        <v>1.6666666666666669E-4</v>
      </c>
      <c r="AM1517" s="158" t="s">
        <v>943</v>
      </c>
      <c r="AN1517" s="20"/>
      <c r="AO1517" s="20"/>
      <c r="AP1517" s="21"/>
      <c r="AQ1517" s="122" t="s">
        <v>944</v>
      </c>
      <c r="AR1517" s="185" t="str">
        <f>INDEX(Преподаватели!F$3:F$72,MATCH($AK1517,Преподаватели!$E$3:$E$72,0),1)</f>
        <v>ст.викл.</v>
      </c>
      <c r="AS1517" s="101" t="str">
        <f>INDEX(Преподаватели!G$3:G$72,MATCH($AK1517,Преподаватели!$E$3:$E$72,0),1)</f>
        <v>сум.</v>
      </c>
      <c r="AT1517" s="101" t="str">
        <f>INDEX(Преподаватели!H$3:H$72,MATCH($AK1517,Преподаватели!$E$3:$E$72,0),1)</f>
        <v>б.с.</v>
      </c>
      <c r="AU1517" s="186" t="str">
        <f>INDEX(Преподаватели!I$3:I$72,MATCH($AK1517,Преподаватели!$E$3:$E$72,0),1)</f>
        <v>б.з.</v>
      </c>
      <c r="AV1517" s="157"/>
      <c r="AW1517" s="163"/>
      <c r="AX1517" s="163"/>
      <c r="AY1517" s="164"/>
      <c r="AZ1517" s="165"/>
      <c r="BA1517" s="165"/>
    </row>
    <row r="1518" spans="1:53" s="1" customFormat="1">
      <c r="A1518" s="334" t="s">
        <v>1080</v>
      </c>
      <c r="B1518" s="145" t="s">
        <v>1129</v>
      </c>
      <c r="C1518" s="68" t="s">
        <v>1116</v>
      </c>
      <c r="D1518" s="21" t="s">
        <v>437</v>
      </c>
      <c r="E1518" s="21" t="s">
        <v>192</v>
      </c>
      <c r="F1518" s="21">
        <v>1</v>
      </c>
      <c r="G1518" s="20" t="s">
        <v>1117</v>
      </c>
      <c r="H1518" s="21">
        <v>1</v>
      </c>
      <c r="I1518" s="49">
        <v>1</v>
      </c>
      <c r="J1518" s="37"/>
      <c r="K1518" s="31"/>
      <c r="L1518" s="31"/>
      <c r="M1518" s="38"/>
      <c r="N1518" s="193"/>
      <c r="O1518" s="21"/>
      <c r="P1518" s="21">
        <v>2</v>
      </c>
      <c r="Q1518" s="21">
        <v>2</v>
      </c>
      <c r="R1518" s="21"/>
      <c r="S1518" s="21"/>
      <c r="T1518" s="121"/>
      <c r="U1518" s="50">
        <f t="shared" si="356"/>
        <v>2</v>
      </c>
      <c r="V1518" s="29">
        <f t="shared" si="346"/>
        <v>0</v>
      </c>
      <c r="W1518" s="29">
        <f t="shared" si="347"/>
        <v>0</v>
      </c>
      <c r="X1518" s="57">
        <f t="shared" si="348"/>
        <v>0</v>
      </c>
      <c r="Y1518" s="29">
        <f t="shared" si="349"/>
        <v>0</v>
      </c>
      <c r="Z1518" s="20">
        <f t="shared" si="350"/>
        <v>0</v>
      </c>
      <c r="AA1518" s="20">
        <f t="shared" si="358"/>
        <v>0</v>
      </c>
      <c r="AB1518" s="20">
        <f t="shared" si="351"/>
        <v>0</v>
      </c>
      <c r="AC1518" s="20">
        <f t="shared" ref="AC1518:AC1528" si="363">IF(B1518="Керівництво бакалаврськими роботами",H1518*10,IF(B1518="Керівництво магістерськими роботами",H1518*20,IF(B1518="Рецензування бакалаврських робіт",H1518*1,IF(B1518="Рецензування магістерських робіт",H1518*2,IF(B1518="Нормоконтроль",H1518*0.33,0)))))</f>
        <v>0</v>
      </c>
      <c r="AD1518" s="20">
        <f t="shared" si="353"/>
        <v>0</v>
      </c>
      <c r="AE1518" s="23">
        <f t="shared" si="354"/>
        <v>0</v>
      </c>
      <c r="AF1518" s="25">
        <f t="shared" si="362"/>
        <v>0</v>
      </c>
      <c r="AG1518" s="360"/>
      <c r="AH1518" s="211">
        <f t="shared" si="360"/>
        <v>0</v>
      </c>
      <c r="AI1518" s="361"/>
      <c r="AJ1518" s="362">
        <f t="shared" si="345"/>
        <v>2</v>
      </c>
      <c r="AK1518" s="181" t="s">
        <v>972</v>
      </c>
      <c r="AL1518" s="182">
        <f t="shared" si="355"/>
        <v>3.3333333333333335E-3</v>
      </c>
      <c r="AM1518" s="158" t="s">
        <v>943</v>
      </c>
      <c r="AN1518" s="20"/>
      <c r="AO1518" s="20"/>
      <c r="AP1518" s="21"/>
      <c r="AQ1518" s="122" t="s">
        <v>944</v>
      </c>
      <c r="AR1518" s="185" t="str">
        <f>INDEX(Преподаватели!F$3:F$72,MATCH($AK1518,Преподаватели!$E$3:$E$72,0),1)</f>
        <v>доц.</v>
      </c>
      <c r="AS1518" s="101" t="str">
        <f>INDEX(Преподаватели!G$3:G$72,MATCH($AK1518,Преподаватели!$E$3:$E$72,0),1)</f>
        <v>шт.</v>
      </c>
      <c r="AT1518" s="101" t="str">
        <f>INDEX(Преподаватели!H$3:H$72,MATCH($AK1518,Преподаватели!$E$3:$E$72,0),1)</f>
        <v>к.н.</v>
      </c>
      <c r="AU1518" s="186" t="str">
        <f>INDEX(Преподаватели!I$3:I$72,MATCH($AK1518,Преподаватели!$E$3:$E$72,0),1)</f>
        <v>б.з.</v>
      </c>
      <c r="AV1518" s="157"/>
      <c r="AW1518" s="163"/>
      <c r="AX1518" s="163"/>
      <c r="AY1518" s="164"/>
      <c r="AZ1518" s="165"/>
      <c r="BA1518" s="165"/>
    </row>
    <row r="1519" spans="1:53">
      <c r="A1519" s="22" t="s">
        <v>1002</v>
      </c>
      <c r="B1519" s="145" t="s">
        <v>1129</v>
      </c>
      <c r="C1519" s="68" t="s">
        <v>1116</v>
      </c>
      <c r="D1519" s="21" t="s">
        <v>437</v>
      </c>
      <c r="E1519" s="21" t="s">
        <v>192</v>
      </c>
      <c r="F1519" s="21">
        <v>1</v>
      </c>
      <c r="G1519" s="20" t="s">
        <v>1117</v>
      </c>
      <c r="H1519" s="21">
        <v>1</v>
      </c>
      <c r="I1519" s="49">
        <v>1</v>
      </c>
      <c r="J1519" s="37"/>
      <c r="K1519" s="31" t="s">
        <v>106</v>
      </c>
      <c r="L1519" s="31"/>
      <c r="M1519" s="38"/>
      <c r="N1519" s="193">
        <v>2</v>
      </c>
      <c r="O1519" s="21">
        <v>60</v>
      </c>
      <c r="P1519" s="21">
        <v>4</v>
      </c>
      <c r="Q1519" s="21">
        <v>0</v>
      </c>
      <c r="R1519" s="21">
        <v>0</v>
      </c>
      <c r="S1519" s="21">
        <v>4</v>
      </c>
      <c r="T1519" s="121">
        <v>42</v>
      </c>
      <c r="U1519" s="50">
        <f t="shared" si="356"/>
        <v>0</v>
      </c>
      <c r="V1519" s="29">
        <f t="shared" si="346"/>
        <v>0</v>
      </c>
      <c r="W1519" s="29">
        <f t="shared" si="347"/>
        <v>4</v>
      </c>
      <c r="X1519" s="57">
        <f t="shared" si="348"/>
        <v>0</v>
      </c>
      <c r="Y1519" s="29">
        <f t="shared" si="349"/>
        <v>0</v>
      </c>
      <c r="Z1519" s="20">
        <f t="shared" si="350"/>
        <v>0</v>
      </c>
      <c r="AA1519" s="20">
        <f t="shared" si="358"/>
        <v>0</v>
      </c>
      <c r="AB1519" s="20">
        <f t="shared" si="351"/>
        <v>0</v>
      </c>
      <c r="AC1519" s="20">
        <f t="shared" si="363"/>
        <v>0</v>
      </c>
      <c r="AD1519" s="20">
        <f t="shared" si="353"/>
        <v>0</v>
      </c>
      <c r="AE1519" s="23">
        <f t="shared" si="354"/>
        <v>0</v>
      </c>
      <c r="AF1519" s="25">
        <f t="shared" si="362"/>
        <v>0</v>
      </c>
      <c r="AG1519" s="360"/>
      <c r="AH1519" s="211">
        <f t="shared" si="360"/>
        <v>0</v>
      </c>
      <c r="AI1519" s="361"/>
      <c r="AJ1519" s="362">
        <f t="shared" si="345"/>
        <v>4</v>
      </c>
      <c r="AK1519" s="181" t="s">
        <v>972</v>
      </c>
      <c r="AL1519" s="182">
        <f t="shared" si="355"/>
        <v>6.6666666666666671E-3</v>
      </c>
      <c r="AM1519" s="158" t="s">
        <v>943</v>
      </c>
      <c r="AN1519" s="20"/>
      <c r="AO1519" s="20"/>
      <c r="AP1519" s="21"/>
      <c r="AQ1519" s="122" t="s">
        <v>944</v>
      </c>
      <c r="AR1519" s="185" t="str">
        <f>INDEX(Преподаватели!F$3:F$72,MATCH($AK1519,Преподаватели!$E$3:$E$72,0),1)</f>
        <v>доц.</v>
      </c>
      <c r="AS1519" s="101" t="str">
        <f>INDEX(Преподаватели!G$3:G$72,MATCH($AK1519,Преподаватели!$E$3:$E$72,0),1)</f>
        <v>шт.</v>
      </c>
      <c r="AT1519" s="101" t="str">
        <f>INDEX(Преподаватели!H$3:H$72,MATCH($AK1519,Преподаватели!$E$3:$E$72,0),1)</f>
        <v>к.н.</v>
      </c>
      <c r="AU1519" s="186" t="str">
        <f>INDEX(Преподаватели!I$3:I$72,MATCH($AK1519,Преподаватели!$E$3:$E$72,0),1)</f>
        <v>б.з.</v>
      </c>
      <c r="AV1519" s="157"/>
      <c r="AW1519" s="163"/>
      <c r="AX1519" s="163"/>
      <c r="AY1519" s="164"/>
      <c r="AZ1519" s="165"/>
      <c r="BA1519" s="165"/>
    </row>
    <row r="1520" spans="1:53">
      <c r="A1520" s="334" t="s">
        <v>1080</v>
      </c>
      <c r="B1520" s="145" t="s">
        <v>861</v>
      </c>
      <c r="C1520" s="68" t="s">
        <v>1116</v>
      </c>
      <c r="D1520" s="21" t="s">
        <v>437</v>
      </c>
      <c r="E1520" s="21" t="s">
        <v>192</v>
      </c>
      <c r="F1520" s="21">
        <v>1</v>
      </c>
      <c r="G1520" s="20" t="s">
        <v>1117</v>
      </c>
      <c r="H1520" s="21">
        <v>1</v>
      </c>
      <c r="I1520" s="49">
        <v>1</v>
      </c>
      <c r="J1520" s="31"/>
      <c r="K1520" s="31"/>
      <c r="L1520" s="31"/>
      <c r="M1520" s="38"/>
      <c r="N1520" s="193"/>
      <c r="O1520" s="21"/>
      <c r="P1520" s="21">
        <v>2</v>
      </c>
      <c r="Q1520" s="21">
        <v>2</v>
      </c>
      <c r="R1520" s="21"/>
      <c r="S1520" s="21"/>
      <c r="T1520" s="121"/>
      <c r="U1520" s="50">
        <f t="shared" si="356"/>
        <v>2</v>
      </c>
      <c r="V1520" s="29">
        <f t="shared" si="346"/>
        <v>0</v>
      </c>
      <c r="W1520" s="29">
        <f t="shared" si="347"/>
        <v>0</v>
      </c>
      <c r="X1520" s="57">
        <f t="shared" si="348"/>
        <v>0</v>
      </c>
      <c r="Y1520" s="29">
        <f t="shared" si="349"/>
        <v>0</v>
      </c>
      <c r="Z1520" s="20">
        <f t="shared" si="350"/>
        <v>0</v>
      </c>
      <c r="AA1520" s="20">
        <f t="shared" si="358"/>
        <v>0</v>
      </c>
      <c r="AB1520" s="20">
        <f t="shared" si="351"/>
        <v>0</v>
      </c>
      <c r="AC1520" s="20">
        <f t="shared" si="363"/>
        <v>0</v>
      </c>
      <c r="AD1520" s="20">
        <f t="shared" si="353"/>
        <v>0</v>
      </c>
      <c r="AE1520" s="23">
        <f t="shared" si="354"/>
        <v>0</v>
      </c>
      <c r="AF1520" s="25">
        <f t="shared" si="362"/>
        <v>0</v>
      </c>
      <c r="AG1520" s="360"/>
      <c r="AH1520" s="211">
        <f t="shared" si="360"/>
        <v>0</v>
      </c>
      <c r="AI1520" s="361"/>
      <c r="AJ1520" s="362">
        <f t="shared" si="345"/>
        <v>2</v>
      </c>
      <c r="AK1520" s="181" t="s">
        <v>1034</v>
      </c>
      <c r="AL1520" s="182">
        <f t="shared" si="355"/>
        <v>3.3333333333333335E-3</v>
      </c>
      <c r="AM1520" s="158" t="s">
        <v>943</v>
      </c>
      <c r="AN1520" s="20"/>
      <c r="AO1520" s="20"/>
      <c r="AP1520" s="21"/>
      <c r="AQ1520" s="122" t="s">
        <v>944</v>
      </c>
      <c r="AR1520" s="185" t="str">
        <f>INDEX(Преподаватели!F$3:F$72,MATCH($AK1520,Преподаватели!$E$3:$E$72,0),1)</f>
        <v>ст.викл.</v>
      </c>
      <c r="AS1520" s="101" t="str">
        <f>INDEX(Преподаватели!G$3:G$72,MATCH($AK1520,Преподаватели!$E$3:$E$72,0),1)</f>
        <v>сум.</v>
      </c>
      <c r="AT1520" s="101" t="str">
        <f>INDEX(Преподаватели!H$3:H$72,MATCH($AK1520,Преподаватели!$E$3:$E$72,0),1)</f>
        <v>б.с.</v>
      </c>
      <c r="AU1520" s="186" t="str">
        <f>INDEX(Преподаватели!I$3:I$72,MATCH($AK1520,Преподаватели!$E$3:$E$72,0),1)</f>
        <v>б.з.</v>
      </c>
      <c r="AV1520" s="157"/>
      <c r="AW1520" s="163"/>
      <c r="AX1520" s="163"/>
      <c r="AY1520" s="164"/>
      <c r="AZ1520" s="165"/>
      <c r="BA1520" s="165"/>
    </row>
    <row r="1521" spans="1:53" s="1" customFormat="1">
      <c r="A1521" s="22" t="s">
        <v>1076</v>
      </c>
      <c r="B1521" s="145" t="s">
        <v>861</v>
      </c>
      <c r="C1521" s="68" t="s">
        <v>1116</v>
      </c>
      <c r="D1521" s="21" t="s">
        <v>437</v>
      </c>
      <c r="E1521" s="21" t="s">
        <v>192</v>
      </c>
      <c r="F1521" s="21">
        <v>1</v>
      </c>
      <c r="G1521" s="20" t="s">
        <v>1117</v>
      </c>
      <c r="H1521" s="21">
        <v>1</v>
      </c>
      <c r="I1521" s="49">
        <v>1</v>
      </c>
      <c r="J1521" s="37"/>
      <c r="K1521" s="31" t="s">
        <v>106</v>
      </c>
      <c r="L1521" s="31"/>
      <c r="M1521" s="38"/>
      <c r="N1521" s="193">
        <v>2</v>
      </c>
      <c r="O1521" s="21">
        <v>60</v>
      </c>
      <c r="P1521" s="21">
        <v>2</v>
      </c>
      <c r="Q1521" s="21">
        <v>0</v>
      </c>
      <c r="R1521" s="21">
        <v>0</v>
      </c>
      <c r="S1521" s="21">
        <v>2</v>
      </c>
      <c r="T1521" s="121">
        <v>46</v>
      </c>
      <c r="U1521" s="50">
        <f t="shared" si="356"/>
        <v>0</v>
      </c>
      <c r="V1521" s="29">
        <f t="shared" si="346"/>
        <v>0</v>
      </c>
      <c r="W1521" s="29">
        <f t="shared" si="347"/>
        <v>2</v>
      </c>
      <c r="X1521" s="57">
        <f t="shared" si="348"/>
        <v>0</v>
      </c>
      <c r="Y1521" s="29">
        <f t="shared" si="349"/>
        <v>0</v>
      </c>
      <c r="Z1521" s="20">
        <f t="shared" si="350"/>
        <v>0</v>
      </c>
      <c r="AA1521" s="20">
        <f t="shared" si="358"/>
        <v>0</v>
      </c>
      <c r="AB1521" s="20">
        <f t="shared" si="351"/>
        <v>0</v>
      </c>
      <c r="AC1521" s="20">
        <f t="shared" si="363"/>
        <v>0</v>
      </c>
      <c r="AD1521" s="20">
        <f t="shared" si="353"/>
        <v>0</v>
      </c>
      <c r="AE1521" s="23">
        <f t="shared" si="354"/>
        <v>0</v>
      </c>
      <c r="AF1521" s="25">
        <f t="shared" si="362"/>
        <v>0</v>
      </c>
      <c r="AG1521" s="360"/>
      <c r="AH1521" s="211">
        <f t="shared" si="360"/>
        <v>0</v>
      </c>
      <c r="AI1521" s="361"/>
      <c r="AJ1521" s="362">
        <f t="shared" si="345"/>
        <v>2</v>
      </c>
      <c r="AK1521" s="181" t="s">
        <v>1034</v>
      </c>
      <c r="AL1521" s="182">
        <f t="shared" si="355"/>
        <v>3.3333333333333335E-3</v>
      </c>
      <c r="AM1521" s="158" t="s">
        <v>943</v>
      </c>
      <c r="AN1521" s="20"/>
      <c r="AO1521" s="20"/>
      <c r="AP1521" s="21"/>
      <c r="AQ1521" s="122" t="s">
        <v>944</v>
      </c>
      <c r="AR1521" s="185" t="str">
        <f>INDEX(Преподаватели!F$3:F$72,MATCH($AK1521,Преподаватели!$E$3:$E$72,0),1)</f>
        <v>ст.викл.</v>
      </c>
      <c r="AS1521" s="101" t="str">
        <f>INDEX(Преподаватели!G$3:G$72,MATCH($AK1521,Преподаватели!$E$3:$E$72,0),1)</f>
        <v>сум.</v>
      </c>
      <c r="AT1521" s="101" t="str">
        <f>INDEX(Преподаватели!H$3:H$72,MATCH($AK1521,Преподаватели!$E$3:$E$72,0),1)</f>
        <v>б.с.</v>
      </c>
      <c r="AU1521" s="186" t="str">
        <f>INDEX(Преподаватели!I$3:I$72,MATCH($AK1521,Преподаватели!$E$3:$E$72,0),1)</f>
        <v>б.з.</v>
      </c>
      <c r="AV1521" s="157"/>
      <c r="AW1521" s="163"/>
      <c r="AX1521" s="163"/>
      <c r="AY1521" s="164"/>
      <c r="AZ1521" s="165"/>
      <c r="BA1521" s="165"/>
    </row>
    <row r="1522" spans="1:53" s="1" customFormat="1" ht="25.5">
      <c r="A1522" s="21" t="s">
        <v>1078</v>
      </c>
      <c r="B1522" s="145" t="s">
        <v>1130</v>
      </c>
      <c r="C1522" s="68" t="s">
        <v>1116</v>
      </c>
      <c r="D1522" s="21" t="s">
        <v>437</v>
      </c>
      <c r="E1522" s="21" t="s">
        <v>192</v>
      </c>
      <c r="F1522" s="21">
        <v>1</v>
      </c>
      <c r="G1522" s="20" t="s">
        <v>1117</v>
      </c>
      <c r="H1522" s="21">
        <v>1</v>
      </c>
      <c r="I1522" s="49">
        <v>1</v>
      </c>
      <c r="J1522" s="37"/>
      <c r="K1522" s="31"/>
      <c r="L1522" s="31"/>
      <c r="M1522" s="38"/>
      <c r="N1522" s="193"/>
      <c r="O1522" s="21"/>
      <c r="P1522" s="21">
        <v>2</v>
      </c>
      <c r="Q1522" s="21">
        <v>2</v>
      </c>
      <c r="R1522" s="21"/>
      <c r="S1522" s="21"/>
      <c r="T1522" s="121"/>
      <c r="U1522" s="50">
        <f t="shared" si="356"/>
        <v>2</v>
      </c>
      <c r="V1522" s="29">
        <f t="shared" si="346"/>
        <v>0</v>
      </c>
      <c r="W1522" s="29">
        <f t="shared" si="347"/>
        <v>0</v>
      </c>
      <c r="X1522" s="57">
        <f t="shared" si="348"/>
        <v>0</v>
      </c>
      <c r="Y1522" s="29">
        <f t="shared" si="349"/>
        <v>0</v>
      </c>
      <c r="Z1522" s="20">
        <f t="shared" si="350"/>
        <v>0</v>
      </c>
      <c r="AA1522" s="20">
        <f t="shared" si="358"/>
        <v>0</v>
      </c>
      <c r="AB1522" s="20">
        <f t="shared" si="351"/>
        <v>0</v>
      </c>
      <c r="AC1522" s="20">
        <f t="shared" si="363"/>
        <v>0</v>
      </c>
      <c r="AD1522" s="20">
        <f t="shared" si="353"/>
        <v>0</v>
      </c>
      <c r="AE1522" s="23">
        <f t="shared" si="354"/>
        <v>0</v>
      </c>
      <c r="AF1522" s="25">
        <f t="shared" si="362"/>
        <v>0</v>
      </c>
      <c r="AG1522" s="360"/>
      <c r="AH1522" s="211">
        <f t="shared" si="360"/>
        <v>0</v>
      </c>
      <c r="AI1522" s="361"/>
      <c r="AJ1522" s="362">
        <f t="shared" ref="AJ1522:AJ1533" si="364">SUM(U1522:AI1522)</f>
        <v>2</v>
      </c>
      <c r="AK1522" s="181" t="s">
        <v>1017</v>
      </c>
      <c r="AL1522" s="182">
        <f t="shared" si="355"/>
        <v>3.3333333333333335E-3</v>
      </c>
      <c r="AM1522" s="158" t="s">
        <v>943</v>
      </c>
      <c r="AN1522" s="20"/>
      <c r="AO1522" s="20"/>
      <c r="AP1522" s="21"/>
      <c r="AQ1522" s="122" t="s">
        <v>944</v>
      </c>
      <c r="AR1522" s="185" t="str">
        <f>INDEX(Преподаватели!F$3:F$72,MATCH($AK1522,Преподаватели!$E$3:$E$72,0),1)</f>
        <v>ст.викл.</v>
      </c>
      <c r="AS1522" s="101" t="str">
        <f>INDEX(Преподаватели!G$3:G$72,MATCH($AK1522,Преподаватели!$E$3:$E$72,0),1)</f>
        <v>сум.</v>
      </c>
      <c r="AT1522" s="101" t="str">
        <f>INDEX(Преподаватели!H$3:H$72,MATCH($AK1522,Преподаватели!$E$3:$E$72,0),1)</f>
        <v>б.с.</v>
      </c>
      <c r="AU1522" s="186" t="str">
        <f>INDEX(Преподаватели!I$3:I$72,MATCH($AK1522,Преподаватели!$E$3:$E$72,0),1)</f>
        <v>б.з.</v>
      </c>
      <c r="AV1522" s="157"/>
      <c r="AW1522" s="163"/>
      <c r="AX1522" s="163"/>
      <c r="AY1522" s="164"/>
      <c r="AZ1522" s="165"/>
      <c r="BA1522" s="165"/>
    </row>
    <row r="1523" spans="1:53" ht="25.5">
      <c r="A1523" s="22" t="s">
        <v>1078</v>
      </c>
      <c r="B1523" s="145" t="s">
        <v>1130</v>
      </c>
      <c r="C1523" s="68" t="s">
        <v>1116</v>
      </c>
      <c r="D1523" s="21" t="s">
        <v>437</v>
      </c>
      <c r="E1523" s="21" t="s">
        <v>192</v>
      </c>
      <c r="F1523" s="21">
        <v>2</v>
      </c>
      <c r="G1523" s="20" t="s">
        <v>1117</v>
      </c>
      <c r="H1523" s="21">
        <v>1</v>
      </c>
      <c r="I1523" s="49">
        <v>1</v>
      </c>
      <c r="J1523" s="37" t="s">
        <v>106</v>
      </c>
      <c r="K1523" s="31"/>
      <c r="L1523" s="31"/>
      <c r="M1523" s="38"/>
      <c r="N1523" s="193">
        <v>2</v>
      </c>
      <c r="O1523" s="21">
        <v>60</v>
      </c>
      <c r="P1523" s="21">
        <v>4</v>
      </c>
      <c r="Q1523" s="21">
        <v>0</v>
      </c>
      <c r="R1523" s="21">
        <v>0</v>
      </c>
      <c r="S1523" s="21">
        <v>4</v>
      </c>
      <c r="T1523" s="121">
        <v>42</v>
      </c>
      <c r="U1523" s="50">
        <f t="shared" si="356"/>
        <v>0</v>
      </c>
      <c r="V1523" s="29">
        <f t="shared" ref="V1523:V1533" si="365">R1523*I1523</f>
        <v>0</v>
      </c>
      <c r="W1523" s="29">
        <f t="shared" ref="W1523:W1533" si="366">S1523*I1523</f>
        <v>4</v>
      </c>
      <c r="X1523" s="57">
        <f t="shared" ref="X1523:X1533" si="367">IF(AF1523&gt;0,0,IF(AND(D1523="Заоч.(д)",M1523="+"),N1523*2*0.25*H1523,IF(OR(M1523="+",M1523="+у"),H1523*0.25,IF(OR(M1523="к",M1523="к/кмс"),H1523*0.25,IF(OR(M1523="кк",M1523="кк/кмс"),H1523*0.25*2,IF(OR(M1523="рр",M1523="рр/кмс"),H1523*0.5,IF(OR(M1523="кр",M1523="кр/кмс"),H1523*1,0)))))))</f>
        <v>0</v>
      </c>
      <c r="Y1523" s="29">
        <f t="shared" ref="Y1523:Y1533" si="368">IF(L1523="+",H1523*3,IF(L1523="+в",H1523*3,0))</f>
        <v>0</v>
      </c>
      <c r="Z1523" s="20">
        <f t="shared" ref="Z1523:Z1533" si="369">IF(AND(D1523="Заоч.(д)",K1523="+"),H1523*0.1,IF(AF1523&gt;0,0,IF(AND(K1523="+",R1523="",S1523="",O1523=Q1523+T1523),H1523*0.1,0)))</f>
        <v>0</v>
      </c>
      <c r="AA1523" s="20">
        <f t="shared" si="358"/>
        <v>0</v>
      </c>
      <c r="AB1523" s="20">
        <f t="shared" ref="AB1523:AB1533" si="370">IF(AND(J1523="+",D1523="Заоч.(д)"),H1523*0.1,IF(J1523="+",H1523*0.25,0))</f>
        <v>0.25</v>
      </c>
      <c r="AC1523" s="20">
        <f t="shared" si="363"/>
        <v>0</v>
      </c>
      <c r="AD1523" s="20">
        <f t="shared" ref="AD1523:AD1533" si="371">IF(B1523="Голова ЕК (екзамен)",H1523*0.5,IF(B1523="Голова ЕК (захист)",H1523*0.5,IF(B1523="Участь у ЕК (екзамен)",H1523*0.33,IF(B1523="Участь у ЕК (захист)",H1523*0.33,0))))</f>
        <v>0</v>
      </c>
      <c r="AE1523" s="23">
        <f t="shared" ref="AE1523:AE1533" si="372">IF(B1523="Керівництво аспірантами (очна)",H1523*25,IF(B1523="Керівництво аспірантами (заочна)",H1523*25,IF(B1523="Рецензування рефератів (асп.)",H1523*2,IF(B1523="Кандидатські іспити",H1523*0.5,IF(B1523="Вступні іспити (асп.)",H1523*0.5,IF(B1523="Наукове консультування докторантів",H1523*50,0))))))</f>
        <v>0</v>
      </c>
      <c r="AF1523" s="25">
        <f t="shared" si="362"/>
        <v>0</v>
      </c>
      <c r="AG1523" s="360"/>
      <c r="AH1523" s="211">
        <f t="shared" si="360"/>
        <v>0</v>
      </c>
      <c r="AI1523" s="361"/>
      <c r="AJ1523" s="362">
        <f t="shared" si="364"/>
        <v>4.25</v>
      </c>
      <c r="AK1523" s="181" t="s">
        <v>1017</v>
      </c>
      <c r="AL1523" s="182">
        <f t="shared" ref="AL1523:AL1533" si="373">IF(OR(AU1523="проф.",AT1523="д.н."),AJ1523/600,AJ1523/600)</f>
        <v>7.083333333333333E-3</v>
      </c>
      <c r="AM1523" s="158" t="s">
        <v>943</v>
      </c>
      <c r="AN1523" s="20"/>
      <c r="AO1523" s="20"/>
      <c r="AP1523" s="21"/>
      <c r="AQ1523" s="122" t="s">
        <v>944</v>
      </c>
      <c r="AR1523" s="185" t="str">
        <f>INDEX(Преподаватели!F$3:F$72,MATCH($AK1523,Преподаватели!$E$3:$E$72,0),1)</f>
        <v>ст.викл.</v>
      </c>
      <c r="AS1523" s="101" t="str">
        <f>INDEX(Преподаватели!G$3:G$72,MATCH($AK1523,Преподаватели!$E$3:$E$72,0),1)</f>
        <v>сум.</v>
      </c>
      <c r="AT1523" s="101" t="str">
        <f>INDEX(Преподаватели!H$3:H$72,MATCH($AK1523,Преподаватели!$E$3:$E$72,0),1)</f>
        <v>б.с.</v>
      </c>
      <c r="AU1523" s="186" t="str">
        <f>INDEX(Преподаватели!I$3:I$72,MATCH($AK1523,Преподаватели!$E$3:$E$72,0),1)</f>
        <v>б.з.</v>
      </c>
      <c r="AV1523" s="157"/>
      <c r="AW1523" s="163"/>
      <c r="AX1523" s="163"/>
      <c r="AY1523" s="164"/>
      <c r="AZ1523" s="165"/>
      <c r="BA1523" s="165"/>
    </row>
    <row r="1524" spans="1:53">
      <c r="A1524" s="334" t="s">
        <v>1080</v>
      </c>
      <c r="B1524" s="145" t="s">
        <v>1131</v>
      </c>
      <c r="C1524" s="68" t="s">
        <v>1116</v>
      </c>
      <c r="D1524" s="21" t="s">
        <v>437</v>
      </c>
      <c r="E1524" s="21" t="s">
        <v>192</v>
      </c>
      <c r="F1524" s="21">
        <v>1</v>
      </c>
      <c r="G1524" s="20" t="s">
        <v>1117</v>
      </c>
      <c r="H1524" s="21">
        <v>1</v>
      </c>
      <c r="I1524" s="49">
        <v>1</v>
      </c>
      <c r="J1524" s="37"/>
      <c r="K1524" s="31"/>
      <c r="L1524" s="31"/>
      <c r="M1524" s="38"/>
      <c r="N1524" s="193"/>
      <c r="O1524" s="21"/>
      <c r="P1524" s="21">
        <v>2</v>
      </c>
      <c r="Q1524" s="21">
        <v>2</v>
      </c>
      <c r="R1524" s="21"/>
      <c r="S1524" s="21"/>
      <c r="T1524" s="121"/>
      <c r="U1524" s="50">
        <f t="shared" ref="U1524:U1533" si="374">Q1524</f>
        <v>2</v>
      </c>
      <c r="V1524" s="29">
        <f t="shared" si="365"/>
        <v>0</v>
      </c>
      <c r="W1524" s="29">
        <f t="shared" si="366"/>
        <v>0</v>
      </c>
      <c r="X1524" s="57">
        <f t="shared" si="367"/>
        <v>0</v>
      </c>
      <c r="Y1524" s="29">
        <f t="shared" si="368"/>
        <v>0</v>
      </c>
      <c r="Z1524" s="20">
        <f t="shared" si="369"/>
        <v>0</v>
      </c>
      <c r="AA1524" s="20">
        <f t="shared" si="358"/>
        <v>0</v>
      </c>
      <c r="AB1524" s="20">
        <f t="shared" si="370"/>
        <v>0</v>
      </c>
      <c r="AC1524" s="20">
        <f t="shared" si="363"/>
        <v>0</v>
      </c>
      <c r="AD1524" s="20">
        <f t="shared" si="371"/>
        <v>0</v>
      </c>
      <c r="AE1524" s="23">
        <f t="shared" si="372"/>
        <v>0</v>
      </c>
      <c r="AF1524" s="25">
        <f t="shared" si="362"/>
        <v>0</v>
      </c>
      <c r="AG1524" s="360"/>
      <c r="AH1524" s="211">
        <f t="shared" si="360"/>
        <v>0</v>
      </c>
      <c r="AI1524" s="361"/>
      <c r="AJ1524" s="362">
        <f t="shared" si="364"/>
        <v>2</v>
      </c>
      <c r="AK1524" s="181" t="s">
        <v>996</v>
      </c>
      <c r="AL1524" s="182">
        <f t="shared" si="373"/>
        <v>3.3333333333333335E-3</v>
      </c>
      <c r="AM1524" s="158" t="s">
        <v>943</v>
      </c>
      <c r="AN1524" s="20"/>
      <c r="AO1524" s="20"/>
      <c r="AP1524" s="21"/>
      <c r="AQ1524" s="122" t="s">
        <v>944</v>
      </c>
      <c r="AR1524" s="185" t="str">
        <f>INDEX(Преподаватели!F$3:F$72,MATCH($AK1524,Преподаватели!$E$3:$E$72,0),1)</f>
        <v>доц.</v>
      </c>
      <c r="AS1524" s="101" t="str">
        <f>INDEX(Преподаватели!G$3:G$72,MATCH($AK1524,Преподаватели!$E$3:$E$72,0),1)</f>
        <v>шт.</v>
      </c>
      <c r="AT1524" s="101" t="str">
        <f>INDEX(Преподаватели!H$3:H$72,MATCH($AK1524,Преподаватели!$E$3:$E$72,0),1)</f>
        <v>к.н.</v>
      </c>
      <c r="AU1524" s="186" t="str">
        <f>INDEX(Преподаватели!I$3:I$72,MATCH($AK1524,Преподаватели!$E$3:$E$72,0),1)</f>
        <v>б.з.</v>
      </c>
      <c r="AV1524" s="157"/>
      <c r="AW1524" s="163"/>
      <c r="AX1524" s="163"/>
      <c r="AY1524" s="164"/>
      <c r="AZ1524" s="165"/>
      <c r="BA1524" s="165"/>
    </row>
    <row r="1525" spans="1:53" s="1" customFormat="1">
      <c r="A1525" s="21" t="s">
        <v>1057</v>
      </c>
      <c r="B1525" s="145" t="s">
        <v>1131</v>
      </c>
      <c r="C1525" s="68" t="s">
        <v>1116</v>
      </c>
      <c r="D1525" s="21" t="s">
        <v>437</v>
      </c>
      <c r="E1525" s="21" t="s">
        <v>192</v>
      </c>
      <c r="F1525" s="21">
        <v>1</v>
      </c>
      <c r="G1525" s="20" t="s">
        <v>1117</v>
      </c>
      <c r="H1525" s="21">
        <v>1</v>
      </c>
      <c r="I1525" s="49">
        <v>1</v>
      </c>
      <c r="J1525" s="37" t="s">
        <v>106</v>
      </c>
      <c r="K1525" s="31"/>
      <c r="L1525" s="31"/>
      <c r="M1525" s="38"/>
      <c r="N1525" s="193">
        <v>2</v>
      </c>
      <c r="O1525" s="21">
        <v>60</v>
      </c>
      <c r="P1525" s="21">
        <v>4</v>
      </c>
      <c r="Q1525" s="21">
        <v>0</v>
      </c>
      <c r="R1525" s="21">
        <v>0</v>
      </c>
      <c r="S1525" s="21">
        <v>4</v>
      </c>
      <c r="T1525" s="121">
        <v>44</v>
      </c>
      <c r="U1525" s="50">
        <f t="shared" si="374"/>
        <v>0</v>
      </c>
      <c r="V1525" s="29">
        <f t="shared" si="365"/>
        <v>0</v>
      </c>
      <c r="W1525" s="29">
        <f t="shared" si="366"/>
        <v>4</v>
      </c>
      <c r="X1525" s="57">
        <f t="shared" si="367"/>
        <v>0</v>
      </c>
      <c r="Y1525" s="29">
        <f t="shared" si="368"/>
        <v>0</v>
      </c>
      <c r="Z1525" s="20">
        <f t="shared" si="369"/>
        <v>0</v>
      </c>
      <c r="AA1525" s="20">
        <f t="shared" si="358"/>
        <v>0</v>
      </c>
      <c r="AB1525" s="20">
        <f t="shared" si="370"/>
        <v>0.25</v>
      </c>
      <c r="AC1525" s="20">
        <f t="shared" si="363"/>
        <v>0</v>
      </c>
      <c r="AD1525" s="20">
        <f t="shared" si="371"/>
        <v>0</v>
      </c>
      <c r="AE1525" s="23">
        <f t="shared" si="372"/>
        <v>0</v>
      </c>
      <c r="AF1525" s="25">
        <f t="shared" si="362"/>
        <v>0</v>
      </c>
      <c r="AG1525" s="360"/>
      <c r="AH1525" s="211">
        <f t="shared" si="360"/>
        <v>0</v>
      </c>
      <c r="AI1525" s="361"/>
      <c r="AJ1525" s="362">
        <f t="shared" si="364"/>
        <v>4.25</v>
      </c>
      <c r="AK1525" s="181" t="s">
        <v>996</v>
      </c>
      <c r="AL1525" s="182">
        <f t="shared" si="373"/>
        <v>7.083333333333333E-3</v>
      </c>
      <c r="AM1525" s="158" t="s">
        <v>943</v>
      </c>
      <c r="AN1525" s="20"/>
      <c r="AO1525" s="20"/>
      <c r="AP1525" s="21"/>
      <c r="AQ1525" s="122" t="s">
        <v>944</v>
      </c>
      <c r="AR1525" s="185" t="str">
        <f>INDEX(Преподаватели!F$3:F$72,MATCH($AK1525,Преподаватели!$E$3:$E$72,0),1)</f>
        <v>доц.</v>
      </c>
      <c r="AS1525" s="101" t="str">
        <f>INDEX(Преподаватели!G$3:G$72,MATCH($AK1525,Преподаватели!$E$3:$E$72,0),1)</f>
        <v>шт.</v>
      </c>
      <c r="AT1525" s="101" t="str">
        <f>INDEX(Преподаватели!H$3:H$72,MATCH($AK1525,Преподаватели!$E$3:$E$72,0),1)</f>
        <v>к.н.</v>
      </c>
      <c r="AU1525" s="186" t="str">
        <f>INDEX(Преподаватели!I$3:I$72,MATCH($AK1525,Преподаватели!$E$3:$E$72,0),1)</f>
        <v>б.з.</v>
      </c>
      <c r="AV1525" s="157"/>
      <c r="AW1525" s="163"/>
      <c r="AX1525" s="163"/>
      <c r="AY1525" s="164"/>
      <c r="AZ1525" s="165"/>
      <c r="BA1525" s="165"/>
    </row>
    <row r="1526" spans="1:53" s="1" customFormat="1">
      <c r="A1526" s="334" t="s">
        <v>1080</v>
      </c>
      <c r="B1526" s="145" t="s">
        <v>872</v>
      </c>
      <c r="C1526" s="68" t="s">
        <v>1116</v>
      </c>
      <c r="D1526" s="21" t="s">
        <v>437</v>
      </c>
      <c r="E1526" s="21" t="s">
        <v>192</v>
      </c>
      <c r="F1526" s="21">
        <v>1</v>
      </c>
      <c r="G1526" s="20" t="s">
        <v>1117</v>
      </c>
      <c r="H1526" s="21">
        <v>1</v>
      </c>
      <c r="I1526" s="49">
        <v>1</v>
      </c>
      <c r="J1526" s="37"/>
      <c r="K1526" s="31"/>
      <c r="L1526" s="31"/>
      <c r="M1526" s="38"/>
      <c r="N1526" s="193"/>
      <c r="O1526" s="21"/>
      <c r="P1526" s="21">
        <v>2</v>
      </c>
      <c r="Q1526" s="21">
        <v>2</v>
      </c>
      <c r="R1526" s="21"/>
      <c r="S1526" s="21"/>
      <c r="T1526" s="121"/>
      <c r="U1526" s="50">
        <f t="shared" si="374"/>
        <v>2</v>
      </c>
      <c r="V1526" s="29">
        <f t="shared" si="365"/>
        <v>0</v>
      </c>
      <c r="W1526" s="29">
        <f t="shared" si="366"/>
        <v>0</v>
      </c>
      <c r="X1526" s="57">
        <f t="shared" si="367"/>
        <v>0</v>
      </c>
      <c r="Y1526" s="29">
        <f t="shared" si="368"/>
        <v>0</v>
      </c>
      <c r="Z1526" s="20">
        <f t="shared" si="369"/>
        <v>0</v>
      </c>
      <c r="AA1526" s="20">
        <f t="shared" si="358"/>
        <v>0</v>
      </c>
      <c r="AB1526" s="20">
        <f t="shared" si="370"/>
        <v>0</v>
      </c>
      <c r="AC1526" s="20">
        <f t="shared" si="363"/>
        <v>0</v>
      </c>
      <c r="AD1526" s="20">
        <f t="shared" si="371"/>
        <v>0</v>
      </c>
      <c r="AE1526" s="23">
        <f t="shared" si="372"/>
        <v>0</v>
      </c>
      <c r="AF1526" s="25">
        <f t="shared" si="362"/>
        <v>0</v>
      </c>
      <c r="AG1526" s="360"/>
      <c r="AH1526" s="211">
        <f t="shared" si="360"/>
        <v>0</v>
      </c>
      <c r="AI1526" s="361"/>
      <c r="AJ1526" s="362">
        <f t="shared" si="364"/>
        <v>2</v>
      </c>
      <c r="AK1526" s="181" t="s">
        <v>1017</v>
      </c>
      <c r="AL1526" s="182">
        <f t="shared" si="373"/>
        <v>3.3333333333333335E-3</v>
      </c>
      <c r="AM1526" s="158" t="s">
        <v>943</v>
      </c>
      <c r="AN1526" s="20"/>
      <c r="AO1526" s="20"/>
      <c r="AP1526" s="21"/>
      <c r="AQ1526" s="122" t="s">
        <v>944</v>
      </c>
      <c r="AR1526" s="185" t="str">
        <f>INDEX(Преподаватели!F$3:F$72,MATCH($AK1526,Преподаватели!$E$3:$E$72,0),1)</f>
        <v>ст.викл.</v>
      </c>
      <c r="AS1526" s="101" t="str">
        <f>INDEX(Преподаватели!G$3:G$72,MATCH($AK1526,Преподаватели!$E$3:$E$72,0),1)</f>
        <v>сум.</v>
      </c>
      <c r="AT1526" s="101" t="str">
        <f>INDEX(Преподаватели!H$3:H$72,MATCH($AK1526,Преподаватели!$E$3:$E$72,0),1)</f>
        <v>б.с.</v>
      </c>
      <c r="AU1526" s="186" t="str">
        <f>INDEX(Преподаватели!I$3:I$72,MATCH($AK1526,Преподаватели!$E$3:$E$72,0),1)</f>
        <v>б.з.</v>
      </c>
      <c r="AV1526" s="157"/>
      <c r="AW1526" s="163"/>
      <c r="AX1526" s="163"/>
      <c r="AY1526" s="164"/>
      <c r="AZ1526" s="165"/>
      <c r="BA1526" s="165"/>
    </row>
    <row r="1527" spans="1:53">
      <c r="A1527" s="22" t="s">
        <v>1059</v>
      </c>
      <c r="B1527" s="145" t="s">
        <v>872</v>
      </c>
      <c r="C1527" s="68" t="s">
        <v>1116</v>
      </c>
      <c r="D1527" s="21" t="s">
        <v>437</v>
      </c>
      <c r="E1527" s="21" t="s">
        <v>192</v>
      </c>
      <c r="F1527" s="21">
        <v>1</v>
      </c>
      <c r="G1527" s="20" t="s">
        <v>1117</v>
      </c>
      <c r="H1527" s="21">
        <v>1</v>
      </c>
      <c r="I1527" s="49">
        <v>1</v>
      </c>
      <c r="J1527" s="37"/>
      <c r="K1527" s="31" t="s">
        <v>106</v>
      </c>
      <c r="L1527" s="31"/>
      <c r="M1527" s="38"/>
      <c r="N1527" s="193">
        <v>2</v>
      </c>
      <c r="O1527" s="21">
        <v>60</v>
      </c>
      <c r="P1527" s="21">
        <v>4</v>
      </c>
      <c r="Q1527" s="21">
        <v>0</v>
      </c>
      <c r="R1527" s="21">
        <v>0</v>
      </c>
      <c r="S1527" s="21">
        <v>4</v>
      </c>
      <c r="T1527" s="121">
        <v>44</v>
      </c>
      <c r="U1527" s="50">
        <f t="shared" si="374"/>
        <v>0</v>
      </c>
      <c r="V1527" s="29">
        <f t="shared" si="365"/>
        <v>0</v>
      </c>
      <c r="W1527" s="29">
        <f t="shared" si="366"/>
        <v>4</v>
      </c>
      <c r="X1527" s="57">
        <f t="shared" si="367"/>
        <v>0</v>
      </c>
      <c r="Y1527" s="29">
        <f t="shared" si="368"/>
        <v>0</v>
      </c>
      <c r="Z1527" s="20">
        <f t="shared" si="369"/>
        <v>0</v>
      </c>
      <c r="AA1527" s="20">
        <f t="shared" si="358"/>
        <v>0</v>
      </c>
      <c r="AB1527" s="20">
        <f t="shared" si="370"/>
        <v>0</v>
      </c>
      <c r="AC1527" s="20">
        <f t="shared" si="363"/>
        <v>0</v>
      </c>
      <c r="AD1527" s="20">
        <f t="shared" si="371"/>
        <v>0</v>
      </c>
      <c r="AE1527" s="23">
        <f t="shared" si="372"/>
        <v>0</v>
      </c>
      <c r="AF1527" s="25">
        <f t="shared" si="362"/>
        <v>0</v>
      </c>
      <c r="AG1527" s="360"/>
      <c r="AH1527" s="211">
        <f t="shared" si="360"/>
        <v>0</v>
      </c>
      <c r="AI1527" s="361"/>
      <c r="AJ1527" s="362">
        <f t="shared" si="364"/>
        <v>4</v>
      </c>
      <c r="AK1527" s="181" t="s">
        <v>1017</v>
      </c>
      <c r="AL1527" s="182">
        <f t="shared" si="373"/>
        <v>6.6666666666666671E-3</v>
      </c>
      <c r="AM1527" s="158" t="s">
        <v>943</v>
      </c>
      <c r="AN1527" s="20"/>
      <c r="AO1527" s="20"/>
      <c r="AP1527" s="21"/>
      <c r="AQ1527" s="122" t="s">
        <v>944</v>
      </c>
      <c r="AR1527" s="185" t="str">
        <f>INDEX(Преподаватели!F$3:F$72,MATCH($AK1527,Преподаватели!$E$3:$E$72,0),1)</f>
        <v>ст.викл.</v>
      </c>
      <c r="AS1527" s="101" t="str">
        <f>INDEX(Преподаватели!G$3:G$72,MATCH($AK1527,Преподаватели!$E$3:$E$72,0),1)</f>
        <v>сум.</v>
      </c>
      <c r="AT1527" s="101" t="str">
        <f>INDEX(Преподаватели!H$3:H$72,MATCH($AK1527,Преподаватели!$E$3:$E$72,0),1)</f>
        <v>б.с.</v>
      </c>
      <c r="AU1527" s="186" t="str">
        <f>INDEX(Преподаватели!I$3:I$72,MATCH($AK1527,Преподаватели!$E$3:$E$72,0),1)</f>
        <v>б.з.</v>
      </c>
      <c r="AV1527" s="157"/>
      <c r="AW1527" s="163"/>
      <c r="AX1527" s="163"/>
      <c r="AY1527" s="164"/>
      <c r="AZ1527" s="165"/>
      <c r="BA1527" s="165"/>
    </row>
    <row r="1528" spans="1:53">
      <c r="A1528" s="334" t="s">
        <v>1080</v>
      </c>
      <c r="B1528" s="145" t="s">
        <v>685</v>
      </c>
      <c r="C1528" s="68" t="s">
        <v>1116</v>
      </c>
      <c r="D1528" s="21" t="s">
        <v>437</v>
      </c>
      <c r="E1528" s="21" t="s">
        <v>192</v>
      </c>
      <c r="F1528" s="21">
        <v>1</v>
      </c>
      <c r="G1528" s="20" t="s">
        <v>1117</v>
      </c>
      <c r="H1528" s="21">
        <v>1</v>
      </c>
      <c r="I1528" s="49">
        <v>1</v>
      </c>
      <c r="J1528" s="37"/>
      <c r="K1528" s="31"/>
      <c r="L1528" s="31"/>
      <c r="M1528" s="38"/>
      <c r="N1528" s="193"/>
      <c r="O1528" s="21"/>
      <c r="P1528" s="21">
        <v>2</v>
      </c>
      <c r="Q1528" s="21">
        <v>2</v>
      </c>
      <c r="R1528" s="21"/>
      <c r="S1528" s="21"/>
      <c r="T1528" s="121"/>
      <c r="U1528" s="50">
        <f t="shared" si="374"/>
        <v>2</v>
      </c>
      <c r="V1528" s="29">
        <f t="shared" si="365"/>
        <v>0</v>
      </c>
      <c r="W1528" s="29">
        <f t="shared" si="366"/>
        <v>0</v>
      </c>
      <c r="X1528" s="57">
        <f t="shared" si="367"/>
        <v>0</v>
      </c>
      <c r="Y1528" s="29">
        <f t="shared" si="368"/>
        <v>0</v>
      </c>
      <c r="Z1528" s="20">
        <f t="shared" si="369"/>
        <v>0</v>
      </c>
      <c r="AA1528" s="20">
        <f t="shared" si="358"/>
        <v>0</v>
      </c>
      <c r="AB1528" s="20">
        <f t="shared" si="370"/>
        <v>0</v>
      </c>
      <c r="AC1528" s="20">
        <f t="shared" si="363"/>
        <v>0</v>
      </c>
      <c r="AD1528" s="20">
        <f t="shared" si="371"/>
        <v>0</v>
      </c>
      <c r="AE1528" s="23">
        <f t="shared" si="372"/>
        <v>0</v>
      </c>
      <c r="AF1528" s="25">
        <f t="shared" si="362"/>
        <v>0</v>
      </c>
      <c r="AG1528" s="360"/>
      <c r="AH1528" s="211">
        <f t="shared" si="360"/>
        <v>0</v>
      </c>
      <c r="AI1528" s="361"/>
      <c r="AJ1528" s="362">
        <f t="shared" si="364"/>
        <v>2</v>
      </c>
      <c r="AK1528" s="366" t="s">
        <v>1001</v>
      </c>
      <c r="AL1528" s="182">
        <f t="shared" si="373"/>
        <v>3.3333333333333335E-3</v>
      </c>
      <c r="AM1528" s="158" t="s">
        <v>943</v>
      </c>
      <c r="AN1528" s="20"/>
      <c r="AO1528" s="20"/>
      <c r="AP1528" s="21"/>
      <c r="AQ1528" s="122" t="s">
        <v>944</v>
      </c>
      <c r="AR1528" s="185" t="str">
        <f>INDEX(Преподаватели!F$3:F$72,MATCH($AK1528,Преподаватели!$E$3:$E$72,0),1)</f>
        <v>доц.</v>
      </c>
      <c r="AS1528" s="101" t="str">
        <f>INDEX(Преподаватели!G$3:G$72,MATCH($AK1528,Преподаватели!$E$3:$E$72,0),1)</f>
        <v>шт.сум.</v>
      </c>
      <c r="AT1528" s="101" t="str">
        <f>INDEX(Преподаватели!H$3:H$72,MATCH($AK1528,Преподаватели!$E$3:$E$72,0),1)</f>
        <v>к.н.</v>
      </c>
      <c r="AU1528" s="186" t="str">
        <f>INDEX(Преподаватели!I$3:I$72,MATCH($AK1528,Преподаватели!$E$3:$E$72,0),1)</f>
        <v>доц.</v>
      </c>
      <c r="AV1528" s="157"/>
      <c r="AW1528" s="163"/>
      <c r="AX1528" s="163"/>
      <c r="AY1528" s="164"/>
      <c r="AZ1528" s="165"/>
      <c r="BA1528" s="165"/>
    </row>
    <row r="1529" spans="1:53" s="1" customFormat="1">
      <c r="A1529" s="21" t="s">
        <v>1099</v>
      </c>
      <c r="B1529" s="145" t="s">
        <v>685</v>
      </c>
      <c r="C1529" s="68" t="s">
        <v>1116</v>
      </c>
      <c r="D1529" s="21" t="s">
        <v>437</v>
      </c>
      <c r="E1529" s="21" t="s">
        <v>192</v>
      </c>
      <c r="F1529" s="21">
        <v>1</v>
      </c>
      <c r="G1529" s="20" t="s">
        <v>1117</v>
      </c>
      <c r="H1529" s="21">
        <v>1</v>
      </c>
      <c r="I1529" s="49">
        <v>1</v>
      </c>
      <c r="J1529" s="37"/>
      <c r="K1529" s="31" t="s">
        <v>106</v>
      </c>
      <c r="L1529" s="31"/>
      <c r="M1529" s="38"/>
      <c r="N1529" s="193">
        <v>3</v>
      </c>
      <c r="O1529" s="21">
        <v>90</v>
      </c>
      <c r="P1529" s="21">
        <v>4</v>
      </c>
      <c r="Q1529" s="21">
        <v>0</v>
      </c>
      <c r="R1529" s="21">
        <v>0</v>
      </c>
      <c r="S1529" s="21">
        <v>4</v>
      </c>
      <c r="T1529" s="121">
        <v>74</v>
      </c>
      <c r="U1529" s="50">
        <f t="shared" si="374"/>
        <v>0</v>
      </c>
      <c r="V1529" s="29">
        <f t="shared" si="365"/>
        <v>0</v>
      </c>
      <c r="W1529" s="29">
        <f t="shared" si="366"/>
        <v>4</v>
      </c>
      <c r="X1529" s="57">
        <f t="shared" si="367"/>
        <v>0</v>
      </c>
      <c r="Y1529" s="29">
        <f t="shared" si="368"/>
        <v>0</v>
      </c>
      <c r="Z1529" s="20">
        <f t="shared" si="369"/>
        <v>0</v>
      </c>
      <c r="AA1529" s="20">
        <f t="shared" si="358"/>
        <v>0</v>
      </c>
      <c r="AB1529" s="20">
        <f t="shared" si="370"/>
        <v>0</v>
      </c>
      <c r="AC1529" s="20">
        <f>IF(B1529="Керівництво дипломними роботами",H1529*3,IF(B1529="Керівництво магістерськими роботами",H1529*20,IF(B1529="Рецензування бакалаврських робіт",H1529*1,IF(B1529="Рецензування магістерських робіт",H1529*2,IF(B1529="Нормоконтроль",H1529*0.33,0)))))</f>
        <v>0</v>
      </c>
      <c r="AD1529" s="20">
        <f t="shared" si="371"/>
        <v>0</v>
      </c>
      <c r="AE1529" s="23">
        <f t="shared" si="372"/>
        <v>0</v>
      </c>
      <c r="AF1529" s="25">
        <f t="shared" si="362"/>
        <v>0</v>
      </c>
      <c r="AG1529" s="360"/>
      <c r="AH1529" s="211">
        <f t="shared" si="360"/>
        <v>0</v>
      </c>
      <c r="AI1529" s="361"/>
      <c r="AJ1529" s="362">
        <f t="shared" si="364"/>
        <v>4</v>
      </c>
      <c r="AK1529" s="366" t="s">
        <v>1001</v>
      </c>
      <c r="AL1529" s="182">
        <f t="shared" si="373"/>
        <v>6.6666666666666671E-3</v>
      </c>
      <c r="AM1529" s="158" t="s">
        <v>943</v>
      </c>
      <c r="AN1529" s="20"/>
      <c r="AO1529" s="20"/>
      <c r="AP1529" s="21"/>
      <c r="AQ1529" s="122" t="s">
        <v>944</v>
      </c>
      <c r="AR1529" s="185" t="str">
        <f>INDEX(Преподаватели!F$3:F$72,MATCH($AK1529,Преподаватели!$E$3:$E$72,0),1)</f>
        <v>доц.</v>
      </c>
      <c r="AS1529" s="101" t="str">
        <f>INDEX(Преподаватели!G$3:G$72,MATCH($AK1529,Преподаватели!$E$3:$E$72,0),1)</f>
        <v>шт.сум.</v>
      </c>
      <c r="AT1529" s="101" t="str">
        <f>INDEX(Преподаватели!H$3:H$72,MATCH($AK1529,Преподаватели!$E$3:$E$72,0),1)</f>
        <v>к.н.</v>
      </c>
      <c r="AU1529" s="186" t="str">
        <f>INDEX(Преподаватели!I$3:I$72,MATCH($AK1529,Преподаватели!$E$3:$E$72,0),1)</f>
        <v>доц.</v>
      </c>
      <c r="AV1529" s="157"/>
      <c r="AW1529" s="163"/>
      <c r="AX1529" s="163"/>
      <c r="AY1529" s="164"/>
      <c r="AZ1529" s="165"/>
      <c r="BA1529" s="165"/>
    </row>
    <row r="1530" spans="1:53" s="1" customFormat="1">
      <c r="A1530" s="21" t="s">
        <v>1132</v>
      </c>
      <c r="B1530" s="145" t="s">
        <v>1133</v>
      </c>
      <c r="C1530" s="68" t="s">
        <v>1116</v>
      </c>
      <c r="D1530" s="21" t="s">
        <v>437</v>
      </c>
      <c r="E1530" s="21" t="s">
        <v>192</v>
      </c>
      <c r="F1530" s="21">
        <v>1</v>
      </c>
      <c r="G1530" s="20" t="s">
        <v>1117</v>
      </c>
      <c r="H1530" s="21">
        <v>1</v>
      </c>
      <c r="I1530" s="49">
        <v>1</v>
      </c>
      <c r="J1530" s="37"/>
      <c r="K1530" s="31"/>
      <c r="L1530" s="31"/>
      <c r="M1530" s="38"/>
      <c r="N1530" s="193"/>
      <c r="O1530" s="21"/>
      <c r="P1530" s="21">
        <v>2</v>
      </c>
      <c r="Q1530" s="21">
        <v>2</v>
      </c>
      <c r="R1530" s="21"/>
      <c r="S1530" s="21"/>
      <c r="T1530" s="121"/>
      <c r="U1530" s="50">
        <f t="shared" si="374"/>
        <v>2</v>
      </c>
      <c r="V1530" s="29">
        <f t="shared" si="365"/>
        <v>0</v>
      </c>
      <c r="W1530" s="29">
        <f t="shared" si="366"/>
        <v>0</v>
      </c>
      <c r="X1530" s="57">
        <f t="shared" si="367"/>
        <v>0</v>
      </c>
      <c r="Y1530" s="29">
        <f t="shared" si="368"/>
        <v>0</v>
      </c>
      <c r="Z1530" s="20">
        <f t="shared" si="369"/>
        <v>0</v>
      </c>
      <c r="AA1530" s="20">
        <f>IF(H1530&lt;6,0,IF(AND(D1530="Ден.",J1530="+"),I1530*2,IF(AND(D1530="Ден.",J1530="+п"),I1530*2,0)))</f>
        <v>0</v>
      </c>
      <c r="AB1530" s="20">
        <f t="shared" si="370"/>
        <v>0</v>
      </c>
      <c r="AC1530" s="20">
        <f t="shared" ref="AC1530:AC1540" si="375">IF(B1530="Керівництво бакалаврськими роботами",H1530*10,IF(B1530="Керівництво магістерськими роботами",H1530*20,IF(B1530="Рецензування бакалаврських робіт",H1530*1,IF(B1530="Рецензування магістерських робіт",H1530*2,IF(B1530="Нормоконтроль",H1530*0.33,0)))))</f>
        <v>0</v>
      </c>
      <c r="AD1530" s="20">
        <f t="shared" si="371"/>
        <v>0</v>
      </c>
      <c r="AE1530" s="23">
        <f t="shared" si="372"/>
        <v>0</v>
      </c>
      <c r="AF1530" s="25">
        <f>IF(AND(A1530="ПедПр",D1530="Ден."),H1530*N1530/1.5,IF(AND(A1530="ПедПр",D1530="Заоч."),H1530*0.5*N1530/1.5,IF(AND(A1530="ПедПр",D1530="Заоч.(д)"),H1530*0.5*N1530/1.5,IF(AND(A1530="Пр",D1530="Ден."),H1530*0.5,IF(AND(A1530="Пр",D1530="Заоч."),H1530*0.1,IF(AND(A1530="Пр",D1530="Заоч.(д)"),H1530*0.1,IF(AND(A1530="НПрКПУ",D1530="Ден.",H1530&gt;=5),ROUND(H1530/6,1)*N1530/3*2*2,0)))))))</f>
        <v>0</v>
      </c>
      <c r="AG1530" s="360"/>
      <c r="AH1530" s="211">
        <f>IF(AF1530&gt;0,0,IF(D1530="Заоч.",0,IF(OR(D1530="Ден.(д)",D1530="Заоч.(д)"),0,IF(Q1530&gt;0,N1530*H1530*0.02,0))))</f>
        <v>0</v>
      </c>
      <c r="AI1530" s="361"/>
      <c r="AJ1530" s="362">
        <f t="shared" si="364"/>
        <v>2</v>
      </c>
      <c r="AK1530" s="181" t="s">
        <v>996</v>
      </c>
      <c r="AL1530" s="182">
        <f t="shared" si="373"/>
        <v>3.3333333333333335E-3</v>
      </c>
      <c r="AM1530" s="158" t="s">
        <v>943</v>
      </c>
      <c r="AN1530" s="20"/>
      <c r="AO1530" s="20"/>
      <c r="AP1530" s="21"/>
      <c r="AQ1530" s="122" t="s">
        <v>944</v>
      </c>
      <c r="AR1530" s="185" t="str">
        <f>INDEX(Преподаватели!F$3:F$72,MATCH($AK1530,Преподаватели!$E$3:$E$72,0),1)</f>
        <v>доц.</v>
      </c>
      <c r="AS1530" s="101" t="str">
        <f>INDEX(Преподаватели!G$3:G$72,MATCH($AK1530,Преподаватели!$E$3:$E$72,0),1)</f>
        <v>шт.</v>
      </c>
      <c r="AT1530" s="101" t="str">
        <f>INDEX(Преподаватели!H$3:H$72,MATCH($AK1530,Преподаватели!$E$3:$E$72,0),1)</f>
        <v>к.н.</v>
      </c>
      <c r="AU1530" s="186" t="str">
        <f>INDEX(Преподаватели!I$3:I$72,MATCH($AK1530,Преподаватели!$E$3:$E$72,0),1)</f>
        <v>б.з.</v>
      </c>
      <c r="AV1530" s="157"/>
      <c r="AW1530" s="163"/>
      <c r="AX1530" s="163"/>
      <c r="AY1530" s="164"/>
      <c r="AZ1530" s="165"/>
      <c r="BA1530" s="165"/>
    </row>
    <row r="1531" spans="1:53">
      <c r="A1531" s="22" t="s">
        <v>1132</v>
      </c>
      <c r="B1531" s="145" t="s">
        <v>1133</v>
      </c>
      <c r="C1531" s="68" t="s">
        <v>1116</v>
      </c>
      <c r="D1531" s="21" t="s">
        <v>437</v>
      </c>
      <c r="E1531" s="21" t="s">
        <v>192</v>
      </c>
      <c r="F1531" s="21">
        <v>2</v>
      </c>
      <c r="G1531" s="20" t="s">
        <v>1117</v>
      </c>
      <c r="H1531" s="21">
        <v>1</v>
      </c>
      <c r="I1531" s="49">
        <v>1</v>
      </c>
      <c r="J1531" s="37"/>
      <c r="K1531" s="31" t="s">
        <v>106</v>
      </c>
      <c r="L1531" s="31"/>
      <c r="M1531" s="38"/>
      <c r="N1531" s="193">
        <v>3</v>
      </c>
      <c r="O1531" s="21">
        <v>90</v>
      </c>
      <c r="P1531" s="21">
        <v>4</v>
      </c>
      <c r="Q1531" s="21">
        <v>0</v>
      </c>
      <c r="R1531" s="21">
        <v>0</v>
      </c>
      <c r="S1531" s="21">
        <v>4</v>
      </c>
      <c r="T1531" s="121">
        <v>72</v>
      </c>
      <c r="U1531" s="50">
        <f t="shared" si="374"/>
        <v>0</v>
      </c>
      <c r="V1531" s="29">
        <f t="shared" si="365"/>
        <v>0</v>
      </c>
      <c r="W1531" s="29">
        <f t="shared" si="366"/>
        <v>4</v>
      </c>
      <c r="X1531" s="57">
        <f t="shared" si="367"/>
        <v>0</v>
      </c>
      <c r="Y1531" s="29">
        <f t="shared" si="368"/>
        <v>0</v>
      </c>
      <c r="Z1531" s="20">
        <f t="shared" si="369"/>
        <v>0</v>
      </c>
      <c r="AA1531" s="20">
        <f>IF(H1531&lt;6,0,IF(AND(D1531="Ден.",J1531="+"),I1531*2,IF(AND(D1531="Ден.",J1531="+п"),I1531*2,0)))</f>
        <v>0</v>
      </c>
      <c r="AB1531" s="20">
        <f t="shared" si="370"/>
        <v>0</v>
      </c>
      <c r="AC1531" s="20">
        <f t="shared" si="375"/>
        <v>0</v>
      </c>
      <c r="AD1531" s="20">
        <f t="shared" si="371"/>
        <v>0</v>
      </c>
      <c r="AE1531" s="23">
        <f t="shared" si="372"/>
        <v>0</v>
      </c>
      <c r="AF1531" s="25">
        <f>IF(AND(A1531="ПедПр",D1531="Ден."),H1531*N1531/1.5,IF(AND(A1531="ПедПр",D1531="Заоч."),H1531*0.5*N1531/1.5,IF(AND(A1531="ПедПр",D1531="Заоч.(д)"),H1531*0.5*N1531/1.5,IF(AND(A1531="Пр",D1531="Ден."),H1531*0.5,IF(AND(A1531="Пр",D1531="Заоч."),H1531*0.1,IF(AND(A1531="Пр",D1531="Заоч.(д)"),H1531*0.1,IF(AND(A1531="НПрКПУ",D1531="Ден.",H1531&gt;=5),ROUND(H1531/6,1)*N1531/3*2*2,0)))))))</f>
        <v>0</v>
      </c>
      <c r="AG1531" s="360"/>
      <c r="AH1531" s="211">
        <f>IF(AF1531&gt;0,0,IF(D1531="Заоч.",0,IF(OR(D1531="Ден.(д)",D1531="Заоч.(д)"),0,IF(Q1531&gt;0,N1531*H1531*0.02,0))))</f>
        <v>0</v>
      </c>
      <c r="AI1531" s="361"/>
      <c r="AJ1531" s="362">
        <f t="shared" si="364"/>
        <v>4</v>
      </c>
      <c r="AK1531" s="181" t="s">
        <v>996</v>
      </c>
      <c r="AL1531" s="182">
        <f t="shared" si="373"/>
        <v>6.6666666666666671E-3</v>
      </c>
      <c r="AM1531" s="158" t="s">
        <v>943</v>
      </c>
      <c r="AN1531" s="20"/>
      <c r="AO1531" s="20"/>
      <c r="AP1531" s="21"/>
      <c r="AQ1531" s="122" t="s">
        <v>944</v>
      </c>
      <c r="AR1531" s="185" t="str">
        <f>INDEX(Преподаватели!F$3:F$72,MATCH($AK1531,Преподаватели!$E$3:$E$72,0),1)</f>
        <v>доц.</v>
      </c>
      <c r="AS1531" s="101" t="str">
        <f>INDEX(Преподаватели!G$3:G$72,MATCH($AK1531,Преподаватели!$E$3:$E$72,0),1)</f>
        <v>шт.</v>
      </c>
      <c r="AT1531" s="101" t="str">
        <f>INDEX(Преподаватели!H$3:H$72,MATCH($AK1531,Преподаватели!$E$3:$E$72,0),1)</f>
        <v>к.н.</v>
      </c>
      <c r="AU1531" s="186" t="str">
        <f>INDEX(Преподаватели!I$3:I$72,MATCH($AK1531,Преподаватели!$E$3:$E$72,0),1)</f>
        <v>б.з.</v>
      </c>
      <c r="AV1531" s="157"/>
      <c r="AW1531" s="163"/>
      <c r="AX1531" s="163"/>
      <c r="AY1531" s="164"/>
      <c r="AZ1531" s="165"/>
      <c r="BA1531" s="165"/>
    </row>
    <row r="1532" spans="1:53">
      <c r="A1532" s="22" t="s">
        <v>1003</v>
      </c>
      <c r="B1532" s="145" t="s">
        <v>175</v>
      </c>
      <c r="C1532" s="68" t="s">
        <v>995</v>
      </c>
      <c r="D1532" s="21" t="s">
        <v>437</v>
      </c>
      <c r="E1532" s="21" t="s">
        <v>144</v>
      </c>
      <c r="F1532" s="21">
        <v>1</v>
      </c>
      <c r="G1532" s="320" t="s">
        <v>1931</v>
      </c>
      <c r="H1532" s="21">
        <v>9</v>
      </c>
      <c r="I1532" s="49">
        <v>1</v>
      </c>
      <c r="J1532" s="31"/>
      <c r="K1532" s="31"/>
      <c r="L1532" s="31"/>
      <c r="M1532" s="38"/>
      <c r="N1532" s="193"/>
      <c r="O1532" s="21"/>
      <c r="P1532" s="21">
        <v>2</v>
      </c>
      <c r="Q1532" s="21">
        <v>2</v>
      </c>
      <c r="R1532" s="21"/>
      <c r="S1532" s="21"/>
      <c r="T1532" s="121"/>
      <c r="U1532" s="50">
        <f t="shared" si="374"/>
        <v>2</v>
      </c>
      <c r="V1532" s="29">
        <f t="shared" si="365"/>
        <v>0</v>
      </c>
      <c r="W1532" s="29">
        <f t="shared" si="366"/>
        <v>0</v>
      </c>
      <c r="X1532" s="57">
        <f t="shared" si="367"/>
        <v>0</v>
      </c>
      <c r="Y1532" s="29">
        <f t="shared" si="368"/>
        <v>0</v>
      </c>
      <c r="Z1532" s="20">
        <f t="shared" si="369"/>
        <v>0</v>
      </c>
      <c r="AA1532" s="20">
        <f>IF(H1532&lt;6,0,IF(AND(D1532="Ден.",J1532="+"),I1532*2,IF(AND(D1532="Ден.",J1532="+п"),I1532*2,0)))</f>
        <v>0</v>
      </c>
      <c r="AB1532" s="20">
        <f t="shared" si="370"/>
        <v>0</v>
      </c>
      <c r="AC1532" s="20">
        <f t="shared" si="375"/>
        <v>0</v>
      </c>
      <c r="AD1532" s="20">
        <f t="shared" si="371"/>
        <v>0</v>
      </c>
      <c r="AE1532" s="23">
        <f t="shared" si="372"/>
        <v>0</v>
      </c>
      <c r="AF1532" s="25">
        <f>IF(AND(A1532="ПедПр",D1532="Ден."),H1532*N1532/1.5,IF(AND(A1532="ПедПр",D1532="Заоч."),H1532*0.5*N1532/1.5,IF(AND(A1532="ПедПр",D1532="Заоч.(д)"),H1532*0.5*N1532/1.5,IF(AND(A1532="Пр",D1532="Ден."),H1532*0.5,IF(AND(A1532="Пр",D1532="Заоч."),H1532*0.1,IF(AND(A1532="Пр",D1532="Заоч.(д)"),H1532*0.1,IF(AND(A1532="НПрКПУ",D1532="Ден.",H1532&gt;=5),ROUND(H1532/6,1)*N1532/3*2*2,0)))))))</f>
        <v>0</v>
      </c>
      <c r="AG1532" s="360">
        <f>IF(OR(L1532="+",A1532="Пр",A1532="ПедПр",A1532="НПрКПУ"),0,IF(OR(D1532="Ден.(д)",D1532="Заоч.(д)"),N1532*0.5*H1532,IF((V1532+W1532)&gt;0,N1532*H1532*0.08,0)))</f>
        <v>0</v>
      </c>
      <c r="AH1532" s="211">
        <f>IF(AF1532&gt;0,0,IF(D1532="Заоч.",0,IF(OR(D1532="Ден.(д)",D1532="Заоч.(д)"),0,IF(Q1532&gt;0,N1532*H1532*0.02,0))))</f>
        <v>0</v>
      </c>
      <c r="AI1532" s="361"/>
      <c r="AJ1532" s="362">
        <f t="shared" si="364"/>
        <v>2</v>
      </c>
      <c r="AK1532" s="366" t="s">
        <v>1135</v>
      </c>
      <c r="AL1532" s="182">
        <f t="shared" si="373"/>
        <v>3.3333333333333335E-3</v>
      </c>
      <c r="AM1532" s="158" t="s">
        <v>943</v>
      </c>
      <c r="AN1532" s="20"/>
      <c r="AO1532" s="20"/>
      <c r="AP1532" s="21"/>
      <c r="AQ1532" s="122" t="s">
        <v>944</v>
      </c>
      <c r="AR1532" s="185" t="str">
        <f>INDEX(Преподаватели!F$3:F$72,MATCH($AK1532,Преподаватели!$E$3:$E$72,0),1)</f>
        <v>ст.викл.</v>
      </c>
      <c r="AS1532" s="101" t="str">
        <f>INDEX(Преподаватели!G$3:G$72,MATCH($AK1532,Преподаватели!$E$3:$E$72,0),1)</f>
        <v>сум.</v>
      </c>
      <c r="AT1532" s="101" t="str">
        <f>INDEX(Преподаватели!H$3:H$72,MATCH($AK1532,Преподаватели!$E$3:$E$72,0),1)</f>
        <v>б.с.</v>
      </c>
      <c r="AU1532" s="186" t="str">
        <f>INDEX(Преподаватели!I$3:I$72,MATCH($AK1532,Преподаватели!$E$3:$E$72,0),1)</f>
        <v>б.з.</v>
      </c>
      <c r="AV1532" s="157"/>
      <c r="AW1532" s="163"/>
      <c r="AX1532" s="163"/>
      <c r="AY1532" s="164"/>
      <c r="AZ1532" s="165"/>
      <c r="BA1532" s="165"/>
    </row>
    <row r="1533" spans="1:53" s="1" customFormat="1">
      <c r="A1533" s="22" t="s">
        <v>1003</v>
      </c>
      <c r="B1533" s="145" t="s">
        <v>175</v>
      </c>
      <c r="C1533" s="68" t="s">
        <v>995</v>
      </c>
      <c r="D1533" s="21" t="s">
        <v>437</v>
      </c>
      <c r="E1533" s="21" t="s">
        <v>144</v>
      </c>
      <c r="F1533" s="21">
        <v>2</v>
      </c>
      <c r="G1533" s="320" t="s">
        <v>1931</v>
      </c>
      <c r="H1533" s="21">
        <v>9</v>
      </c>
      <c r="I1533" s="49">
        <v>1</v>
      </c>
      <c r="J1533" s="37"/>
      <c r="K1533" s="31" t="s">
        <v>106</v>
      </c>
      <c r="L1533" s="31"/>
      <c r="M1533" s="38"/>
      <c r="N1533" s="193">
        <v>3</v>
      </c>
      <c r="O1533" s="21">
        <v>90</v>
      </c>
      <c r="P1533" s="21">
        <v>4</v>
      </c>
      <c r="Q1533" s="21">
        <v>0</v>
      </c>
      <c r="R1533" s="21">
        <v>0</v>
      </c>
      <c r="S1533" s="21">
        <v>4</v>
      </c>
      <c r="T1533" s="121">
        <v>82</v>
      </c>
      <c r="U1533" s="50">
        <f t="shared" si="374"/>
        <v>0</v>
      </c>
      <c r="V1533" s="29">
        <f t="shared" si="365"/>
        <v>0</v>
      </c>
      <c r="W1533" s="29">
        <f t="shared" si="366"/>
        <v>4</v>
      </c>
      <c r="X1533" s="57">
        <f t="shared" si="367"/>
        <v>0</v>
      </c>
      <c r="Y1533" s="29">
        <f t="shared" si="368"/>
        <v>0</v>
      </c>
      <c r="Z1533" s="20">
        <f t="shared" si="369"/>
        <v>0</v>
      </c>
      <c r="AA1533" s="20">
        <f>IF(H1533&lt;6,0,IF(AND(D1533="Ден.",J1533="+"),I1533*2,IF(AND(D1533="Ден.",J1533="+п"),I1533*2,0)))</f>
        <v>0</v>
      </c>
      <c r="AB1533" s="20">
        <f t="shared" si="370"/>
        <v>0</v>
      </c>
      <c r="AC1533" s="20">
        <f t="shared" si="375"/>
        <v>0</v>
      </c>
      <c r="AD1533" s="20">
        <f t="shared" si="371"/>
        <v>0</v>
      </c>
      <c r="AE1533" s="23">
        <f t="shared" si="372"/>
        <v>0</v>
      </c>
      <c r="AF1533" s="25">
        <f>IF(AND(A1533="ПедПр",D1533="Ден."),H1533*N1533/1.5,IF(AND(A1533="ПедПр",D1533="Заоч."),H1533*0.5*N1533/1.5,IF(AND(A1533="ПедПр",D1533="Заоч.(д)"),H1533*0.5*N1533/1.5,IF(AND(A1533="Пр",D1533="Ден."),H1533*0.5,IF(AND(A1533="Пр",D1533="Заоч."),H1533*0.1,IF(AND(A1533="Пр",D1533="Заоч.(д)"),H1533*0.1,IF(AND(A1533="НПрКПУ",D1533="Ден.",H1533&gt;=5),ROUND(H1533/6,1)*N1533/3*2*2,0)))))))</f>
        <v>0</v>
      </c>
      <c r="AG1533" s="360"/>
      <c r="AH1533" s="211">
        <f>IF(AF1533&gt;0,0,IF(D1533="Заоч.",0,IF(OR(D1533="Ден.(д)",D1533="Заоч.(д)"),0,IF(Q1533&gt;0,N1533*H1533*0.02,0))))</f>
        <v>0</v>
      </c>
      <c r="AI1533" s="361"/>
      <c r="AJ1533" s="362">
        <f t="shared" si="364"/>
        <v>4</v>
      </c>
      <c r="AK1533" s="366" t="s">
        <v>1135</v>
      </c>
      <c r="AL1533" s="182">
        <f t="shared" si="373"/>
        <v>6.6666666666666671E-3</v>
      </c>
      <c r="AM1533" s="158" t="s">
        <v>943</v>
      </c>
      <c r="AN1533" s="20"/>
      <c r="AO1533" s="20"/>
      <c r="AP1533" s="21"/>
      <c r="AQ1533" s="122" t="s">
        <v>944</v>
      </c>
      <c r="AR1533" s="185" t="str">
        <f>INDEX(Преподаватели!F$3:F$72,MATCH($AK1533,Преподаватели!$E$3:$E$72,0),1)</f>
        <v>ст.викл.</v>
      </c>
      <c r="AS1533" s="101" t="str">
        <f>INDEX(Преподаватели!G$3:G$72,MATCH($AK1533,Преподаватели!$E$3:$E$72,0),1)</f>
        <v>сум.</v>
      </c>
      <c r="AT1533" s="101" t="str">
        <f>INDEX(Преподаватели!H$3:H$72,MATCH($AK1533,Преподаватели!$E$3:$E$72,0),1)</f>
        <v>б.с.</v>
      </c>
      <c r="AU1533" s="186" t="str">
        <f>INDEX(Преподаватели!I$3:I$72,MATCH($AK1533,Преподаватели!$E$3:$E$72,0),1)</f>
        <v>б.з.</v>
      </c>
      <c r="AV1533" s="157"/>
      <c r="AW1533" s="163"/>
      <c r="AX1533" s="163"/>
      <c r="AY1533" s="164"/>
      <c r="AZ1533" s="165"/>
      <c r="BA1533" s="165"/>
    </row>
    <row r="1534" spans="1:53" s="1" customFormat="1">
      <c r="A1534" s="21" t="s">
        <v>1004</v>
      </c>
      <c r="B1534" s="145" t="s">
        <v>142</v>
      </c>
      <c r="C1534" s="68" t="s">
        <v>995</v>
      </c>
      <c r="D1534" s="21" t="s">
        <v>437</v>
      </c>
      <c r="E1534" s="21" t="s">
        <v>144</v>
      </c>
      <c r="F1534" s="21">
        <v>1</v>
      </c>
      <c r="G1534" s="320" t="s">
        <v>1931</v>
      </c>
      <c r="H1534" s="21">
        <v>9</v>
      </c>
      <c r="I1534" s="49">
        <v>1</v>
      </c>
      <c r="J1534" s="37"/>
      <c r="K1534" s="31"/>
      <c r="L1534" s="31"/>
      <c r="M1534" s="38"/>
      <c r="N1534" s="193"/>
      <c r="O1534" s="21"/>
      <c r="P1534" s="21">
        <v>4</v>
      </c>
      <c r="Q1534" s="21">
        <v>4</v>
      </c>
      <c r="R1534" s="21"/>
      <c r="S1534" s="21"/>
      <c r="T1534" s="121"/>
      <c r="U1534" s="50">
        <f t="shared" ref="U1534:U1572" si="376">Q1534</f>
        <v>4</v>
      </c>
      <c r="V1534" s="29">
        <f t="shared" ref="V1534:V1572" si="377">R1534*I1534</f>
        <v>0</v>
      </c>
      <c r="W1534" s="29">
        <f t="shared" ref="W1534:W1572" si="378">S1534*I1534</f>
        <v>0</v>
      </c>
      <c r="X1534" s="57">
        <f t="shared" ref="X1534:X1572" si="379">IF(AF1534&gt;0,0,IF(AND(D1534="Заоч.(д)",M1534="+"),N1534*2*0.25*H1534,IF(OR(M1534="+",M1534="+у"),H1534*0.25,IF(OR(M1534="к",M1534="к/кмс"),H1534*0.25,IF(OR(M1534="кк",M1534="кк/кмс"),H1534*0.25*2,IF(OR(M1534="рр",M1534="рр/кмс"),H1534*0.5,IF(OR(M1534="кр",M1534="кр/кмс"),H1534*1,0)))))))</f>
        <v>0</v>
      </c>
      <c r="Y1534" s="29">
        <f t="shared" ref="Y1534:Y1572" si="380">IF(L1534="+",H1534*3,IF(L1534="+в",H1534*3,0))</f>
        <v>0</v>
      </c>
      <c r="Z1534" s="20">
        <f t="shared" ref="Z1534:Z1572" si="381">IF(AND(D1534="Заоч.(д)",K1534="+"),H1534*0.1,IF(AF1534&gt;0,0,IF(AND(K1534="+",R1534="",S1534="",O1534=Q1534+T1534),H1534*0.1,0)))</f>
        <v>0</v>
      </c>
      <c r="AA1534" s="20">
        <f t="shared" ref="AA1534:AA1572" si="382">IF(H1534&lt;6,0,IF(AND(D1534="Ден.",J1534="+"),I1534*2,IF(AND(D1534="Ден.",J1534="+п"),I1534*2,0)))</f>
        <v>0</v>
      </c>
      <c r="AB1534" s="20">
        <f t="shared" ref="AB1534:AB1572" si="383">IF(AND(J1534="+",D1534="Заоч.(д)"),H1534*0.1,IF(J1534="+",H1534*0.25,0))</f>
        <v>0</v>
      </c>
      <c r="AC1534" s="20">
        <f t="shared" si="375"/>
        <v>0</v>
      </c>
      <c r="AD1534" s="20">
        <f t="shared" ref="AD1534:AD1572" si="384">IF(B1534="Голова ЕК (екзамен)",H1534*0.5,IF(B1534="Голова ЕК (захист)",H1534*0.5,IF(B1534="Участь у ЕК (екзамен)",H1534*0.33,IF(B1534="Участь у ЕК (захист)",H1534*0.33,0))))</f>
        <v>0</v>
      </c>
      <c r="AE1534" s="23">
        <f t="shared" ref="AE1534:AE1572" si="385">IF(B1534="Керівництво аспірантами (очна)",H1534*25,IF(B1534="Керівництво аспірантами (заочна)",H1534*25,IF(B1534="Рецензування рефератів (асп.)",H1534*2,IF(B1534="Кандидатські іспити",H1534*0.5,IF(B1534="Вступні іспити (асп.)",H1534*0.5,IF(B1534="Наукове консультування докторантів",H1534*50,0))))))</f>
        <v>0</v>
      </c>
      <c r="AF1534" s="25">
        <f t="shared" ref="AF1534:AF1572" si="386">IF(AND(A1534="ПедПр",D1534="Ден."),H1534*N1534/1.5,IF(AND(A1534="ПедПр",D1534="Заоч."),H1534*0.5*N1534/1.5,IF(AND(A1534="ПедПр",D1534="Заоч.(д)"),H1534*0.5*N1534/1.5,IF(AND(A1534="Пр",D1534="Ден."),H1534*0.5,IF(AND(A1534="Пр",D1534="Заоч."),H1534*0.1,IF(AND(A1534="Пр",D1534="Заоч.(д)"),H1534*0.1,IF(AND(A1534="НПрКПУ",D1534="Ден.",H1534&gt;=5),ROUND(H1534/6,1)*N1534/3*2*2,0)))))))</f>
        <v>0</v>
      </c>
      <c r="AG1534" s="360">
        <f t="shared" ref="AG1534:AG1572" si="387">IF(OR(L1534="+",A1534="Пр",A1534="ПедПр",A1534="НПрКПУ"),0,IF(OR(D1534="Ден.(д)",D1534="Заоч.(д)"),N1534*0.5*H1534,IF((V1534+W1534)&gt;0,N1534*H1534*0.08,0)))</f>
        <v>0</v>
      </c>
      <c r="AH1534" s="211">
        <f t="shared" ref="AH1534:AH1572" si="388">IF(AF1534&gt;0,0,IF(D1534="Заоч.",0,IF(OR(D1534="Ден.(д)",D1534="Заоч.(д)"),0,IF(Q1534&gt;0,N1534*H1534*0.02,0))))</f>
        <v>0</v>
      </c>
      <c r="AI1534" s="361"/>
      <c r="AJ1534" s="362">
        <f t="shared" ref="AJ1534:AJ1572" si="389">SUM(U1534:AI1534)</f>
        <v>4</v>
      </c>
      <c r="AK1534" s="181" t="s">
        <v>947</v>
      </c>
      <c r="AL1534" s="182">
        <f t="shared" ref="AL1534:AL1572" si="390">IF(OR(AU1534="проф.",AT1534="д.н."),AJ1534/600,AJ1534/600)</f>
        <v>6.6666666666666671E-3</v>
      </c>
      <c r="AM1534" s="158" t="s">
        <v>943</v>
      </c>
      <c r="AN1534" s="20"/>
      <c r="AO1534" s="20"/>
      <c r="AP1534" s="21"/>
      <c r="AQ1534" s="122" t="s">
        <v>944</v>
      </c>
      <c r="AR1534" s="185" t="str">
        <f>INDEX(Преподаватели!F$3:F$72,MATCH($AK1534,Преподаватели!$E$3:$E$72,0),1)</f>
        <v>ст.викл.</v>
      </c>
      <c r="AS1534" s="101" t="str">
        <f>INDEX(Преподаватели!G$3:G$72,MATCH($AK1534,Преподаватели!$E$3:$E$72,0),1)</f>
        <v>сум.</v>
      </c>
      <c r="AT1534" s="101" t="str">
        <f>INDEX(Преподаватели!H$3:H$72,MATCH($AK1534,Преподаватели!$E$3:$E$72,0),1)</f>
        <v>б.с.</v>
      </c>
      <c r="AU1534" s="186" t="str">
        <f>INDEX(Преподаватели!I$3:I$72,MATCH($AK1534,Преподаватели!$E$3:$E$72,0),1)</f>
        <v>б.з.</v>
      </c>
      <c r="AV1534" s="157"/>
      <c r="AW1534" s="163"/>
      <c r="AX1534" s="163"/>
      <c r="AY1534" s="164"/>
      <c r="AZ1534" s="165"/>
      <c r="BA1534" s="165"/>
    </row>
    <row r="1535" spans="1:53">
      <c r="A1535" s="22" t="s">
        <v>1004</v>
      </c>
      <c r="B1535" s="145" t="s">
        <v>142</v>
      </c>
      <c r="C1535" s="68" t="s">
        <v>995</v>
      </c>
      <c r="D1535" s="21" t="s">
        <v>437</v>
      </c>
      <c r="E1535" s="21" t="s">
        <v>144</v>
      </c>
      <c r="F1535" s="21">
        <v>2</v>
      </c>
      <c r="G1535" s="320" t="s">
        <v>1931</v>
      </c>
      <c r="H1535" s="21">
        <v>9</v>
      </c>
      <c r="I1535" s="49">
        <v>1</v>
      </c>
      <c r="J1535" s="37" t="s">
        <v>106</v>
      </c>
      <c r="K1535" s="31"/>
      <c r="L1535" s="31"/>
      <c r="M1535" s="38"/>
      <c r="N1535" s="193">
        <v>3</v>
      </c>
      <c r="O1535" s="21">
        <v>90</v>
      </c>
      <c r="P1535" s="21">
        <v>8</v>
      </c>
      <c r="Q1535" s="21">
        <v>0</v>
      </c>
      <c r="R1535" s="21">
        <v>0</v>
      </c>
      <c r="S1535" s="21">
        <v>8</v>
      </c>
      <c r="T1535" s="121">
        <v>82</v>
      </c>
      <c r="U1535" s="50">
        <f t="shared" si="376"/>
        <v>0</v>
      </c>
      <c r="V1535" s="29">
        <f t="shared" si="377"/>
        <v>0</v>
      </c>
      <c r="W1535" s="29">
        <f t="shared" si="378"/>
        <v>8</v>
      </c>
      <c r="X1535" s="57">
        <f t="shared" si="379"/>
        <v>0</v>
      </c>
      <c r="Y1535" s="29">
        <f t="shared" si="380"/>
        <v>0</v>
      </c>
      <c r="Z1535" s="20">
        <f t="shared" si="381"/>
        <v>0</v>
      </c>
      <c r="AA1535" s="20">
        <f t="shared" si="382"/>
        <v>0</v>
      </c>
      <c r="AB1535" s="20">
        <f t="shared" si="383"/>
        <v>2.25</v>
      </c>
      <c r="AC1535" s="20">
        <f t="shared" si="375"/>
        <v>0</v>
      </c>
      <c r="AD1535" s="20">
        <f t="shared" si="384"/>
        <v>0</v>
      </c>
      <c r="AE1535" s="23">
        <f t="shared" si="385"/>
        <v>0</v>
      </c>
      <c r="AF1535" s="25">
        <f t="shared" si="386"/>
        <v>0</v>
      </c>
      <c r="AG1535" s="360"/>
      <c r="AH1535" s="211">
        <f t="shared" si="388"/>
        <v>0</v>
      </c>
      <c r="AI1535" s="361"/>
      <c r="AJ1535" s="362">
        <f t="shared" si="389"/>
        <v>10.25</v>
      </c>
      <c r="AK1535" s="181" t="s">
        <v>947</v>
      </c>
      <c r="AL1535" s="182">
        <f t="shared" si="390"/>
        <v>1.7083333333333332E-2</v>
      </c>
      <c r="AM1535" s="158" t="s">
        <v>943</v>
      </c>
      <c r="AN1535" s="20"/>
      <c r="AO1535" s="20"/>
      <c r="AP1535" s="21"/>
      <c r="AQ1535" s="122" t="s">
        <v>944</v>
      </c>
      <c r="AR1535" s="185" t="str">
        <f>INDEX(Преподаватели!F$3:F$72,MATCH($AK1535,Преподаватели!$E$3:$E$72,0),1)</f>
        <v>ст.викл.</v>
      </c>
      <c r="AS1535" s="101" t="str">
        <f>INDEX(Преподаватели!G$3:G$72,MATCH($AK1535,Преподаватели!$E$3:$E$72,0),1)</f>
        <v>сум.</v>
      </c>
      <c r="AT1535" s="101" t="str">
        <f>INDEX(Преподаватели!H$3:H$72,MATCH($AK1535,Преподаватели!$E$3:$E$72,0),1)</f>
        <v>б.с.</v>
      </c>
      <c r="AU1535" s="186" t="str">
        <f>INDEX(Преподаватели!I$3:I$72,MATCH($AK1535,Преподаватели!$E$3:$E$72,0),1)</f>
        <v>б.з.</v>
      </c>
      <c r="AV1535" s="157"/>
      <c r="AW1535" s="163"/>
      <c r="AX1535" s="163"/>
      <c r="AY1535" s="164"/>
      <c r="AZ1535" s="165"/>
      <c r="BA1535" s="165"/>
    </row>
    <row r="1536" spans="1:53" ht="25.5">
      <c r="A1536" s="334" t="s">
        <v>439</v>
      </c>
      <c r="B1536" s="145" t="s">
        <v>1016</v>
      </c>
      <c r="C1536" s="68" t="s">
        <v>995</v>
      </c>
      <c r="D1536" s="21" t="s">
        <v>437</v>
      </c>
      <c r="E1536" s="21" t="s">
        <v>144</v>
      </c>
      <c r="F1536" s="21">
        <v>1</v>
      </c>
      <c r="G1536" s="320" t="s">
        <v>1931</v>
      </c>
      <c r="H1536" s="21">
        <v>9</v>
      </c>
      <c r="I1536" s="49">
        <v>1</v>
      </c>
      <c r="J1536" s="37"/>
      <c r="K1536" s="31"/>
      <c r="L1536" s="31"/>
      <c r="M1536" s="38"/>
      <c r="N1536" s="193"/>
      <c r="O1536" s="21"/>
      <c r="P1536" s="21">
        <v>4</v>
      </c>
      <c r="Q1536" s="21">
        <v>4</v>
      </c>
      <c r="R1536" s="21"/>
      <c r="S1536" s="21"/>
      <c r="T1536" s="121"/>
      <c r="U1536" s="50">
        <f t="shared" si="376"/>
        <v>4</v>
      </c>
      <c r="V1536" s="29">
        <f t="shared" si="377"/>
        <v>0</v>
      </c>
      <c r="W1536" s="29">
        <f t="shared" si="378"/>
        <v>0</v>
      </c>
      <c r="X1536" s="57">
        <f t="shared" si="379"/>
        <v>0</v>
      </c>
      <c r="Y1536" s="29">
        <f t="shared" si="380"/>
        <v>0</v>
      </c>
      <c r="Z1536" s="20">
        <f t="shared" si="381"/>
        <v>0</v>
      </c>
      <c r="AA1536" s="20">
        <f t="shared" si="382"/>
        <v>0</v>
      </c>
      <c r="AB1536" s="20">
        <f t="shared" si="383"/>
        <v>0</v>
      </c>
      <c r="AC1536" s="20">
        <f t="shared" si="375"/>
        <v>0</v>
      </c>
      <c r="AD1536" s="20">
        <f t="shared" si="384"/>
        <v>0</v>
      </c>
      <c r="AE1536" s="23">
        <f t="shared" si="385"/>
        <v>0</v>
      </c>
      <c r="AF1536" s="25">
        <f t="shared" si="386"/>
        <v>0</v>
      </c>
      <c r="AG1536" s="360">
        <f t="shared" si="387"/>
        <v>0</v>
      </c>
      <c r="AH1536" s="211">
        <f t="shared" si="388"/>
        <v>0</v>
      </c>
      <c r="AI1536" s="361"/>
      <c r="AJ1536" s="362">
        <f t="shared" si="389"/>
        <v>4</v>
      </c>
      <c r="AK1536" s="181" t="s">
        <v>1017</v>
      </c>
      <c r="AL1536" s="182">
        <f t="shared" si="390"/>
        <v>6.6666666666666671E-3</v>
      </c>
      <c r="AM1536" s="158" t="s">
        <v>943</v>
      </c>
      <c r="AN1536" s="20"/>
      <c r="AO1536" s="20"/>
      <c r="AP1536" s="21"/>
      <c r="AQ1536" s="122" t="s">
        <v>944</v>
      </c>
      <c r="AR1536" s="185" t="str">
        <f>INDEX(Преподаватели!F$3:F$72,MATCH($AK1536,Преподаватели!$E$3:$E$72,0),1)</f>
        <v>ст.викл.</v>
      </c>
      <c r="AS1536" s="101" t="str">
        <f>INDEX(Преподаватели!G$3:G$72,MATCH($AK1536,Преподаватели!$E$3:$E$72,0),1)</f>
        <v>сум.</v>
      </c>
      <c r="AT1536" s="101" t="str">
        <f>INDEX(Преподаватели!H$3:H$72,MATCH($AK1536,Преподаватели!$E$3:$E$72,0),1)</f>
        <v>б.с.</v>
      </c>
      <c r="AU1536" s="186" t="str">
        <f>INDEX(Преподаватели!I$3:I$72,MATCH($AK1536,Преподаватели!$E$3:$E$72,0),1)</f>
        <v>б.з.</v>
      </c>
      <c r="AV1536" s="157"/>
      <c r="AW1536" s="163"/>
      <c r="AX1536" s="163"/>
      <c r="AY1536" s="164"/>
      <c r="AZ1536" s="165"/>
      <c r="BA1536" s="165"/>
    </row>
    <row r="1537" spans="1:53" s="1" customFormat="1" ht="25.5">
      <c r="A1537" s="21" t="s">
        <v>1018</v>
      </c>
      <c r="B1537" s="145" t="s">
        <v>1016</v>
      </c>
      <c r="C1537" s="68" t="s">
        <v>995</v>
      </c>
      <c r="D1537" s="21" t="s">
        <v>437</v>
      </c>
      <c r="E1537" s="21" t="s">
        <v>144</v>
      </c>
      <c r="F1537" s="21">
        <v>1</v>
      </c>
      <c r="G1537" s="320" t="s">
        <v>1931</v>
      </c>
      <c r="H1537" s="21">
        <v>9</v>
      </c>
      <c r="I1537" s="49">
        <v>1</v>
      </c>
      <c r="J1537" s="37" t="s">
        <v>106</v>
      </c>
      <c r="K1537" s="31"/>
      <c r="L1537" s="31"/>
      <c r="M1537" s="38"/>
      <c r="N1537" s="193">
        <v>3</v>
      </c>
      <c r="O1537" s="21">
        <v>90</v>
      </c>
      <c r="P1537" s="21">
        <v>8</v>
      </c>
      <c r="Q1537" s="21">
        <v>0</v>
      </c>
      <c r="R1537" s="21">
        <v>0</v>
      </c>
      <c r="S1537" s="21">
        <v>8</v>
      </c>
      <c r="T1537" s="121">
        <v>82</v>
      </c>
      <c r="U1537" s="50">
        <f t="shared" si="376"/>
        <v>0</v>
      </c>
      <c r="V1537" s="29">
        <f t="shared" si="377"/>
        <v>0</v>
      </c>
      <c r="W1537" s="29">
        <f t="shared" si="378"/>
        <v>8</v>
      </c>
      <c r="X1537" s="57">
        <f t="shared" si="379"/>
        <v>0</v>
      </c>
      <c r="Y1537" s="29">
        <f t="shared" si="380"/>
        <v>0</v>
      </c>
      <c r="Z1537" s="20">
        <f t="shared" si="381"/>
        <v>0</v>
      </c>
      <c r="AA1537" s="20">
        <f t="shared" si="382"/>
        <v>0</v>
      </c>
      <c r="AB1537" s="20">
        <f t="shared" si="383"/>
        <v>2.25</v>
      </c>
      <c r="AC1537" s="20">
        <f t="shared" si="375"/>
        <v>0</v>
      </c>
      <c r="AD1537" s="20">
        <f t="shared" si="384"/>
        <v>0</v>
      </c>
      <c r="AE1537" s="23">
        <f t="shared" si="385"/>
        <v>0</v>
      </c>
      <c r="AF1537" s="25">
        <f t="shared" si="386"/>
        <v>0</v>
      </c>
      <c r="AG1537" s="360"/>
      <c r="AH1537" s="211">
        <f t="shared" si="388"/>
        <v>0</v>
      </c>
      <c r="AI1537" s="361"/>
      <c r="AJ1537" s="362">
        <f t="shared" si="389"/>
        <v>10.25</v>
      </c>
      <c r="AK1537" s="181" t="s">
        <v>1017</v>
      </c>
      <c r="AL1537" s="182">
        <f t="shared" si="390"/>
        <v>1.7083333333333332E-2</v>
      </c>
      <c r="AM1537" s="158" t="s">
        <v>943</v>
      </c>
      <c r="AN1537" s="20"/>
      <c r="AO1537" s="20"/>
      <c r="AP1537" s="21"/>
      <c r="AQ1537" s="122" t="s">
        <v>944</v>
      </c>
      <c r="AR1537" s="185" t="str">
        <f>INDEX(Преподаватели!F$3:F$72,MATCH($AK1537,Преподаватели!$E$3:$E$72,0),1)</f>
        <v>ст.викл.</v>
      </c>
      <c r="AS1537" s="101" t="str">
        <f>INDEX(Преподаватели!G$3:G$72,MATCH($AK1537,Преподаватели!$E$3:$E$72,0),1)</f>
        <v>сум.</v>
      </c>
      <c r="AT1537" s="101" t="str">
        <f>INDEX(Преподаватели!H$3:H$72,MATCH($AK1537,Преподаватели!$E$3:$E$72,0),1)</f>
        <v>б.с.</v>
      </c>
      <c r="AU1537" s="186" t="str">
        <f>INDEX(Преподаватели!I$3:I$72,MATCH($AK1537,Преподаватели!$E$3:$E$72,0),1)</f>
        <v>б.з.</v>
      </c>
      <c r="AV1537" s="157"/>
      <c r="AW1537" s="163"/>
      <c r="AX1537" s="163"/>
      <c r="AY1537" s="164"/>
      <c r="AZ1537" s="165"/>
      <c r="BA1537" s="165"/>
    </row>
    <row r="1538" spans="1:53" s="1" customFormat="1" ht="25.5">
      <c r="A1538" s="21" t="s">
        <v>1037</v>
      </c>
      <c r="B1538" s="145" t="s">
        <v>190</v>
      </c>
      <c r="C1538" s="68" t="s">
        <v>995</v>
      </c>
      <c r="D1538" s="21" t="s">
        <v>437</v>
      </c>
      <c r="E1538" s="21" t="s">
        <v>144</v>
      </c>
      <c r="F1538" s="21">
        <v>1</v>
      </c>
      <c r="G1538" s="320" t="s">
        <v>1931</v>
      </c>
      <c r="H1538" s="21">
        <v>9</v>
      </c>
      <c r="I1538" s="49">
        <v>1</v>
      </c>
      <c r="J1538" s="37"/>
      <c r="K1538" s="31"/>
      <c r="L1538" s="31"/>
      <c r="M1538" s="38"/>
      <c r="N1538" s="193"/>
      <c r="O1538" s="21"/>
      <c r="P1538" s="21">
        <v>2</v>
      </c>
      <c r="Q1538" s="21">
        <v>2</v>
      </c>
      <c r="R1538" s="21"/>
      <c r="S1538" s="21"/>
      <c r="T1538" s="121"/>
      <c r="U1538" s="50">
        <f t="shared" si="376"/>
        <v>2</v>
      </c>
      <c r="V1538" s="29">
        <f t="shared" si="377"/>
        <v>0</v>
      </c>
      <c r="W1538" s="29">
        <f t="shared" si="378"/>
        <v>0</v>
      </c>
      <c r="X1538" s="57">
        <f t="shared" si="379"/>
        <v>0</v>
      </c>
      <c r="Y1538" s="29">
        <f t="shared" si="380"/>
        <v>0</v>
      </c>
      <c r="Z1538" s="20">
        <f t="shared" si="381"/>
        <v>0</v>
      </c>
      <c r="AA1538" s="20">
        <f t="shared" si="382"/>
        <v>0</v>
      </c>
      <c r="AB1538" s="20">
        <f t="shared" si="383"/>
        <v>0</v>
      </c>
      <c r="AC1538" s="20">
        <f t="shared" si="375"/>
        <v>0</v>
      </c>
      <c r="AD1538" s="20">
        <f t="shared" si="384"/>
        <v>0</v>
      </c>
      <c r="AE1538" s="23">
        <f t="shared" si="385"/>
        <v>0</v>
      </c>
      <c r="AF1538" s="25">
        <f t="shared" si="386"/>
        <v>0</v>
      </c>
      <c r="AG1538" s="360">
        <f t="shared" si="387"/>
        <v>0</v>
      </c>
      <c r="AH1538" s="211">
        <f t="shared" si="388"/>
        <v>0</v>
      </c>
      <c r="AI1538" s="361"/>
      <c r="AJ1538" s="362">
        <f t="shared" si="389"/>
        <v>2</v>
      </c>
      <c r="AK1538" s="181" t="s">
        <v>942</v>
      </c>
      <c r="AL1538" s="182">
        <f t="shared" si="390"/>
        <v>3.3333333333333335E-3</v>
      </c>
      <c r="AM1538" s="158" t="s">
        <v>943</v>
      </c>
      <c r="AN1538" s="20"/>
      <c r="AO1538" s="20"/>
      <c r="AP1538" s="21"/>
      <c r="AQ1538" s="122" t="s">
        <v>944</v>
      </c>
      <c r="AR1538" s="185" t="str">
        <f>INDEX(Преподаватели!F$3:F$72,MATCH($AK1538,Преподаватели!$E$3:$E$72,0),1)</f>
        <v>доц.</v>
      </c>
      <c r="AS1538" s="101" t="str">
        <f>INDEX(Преподаватели!G$3:G$72,MATCH($AK1538,Преподаватели!$E$3:$E$72,0),1)</f>
        <v>сум.</v>
      </c>
      <c r="AT1538" s="101" t="str">
        <f>INDEX(Преподаватели!H$3:H$72,MATCH($AK1538,Преподаватели!$E$3:$E$72,0),1)</f>
        <v>к.н.</v>
      </c>
      <c r="AU1538" s="186" t="str">
        <f>INDEX(Преподаватели!I$3:I$72,MATCH($AK1538,Преподаватели!$E$3:$E$72,0),1)</f>
        <v>б.з.</v>
      </c>
      <c r="AV1538" s="157"/>
      <c r="AW1538" s="163"/>
      <c r="AX1538" s="163"/>
      <c r="AY1538" s="164"/>
      <c r="AZ1538" s="165"/>
      <c r="BA1538" s="165"/>
    </row>
    <row r="1539" spans="1:53" ht="25.5">
      <c r="A1539" s="22" t="s">
        <v>1037</v>
      </c>
      <c r="B1539" s="145" t="s">
        <v>190</v>
      </c>
      <c r="C1539" s="68" t="s">
        <v>995</v>
      </c>
      <c r="D1539" s="21" t="s">
        <v>437</v>
      </c>
      <c r="E1539" s="21" t="s">
        <v>144</v>
      </c>
      <c r="F1539" s="21">
        <v>2</v>
      </c>
      <c r="G1539" s="320" t="s">
        <v>1931</v>
      </c>
      <c r="H1539" s="21">
        <v>9</v>
      </c>
      <c r="I1539" s="49">
        <v>1</v>
      </c>
      <c r="J1539" s="37" t="s">
        <v>106</v>
      </c>
      <c r="K1539" s="31"/>
      <c r="L1539" s="31"/>
      <c r="M1539" s="38"/>
      <c r="N1539" s="193">
        <v>3</v>
      </c>
      <c r="O1539" s="21">
        <v>90</v>
      </c>
      <c r="P1539" s="21">
        <v>2</v>
      </c>
      <c r="Q1539" s="21">
        <v>0</v>
      </c>
      <c r="R1539" s="21">
        <v>0</v>
      </c>
      <c r="S1539" s="21">
        <v>2</v>
      </c>
      <c r="T1539" s="121">
        <v>82</v>
      </c>
      <c r="U1539" s="50">
        <f t="shared" si="376"/>
        <v>0</v>
      </c>
      <c r="V1539" s="29">
        <f t="shared" si="377"/>
        <v>0</v>
      </c>
      <c r="W1539" s="29">
        <f t="shared" si="378"/>
        <v>2</v>
      </c>
      <c r="X1539" s="57">
        <f t="shared" si="379"/>
        <v>0</v>
      </c>
      <c r="Y1539" s="29">
        <f t="shared" si="380"/>
        <v>0</v>
      </c>
      <c r="Z1539" s="20">
        <f t="shared" si="381"/>
        <v>0</v>
      </c>
      <c r="AA1539" s="20">
        <f t="shared" si="382"/>
        <v>0</v>
      </c>
      <c r="AB1539" s="20">
        <f t="shared" si="383"/>
        <v>2.25</v>
      </c>
      <c r="AC1539" s="20">
        <f t="shared" si="375"/>
        <v>0</v>
      </c>
      <c r="AD1539" s="20">
        <f t="shared" si="384"/>
        <v>0</v>
      </c>
      <c r="AE1539" s="23">
        <f t="shared" si="385"/>
        <v>0</v>
      </c>
      <c r="AF1539" s="25">
        <f t="shared" si="386"/>
        <v>0</v>
      </c>
      <c r="AG1539" s="360"/>
      <c r="AH1539" s="211">
        <f t="shared" si="388"/>
        <v>0</v>
      </c>
      <c r="AI1539" s="361"/>
      <c r="AJ1539" s="362">
        <f t="shared" si="389"/>
        <v>4.25</v>
      </c>
      <c r="AK1539" s="181" t="s">
        <v>942</v>
      </c>
      <c r="AL1539" s="182">
        <f t="shared" si="390"/>
        <v>7.083333333333333E-3</v>
      </c>
      <c r="AM1539" s="158" t="s">
        <v>943</v>
      </c>
      <c r="AN1539" s="20"/>
      <c r="AO1539" s="20"/>
      <c r="AP1539" s="21"/>
      <c r="AQ1539" s="122" t="s">
        <v>944</v>
      </c>
      <c r="AR1539" s="185" t="str">
        <f>INDEX(Преподаватели!F$3:F$72,MATCH($AK1539,Преподаватели!$E$3:$E$72,0),1)</f>
        <v>доц.</v>
      </c>
      <c r="AS1539" s="101" t="str">
        <f>INDEX(Преподаватели!G$3:G$72,MATCH($AK1539,Преподаватели!$E$3:$E$72,0),1)</f>
        <v>сум.</v>
      </c>
      <c r="AT1539" s="101" t="str">
        <f>INDEX(Преподаватели!H$3:H$72,MATCH($AK1539,Преподаватели!$E$3:$E$72,0),1)</f>
        <v>к.н.</v>
      </c>
      <c r="AU1539" s="186" t="str">
        <f>INDEX(Преподаватели!I$3:I$72,MATCH($AK1539,Преподаватели!$E$3:$E$72,0),1)</f>
        <v>б.з.</v>
      </c>
      <c r="AV1539" s="157"/>
      <c r="AW1539" s="163"/>
      <c r="AX1539" s="163"/>
      <c r="AY1539" s="164"/>
      <c r="AZ1539" s="165"/>
      <c r="BA1539" s="165"/>
    </row>
    <row r="1540" spans="1:53">
      <c r="A1540" s="334" t="s">
        <v>439</v>
      </c>
      <c r="B1540" s="145" t="s">
        <v>442</v>
      </c>
      <c r="C1540" s="68" t="s">
        <v>995</v>
      </c>
      <c r="D1540" s="21" t="s">
        <v>437</v>
      </c>
      <c r="E1540" s="21" t="s">
        <v>144</v>
      </c>
      <c r="F1540" s="21">
        <v>1</v>
      </c>
      <c r="G1540" s="320" t="s">
        <v>1931</v>
      </c>
      <c r="H1540" s="21">
        <v>9</v>
      </c>
      <c r="I1540" s="49">
        <v>1</v>
      </c>
      <c r="J1540" s="37"/>
      <c r="K1540" s="31"/>
      <c r="L1540" s="31"/>
      <c r="M1540" s="38"/>
      <c r="N1540" s="193"/>
      <c r="O1540" s="21"/>
      <c r="P1540" s="21">
        <v>2</v>
      </c>
      <c r="Q1540" s="21">
        <v>2</v>
      </c>
      <c r="R1540" s="21"/>
      <c r="S1540" s="21"/>
      <c r="T1540" s="121"/>
      <c r="U1540" s="50">
        <f t="shared" si="376"/>
        <v>2</v>
      </c>
      <c r="V1540" s="29">
        <f t="shared" si="377"/>
        <v>0</v>
      </c>
      <c r="W1540" s="29">
        <f t="shared" si="378"/>
        <v>0</v>
      </c>
      <c r="X1540" s="57">
        <f t="shared" si="379"/>
        <v>0</v>
      </c>
      <c r="Y1540" s="29">
        <f t="shared" si="380"/>
        <v>0</v>
      </c>
      <c r="Z1540" s="20">
        <f t="shared" si="381"/>
        <v>0</v>
      </c>
      <c r="AA1540" s="20">
        <f t="shared" si="382"/>
        <v>0</v>
      </c>
      <c r="AB1540" s="20">
        <f t="shared" si="383"/>
        <v>0</v>
      </c>
      <c r="AC1540" s="20">
        <f t="shared" si="375"/>
        <v>0</v>
      </c>
      <c r="AD1540" s="20">
        <f t="shared" si="384"/>
        <v>0</v>
      </c>
      <c r="AE1540" s="23">
        <f t="shared" si="385"/>
        <v>0</v>
      </c>
      <c r="AF1540" s="25">
        <f t="shared" si="386"/>
        <v>0</v>
      </c>
      <c r="AG1540" s="360">
        <f t="shared" si="387"/>
        <v>0</v>
      </c>
      <c r="AH1540" s="211">
        <f t="shared" si="388"/>
        <v>0</v>
      </c>
      <c r="AI1540" s="361"/>
      <c r="AJ1540" s="362">
        <f t="shared" si="389"/>
        <v>2</v>
      </c>
      <c r="AK1540" s="181" t="s">
        <v>958</v>
      </c>
      <c r="AL1540" s="182">
        <f t="shared" si="390"/>
        <v>3.3333333333333335E-3</v>
      </c>
      <c r="AM1540" s="158" t="s">
        <v>943</v>
      </c>
      <c r="AN1540" s="20"/>
      <c r="AO1540" s="20"/>
      <c r="AP1540" s="21"/>
      <c r="AQ1540" s="122" t="s">
        <v>944</v>
      </c>
      <c r="AR1540" s="185" t="str">
        <f>INDEX(Преподаватели!F$3:F$72,MATCH($AK1540,Преподаватели!$E$3:$E$72,0),1)</f>
        <v>ст.викл.</v>
      </c>
      <c r="AS1540" s="101" t="str">
        <f>INDEX(Преподаватели!G$3:G$72,MATCH($AK1540,Преподаватели!$E$3:$E$72,0),1)</f>
        <v>сум.</v>
      </c>
      <c r="AT1540" s="101" t="str">
        <f>INDEX(Преподаватели!H$3:H$72,MATCH($AK1540,Преподаватели!$E$3:$E$72,0),1)</f>
        <v>б.с.</v>
      </c>
      <c r="AU1540" s="186" t="str">
        <f>INDEX(Преподаватели!I$3:I$72,MATCH($AK1540,Преподаватели!$E$3:$E$72,0),1)</f>
        <v>б.з.</v>
      </c>
      <c r="AV1540" s="157"/>
      <c r="AW1540" s="163"/>
      <c r="AX1540" s="163"/>
      <c r="AY1540" s="164"/>
      <c r="AZ1540" s="165"/>
      <c r="BA1540" s="165"/>
    </row>
    <row r="1541" spans="1:53" s="1" customFormat="1">
      <c r="A1541" s="21" t="s">
        <v>960</v>
      </c>
      <c r="B1541" s="145" t="s">
        <v>442</v>
      </c>
      <c r="C1541" s="68" t="s">
        <v>995</v>
      </c>
      <c r="D1541" s="21" t="s">
        <v>437</v>
      </c>
      <c r="E1541" s="21" t="s">
        <v>144</v>
      </c>
      <c r="F1541" s="21">
        <v>1</v>
      </c>
      <c r="G1541" s="320" t="s">
        <v>1931</v>
      </c>
      <c r="H1541" s="21">
        <v>9</v>
      </c>
      <c r="I1541" s="49">
        <v>1</v>
      </c>
      <c r="J1541" s="37"/>
      <c r="K1541" s="31" t="s">
        <v>106</v>
      </c>
      <c r="L1541" s="31"/>
      <c r="M1541" s="38"/>
      <c r="N1541" s="193">
        <v>2</v>
      </c>
      <c r="O1541" s="21">
        <v>60</v>
      </c>
      <c r="P1541" s="21">
        <v>4</v>
      </c>
      <c r="Q1541" s="21">
        <v>0</v>
      </c>
      <c r="R1541" s="21">
        <v>0</v>
      </c>
      <c r="S1541" s="21">
        <v>2</v>
      </c>
      <c r="T1541" s="121">
        <v>52</v>
      </c>
      <c r="U1541" s="50">
        <f t="shared" si="376"/>
        <v>0</v>
      </c>
      <c r="V1541" s="29">
        <f t="shared" si="377"/>
        <v>0</v>
      </c>
      <c r="W1541" s="29">
        <f t="shared" si="378"/>
        <v>2</v>
      </c>
      <c r="X1541" s="57">
        <f t="shared" si="379"/>
        <v>0</v>
      </c>
      <c r="Y1541" s="29">
        <f t="shared" si="380"/>
        <v>0</v>
      </c>
      <c r="Z1541" s="20">
        <f t="shared" si="381"/>
        <v>0</v>
      </c>
      <c r="AA1541" s="20">
        <f t="shared" si="382"/>
        <v>0</v>
      </c>
      <c r="AB1541" s="20">
        <f t="shared" si="383"/>
        <v>0</v>
      </c>
      <c r="AC1541" s="20">
        <f>IF(B1541="Керівництво дипломними роботами",H1541*3,IF(B1541="Керівництво магістерськими роботами",H1541*20,IF(B1541="Рецензування бакалаврських робіт",H1541*1,IF(B1541="Рецензування магістерських робіт",H1541*2,IF(B1541="Нормоконтроль",H1541*0.33,0)))))</f>
        <v>0</v>
      </c>
      <c r="AD1541" s="20">
        <f t="shared" si="384"/>
        <v>0</v>
      </c>
      <c r="AE1541" s="23">
        <f t="shared" si="385"/>
        <v>0</v>
      </c>
      <c r="AF1541" s="25">
        <f t="shared" si="386"/>
        <v>0</v>
      </c>
      <c r="AG1541" s="360"/>
      <c r="AH1541" s="211">
        <f t="shared" si="388"/>
        <v>0</v>
      </c>
      <c r="AI1541" s="361"/>
      <c r="AJ1541" s="362">
        <f t="shared" si="389"/>
        <v>2</v>
      </c>
      <c r="AK1541" s="181" t="s">
        <v>958</v>
      </c>
      <c r="AL1541" s="182">
        <f t="shared" si="390"/>
        <v>3.3333333333333335E-3</v>
      </c>
      <c r="AM1541" s="158" t="s">
        <v>943</v>
      </c>
      <c r="AN1541" s="20"/>
      <c r="AO1541" s="20"/>
      <c r="AP1541" s="21"/>
      <c r="AQ1541" s="122" t="s">
        <v>944</v>
      </c>
      <c r="AR1541" s="185" t="str">
        <f>INDEX(Преподаватели!F$3:F$72,MATCH($AK1541,Преподаватели!$E$3:$E$72,0),1)</f>
        <v>ст.викл.</v>
      </c>
      <c r="AS1541" s="101" t="str">
        <f>INDEX(Преподаватели!G$3:G$72,MATCH($AK1541,Преподаватели!$E$3:$E$72,0),1)</f>
        <v>сум.</v>
      </c>
      <c r="AT1541" s="101" t="str">
        <f>INDEX(Преподаватели!H$3:H$72,MATCH($AK1541,Преподаватели!$E$3:$E$72,0),1)</f>
        <v>б.с.</v>
      </c>
      <c r="AU1541" s="186" t="str">
        <f>INDEX(Преподаватели!I$3:I$72,MATCH($AK1541,Преподаватели!$E$3:$E$72,0),1)</f>
        <v>б.з.</v>
      </c>
      <c r="AV1541" s="157"/>
      <c r="AW1541" s="163"/>
      <c r="AX1541" s="163"/>
      <c r="AY1541" s="164"/>
      <c r="AZ1541" s="165"/>
      <c r="BA1541" s="165"/>
    </row>
    <row r="1542" spans="1:53" s="1" customFormat="1">
      <c r="A1542" s="21" t="s">
        <v>960</v>
      </c>
      <c r="B1542" s="145" t="s">
        <v>442</v>
      </c>
      <c r="C1542" s="68" t="s">
        <v>995</v>
      </c>
      <c r="D1542" s="21" t="s">
        <v>437</v>
      </c>
      <c r="E1542" s="21" t="s">
        <v>144</v>
      </c>
      <c r="F1542" s="21">
        <v>1</v>
      </c>
      <c r="G1542" s="320" t="s">
        <v>1931</v>
      </c>
      <c r="H1542" s="21">
        <v>9</v>
      </c>
      <c r="I1542" s="49">
        <v>1</v>
      </c>
      <c r="J1542" s="37"/>
      <c r="K1542" s="31"/>
      <c r="L1542" s="31"/>
      <c r="M1542" s="38"/>
      <c r="N1542" s="193"/>
      <c r="O1542" s="21"/>
      <c r="P1542" s="21">
        <v>2</v>
      </c>
      <c r="Q1542" s="21">
        <v>2</v>
      </c>
      <c r="R1542" s="21"/>
      <c r="S1542" s="21"/>
      <c r="T1542" s="121"/>
      <c r="U1542" s="50">
        <f t="shared" si="376"/>
        <v>2</v>
      </c>
      <c r="V1542" s="29">
        <f t="shared" si="377"/>
        <v>0</v>
      </c>
      <c r="W1542" s="29">
        <f t="shared" si="378"/>
        <v>0</v>
      </c>
      <c r="X1542" s="57">
        <f t="shared" si="379"/>
        <v>0</v>
      </c>
      <c r="Y1542" s="29">
        <f t="shared" si="380"/>
        <v>0</v>
      </c>
      <c r="Z1542" s="20">
        <f t="shared" si="381"/>
        <v>0</v>
      </c>
      <c r="AA1542" s="20">
        <f t="shared" si="382"/>
        <v>0</v>
      </c>
      <c r="AB1542" s="20">
        <f t="shared" si="383"/>
        <v>0</v>
      </c>
      <c r="AC1542" s="20">
        <f t="shared" ref="AC1542:AC1552" si="391">IF(B1542="Керівництво бакалаврськими роботами",H1542*10,IF(B1542="Керівництво магістерськими роботами",H1542*20,IF(B1542="Рецензування бакалаврських робіт",H1542*1,IF(B1542="Рецензування магістерських робіт",H1542*2,IF(B1542="Нормоконтроль",H1542*0.33,0)))))</f>
        <v>0</v>
      </c>
      <c r="AD1542" s="20">
        <f t="shared" si="384"/>
        <v>0</v>
      </c>
      <c r="AE1542" s="23">
        <f t="shared" si="385"/>
        <v>0</v>
      </c>
      <c r="AF1542" s="25">
        <f t="shared" si="386"/>
        <v>0</v>
      </c>
      <c r="AG1542" s="360">
        <f t="shared" si="387"/>
        <v>0</v>
      </c>
      <c r="AH1542" s="211">
        <f t="shared" si="388"/>
        <v>0</v>
      </c>
      <c r="AI1542" s="361"/>
      <c r="AJ1542" s="362">
        <f t="shared" si="389"/>
        <v>2</v>
      </c>
      <c r="AK1542" s="181" t="s">
        <v>958</v>
      </c>
      <c r="AL1542" s="182">
        <f t="shared" si="390"/>
        <v>3.3333333333333335E-3</v>
      </c>
      <c r="AM1542" s="158" t="s">
        <v>943</v>
      </c>
      <c r="AN1542" s="20"/>
      <c r="AO1542" s="20"/>
      <c r="AP1542" s="21"/>
      <c r="AQ1542" s="122" t="s">
        <v>944</v>
      </c>
      <c r="AR1542" s="185" t="str">
        <f>INDEX(Преподаватели!F$3:F$72,MATCH($AK1542,Преподаватели!$E$3:$E$72,0),1)</f>
        <v>ст.викл.</v>
      </c>
      <c r="AS1542" s="101" t="str">
        <f>INDEX(Преподаватели!G$3:G$72,MATCH($AK1542,Преподаватели!$E$3:$E$72,0),1)</f>
        <v>сум.</v>
      </c>
      <c r="AT1542" s="101" t="str">
        <f>INDEX(Преподаватели!H$3:H$72,MATCH($AK1542,Преподаватели!$E$3:$E$72,0),1)</f>
        <v>б.с.</v>
      </c>
      <c r="AU1542" s="186" t="str">
        <f>INDEX(Преподаватели!I$3:I$72,MATCH($AK1542,Преподаватели!$E$3:$E$72,0),1)</f>
        <v>б.з.</v>
      </c>
      <c r="AV1542" s="157"/>
      <c r="AW1542" s="163"/>
      <c r="AX1542" s="163"/>
      <c r="AY1542" s="164"/>
      <c r="AZ1542" s="165"/>
      <c r="BA1542" s="165"/>
    </row>
    <row r="1543" spans="1:53">
      <c r="A1543" s="22" t="s">
        <v>960</v>
      </c>
      <c r="B1543" s="145" t="s">
        <v>442</v>
      </c>
      <c r="C1543" s="68" t="s">
        <v>995</v>
      </c>
      <c r="D1543" s="21" t="s">
        <v>437</v>
      </c>
      <c r="E1543" s="21" t="s">
        <v>144</v>
      </c>
      <c r="F1543" s="21">
        <v>2</v>
      </c>
      <c r="G1543" s="320" t="s">
        <v>1931</v>
      </c>
      <c r="H1543" s="21">
        <v>9</v>
      </c>
      <c r="I1543" s="49">
        <v>1</v>
      </c>
      <c r="J1543" s="37"/>
      <c r="K1543" s="31" t="s">
        <v>106</v>
      </c>
      <c r="L1543" s="31"/>
      <c r="M1543" s="38"/>
      <c r="N1543" s="193">
        <v>2</v>
      </c>
      <c r="O1543" s="21">
        <v>60</v>
      </c>
      <c r="P1543" s="21">
        <v>2</v>
      </c>
      <c r="Q1543" s="21">
        <v>0</v>
      </c>
      <c r="R1543" s="21">
        <v>0</v>
      </c>
      <c r="S1543" s="21">
        <v>2</v>
      </c>
      <c r="T1543" s="121">
        <v>52</v>
      </c>
      <c r="U1543" s="50">
        <f t="shared" si="376"/>
        <v>0</v>
      </c>
      <c r="V1543" s="29">
        <f t="shared" si="377"/>
        <v>0</v>
      </c>
      <c r="W1543" s="29">
        <f t="shared" si="378"/>
        <v>2</v>
      </c>
      <c r="X1543" s="57">
        <f t="shared" si="379"/>
        <v>0</v>
      </c>
      <c r="Y1543" s="29">
        <f t="shared" si="380"/>
        <v>0</v>
      </c>
      <c r="Z1543" s="20">
        <f t="shared" si="381"/>
        <v>0</v>
      </c>
      <c r="AA1543" s="20">
        <f t="shared" si="382"/>
        <v>0</v>
      </c>
      <c r="AB1543" s="20">
        <f t="shared" si="383"/>
        <v>0</v>
      </c>
      <c r="AC1543" s="20">
        <f t="shared" si="391"/>
        <v>0</v>
      </c>
      <c r="AD1543" s="20">
        <f t="shared" si="384"/>
        <v>0</v>
      </c>
      <c r="AE1543" s="23">
        <f t="shared" si="385"/>
        <v>0</v>
      </c>
      <c r="AF1543" s="25">
        <f t="shared" si="386"/>
        <v>0</v>
      </c>
      <c r="AG1543" s="360"/>
      <c r="AH1543" s="211">
        <f t="shared" si="388"/>
        <v>0</v>
      </c>
      <c r="AI1543" s="361"/>
      <c r="AJ1543" s="362">
        <f t="shared" si="389"/>
        <v>2</v>
      </c>
      <c r="AK1543" s="181" t="s">
        <v>958</v>
      </c>
      <c r="AL1543" s="182">
        <f t="shared" si="390"/>
        <v>3.3333333333333335E-3</v>
      </c>
      <c r="AM1543" s="158" t="s">
        <v>943</v>
      </c>
      <c r="AN1543" s="20"/>
      <c r="AO1543" s="20"/>
      <c r="AP1543" s="21"/>
      <c r="AQ1543" s="122" t="s">
        <v>944</v>
      </c>
      <c r="AR1543" s="185" t="str">
        <f>INDEX(Преподаватели!F$3:F$72,MATCH($AK1543,Преподаватели!$E$3:$E$72,0),1)</f>
        <v>ст.викл.</v>
      </c>
      <c r="AS1543" s="101" t="str">
        <f>INDEX(Преподаватели!G$3:G$72,MATCH($AK1543,Преподаватели!$E$3:$E$72,0),1)</f>
        <v>сум.</v>
      </c>
      <c r="AT1543" s="101" t="str">
        <f>INDEX(Преподаватели!H$3:H$72,MATCH($AK1543,Преподаватели!$E$3:$E$72,0),1)</f>
        <v>б.с.</v>
      </c>
      <c r="AU1543" s="186" t="str">
        <f>INDEX(Преподаватели!I$3:I$72,MATCH($AK1543,Преподаватели!$E$3:$E$72,0),1)</f>
        <v>б.з.</v>
      </c>
      <c r="AV1543" s="157"/>
      <c r="AW1543" s="163"/>
      <c r="AX1543" s="163"/>
      <c r="AY1543" s="164"/>
      <c r="AZ1543" s="165"/>
      <c r="BA1543" s="165"/>
    </row>
    <row r="1544" spans="1:53">
      <c r="A1544" s="334" t="s">
        <v>439</v>
      </c>
      <c r="B1544" s="145" t="s">
        <v>961</v>
      </c>
      <c r="C1544" s="68" t="s">
        <v>995</v>
      </c>
      <c r="D1544" s="21" t="s">
        <v>437</v>
      </c>
      <c r="E1544" s="21" t="s">
        <v>144</v>
      </c>
      <c r="F1544" s="21">
        <v>1</v>
      </c>
      <c r="G1544" s="320" t="s">
        <v>1931</v>
      </c>
      <c r="H1544" s="21">
        <v>9</v>
      </c>
      <c r="I1544" s="49">
        <v>1</v>
      </c>
      <c r="J1544" s="31"/>
      <c r="K1544" s="31"/>
      <c r="L1544" s="31"/>
      <c r="M1544" s="38"/>
      <c r="N1544" s="193"/>
      <c r="O1544" s="21"/>
      <c r="P1544" s="21">
        <v>4</v>
      </c>
      <c r="Q1544" s="21">
        <v>4</v>
      </c>
      <c r="R1544" s="21"/>
      <c r="S1544" s="21"/>
      <c r="T1544" s="121"/>
      <c r="U1544" s="50">
        <f t="shared" si="376"/>
        <v>4</v>
      </c>
      <c r="V1544" s="29">
        <f t="shared" si="377"/>
        <v>0</v>
      </c>
      <c r="W1544" s="29">
        <f t="shared" si="378"/>
        <v>0</v>
      </c>
      <c r="X1544" s="57">
        <f t="shared" si="379"/>
        <v>0</v>
      </c>
      <c r="Y1544" s="29">
        <f t="shared" si="380"/>
        <v>0</v>
      </c>
      <c r="Z1544" s="20">
        <f t="shared" si="381"/>
        <v>0</v>
      </c>
      <c r="AA1544" s="20">
        <f t="shared" si="382"/>
        <v>0</v>
      </c>
      <c r="AB1544" s="20">
        <f t="shared" si="383"/>
        <v>0</v>
      </c>
      <c r="AC1544" s="20">
        <f t="shared" si="391"/>
        <v>0</v>
      </c>
      <c r="AD1544" s="20">
        <f t="shared" si="384"/>
        <v>0</v>
      </c>
      <c r="AE1544" s="23">
        <f t="shared" si="385"/>
        <v>0</v>
      </c>
      <c r="AF1544" s="25">
        <f t="shared" si="386"/>
        <v>0</v>
      </c>
      <c r="AG1544" s="360">
        <f t="shared" si="387"/>
        <v>0</v>
      </c>
      <c r="AH1544" s="211">
        <f t="shared" si="388"/>
        <v>0</v>
      </c>
      <c r="AI1544" s="361"/>
      <c r="AJ1544" s="362">
        <f t="shared" si="389"/>
        <v>4</v>
      </c>
      <c r="AK1544" s="181" t="s">
        <v>954</v>
      </c>
      <c r="AL1544" s="182">
        <f t="shared" si="390"/>
        <v>6.6666666666666671E-3</v>
      </c>
      <c r="AM1544" s="158" t="s">
        <v>943</v>
      </c>
      <c r="AN1544" s="20"/>
      <c r="AO1544" s="20"/>
      <c r="AP1544" s="21"/>
      <c r="AQ1544" s="122" t="s">
        <v>944</v>
      </c>
      <c r="AR1544" s="185" t="str">
        <f>INDEX(Преподаватели!F$3:F$72,MATCH($AK1544,Преподаватели!$E$3:$E$72,0),1)</f>
        <v>ст.викл.</v>
      </c>
      <c r="AS1544" s="101" t="str">
        <f>INDEX(Преподаватели!G$3:G$72,MATCH($AK1544,Преподаватели!$E$3:$E$72,0),1)</f>
        <v>шт.</v>
      </c>
      <c r="AT1544" s="101" t="str">
        <f>INDEX(Преподаватели!H$3:H$72,MATCH($AK1544,Преподаватели!$E$3:$E$72,0),1)</f>
        <v>б.с.</v>
      </c>
      <c r="AU1544" s="186" t="str">
        <f>INDEX(Преподаватели!I$3:I$72,MATCH($AK1544,Преподаватели!$E$3:$E$72,0),1)</f>
        <v>б.з.</v>
      </c>
      <c r="AV1544" s="157"/>
      <c r="AW1544" s="163"/>
      <c r="AX1544" s="163"/>
      <c r="AY1544" s="164"/>
      <c r="AZ1544" s="165"/>
      <c r="BA1544" s="165"/>
    </row>
    <row r="1545" spans="1:53" s="1" customFormat="1">
      <c r="A1545" s="22" t="s">
        <v>965</v>
      </c>
      <c r="B1545" s="145" t="s">
        <v>961</v>
      </c>
      <c r="C1545" s="68" t="s">
        <v>995</v>
      </c>
      <c r="D1545" s="21" t="s">
        <v>437</v>
      </c>
      <c r="E1545" s="21" t="s">
        <v>144</v>
      </c>
      <c r="F1545" s="21">
        <v>1</v>
      </c>
      <c r="G1545" s="320" t="s">
        <v>1931</v>
      </c>
      <c r="H1545" s="21">
        <v>9</v>
      </c>
      <c r="I1545" s="49">
        <v>1</v>
      </c>
      <c r="J1545" s="37"/>
      <c r="K1545" s="31" t="s">
        <v>106</v>
      </c>
      <c r="L1545" s="31"/>
      <c r="M1545" s="38"/>
      <c r="N1545" s="193">
        <v>2</v>
      </c>
      <c r="O1545" s="21">
        <v>60</v>
      </c>
      <c r="P1545" s="21">
        <v>8</v>
      </c>
      <c r="Q1545" s="21">
        <v>0</v>
      </c>
      <c r="R1545" s="21">
        <v>0</v>
      </c>
      <c r="S1545" s="21">
        <v>8</v>
      </c>
      <c r="T1545" s="121">
        <v>52</v>
      </c>
      <c r="U1545" s="50">
        <f t="shared" si="376"/>
        <v>0</v>
      </c>
      <c r="V1545" s="29">
        <f t="shared" si="377"/>
        <v>0</v>
      </c>
      <c r="W1545" s="29">
        <f t="shared" si="378"/>
        <v>8</v>
      </c>
      <c r="X1545" s="57">
        <f t="shared" si="379"/>
        <v>0</v>
      </c>
      <c r="Y1545" s="29">
        <f t="shared" si="380"/>
        <v>0</v>
      </c>
      <c r="Z1545" s="20">
        <f t="shared" si="381"/>
        <v>0</v>
      </c>
      <c r="AA1545" s="20">
        <f t="shared" si="382"/>
        <v>0</v>
      </c>
      <c r="AB1545" s="20">
        <f t="shared" si="383"/>
        <v>0</v>
      </c>
      <c r="AC1545" s="20">
        <f t="shared" si="391"/>
        <v>0</v>
      </c>
      <c r="AD1545" s="20">
        <f t="shared" si="384"/>
        <v>0</v>
      </c>
      <c r="AE1545" s="23">
        <f t="shared" si="385"/>
        <v>0</v>
      </c>
      <c r="AF1545" s="25">
        <f t="shared" si="386"/>
        <v>0</v>
      </c>
      <c r="AG1545" s="360">
        <f t="shared" si="387"/>
        <v>1.44</v>
      </c>
      <c r="AH1545" s="211">
        <f t="shared" si="388"/>
        <v>0</v>
      </c>
      <c r="AI1545" s="361"/>
      <c r="AJ1545" s="362">
        <f t="shared" si="389"/>
        <v>9.44</v>
      </c>
      <c r="AK1545" s="181" t="s">
        <v>954</v>
      </c>
      <c r="AL1545" s="182">
        <f t="shared" si="390"/>
        <v>1.5733333333333332E-2</v>
      </c>
      <c r="AM1545" s="158" t="s">
        <v>943</v>
      </c>
      <c r="AN1545" s="20"/>
      <c r="AO1545" s="20"/>
      <c r="AP1545" s="21"/>
      <c r="AQ1545" s="122" t="s">
        <v>944</v>
      </c>
      <c r="AR1545" s="185" t="str">
        <f>INDEX(Преподаватели!F$3:F$72,MATCH($AK1545,Преподаватели!$E$3:$E$72,0),1)</f>
        <v>ст.викл.</v>
      </c>
      <c r="AS1545" s="101" t="str">
        <f>INDEX(Преподаватели!G$3:G$72,MATCH($AK1545,Преподаватели!$E$3:$E$72,0),1)</f>
        <v>шт.</v>
      </c>
      <c r="AT1545" s="101" t="str">
        <f>INDEX(Преподаватели!H$3:H$72,MATCH($AK1545,Преподаватели!$E$3:$E$72,0),1)</f>
        <v>б.с.</v>
      </c>
      <c r="AU1545" s="186" t="str">
        <f>INDEX(Преподаватели!I$3:I$72,MATCH($AK1545,Преподаватели!$E$3:$E$72,0),1)</f>
        <v>б.з.</v>
      </c>
      <c r="AV1545" s="157"/>
      <c r="AW1545" s="163"/>
      <c r="AX1545" s="163"/>
      <c r="AY1545" s="164"/>
      <c r="AZ1545" s="165"/>
      <c r="BA1545" s="165"/>
    </row>
    <row r="1546" spans="1:53" s="1" customFormat="1">
      <c r="A1546" s="21" t="s">
        <v>965</v>
      </c>
      <c r="B1546" s="145" t="s">
        <v>961</v>
      </c>
      <c r="C1546" s="68" t="s">
        <v>995</v>
      </c>
      <c r="D1546" s="21" t="s">
        <v>437</v>
      </c>
      <c r="E1546" s="21" t="s">
        <v>144</v>
      </c>
      <c r="F1546" s="21">
        <v>1</v>
      </c>
      <c r="G1546" s="320" t="s">
        <v>1931</v>
      </c>
      <c r="H1546" s="21">
        <v>9</v>
      </c>
      <c r="I1546" s="49">
        <v>1</v>
      </c>
      <c r="J1546" s="37"/>
      <c r="K1546" s="31"/>
      <c r="L1546" s="31"/>
      <c r="M1546" s="38"/>
      <c r="N1546" s="193"/>
      <c r="O1546" s="21"/>
      <c r="P1546" s="21">
        <v>4</v>
      </c>
      <c r="Q1546" s="21">
        <v>4</v>
      </c>
      <c r="R1546" s="21"/>
      <c r="S1546" s="21"/>
      <c r="T1546" s="121"/>
      <c r="U1546" s="50">
        <f t="shared" si="376"/>
        <v>4</v>
      </c>
      <c r="V1546" s="29">
        <f t="shared" si="377"/>
        <v>0</v>
      </c>
      <c r="W1546" s="29">
        <f t="shared" si="378"/>
        <v>0</v>
      </c>
      <c r="X1546" s="57">
        <f t="shared" si="379"/>
        <v>0</v>
      </c>
      <c r="Y1546" s="29">
        <f t="shared" si="380"/>
        <v>0</v>
      </c>
      <c r="Z1546" s="20">
        <f t="shared" si="381"/>
        <v>0</v>
      </c>
      <c r="AA1546" s="20">
        <f t="shared" si="382"/>
        <v>0</v>
      </c>
      <c r="AB1546" s="20">
        <f t="shared" si="383"/>
        <v>0</v>
      </c>
      <c r="AC1546" s="20">
        <f t="shared" si="391"/>
        <v>0</v>
      </c>
      <c r="AD1546" s="20">
        <f t="shared" si="384"/>
        <v>0</v>
      </c>
      <c r="AE1546" s="23">
        <f t="shared" si="385"/>
        <v>0</v>
      </c>
      <c r="AF1546" s="25">
        <f t="shared" si="386"/>
        <v>0</v>
      </c>
      <c r="AG1546" s="360">
        <f t="shared" si="387"/>
        <v>0</v>
      </c>
      <c r="AH1546" s="211">
        <f t="shared" si="388"/>
        <v>0</v>
      </c>
      <c r="AI1546" s="361"/>
      <c r="AJ1546" s="362">
        <f t="shared" si="389"/>
        <v>4</v>
      </c>
      <c r="AK1546" s="181" t="s">
        <v>954</v>
      </c>
      <c r="AL1546" s="182">
        <f t="shared" si="390"/>
        <v>6.6666666666666671E-3</v>
      </c>
      <c r="AM1546" s="158" t="s">
        <v>943</v>
      </c>
      <c r="AN1546" s="20"/>
      <c r="AO1546" s="20"/>
      <c r="AP1546" s="21"/>
      <c r="AQ1546" s="122" t="s">
        <v>944</v>
      </c>
      <c r="AR1546" s="185" t="str">
        <f>INDEX(Преподаватели!F$3:F$72,MATCH($AK1546,Преподаватели!$E$3:$E$72,0),1)</f>
        <v>ст.викл.</v>
      </c>
      <c r="AS1546" s="101" t="str">
        <f>INDEX(Преподаватели!G$3:G$72,MATCH($AK1546,Преподаватели!$E$3:$E$72,0),1)</f>
        <v>шт.</v>
      </c>
      <c r="AT1546" s="101" t="str">
        <f>INDEX(Преподаватели!H$3:H$72,MATCH($AK1546,Преподаватели!$E$3:$E$72,0),1)</f>
        <v>б.с.</v>
      </c>
      <c r="AU1546" s="186" t="str">
        <f>INDEX(Преподаватели!I$3:I$72,MATCH($AK1546,Преподаватели!$E$3:$E$72,0),1)</f>
        <v>б.з.</v>
      </c>
      <c r="AV1546" s="157"/>
      <c r="AW1546" s="163"/>
      <c r="AX1546" s="163"/>
      <c r="AY1546" s="164"/>
      <c r="AZ1546" s="165"/>
      <c r="BA1546" s="165"/>
    </row>
    <row r="1547" spans="1:53">
      <c r="A1547" s="22" t="s">
        <v>965</v>
      </c>
      <c r="B1547" s="145" t="s">
        <v>961</v>
      </c>
      <c r="C1547" s="68" t="s">
        <v>995</v>
      </c>
      <c r="D1547" s="21" t="s">
        <v>437</v>
      </c>
      <c r="E1547" s="21" t="s">
        <v>144</v>
      </c>
      <c r="F1547" s="21">
        <v>2</v>
      </c>
      <c r="G1547" s="320" t="s">
        <v>1931</v>
      </c>
      <c r="H1547" s="21">
        <v>9</v>
      </c>
      <c r="I1547" s="49">
        <v>1</v>
      </c>
      <c r="J1547" s="37"/>
      <c r="K1547" s="31" t="s">
        <v>106</v>
      </c>
      <c r="L1547" s="31"/>
      <c r="M1547" s="38"/>
      <c r="N1547" s="193">
        <v>2</v>
      </c>
      <c r="O1547" s="21">
        <v>60</v>
      </c>
      <c r="P1547" s="21">
        <v>8</v>
      </c>
      <c r="Q1547" s="21">
        <v>0</v>
      </c>
      <c r="R1547" s="21">
        <v>0</v>
      </c>
      <c r="S1547" s="21">
        <v>8</v>
      </c>
      <c r="T1547" s="121">
        <v>50</v>
      </c>
      <c r="U1547" s="50">
        <f t="shared" si="376"/>
        <v>0</v>
      </c>
      <c r="V1547" s="29">
        <f t="shared" si="377"/>
        <v>0</v>
      </c>
      <c r="W1547" s="29">
        <f t="shared" si="378"/>
        <v>8</v>
      </c>
      <c r="X1547" s="57">
        <f t="shared" si="379"/>
        <v>0</v>
      </c>
      <c r="Y1547" s="29">
        <f t="shared" si="380"/>
        <v>0</v>
      </c>
      <c r="Z1547" s="20">
        <f t="shared" si="381"/>
        <v>0</v>
      </c>
      <c r="AA1547" s="20">
        <f t="shared" si="382"/>
        <v>0</v>
      </c>
      <c r="AB1547" s="20">
        <f t="shared" si="383"/>
        <v>0</v>
      </c>
      <c r="AC1547" s="20">
        <f t="shared" si="391"/>
        <v>0</v>
      </c>
      <c r="AD1547" s="20">
        <f t="shared" si="384"/>
        <v>0</v>
      </c>
      <c r="AE1547" s="23">
        <f t="shared" si="385"/>
        <v>0</v>
      </c>
      <c r="AF1547" s="25">
        <f t="shared" si="386"/>
        <v>0</v>
      </c>
      <c r="AG1547" s="360">
        <f t="shared" si="387"/>
        <v>1.44</v>
      </c>
      <c r="AH1547" s="211">
        <f t="shared" si="388"/>
        <v>0</v>
      </c>
      <c r="AI1547" s="361"/>
      <c r="AJ1547" s="362">
        <f t="shared" si="389"/>
        <v>9.44</v>
      </c>
      <c r="AK1547" s="181" t="s">
        <v>954</v>
      </c>
      <c r="AL1547" s="182">
        <f t="shared" si="390"/>
        <v>1.5733333333333332E-2</v>
      </c>
      <c r="AM1547" s="158" t="s">
        <v>943</v>
      </c>
      <c r="AN1547" s="20"/>
      <c r="AO1547" s="20"/>
      <c r="AP1547" s="21"/>
      <c r="AQ1547" s="122" t="s">
        <v>944</v>
      </c>
      <c r="AR1547" s="185" t="str">
        <f>INDEX(Преподаватели!F$3:F$72,MATCH($AK1547,Преподаватели!$E$3:$E$72,0),1)</f>
        <v>ст.викл.</v>
      </c>
      <c r="AS1547" s="101" t="str">
        <f>INDEX(Преподаватели!G$3:G$72,MATCH($AK1547,Преподаватели!$E$3:$E$72,0),1)</f>
        <v>шт.</v>
      </c>
      <c r="AT1547" s="101" t="str">
        <f>INDEX(Преподаватели!H$3:H$72,MATCH($AK1547,Преподаватели!$E$3:$E$72,0),1)</f>
        <v>б.с.</v>
      </c>
      <c r="AU1547" s="186" t="str">
        <f>INDEX(Преподаватели!I$3:I$72,MATCH($AK1547,Преподаватели!$E$3:$E$72,0),1)</f>
        <v>б.з.</v>
      </c>
      <c r="AV1547" s="157"/>
      <c r="AW1547" s="163"/>
      <c r="AX1547" s="163"/>
      <c r="AY1547" s="164"/>
      <c r="AZ1547" s="165"/>
      <c r="BA1547" s="165"/>
    </row>
    <row r="1548" spans="1:53">
      <c r="A1548" s="334" t="s">
        <v>439</v>
      </c>
      <c r="B1548" s="145" t="s">
        <v>443</v>
      </c>
      <c r="C1548" s="68" t="s">
        <v>995</v>
      </c>
      <c r="D1548" s="21" t="s">
        <v>437</v>
      </c>
      <c r="E1548" s="21" t="s">
        <v>144</v>
      </c>
      <c r="F1548" s="21">
        <v>1</v>
      </c>
      <c r="G1548" s="320" t="s">
        <v>1931</v>
      </c>
      <c r="H1548" s="21">
        <v>9</v>
      </c>
      <c r="I1548" s="49">
        <v>1</v>
      </c>
      <c r="J1548" s="37"/>
      <c r="K1548" s="31"/>
      <c r="L1548" s="31"/>
      <c r="M1548" s="38"/>
      <c r="N1548" s="193"/>
      <c r="O1548" s="21"/>
      <c r="P1548" s="21">
        <v>4</v>
      </c>
      <c r="Q1548" s="21">
        <v>4</v>
      </c>
      <c r="R1548" s="21"/>
      <c r="S1548" s="21"/>
      <c r="T1548" s="121"/>
      <c r="U1548" s="50">
        <f t="shared" si="376"/>
        <v>4</v>
      </c>
      <c r="V1548" s="29">
        <f t="shared" si="377"/>
        <v>0</v>
      </c>
      <c r="W1548" s="29">
        <f t="shared" si="378"/>
        <v>0</v>
      </c>
      <c r="X1548" s="57">
        <f t="shared" si="379"/>
        <v>0</v>
      </c>
      <c r="Y1548" s="29">
        <f t="shared" si="380"/>
        <v>0</v>
      </c>
      <c r="Z1548" s="20">
        <f t="shared" si="381"/>
        <v>0</v>
      </c>
      <c r="AA1548" s="20">
        <f t="shared" si="382"/>
        <v>0</v>
      </c>
      <c r="AB1548" s="20">
        <f t="shared" si="383"/>
        <v>0</v>
      </c>
      <c r="AC1548" s="20">
        <f t="shared" si="391"/>
        <v>0</v>
      </c>
      <c r="AD1548" s="20">
        <f t="shared" si="384"/>
        <v>0</v>
      </c>
      <c r="AE1548" s="23">
        <f t="shared" si="385"/>
        <v>0</v>
      </c>
      <c r="AF1548" s="25">
        <f t="shared" si="386"/>
        <v>0</v>
      </c>
      <c r="AG1548" s="360">
        <f t="shared" si="387"/>
        <v>0</v>
      </c>
      <c r="AH1548" s="211">
        <f t="shared" si="388"/>
        <v>0</v>
      </c>
      <c r="AI1548" s="361"/>
      <c r="AJ1548" s="362">
        <f t="shared" si="389"/>
        <v>4</v>
      </c>
      <c r="AK1548" s="181" t="s">
        <v>972</v>
      </c>
      <c r="AL1548" s="182">
        <f t="shared" si="390"/>
        <v>6.6666666666666671E-3</v>
      </c>
      <c r="AM1548" s="158" t="s">
        <v>943</v>
      </c>
      <c r="AN1548" s="20"/>
      <c r="AO1548" s="20"/>
      <c r="AP1548" s="21"/>
      <c r="AQ1548" s="122" t="s">
        <v>944</v>
      </c>
      <c r="AR1548" s="185" t="str">
        <f>INDEX(Преподаватели!F$3:F$72,MATCH($AK1548,Преподаватели!$E$3:$E$72,0),1)</f>
        <v>доц.</v>
      </c>
      <c r="AS1548" s="101" t="str">
        <f>INDEX(Преподаватели!G$3:G$72,MATCH($AK1548,Преподаватели!$E$3:$E$72,0),1)</f>
        <v>шт.</v>
      </c>
      <c r="AT1548" s="101" t="str">
        <f>INDEX(Преподаватели!H$3:H$72,MATCH($AK1548,Преподаватели!$E$3:$E$72,0),1)</f>
        <v>к.н.</v>
      </c>
      <c r="AU1548" s="186" t="str">
        <f>INDEX(Преподаватели!I$3:I$72,MATCH($AK1548,Преподаватели!$E$3:$E$72,0),1)</f>
        <v>б.з.</v>
      </c>
      <c r="AV1548" s="157"/>
      <c r="AW1548" s="163"/>
      <c r="AX1548" s="163"/>
      <c r="AY1548" s="164"/>
      <c r="AZ1548" s="165"/>
      <c r="BA1548" s="165"/>
    </row>
    <row r="1549" spans="1:53" s="1" customFormat="1">
      <c r="A1549" s="21" t="s">
        <v>967</v>
      </c>
      <c r="B1549" s="145" t="s">
        <v>443</v>
      </c>
      <c r="C1549" s="68" t="s">
        <v>995</v>
      </c>
      <c r="D1549" s="21" t="s">
        <v>437</v>
      </c>
      <c r="E1549" s="21" t="s">
        <v>144</v>
      </c>
      <c r="F1549" s="21">
        <v>1</v>
      </c>
      <c r="G1549" s="320" t="s">
        <v>1931</v>
      </c>
      <c r="H1549" s="21">
        <v>9</v>
      </c>
      <c r="I1549" s="49">
        <v>1</v>
      </c>
      <c r="J1549" s="37" t="s">
        <v>106</v>
      </c>
      <c r="K1549" s="31"/>
      <c r="L1549" s="31"/>
      <c r="M1549" s="38"/>
      <c r="N1549" s="193"/>
      <c r="O1549" s="21"/>
      <c r="P1549" s="21"/>
      <c r="Q1549" s="21"/>
      <c r="R1549" s="21"/>
      <c r="S1549" s="21"/>
      <c r="T1549" s="121"/>
      <c r="U1549" s="50">
        <f t="shared" si="376"/>
        <v>0</v>
      </c>
      <c r="V1549" s="29">
        <f t="shared" si="377"/>
        <v>0</v>
      </c>
      <c r="W1549" s="29">
        <f t="shared" si="378"/>
        <v>0</v>
      </c>
      <c r="X1549" s="57">
        <f t="shared" si="379"/>
        <v>0</v>
      </c>
      <c r="Y1549" s="29">
        <f t="shared" si="380"/>
        <v>0</v>
      </c>
      <c r="Z1549" s="20">
        <f t="shared" si="381"/>
        <v>0</v>
      </c>
      <c r="AA1549" s="20">
        <f t="shared" si="382"/>
        <v>0</v>
      </c>
      <c r="AB1549" s="20">
        <f t="shared" si="383"/>
        <v>2.25</v>
      </c>
      <c r="AC1549" s="20">
        <f t="shared" si="391"/>
        <v>0</v>
      </c>
      <c r="AD1549" s="20">
        <f t="shared" si="384"/>
        <v>0</v>
      </c>
      <c r="AE1549" s="23">
        <f t="shared" si="385"/>
        <v>0</v>
      </c>
      <c r="AF1549" s="25">
        <f t="shared" si="386"/>
        <v>0</v>
      </c>
      <c r="AG1549" s="360">
        <f t="shared" si="387"/>
        <v>0</v>
      </c>
      <c r="AH1549" s="211">
        <f t="shared" si="388"/>
        <v>0</v>
      </c>
      <c r="AI1549" s="361"/>
      <c r="AJ1549" s="362">
        <f t="shared" si="389"/>
        <v>2.25</v>
      </c>
      <c r="AK1549" s="181" t="s">
        <v>972</v>
      </c>
      <c r="AL1549" s="182">
        <f t="shared" si="390"/>
        <v>3.7499999999999999E-3</v>
      </c>
      <c r="AM1549" s="158" t="s">
        <v>943</v>
      </c>
      <c r="AN1549" s="20"/>
      <c r="AO1549" s="20"/>
      <c r="AP1549" s="21"/>
      <c r="AQ1549" s="122" t="s">
        <v>944</v>
      </c>
      <c r="AR1549" s="185" t="str">
        <f>INDEX(Преподаватели!F$3:F$72,MATCH($AK1549,Преподаватели!$E$3:$E$72,0),1)</f>
        <v>доц.</v>
      </c>
      <c r="AS1549" s="101" t="str">
        <f>INDEX(Преподаватели!G$3:G$72,MATCH($AK1549,Преподаватели!$E$3:$E$72,0),1)</f>
        <v>шт.</v>
      </c>
      <c r="AT1549" s="101" t="str">
        <f>INDEX(Преподаватели!H$3:H$72,MATCH($AK1549,Преподаватели!$E$3:$E$72,0),1)</f>
        <v>к.н.</v>
      </c>
      <c r="AU1549" s="186" t="str">
        <f>INDEX(Преподаватели!I$3:I$72,MATCH($AK1549,Преподаватели!$E$3:$E$72,0),1)</f>
        <v>б.з.</v>
      </c>
      <c r="AV1549" s="157"/>
      <c r="AW1549" s="163"/>
      <c r="AX1549" s="163"/>
      <c r="AY1549" s="164"/>
      <c r="AZ1549" s="165"/>
      <c r="BA1549" s="165"/>
    </row>
    <row r="1550" spans="1:53" s="1" customFormat="1">
      <c r="A1550" s="334" t="s">
        <v>439</v>
      </c>
      <c r="B1550" s="145" t="s">
        <v>446</v>
      </c>
      <c r="C1550" s="68" t="s">
        <v>991</v>
      </c>
      <c r="D1550" s="21" t="s">
        <v>437</v>
      </c>
      <c r="E1550" s="21" t="s">
        <v>144</v>
      </c>
      <c r="F1550" s="21">
        <v>1</v>
      </c>
      <c r="G1550" s="20" t="s">
        <v>1136</v>
      </c>
      <c r="H1550" s="21">
        <v>7</v>
      </c>
      <c r="I1550" s="49">
        <v>1</v>
      </c>
      <c r="J1550" s="37"/>
      <c r="K1550" s="31"/>
      <c r="L1550" s="31"/>
      <c r="M1550" s="38"/>
      <c r="N1550" s="193"/>
      <c r="O1550" s="21"/>
      <c r="P1550" s="21">
        <v>4</v>
      </c>
      <c r="Q1550" s="21">
        <v>4</v>
      </c>
      <c r="R1550" s="21"/>
      <c r="S1550" s="21"/>
      <c r="T1550" s="121"/>
      <c r="U1550" s="50">
        <f t="shared" si="376"/>
        <v>4</v>
      </c>
      <c r="V1550" s="29">
        <f t="shared" si="377"/>
        <v>0</v>
      </c>
      <c r="W1550" s="29">
        <f t="shared" si="378"/>
        <v>0</v>
      </c>
      <c r="X1550" s="57">
        <f t="shared" si="379"/>
        <v>0</v>
      </c>
      <c r="Y1550" s="29">
        <f t="shared" si="380"/>
        <v>0</v>
      </c>
      <c r="Z1550" s="20">
        <f t="shared" si="381"/>
        <v>0</v>
      </c>
      <c r="AA1550" s="20">
        <f t="shared" si="382"/>
        <v>0</v>
      </c>
      <c r="AB1550" s="20">
        <f t="shared" si="383"/>
        <v>0</v>
      </c>
      <c r="AC1550" s="20">
        <f t="shared" si="391"/>
        <v>0</v>
      </c>
      <c r="AD1550" s="20">
        <f t="shared" si="384"/>
        <v>0</v>
      </c>
      <c r="AE1550" s="23">
        <f t="shared" si="385"/>
        <v>0</v>
      </c>
      <c r="AF1550" s="25">
        <f t="shared" si="386"/>
        <v>0</v>
      </c>
      <c r="AG1550" s="360">
        <f t="shared" si="387"/>
        <v>0</v>
      </c>
      <c r="AH1550" s="211">
        <f t="shared" si="388"/>
        <v>0</v>
      </c>
      <c r="AI1550" s="361"/>
      <c r="AJ1550" s="362">
        <f t="shared" si="389"/>
        <v>4</v>
      </c>
      <c r="AK1550" s="181" t="s">
        <v>972</v>
      </c>
      <c r="AL1550" s="182">
        <f t="shared" si="390"/>
        <v>6.6666666666666671E-3</v>
      </c>
      <c r="AM1550" s="158" t="s">
        <v>943</v>
      </c>
      <c r="AN1550" s="20"/>
      <c r="AO1550" s="20"/>
      <c r="AP1550" s="21"/>
      <c r="AQ1550" s="122" t="s">
        <v>944</v>
      </c>
      <c r="AR1550" s="185" t="str">
        <f>INDEX(Преподаватели!F$3:F$72,MATCH($AK1550,Преподаватели!$E$3:$E$72,0),1)</f>
        <v>доц.</v>
      </c>
      <c r="AS1550" s="101" t="str">
        <f>INDEX(Преподаватели!G$3:G$72,MATCH($AK1550,Преподаватели!$E$3:$E$72,0),1)</f>
        <v>шт.</v>
      </c>
      <c r="AT1550" s="101" t="str">
        <f>INDEX(Преподаватели!H$3:H$72,MATCH($AK1550,Преподаватели!$E$3:$E$72,0),1)</f>
        <v>к.н.</v>
      </c>
      <c r="AU1550" s="186" t="str">
        <f>INDEX(Преподаватели!I$3:I$72,MATCH($AK1550,Преподаватели!$E$3:$E$72,0),1)</f>
        <v>б.з.</v>
      </c>
      <c r="AV1550" s="157"/>
      <c r="AW1550" s="163"/>
      <c r="AX1550" s="163"/>
      <c r="AY1550" s="164"/>
      <c r="AZ1550" s="165"/>
      <c r="BA1550" s="165"/>
    </row>
    <row r="1551" spans="1:53">
      <c r="A1551" s="22" t="s">
        <v>990</v>
      </c>
      <c r="B1551" s="145" t="s">
        <v>446</v>
      </c>
      <c r="C1551" s="68" t="s">
        <v>991</v>
      </c>
      <c r="D1551" s="21" t="s">
        <v>437</v>
      </c>
      <c r="E1551" s="21" t="s">
        <v>144</v>
      </c>
      <c r="F1551" s="21">
        <v>1</v>
      </c>
      <c r="G1551" s="20" t="s">
        <v>1136</v>
      </c>
      <c r="H1551" s="21">
        <v>7</v>
      </c>
      <c r="I1551" s="49">
        <v>1</v>
      </c>
      <c r="J1551" s="37"/>
      <c r="K1551" s="31" t="s">
        <v>106</v>
      </c>
      <c r="L1551" s="31"/>
      <c r="M1551" s="38"/>
      <c r="N1551" s="193">
        <v>3</v>
      </c>
      <c r="O1551" s="21">
        <v>90</v>
      </c>
      <c r="P1551" s="21">
        <v>8</v>
      </c>
      <c r="Q1551" s="21">
        <v>0</v>
      </c>
      <c r="R1551" s="21">
        <v>0</v>
      </c>
      <c r="S1551" s="21">
        <v>8</v>
      </c>
      <c r="T1551" s="121">
        <v>82</v>
      </c>
      <c r="U1551" s="50">
        <f t="shared" si="376"/>
        <v>0</v>
      </c>
      <c r="V1551" s="29">
        <f t="shared" si="377"/>
        <v>0</v>
      </c>
      <c r="W1551" s="29">
        <f t="shared" si="378"/>
        <v>8</v>
      </c>
      <c r="X1551" s="57">
        <f t="shared" si="379"/>
        <v>0</v>
      </c>
      <c r="Y1551" s="29">
        <f t="shared" si="380"/>
        <v>0</v>
      </c>
      <c r="Z1551" s="20">
        <f t="shared" si="381"/>
        <v>0</v>
      </c>
      <c r="AA1551" s="20">
        <f t="shared" si="382"/>
        <v>0</v>
      </c>
      <c r="AB1551" s="20">
        <f t="shared" si="383"/>
        <v>0</v>
      </c>
      <c r="AC1551" s="20">
        <f t="shared" si="391"/>
        <v>0</v>
      </c>
      <c r="AD1551" s="20">
        <f t="shared" si="384"/>
        <v>0</v>
      </c>
      <c r="AE1551" s="23">
        <f t="shared" si="385"/>
        <v>0</v>
      </c>
      <c r="AF1551" s="25">
        <f t="shared" si="386"/>
        <v>0</v>
      </c>
      <c r="AG1551" s="360">
        <f t="shared" si="387"/>
        <v>1.68</v>
      </c>
      <c r="AH1551" s="211">
        <f t="shared" si="388"/>
        <v>0</v>
      </c>
      <c r="AI1551" s="361"/>
      <c r="AJ1551" s="362">
        <f t="shared" si="389"/>
        <v>9.68</v>
      </c>
      <c r="AK1551" s="181" t="s">
        <v>972</v>
      </c>
      <c r="AL1551" s="182">
        <f t="shared" si="390"/>
        <v>1.6133333333333333E-2</v>
      </c>
      <c r="AM1551" s="158" t="s">
        <v>943</v>
      </c>
      <c r="AN1551" s="20"/>
      <c r="AO1551" s="20"/>
      <c r="AP1551" s="21"/>
      <c r="AQ1551" s="122" t="s">
        <v>944</v>
      </c>
      <c r="AR1551" s="185" t="str">
        <f>INDEX(Преподаватели!F$3:F$72,MATCH($AK1551,Преподаватели!$E$3:$E$72,0),1)</f>
        <v>доц.</v>
      </c>
      <c r="AS1551" s="101" t="str">
        <f>INDEX(Преподаватели!G$3:G$72,MATCH($AK1551,Преподаватели!$E$3:$E$72,0),1)</f>
        <v>шт.</v>
      </c>
      <c r="AT1551" s="101" t="str">
        <f>INDEX(Преподаватели!H$3:H$72,MATCH($AK1551,Преподаватели!$E$3:$E$72,0),1)</f>
        <v>к.н.</v>
      </c>
      <c r="AU1551" s="186" t="str">
        <f>INDEX(Преподаватели!I$3:I$72,MATCH($AK1551,Преподаватели!$E$3:$E$72,0),1)</f>
        <v>б.з.</v>
      </c>
      <c r="AV1551" s="157"/>
      <c r="AW1551" s="163"/>
      <c r="AX1551" s="163"/>
      <c r="AY1551" s="164"/>
      <c r="AZ1551" s="165"/>
      <c r="BA1551" s="165"/>
    </row>
    <row r="1552" spans="1:53">
      <c r="A1552" s="334" t="s">
        <v>439</v>
      </c>
      <c r="B1552" s="145" t="s">
        <v>993</v>
      </c>
      <c r="C1552" s="68" t="s">
        <v>995</v>
      </c>
      <c r="D1552" s="21" t="s">
        <v>437</v>
      </c>
      <c r="E1552" s="21" t="s">
        <v>144</v>
      </c>
      <c r="F1552" s="21">
        <v>1</v>
      </c>
      <c r="G1552" s="320" t="s">
        <v>1931</v>
      </c>
      <c r="H1552" s="21">
        <v>9</v>
      </c>
      <c r="I1552" s="49">
        <v>1</v>
      </c>
      <c r="J1552" s="37"/>
      <c r="K1552" s="31"/>
      <c r="L1552" s="31"/>
      <c r="M1552" s="38"/>
      <c r="N1552" s="193"/>
      <c r="O1552" s="21"/>
      <c r="P1552" s="21">
        <v>4</v>
      </c>
      <c r="Q1552" s="21">
        <v>4</v>
      </c>
      <c r="R1552" s="21"/>
      <c r="S1552" s="21"/>
      <c r="T1552" s="121"/>
      <c r="U1552" s="50">
        <f t="shared" si="376"/>
        <v>4</v>
      </c>
      <c r="V1552" s="29">
        <f t="shared" si="377"/>
        <v>0</v>
      </c>
      <c r="W1552" s="29">
        <f t="shared" si="378"/>
        <v>0</v>
      </c>
      <c r="X1552" s="57">
        <f t="shared" si="379"/>
        <v>0</v>
      </c>
      <c r="Y1552" s="29">
        <f t="shared" si="380"/>
        <v>0</v>
      </c>
      <c r="Z1552" s="20">
        <f t="shared" si="381"/>
        <v>0</v>
      </c>
      <c r="AA1552" s="20">
        <f t="shared" si="382"/>
        <v>0</v>
      </c>
      <c r="AB1552" s="20">
        <f t="shared" si="383"/>
        <v>0</v>
      </c>
      <c r="AC1552" s="20">
        <f t="shared" si="391"/>
        <v>0</v>
      </c>
      <c r="AD1552" s="20">
        <f t="shared" si="384"/>
        <v>0</v>
      </c>
      <c r="AE1552" s="23">
        <f t="shared" si="385"/>
        <v>0</v>
      </c>
      <c r="AF1552" s="25">
        <f t="shared" si="386"/>
        <v>0</v>
      </c>
      <c r="AG1552" s="360">
        <f t="shared" si="387"/>
        <v>0</v>
      </c>
      <c r="AH1552" s="211">
        <f t="shared" si="388"/>
        <v>0</v>
      </c>
      <c r="AI1552" s="361"/>
      <c r="AJ1552" s="362">
        <f t="shared" si="389"/>
        <v>4</v>
      </c>
      <c r="AK1552" s="181" t="s">
        <v>839</v>
      </c>
      <c r="AL1552" s="182">
        <f t="shared" si="390"/>
        <v>6.6666666666666671E-3</v>
      </c>
      <c r="AM1552" s="158" t="s">
        <v>943</v>
      </c>
      <c r="AN1552" s="20"/>
      <c r="AO1552" s="20"/>
      <c r="AP1552" s="21"/>
      <c r="AQ1552" s="122" t="s">
        <v>944</v>
      </c>
      <c r="AR1552" s="185" t="str">
        <f>INDEX(Преподаватели!F$3:F$72,MATCH($AK1552,Преподаватели!$E$3:$E$72,0),1)</f>
        <v>ст.викл.</v>
      </c>
      <c r="AS1552" s="101" t="str">
        <f>INDEX(Преподаватели!G$3:G$72,MATCH($AK1552,Преподаватели!$E$3:$E$72,0),1)</f>
        <v>сум.</v>
      </c>
      <c r="AT1552" s="101" t="str">
        <f>INDEX(Преподаватели!H$3:H$72,MATCH($AK1552,Преподаватели!$E$3:$E$72,0),1)</f>
        <v>б.с.</v>
      </c>
      <c r="AU1552" s="186" t="str">
        <f>INDEX(Преподаватели!I$3:I$72,MATCH($AK1552,Преподаватели!$E$3:$E$72,0),1)</f>
        <v>б.з.</v>
      </c>
      <c r="AV1552" s="157"/>
      <c r="AW1552" s="163"/>
      <c r="AX1552" s="163"/>
      <c r="AY1552" s="164"/>
      <c r="AZ1552" s="165"/>
      <c r="BA1552" s="165"/>
    </row>
    <row r="1553" spans="1:53" s="1" customFormat="1">
      <c r="A1553" s="21" t="s">
        <v>970</v>
      </c>
      <c r="B1553" s="145" t="s">
        <v>993</v>
      </c>
      <c r="C1553" s="68" t="s">
        <v>991</v>
      </c>
      <c r="D1553" s="21" t="s">
        <v>437</v>
      </c>
      <c r="E1553" s="21" t="s">
        <v>144</v>
      </c>
      <c r="F1553" s="21">
        <v>1</v>
      </c>
      <c r="G1553" s="20" t="s">
        <v>1136</v>
      </c>
      <c r="H1553" s="21">
        <v>7</v>
      </c>
      <c r="I1553" s="49">
        <v>1</v>
      </c>
      <c r="J1553" s="37" t="s">
        <v>106</v>
      </c>
      <c r="K1553" s="31"/>
      <c r="L1553" s="31"/>
      <c r="M1553" s="38"/>
      <c r="N1553" s="193"/>
      <c r="O1553" s="21"/>
      <c r="P1553" s="21"/>
      <c r="Q1553" s="21"/>
      <c r="R1553" s="21"/>
      <c r="S1553" s="21"/>
      <c r="T1553" s="121"/>
      <c r="U1553" s="50">
        <f t="shared" si="376"/>
        <v>0</v>
      </c>
      <c r="V1553" s="29">
        <f t="shared" si="377"/>
        <v>0</v>
      </c>
      <c r="W1553" s="29">
        <f t="shared" si="378"/>
        <v>0</v>
      </c>
      <c r="X1553" s="57">
        <f t="shared" si="379"/>
        <v>0</v>
      </c>
      <c r="Y1553" s="29">
        <f t="shared" si="380"/>
        <v>0</v>
      </c>
      <c r="Z1553" s="20">
        <f t="shared" si="381"/>
        <v>0</v>
      </c>
      <c r="AA1553" s="20">
        <f t="shared" si="382"/>
        <v>0</v>
      </c>
      <c r="AB1553" s="20">
        <f t="shared" si="383"/>
        <v>1.75</v>
      </c>
      <c r="AC1553" s="20">
        <f>IF(B1553="Керівництво дипломними роботами",H1553*3,IF(B1553="Керівництво магістерськими роботами",H1553*20,IF(B1553="Рецензування бакалаврських робіт",H1553*1,IF(B1553="Рецензування магістерських робіт",H1553*2,IF(B1553="Нормоконтроль",H1553*0.33,0)))))</f>
        <v>0</v>
      </c>
      <c r="AD1553" s="20">
        <f t="shared" si="384"/>
        <v>0</v>
      </c>
      <c r="AE1553" s="23">
        <f t="shared" si="385"/>
        <v>0</v>
      </c>
      <c r="AF1553" s="25">
        <f t="shared" si="386"/>
        <v>0</v>
      </c>
      <c r="AG1553" s="360">
        <f t="shared" si="387"/>
        <v>0</v>
      </c>
      <c r="AH1553" s="211">
        <f t="shared" si="388"/>
        <v>0</v>
      </c>
      <c r="AI1553" s="361"/>
      <c r="AJ1553" s="362">
        <f t="shared" si="389"/>
        <v>1.75</v>
      </c>
      <c r="AK1553" s="181" t="s">
        <v>839</v>
      </c>
      <c r="AL1553" s="182">
        <f t="shared" si="390"/>
        <v>2.9166666666666668E-3</v>
      </c>
      <c r="AM1553" s="158" t="s">
        <v>943</v>
      </c>
      <c r="AN1553" s="20"/>
      <c r="AO1553" s="20"/>
      <c r="AP1553" s="21"/>
      <c r="AQ1553" s="122" t="s">
        <v>944</v>
      </c>
      <c r="AR1553" s="185" t="str">
        <f>INDEX(Преподаватели!F$3:F$72,MATCH($AK1553,Преподаватели!$E$3:$E$72,0),1)</f>
        <v>ст.викл.</v>
      </c>
      <c r="AS1553" s="101" t="str">
        <f>INDEX(Преподаватели!G$3:G$72,MATCH($AK1553,Преподаватели!$E$3:$E$72,0),1)</f>
        <v>сум.</v>
      </c>
      <c r="AT1553" s="101" t="str">
        <f>INDEX(Преподаватели!H$3:H$72,MATCH($AK1553,Преподаватели!$E$3:$E$72,0),1)</f>
        <v>б.с.</v>
      </c>
      <c r="AU1553" s="186" t="str">
        <f>INDEX(Преподаватели!I$3:I$72,MATCH($AK1553,Преподаватели!$E$3:$E$72,0),1)</f>
        <v>б.з.</v>
      </c>
      <c r="AV1553" s="157"/>
      <c r="AW1553" s="163"/>
      <c r="AX1553" s="163"/>
      <c r="AY1553" s="164"/>
      <c r="AZ1553" s="165"/>
      <c r="BA1553" s="165"/>
    </row>
    <row r="1554" spans="1:53">
      <c r="A1554" s="22" t="s">
        <v>970</v>
      </c>
      <c r="B1554" s="145" t="s">
        <v>993</v>
      </c>
      <c r="C1554" s="68" t="s">
        <v>995</v>
      </c>
      <c r="D1554" s="21" t="s">
        <v>437</v>
      </c>
      <c r="E1554" s="21" t="s">
        <v>144</v>
      </c>
      <c r="F1554" s="21">
        <v>2</v>
      </c>
      <c r="G1554" s="320" t="s">
        <v>1931</v>
      </c>
      <c r="H1554" s="21">
        <v>9</v>
      </c>
      <c r="I1554" s="49">
        <v>1</v>
      </c>
      <c r="J1554" s="37" t="s">
        <v>106</v>
      </c>
      <c r="K1554" s="31"/>
      <c r="L1554" s="31"/>
      <c r="M1554" s="38"/>
      <c r="N1554" s="193">
        <v>2</v>
      </c>
      <c r="O1554" s="21">
        <v>60</v>
      </c>
      <c r="P1554" s="21">
        <v>8</v>
      </c>
      <c r="Q1554" s="21">
        <v>0</v>
      </c>
      <c r="R1554" s="21">
        <v>0</v>
      </c>
      <c r="S1554" s="21">
        <v>8</v>
      </c>
      <c r="T1554" s="121">
        <v>48</v>
      </c>
      <c r="U1554" s="50">
        <f t="shared" si="376"/>
        <v>0</v>
      </c>
      <c r="V1554" s="29">
        <f t="shared" si="377"/>
        <v>0</v>
      </c>
      <c r="W1554" s="29">
        <f t="shared" si="378"/>
        <v>8</v>
      </c>
      <c r="X1554" s="57">
        <f t="shared" si="379"/>
        <v>0</v>
      </c>
      <c r="Y1554" s="29">
        <f t="shared" si="380"/>
        <v>0</v>
      </c>
      <c r="Z1554" s="20">
        <f t="shared" si="381"/>
        <v>0</v>
      </c>
      <c r="AA1554" s="20">
        <f t="shared" si="382"/>
        <v>0</v>
      </c>
      <c r="AB1554" s="20">
        <f t="shared" si="383"/>
        <v>2.25</v>
      </c>
      <c r="AC1554" s="20">
        <f t="shared" ref="AC1554:AC1567" si="392">IF(B1554="Керівництво бакалаврськими роботами",H1554*10,IF(B1554="Керівництво магістерськими роботами",H1554*20,IF(B1554="Рецензування бакалаврських робіт",H1554*1,IF(B1554="Рецензування магістерських робіт",H1554*2,IF(B1554="Нормоконтроль",H1554*0.33,0)))))</f>
        <v>0</v>
      </c>
      <c r="AD1554" s="20">
        <f t="shared" si="384"/>
        <v>0</v>
      </c>
      <c r="AE1554" s="23">
        <f t="shared" si="385"/>
        <v>0</v>
      </c>
      <c r="AF1554" s="25">
        <f t="shared" si="386"/>
        <v>0</v>
      </c>
      <c r="AG1554" s="360"/>
      <c r="AH1554" s="211">
        <f t="shared" si="388"/>
        <v>0</v>
      </c>
      <c r="AI1554" s="361"/>
      <c r="AJ1554" s="362">
        <f t="shared" si="389"/>
        <v>10.25</v>
      </c>
      <c r="AK1554" s="181" t="s">
        <v>839</v>
      </c>
      <c r="AL1554" s="182">
        <f t="shared" si="390"/>
        <v>1.7083333333333332E-2</v>
      </c>
      <c r="AM1554" s="158" t="s">
        <v>943</v>
      </c>
      <c r="AN1554" s="20"/>
      <c r="AO1554" s="20"/>
      <c r="AP1554" s="21"/>
      <c r="AQ1554" s="122" t="s">
        <v>944</v>
      </c>
      <c r="AR1554" s="185" t="str">
        <f>INDEX(Преподаватели!F$3:F$72,MATCH($AK1554,Преподаватели!$E$3:$E$72,0),1)</f>
        <v>ст.викл.</v>
      </c>
      <c r="AS1554" s="101" t="str">
        <f>INDEX(Преподаватели!G$3:G$72,MATCH($AK1554,Преподаватели!$E$3:$E$72,0),1)</f>
        <v>сум.</v>
      </c>
      <c r="AT1554" s="101" t="str">
        <f>INDEX(Преподаватели!H$3:H$72,MATCH($AK1554,Преподаватели!$E$3:$E$72,0),1)</f>
        <v>б.с.</v>
      </c>
      <c r="AU1554" s="186" t="str">
        <f>INDEX(Преподаватели!I$3:I$72,MATCH($AK1554,Преподаватели!$E$3:$E$72,0),1)</f>
        <v>б.з.</v>
      </c>
      <c r="AV1554" s="157"/>
      <c r="AW1554" s="163"/>
      <c r="AX1554" s="163"/>
      <c r="AY1554" s="164"/>
      <c r="AZ1554" s="165"/>
      <c r="BA1554" s="165"/>
    </row>
    <row r="1555" spans="1:53">
      <c r="A1555" s="334" t="s">
        <v>439</v>
      </c>
      <c r="B1555" s="145" t="s">
        <v>1022</v>
      </c>
      <c r="C1555" s="68" t="s">
        <v>995</v>
      </c>
      <c r="D1555" s="21" t="s">
        <v>437</v>
      </c>
      <c r="E1555" s="21" t="s">
        <v>144</v>
      </c>
      <c r="F1555" s="21">
        <v>1</v>
      </c>
      <c r="G1555" s="320" t="s">
        <v>1931</v>
      </c>
      <c r="H1555" s="21">
        <v>9</v>
      </c>
      <c r="I1555" s="49">
        <v>1</v>
      </c>
      <c r="J1555" s="31"/>
      <c r="K1555" s="31"/>
      <c r="L1555" s="31"/>
      <c r="M1555" s="38"/>
      <c r="N1555" s="193"/>
      <c r="O1555" s="21"/>
      <c r="P1555" s="21">
        <v>4</v>
      </c>
      <c r="Q1555" s="21">
        <v>4</v>
      </c>
      <c r="R1555" s="21"/>
      <c r="S1555" s="21"/>
      <c r="T1555" s="121"/>
      <c r="U1555" s="50">
        <f t="shared" si="376"/>
        <v>4</v>
      </c>
      <c r="V1555" s="29">
        <f t="shared" si="377"/>
        <v>0</v>
      </c>
      <c r="W1555" s="29">
        <f t="shared" si="378"/>
        <v>0</v>
      </c>
      <c r="X1555" s="57">
        <f t="shared" si="379"/>
        <v>0</v>
      </c>
      <c r="Y1555" s="29">
        <f t="shared" si="380"/>
        <v>0</v>
      </c>
      <c r="Z1555" s="20">
        <f t="shared" si="381"/>
        <v>0</v>
      </c>
      <c r="AA1555" s="20">
        <f t="shared" si="382"/>
        <v>0</v>
      </c>
      <c r="AB1555" s="20">
        <f t="shared" si="383"/>
        <v>0</v>
      </c>
      <c r="AC1555" s="20">
        <f t="shared" si="392"/>
        <v>0</v>
      </c>
      <c r="AD1555" s="20">
        <f t="shared" si="384"/>
        <v>0</v>
      </c>
      <c r="AE1555" s="23">
        <f t="shared" si="385"/>
        <v>0</v>
      </c>
      <c r="AF1555" s="25">
        <f t="shared" si="386"/>
        <v>0</v>
      </c>
      <c r="AG1555" s="360">
        <f t="shared" si="387"/>
        <v>0</v>
      </c>
      <c r="AH1555" s="211">
        <f t="shared" si="388"/>
        <v>0</v>
      </c>
      <c r="AI1555" s="361"/>
      <c r="AJ1555" s="362">
        <f t="shared" si="389"/>
        <v>4</v>
      </c>
      <c r="AK1555" s="181" t="s">
        <v>996</v>
      </c>
      <c r="AL1555" s="182">
        <f t="shared" si="390"/>
        <v>6.6666666666666671E-3</v>
      </c>
      <c r="AM1555" s="158" t="s">
        <v>943</v>
      </c>
      <c r="AN1555" s="20"/>
      <c r="AO1555" s="20"/>
      <c r="AP1555" s="21"/>
      <c r="AQ1555" s="122" t="s">
        <v>944</v>
      </c>
      <c r="AR1555" s="185" t="str">
        <f>INDEX(Преподаватели!F$3:F$72,MATCH($AK1555,Преподаватели!$E$3:$E$72,0),1)</f>
        <v>доц.</v>
      </c>
      <c r="AS1555" s="101" t="str">
        <f>INDEX(Преподаватели!G$3:G$72,MATCH($AK1555,Преподаватели!$E$3:$E$72,0),1)</f>
        <v>шт.</v>
      </c>
      <c r="AT1555" s="101" t="str">
        <f>INDEX(Преподаватели!H$3:H$72,MATCH($AK1555,Преподаватели!$E$3:$E$72,0),1)</f>
        <v>к.н.</v>
      </c>
      <c r="AU1555" s="186" t="str">
        <f>INDEX(Преподаватели!I$3:I$72,MATCH($AK1555,Преподаватели!$E$3:$E$72,0),1)</f>
        <v>б.з.</v>
      </c>
      <c r="AV1555" s="157"/>
      <c r="AW1555" s="163"/>
      <c r="AX1555" s="163"/>
      <c r="AY1555" s="164"/>
      <c r="AZ1555" s="165"/>
      <c r="BA1555" s="165"/>
    </row>
    <row r="1556" spans="1:53" s="1" customFormat="1">
      <c r="A1556" s="22" t="s">
        <v>1023</v>
      </c>
      <c r="B1556" s="145" t="s">
        <v>1022</v>
      </c>
      <c r="C1556" s="68" t="s">
        <v>995</v>
      </c>
      <c r="D1556" s="21" t="s">
        <v>437</v>
      </c>
      <c r="E1556" s="21" t="s">
        <v>144</v>
      </c>
      <c r="F1556" s="21">
        <v>1</v>
      </c>
      <c r="G1556" s="320" t="s">
        <v>1931</v>
      </c>
      <c r="H1556" s="21">
        <v>9</v>
      </c>
      <c r="I1556" s="49">
        <v>1</v>
      </c>
      <c r="J1556" s="37"/>
      <c r="K1556" s="31" t="s">
        <v>106</v>
      </c>
      <c r="L1556" s="31"/>
      <c r="M1556" s="38"/>
      <c r="N1556" s="193">
        <v>3</v>
      </c>
      <c r="O1556" s="21">
        <v>90</v>
      </c>
      <c r="P1556" s="21">
        <v>8</v>
      </c>
      <c r="Q1556" s="21">
        <v>0</v>
      </c>
      <c r="R1556" s="21">
        <v>0</v>
      </c>
      <c r="S1556" s="21">
        <v>8</v>
      </c>
      <c r="T1556" s="121">
        <v>82</v>
      </c>
      <c r="U1556" s="50">
        <f t="shared" si="376"/>
        <v>0</v>
      </c>
      <c r="V1556" s="29">
        <f t="shared" si="377"/>
        <v>0</v>
      </c>
      <c r="W1556" s="29">
        <f t="shared" si="378"/>
        <v>8</v>
      </c>
      <c r="X1556" s="57">
        <f t="shared" si="379"/>
        <v>0</v>
      </c>
      <c r="Y1556" s="29">
        <f t="shared" si="380"/>
        <v>0</v>
      </c>
      <c r="Z1556" s="20">
        <f t="shared" si="381"/>
        <v>0</v>
      </c>
      <c r="AA1556" s="20">
        <f t="shared" si="382"/>
        <v>0</v>
      </c>
      <c r="AB1556" s="20">
        <f t="shared" si="383"/>
        <v>0</v>
      </c>
      <c r="AC1556" s="20">
        <f t="shared" si="392"/>
        <v>0</v>
      </c>
      <c r="AD1556" s="20">
        <f t="shared" si="384"/>
        <v>0</v>
      </c>
      <c r="AE1556" s="23">
        <f t="shared" si="385"/>
        <v>0</v>
      </c>
      <c r="AF1556" s="25">
        <f t="shared" si="386"/>
        <v>0</v>
      </c>
      <c r="AG1556" s="360">
        <f t="shared" si="387"/>
        <v>2.16</v>
      </c>
      <c r="AH1556" s="211">
        <f t="shared" si="388"/>
        <v>0</v>
      </c>
      <c r="AI1556" s="361"/>
      <c r="AJ1556" s="362">
        <f t="shared" si="389"/>
        <v>10.16</v>
      </c>
      <c r="AK1556" s="181" t="s">
        <v>996</v>
      </c>
      <c r="AL1556" s="182">
        <f t="shared" si="390"/>
        <v>1.6933333333333335E-2</v>
      </c>
      <c r="AM1556" s="158" t="s">
        <v>943</v>
      </c>
      <c r="AN1556" s="20"/>
      <c r="AO1556" s="20"/>
      <c r="AP1556" s="21"/>
      <c r="AQ1556" s="122" t="s">
        <v>944</v>
      </c>
      <c r="AR1556" s="185" t="str">
        <f>INDEX(Преподаватели!F$3:F$72,MATCH($AK1556,Преподаватели!$E$3:$E$72,0),1)</f>
        <v>доц.</v>
      </c>
      <c r="AS1556" s="101" t="str">
        <f>INDEX(Преподаватели!G$3:G$72,MATCH($AK1556,Преподаватели!$E$3:$E$72,0),1)</f>
        <v>шт.</v>
      </c>
      <c r="AT1556" s="101" t="str">
        <f>INDEX(Преподаватели!H$3:H$72,MATCH($AK1556,Преподаватели!$E$3:$E$72,0),1)</f>
        <v>к.н.</v>
      </c>
      <c r="AU1556" s="186" t="str">
        <f>INDEX(Преподаватели!I$3:I$72,MATCH($AK1556,Преподаватели!$E$3:$E$72,0),1)</f>
        <v>б.з.</v>
      </c>
      <c r="AV1556" s="157"/>
      <c r="AW1556" s="163"/>
      <c r="AX1556" s="163"/>
      <c r="AY1556" s="164"/>
      <c r="AZ1556" s="165"/>
      <c r="BA1556" s="165"/>
    </row>
    <row r="1557" spans="1:53" s="1" customFormat="1">
      <c r="A1557" s="334" t="s">
        <v>439</v>
      </c>
      <c r="B1557" s="145" t="s">
        <v>994</v>
      </c>
      <c r="C1557" s="68" t="s">
        <v>995</v>
      </c>
      <c r="D1557" s="21" t="s">
        <v>437</v>
      </c>
      <c r="E1557" s="21" t="s">
        <v>144</v>
      </c>
      <c r="F1557" s="21">
        <v>1</v>
      </c>
      <c r="G1557" s="320" t="s">
        <v>1931</v>
      </c>
      <c r="H1557" s="21">
        <v>9</v>
      </c>
      <c r="I1557" s="49">
        <v>1</v>
      </c>
      <c r="J1557" s="37"/>
      <c r="K1557" s="31"/>
      <c r="L1557" s="31"/>
      <c r="M1557" s="38"/>
      <c r="N1557" s="193"/>
      <c r="O1557" s="21"/>
      <c r="P1557" s="21">
        <v>4</v>
      </c>
      <c r="Q1557" s="21">
        <v>4</v>
      </c>
      <c r="R1557" s="21"/>
      <c r="S1557" s="21"/>
      <c r="T1557" s="121"/>
      <c r="U1557" s="50">
        <f t="shared" si="376"/>
        <v>4</v>
      </c>
      <c r="V1557" s="29">
        <f t="shared" si="377"/>
        <v>0</v>
      </c>
      <c r="W1557" s="29">
        <f t="shared" si="378"/>
        <v>0</v>
      </c>
      <c r="X1557" s="57">
        <f t="shared" si="379"/>
        <v>0</v>
      </c>
      <c r="Y1557" s="29">
        <f t="shared" si="380"/>
        <v>0</v>
      </c>
      <c r="Z1557" s="20">
        <f t="shared" si="381"/>
        <v>0</v>
      </c>
      <c r="AA1557" s="20">
        <f t="shared" si="382"/>
        <v>0</v>
      </c>
      <c r="AB1557" s="20">
        <f t="shared" si="383"/>
        <v>0</v>
      </c>
      <c r="AC1557" s="20">
        <f t="shared" si="392"/>
        <v>0</v>
      </c>
      <c r="AD1557" s="20">
        <f t="shared" si="384"/>
        <v>0</v>
      </c>
      <c r="AE1557" s="23">
        <f t="shared" si="385"/>
        <v>0</v>
      </c>
      <c r="AF1557" s="25">
        <f t="shared" si="386"/>
        <v>0</v>
      </c>
      <c r="AG1557" s="360">
        <f t="shared" si="387"/>
        <v>0</v>
      </c>
      <c r="AH1557" s="211">
        <f t="shared" si="388"/>
        <v>0</v>
      </c>
      <c r="AI1557" s="361"/>
      <c r="AJ1557" s="362">
        <f t="shared" si="389"/>
        <v>4</v>
      </c>
      <c r="AK1557" s="181" t="s">
        <v>996</v>
      </c>
      <c r="AL1557" s="182">
        <f t="shared" si="390"/>
        <v>6.6666666666666671E-3</v>
      </c>
      <c r="AM1557" s="158" t="s">
        <v>943</v>
      </c>
      <c r="AN1557" s="20"/>
      <c r="AO1557" s="20"/>
      <c r="AP1557" s="21"/>
      <c r="AQ1557" s="122" t="s">
        <v>944</v>
      </c>
      <c r="AR1557" s="185" t="str">
        <f>INDEX(Преподаватели!F$3:F$72,MATCH($AK1557,Преподаватели!$E$3:$E$72,0),1)</f>
        <v>доц.</v>
      </c>
      <c r="AS1557" s="101" t="str">
        <f>INDEX(Преподаватели!G$3:G$72,MATCH($AK1557,Преподаватели!$E$3:$E$72,0),1)</f>
        <v>шт.</v>
      </c>
      <c r="AT1557" s="101" t="str">
        <f>INDEX(Преподаватели!H$3:H$72,MATCH($AK1557,Преподаватели!$E$3:$E$72,0),1)</f>
        <v>к.н.</v>
      </c>
      <c r="AU1557" s="186" t="str">
        <f>INDEX(Преподаватели!I$3:I$72,MATCH($AK1557,Преподаватели!$E$3:$E$72,0),1)</f>
        <v>б.з.</v>
      </c>
      <c r="AV1557" s="157"/>
      <c r="AW1557" s="163"/>
      <c r="AX1557" s="163"/>
      <c r="AY1557" s="164"/>
      <c r="AZ1557" s="165"/>
      <c r="BA1557" s="165"/>
    </row>
    <row r="1558" spans="1:53" s="1" customFormat="1">
      <c r="A1558" s="21" t="s">
        <v>976</v>
      </c>
      <c r="B1558" s="145" t="s">
        <v>569</v>
      </c>
      <c r="C1558" s="68" t="s">
        <v>995</v>
      </c>
      <c r="D1558" s="21" t="s">
        <v>437</v>
      </c>
      <c r="E1558" s="21" t="s">
        <v>144</v>
      </c>
      <c r="F1558" s="21">
        <v>1</v>
      </c>
      <c r="G1558" s="320" t="s">
        <v>1931</v>
      </c>
      <c r="H1558" s="21">
        <v>9</v>
      </c>
      <c r="I1558" s="49">
        <v>1</v>
      </c>
      <c r="J1558" s="37"/>
      <c r="K1558" s="31"/>
      <c r="L1558" s="31"/>
      <c r="M1558" s="38"/>
      <c r="N1558" s="193"/>
      <c r="O1558" s="21"/>
      <c r="P1558" s="21">
        <v>4</v>
      </c>
      <c r="Q1558" s="21">
        <v>4</v>
      </c>
      <c r="R1558" s="21"/>
      <c r="S1558" s="21"/>
      <c r="T1558" s="121"/>
      <c r="U1558" s="50">
        <f t="shared" si="376"/>
        <v>4</v>
      </c>
      <c r="V1558" s="29">
        <f t="shared" si="377"/>
        <v>0</v>
      </c>
      <c r="W1558" s="29">
        <f t="shared" si="378"/>
        <v>0</v>
      </c>
      <c r="X1558" s="57">
        <f t="shared" si="379"/>
        <v>0</v>
      </c>
      <c r="Y1558" s="29">
        <f t="shared" si="380"/>
        <v>0</v>
      </c>
      <c r="Z1558" s="20">
        <f t="shared" si="381"/>
        <v>0</v>
      </c>
      <c r="AA1558" s="20">
        <f t="shared" si="382"/>
        <v>0</v>
      </c>
      <c r="AB1558" s="20">
        <f t="shared" si="383"/>
        <v>0</v>
      </c>
      <c r="AC1558" s="20">
        <f t="shared" si="392"/>
        <v>0</v>
      </c>
      <c r="AD1558" s="20">
        <f t="shared" si="384"/>
        <v>0</v>
      </c>
      <c r="AE1558" s="23">
        <f t="shared" si="385"/>
        <v>0</v>
      </c>
      <c r="AF1558" s="25">
        <f t="shared" si="386"/>
        <v>0</v>
      </c>
      <c r="AG1558" s="360">
        <f t="shared" si="387"/>
        <v>0</v>
      </c>
      <c r="AH1558" s="211">
        <f t="shared" si="388"/>
        <v>0</v>
      </c>
      <c r="AI1558" s="361"/>
      <c r="AJ1558" s="362">
        <f t="shared" si="389"/>
        <v>4</v>
      </c>
      <c r="AK1558" s="181" t="s">
        <v>1001</v>
      </c>
      <c r="AL1558" s="182">
        <f t="shared" si="390"/>
        <v>6.6666666666666671E-3</v>
      </c>
      <c r="AM1558" s="158" t="s">
        <v>943</v>
      </c>
      <c r="AN1558" s="20"/>
      <c r="AO1558" s="20"/>
      <c r="AP1558" s="21"/>
      <c r="AQ1558" s="122" t="s">
        <v>944</v>
      </c>
      <c r="AR1558" s="185" t="str">
        <f>INDEX(Преподаватели!F$3:F$72,MATCH($AK1558,Преподаватели!$E$3:$E$72,0),1)</f>
        <v>доц.</v>
      </c>
      <c r="AS1558" s="101" t="str">
        <f>INDEX(Преподаватели!G$3:G$72,MATCH($AK1558,Преподаватели!$E$3:$E$72,0),1)</f>
        <v>шт.сум.</v>
      </c>
      <c r="AT1558" s="101" t="str">
        <f>INDEX(Преподаватели!H$3:H$72,MATCH($AK1558,Преподаватели!$E$3:$E$72,0),1)</f>
        <v>к.н.</v>
      </c>
      <c r="AU1558" s="186" t="str">
        <f>INDEX(Преподаватели!I$3:I$72,MATCH($AK1558,Преподаватели!$E$3:$E$72,0),1)</f>
        <v>доц.</v>
      </c>
      <c r="AV1558" s="157"/>
      <c r="AW1558" s="163"/>
      <c r="AX1558" s="163"/>
      <c r="AY1558" s="164"/>
      <c r="AZ1558" s="165"/>
      <c r="BA1558" s="165"/>
    </row>
    <row r="1559" spans="1:53">
      <c r="A1559" s="22" t="s">
        <v>976</v>
      </c>
      <c r="B1559" s="145" t="s">
        <v>569</v>
      </c>
      <c r="C1559" s="68" t="s">
        <v>995</v>
      </c>
      <c r="D1559" s="21" t="s">
        <v>437</v>
      </c>
      <c r="E1559" s="21" t="s">
        <v>144</v>
      </c>
      <c r="F1559" s="21">
        <v>2</v>
      </c>
      <c r="G1559" s="320" t="s">
        <v>1931</v>
      </c>
      <c r="H1559" s="21">
        <v>9</v>
      </c>
      <c r="I1559" s="49">
        <v>1</v>
      </c>
      <c r="J1559" s="37"/>
      <c r="K1559" s="31" t="s">
        <v>106</v>
      </c>
      <c r="L1559" s="31"/>
      <c r="M1559" s="38"/>
      <c r="N1559" s="193">
        <v>3</v>
      </c>
      <c r="O1559" s="21">
        <v>90</v>
      </c>
      <c r="P1559" s="21">
        <v>8</v>
      </c>
      <c r="Q1559" s="21">
        <v>0</v>
      </c>
      <c r="R1559" s="21">
        <v>0</v>
      </c>
      <c r="S1559" s="21">
        <v>8</v>
      </c>
      <c r="T1559" s="121">
        <v>78</v>
      </c>
      <c r="U1559" s="50">
        <f t="shared" si="376"/>
        <v>0</v>
      </c>
      <c r="V1559" s="29">
        <f t="shared" si="377"/>
        <v>0</v>
      </c>
      <c r="W1559" s="29">
        <f t="shared" si="378"/>
        <v>8</v>
      </c>
      <c r="X1559" s="57">
        <f t="shared" si="379"/>
        <v>0</v>
      </c>
      <c r="Y1559" s="29">
        <f t="shared" si="380"/>
        <v>0</v>
      </c>
      <c r="Z1559" s="20">
        <f t="shared" si="381"/>
        <v>0</v>
      </c>
      <c r="AA1559" s="20">
        <f t="shared" si="382"/>
        <v>0</v>
      </c>
      <c r="AB1559" s="20">
        <f t="shared" si="383"/>
        <v>0</v>
      </c>
      <c r="AC1559" s="20">
        <f t="shared" si="392"/>
        <v>0</v>
      </c>
      <c r="AD1559" s="20">
        <f t="shared" si="384"/>
        <v>0</v>
      </c>
      <c r="AE1559" s="23">
        <f t="shared" si="385"/>
        <v>0</v>
      </c>
      <c r="AF1559" s="25">
        <f t="shared" si="386"/>
        <v>0</v>
      </c>
      <c r="AG1559" s="360">
        <f t="shared" si="387"/>
        <v>2.16</v>
      </c>
      <c r="AH1559" s="211">
        <f t="shared" si="388"/>
        <v>0</v>
      </c>
      <c r="AI1559" s="361"/>
      <c r="AJ1559" s="362">
        <f t="shared" si="389"/>
        <v>10.16</v>
      </c>
      <c r="AK1559" s="181" t="s">
        <v>1001</v>
      </c>
      <c r="AL1559" s="182">
        <f t="shared" si="390"/>
        <v>1.6933333333333335E-2</v>
      </c>
      <c r="AM1559" s="158" t="s">
        <v>943</v>
      </c>
      <c r="AN1559" s="20"/>
      <c r="AO1559" s="20"/>
      <c r="AP1559" s="21"/>
      <c r="AQ1559" s="122" t="s">
        <v>944</v>
      </c>
      <c r="AR1559" s="185" t="str">
        <f>INDEX(Преподаватели!F$3:F$72,MATCH($AK1559,Преподаватели!$E$3:$E$72,0),1)</f>
        <v>доц.</v>
      </c>
      <c r="AS1559" s="101" t="str">
        <f>INDEX(Преподаватели!G$3:G$72,MATCH($AK1559,Преподаватели!$E$3:$E$72,0),1)</f>
        <v>шт.сум.</v>
      </c>
      <c r="AT1559" s="101" t="str">
        <f>INDEX(Преподаватели!H$3:H$72,MATCH($AK1559,Преподаватели!$E$3:$E$72,0),1)</f>
        <v>к.н.</v>
      </c>
      <c r="AU1559" s="186" t="str">
        <f>INDEX(Преподаватели!I$3:I$72,MATCH($AK1559,Преподаватели!$E$3:$E$72,0),1)</f>
        <v>доц.</v>
      </c>
      <c r="AV1559" s="157"/>
      <c r="AW1559" s="163"/>
      <c r="AX1559" s="163"/>
      <c r="AY1559" s="164"/>
      <c r="AZ1559" s="165"/>
      <c r="BA1559" s="165"/>
    </row>
    <row r="1560" spans="1:53">
      <c r="A1560" s="22" t="s">
        <v>980</v>
      </c>
      <c r="B1560" s="145" t="s">
        <v>997</v>
      </c>
      <c r="C1560" s="68" t="s">
        <v>991</v>
      </c>
      <c r="D1560" s="21" t="s">
        <v>437</v>
      </c>
      <c r="E1560" s="21" t="s">
        <v>144</v>
      </c>
      <c r="F1560" s="21">
        <v>1</v>
      </c>
      <c r="G1560" s="20" t="s">
        <v>1136</v>
      </c>
      <c r="H1560" s="21">
        <v>7</v>
      </c>
      <c r="I1560" s="49">
        <v>1</v>
      </c>
      <c r="J1560" s="37"/>
      <c r="K1560" s="31"/>
      <c r="L1560" s="31"/>
      <c r="M1560" s="38"/>
      <c r="N1560" s="193"/>
      <c r="O1560" s="21"/>
      <c r="P1560" s="21">
        <v>4</v>
      </c>
      <c r="Q1560" s="21">
        <v>4</v>
      </c>
      <c r="R1560" s="21"/>
      <c r="S1560" s="21"/>
      <c r="T1560" s="121"/>
      <c r="U1560" s="50">
        <f t="shared" si="376"/>
        <v>4</v>
      </c>
      <c r="V1560" s="29">
        <f t="shared" si="377"/>
        <v>0</v>
      </c>
      <c r="W1560" s="29">
        <f t="shared" si="378"/>
        <v>0</v>
      </c>
      <c r="X1560" s="57">
        <f t="shared" si="379"/>
        <v>0</v>
      </c>
      <c r="Y1560" s="29">
        <f t="shared" si="380"/>
        <v>0</v>
      </c>
      <c r="Z1560" s="20">
        <f t="shared" si="381"/>
        <v>0</v>
      </c>
      <c r="AA1560" s="20">
        <f t="shared" si="382"/>
        <v>0</v>
      </c>
      <c r="AB1560" s="20">
        <f t="shared" si="383"/>
        <v>0</v>
      </c>
      <c r="AC1560" s="20">
        <f t="shared" si="392"/>
        <v>0</v>
      </c>
      <c r="AD1560" s="20">
        <f t="shared" si="384"/>
        <v>0</v>
      </c>
      <c r="AE1560" s="23">
        <f t="shared" si="385"/>
        <v>0</v>
      </c>
      <c r="AF1560" s="25">
        <f t="shared" si="386"/>
        <v>0</v>
      </c>
      <c r="AG1560" s="360">
        <f t="shared" si="387"/>
        <v>0</v>
      </c>
      <c r="AH1560" s="211">
        <f t="shared" si="388"/>
        <v>0</v>
      </c>
      <c r="AI1560" s="361"/>
      <c r="AJ1560" s="362">
        <f t="shared" si="389"/>
        <v>4</v>
      </c>
      <c r="AK1560" s="181" t="s">
        <v>1001</v>
      </c>
      <c r="AL1560" s="182">
        <f t="shared" si="390"/>
        <v>6.6666666666666671E-3</v>
      </c>
      <c r="AM1560" s="158" t="s">
        <v>943</v>
      </c>
      <c r="AN1560" s="20"/>
      <c r="AO1560" s="20"/>
      <c r="AP1560" s="21"/>
      <c r="AQ1560" s="122" t="s">
        <v>944</v>
      </c>
      <c r="AR1560" s="185" t="str">
        <f>INDEX(Преподаватели!F$3:F$72,MATCH($AK1560,Преподаватели!$E$3:$E$72,0),1)</f>
        <v>доц.</v>
      </c>
      <c r="AS1560" s="101" t="str">
        <f>INDEX(Преподаватели!G$3:G$72,MATCH($AK1560,Преподаватели!$E$3:$E$72,0),1)</f>
        <v>шт.сум.</v>
      </c>
      <c r="AT1560" s="101" t="str">
        <f>INDEX(Преподаватели!H$3:H$72,MATCH($AK1560,Преподаватели!$E$3:$E$72,0),1)</f>
        <v>к.н.</v>
      </c>
      <c r="AU1560" s="186" t="str">
        <f>INDEX(Преподаватели!I$3:I$72,MATCH($AK1560,Преподаватели!$E$3:$E$72,0),1)</f>
        <v>доц.</v>
      </c>
      <c r="AV1560" s="157"/>
      <c r="AW1560" s="163"/>
      <c r="AX1560" s="163"/>
      <c r="AY1560" s="164"/>
      <c r="AZ1560" s="165"/>
      <c r="BA1560" s="165"/>
    </row>
    <row r="1561" spans="1:53" s="1" customFormat="1">
      <c r="A1561" s="21" t="s">
        <v>980</v>
      </c>
      <c r="B1561" s="145" t="s">
        <v>997</v>
      </c>
      <c r="C1561" s="68" t="s">
        <v>991</v>
      </c>
      <c r="D1561" s="21" t="s">
        <v>437</v>
      </c>
      <c r="E1561" s="21" t="s">
        <v>144</v>
      </c>
      <c r="F1561" s="21">
        <v>2</v>
      </c>
      <c r="G1561" s="20" t="s">
        <v>1136</v>
      </c>
      <c r="H1561" s="21">
        <v>7</v>
      </c>
      <c r="I1561" s="49">
        <v>1</v>
      </c>
      <c r="J1561" s="37" t="s">
        <v>106</v>
      </c>
      <c r="K1561" s="31"/>
      <c r="L1561" s="31"/>
      <c r="M1561" s="38"/>
      <c r="N1561" s="193">
        <v>3</v>
      </c>
      <c r="O1561" s="21">
        <v>90</v>
      </c>
      <c r="P1561" s="21">
        <v>8</v>
      </c>
      <c r="Q1561" s="21">
        <v>0</v>
      </c>
      <c r="R1561" s="21">
        <v>0</v>
      </c>
      <c r="S1561" s="21">
        <v>8</v>
      </c>
      <c r="T1561" s="121">
        <v>78</v>
      </c>
      <c r="U1561" s="50">
        <f t="shared" si="376"/>
        <v>0</v>
      </c>
      <c r="V1561" s="29">
        <f t="shared" si="377"/>
        <v>0</v>
      </c>
      <c r="W1561" s="29">
        <f t="shared" si="378"/>
        <v>8</v>
      </c>
      <c r="X1561" s="57">
        <f t="shared" si="379"/>
        <v>0</v>
      </c>
      <c r="Y1561" s="29">
        <f t="shared" si="380"/>
        <v>0</v>
      </c>
      <c r="Z1561" s="20">
        <f t="shared" si="381"/>
        <v>0</v>
      </c>
      <c r="AA1561" s="20">
        <f t="shared" si="382"/>
        <v>0</v>
      </c>
      <c r="AB1561" s="20">
        <f t="shared" si="383"/>
        <v>1.75</v>
      </c>
      <c r="AC1561" s="20">
        <f t="shared" si="392"/>
        <v>0</v>
      </c>
      <c r="AD1561" s="20">
        <f t="shared" si="384"/>
        <v>0</v>
      </c>
      <c r="AE1561" s="23">
        <f t="shared" si="385"/>
        <v>0</v>
      </c>
      <c r="AF1561" s="25">
        <f t="shared" si="386"/>
        <v>0</v>
      </c>
      <c r="AG1561" s="360">
        <f t="shared" si="387"/>
        <v>1.68</v>
      </c>
      <c r="AH1561" s="211">
        <f t="shared" si="388"/>
        <v>0</v>
      </c>
      <c r="AI1561" s="361"/>
      <c r="AJ1561" s="362">
        <f t="shared" si="389"/>
        <v>11.43</v>
      </c>
      <c r="AK1561" s="181" t="s">
        <v>1001</v>
      </c>
      <c r="AL1561" s="182">
        <f t="shared" si="390"/>
        <v>1.9050000000000001E-2</v>
      </c>
      <c r="AM1561" s="158" t="s">
        <v>943</v>
      </c>
      <c r="AN1561" s="20"/>
      <c r="AO1561" s="20"/>
      <c r="AP1561" s="21"/>
      <c r="AQ1561" s="122" t="s">
        <v>944</v>
      </c>
      <c r="AR1561" s="185" t="str">
        <f>INDEX(Преподаватели!F$3:F$72,MATCH($AK1561,Преподаватели!$E$3:$E$72,0),1)</f>
        <v>доц.</v>
      </c>
      <c r="AS1561" s="101" t="str">
        <f>INDEX(Преподаватели!G$3:G$72,MATCH($AK1561,Преподаватели!$E$3:$E$72,0),1)</f>
        <v>шт.сум.</v>
      </c>
      <c r="AT1561" s="101" t="str">
        <f>INDEX(Преподаватели!H$3:H$72,MATCH($AK1561,Преподаватели!$E$3:$E$72,0),1)</f>
        <v>к.н.</v>
      </c>
      <c r="AU1561" s="186" t="str">
        <f>INDEX(Преподаватели!I$3:I$72,MATCH($AK1561,Преподаватели!$E$3:$E$72,0),1)</f>
        <v>доц.</v>
      </c>
      <c r="AV1561" s="157"/>
      <c r="AW1561" s="163"/>
      <c r="AX1561" s="163"/>
      <c r="AY1561" s="164"/>
      <c r="AZ1561" s="165"/>
      <c r="BA1561" s="165"/>
    </row>
    <row r="1562" spans="1:53">
      <c r="A1562" s="334" t="s">
        <v>439</v>
      </c>
      <c r="B1562" s="145" t="s">
        <v>534</v>
      </c>
      <c r="C1562" s="68" t="s">
        <v>995</v>
      </c>
      <c r="D1562" s="21" t="s">
        <v>437</v>
      </c>
      <c r="E1562" s="21" t="s">
        <v>144</v>
      </c>
      <c r="F1562" s="21">
        <v>1</v>
      </c>
      <c r="G1562" s="320" t="s">
        <v>1931</v>
      </c>
      <c r="H1562" s="21">
        <v>9</v>
      </c>
      <c r="I1562" s="49">
        <v>1</v>
      </c>
      <c r="J1562" s="37"/>
      <c r="K1562" s="31"/>
      <c r="L1562" s="31"/>
      <c r="M1562" s="38"/>
      <c r="N1562" s="193"/>
      <c r="O1562" s="21"/>
      <c r="P1562" s="21">
        <v>4</v>
      </c>
      <c r="Q1562" s="21">
        <v>4</v>
      </c>
      <c r="R1562" s="21"/>
      <c r="S1562" s="21"/>
      <c r="T1562" s="121"/>
      <c r="U1562" s="50">
        <f t="shared" si="376"/>
        <v>4</v>
      </c>
      <c r="V1562" s="29">
        <f t="shared" si="377"/>
        <v>0</v>
      </c>
      <c r="W1562" s="29">
        <f t="shared" si="378"/>
        <v>0</v>
      </c>
      <c r="X1562" s="57">
        <f t="shared" si="379"/>
        <v>0</v>
      </c>
      <c r="Y1562" s="29">
        <f t="shared" si="380"/>
        <v>0</v>
      </c>
      <c r="Z1562" s="20">
        <f t="shared" si="381"/>
        <v>0</v>
      </c>
      <c r="AA1562" s="20">
        <f t="shared" si="382"/>
        <v>0</v>
      </c>
      <c r="AB1562" s="20">
        <f t="shared" si="383"/>
        <v>0</v>
      </c>
      <c r="AC1562" s="20">
        <f t="shared" si="392"/>
        <v>0</v>
      </c>
      <c r="AD1562" s="20">
        <f t="shared" si="384"/>
        <v>0</v>
      </c>
      <c r="AE1562" s="23">
        <f t="shared" si="385"/>
        <v>0</v>
      </c>
      <c r="AF1562" s="25">
        <f t="shared" si="386"/>
        <v>0</v>
      </c>
      <c r="AG1562" s="360">
        <f t="shared" si="387"/>
        <v>0</v>
      </c>
      <c r="AH1562" s="211">
        <f t="shared" si="388"/>
        <v>0</v>
      </c>
      <c r="AI1562" s="361"/>
      <c r="AJ1562" s="362">
        <f t="shared" si="389"/>
        <v>4</v>
      </c>
      <c r="AK1562" s="181" t="s">
        <v>954</v>
      </c>
      <c r="AL1562" s="182">
        <f t="shared" si="390"/>
        <v>6.6666666666666671E-3</v>
      </c>
      <c r="AM1562" s="158" t="s">
        <v>943</v>
      </c>
      <c r="AN1562" s="20"/>
      <c r="AO1562" s="20"/>
      <c r="AP1562" s="21"/>
      <c r="AQ1562" s="122" t="s">
        <v>944</v>
      </c>
      <c r="AR1562" s="185" t="str">
        <f>INDEX(Преподаватели!F$3:F$72,MATCH($AK1562,Преподаватели!$E$3:$E$72,0),1)</f>
        <v>ст.викл.</v>
      </c>
      <c r="AS1562" s="101" t="str">
        <f>INDEX(Преподаватели!G$3:G$72,MATCH($AK1562,Преподаватели!$E$3:$E$72,0),1)</f>
        <v>шт.</v>
      </c>
      <c r="AT1562" s="101" t="str">
        <f>INDEX(Преподаватели!H$3:H$72,MATCH($AK1562,Преподаватели!$E$3:$E$72,0),1)</f>
        <v>б.с.</v>
      </c>
      <c r="AU1562" s="186" t="str">
        <f>INDEX(Преподаватели!I$3:I$72,MATCH($AK1562,Преподаватели!$E$3:$E$72,0),1)</f>
        <v>б.з.</v>
      </c>
      <c r="AV1562" s="157"/>
      <c r="AW1562" s="163"/>
      <c r="AX1562" s="163"/>
      <c r="AY1562" s="164"/>
      <c r="AZ1562" s="165"/>
      <c r="BA1562" s="165"/>
    </row>
    <row r="1563" spans="1:53">
      <c r="A1563" s="22" t="s">
        <v>982</v>
      </c>
      <c r="B1563" s="145" t="s">
        <v>534</v>
      </c>
      <c r="C1563" s="68" t="s">
        <v>995</v>
      </c>
      <c r="D1563" s="21" t="s">
        <v>437</v>
      </c>
      <c r="E1563" s="21" t="s">
        <v>144</v>
      </c>
      <c r="F1563" s="21">
        <v>1</v>
      </c>
      <c r="G1563" s="320" t="s">
        <v>1931</v>
      </c>
      <c r="H1563" s="21">
        <v>9</v>
      </c>
      <c r="I1563" s="49">
        <v>1</v>
      </c>
      <c r="J1563" s="37"/>
      <c r="K1563" s="31" t="s">
        <v>106</v>
      </c>
      <c r="L1563" s="31"/>
      <c r="M1563" s="38"/>
      <c r="N1563" s="193">
        <v>3</v>
      </c>
      <c r="O1563" s="21">
        <v>90</v>
      </c>
      <c r="P1563" s="21">
        <v>8</v>
      </c>
      <c r="Q1563" s="21">
        <v>0</v>
      </c>
      <c r="R1563" s="21">
        <v>0</v>
      </c>
      <c r="S1563" s="21">
        <v>8</v>
      </c>
      <c r="T1563" s="121">
        <v>78</v>
      </c>
      <c r="U1563" s="50">
        <f t="shared" si="376"/>
        <v>0</v>
      </c>
      <c r="V1563" s="29">
        <f t="shared" si="377"/>
        <v>0</v>
      </c>
      <c r="W1563" s="29">
        <f t="shared" si="378"/>
        <v>8</v>
      </c>
      <c r="X1563" s="57">
        <f t="shared" si="379"/>
        <v>0</v>
      </c>
      <c r="Y1563" s="29">
        <f t="shared" si="380"/>
        <v>0</v>
      </c>
      <c r="Z1563" s="20">
        <f t="shared" si="381"/>
        <v>0</v>
      </c>
      <c r="AA1563" s="20">
        <f t="shared" si="382"/>
        <v>0</v>
      </c>
      <c r="AB1563" s="20">
        <f t="shared" si="383"/>
        <v>0</v>
      </c>
      <c r="AC1563" s="20">
        <f t="shared" si="392"/>
        <v>0</v>
      </c>
      <c r="AD1563" s="20">
        <f t="shared" si="384"/>
        <v>0</v>
      </c>
      <c r="AE1563" s="23">
        <f t="shared" si="385"/>
        <v>0</v>
      </c>
      <c r="AF1563" s="25">
        <f t="shared" si="386"/>
        <v>0</v>
      </c>
      <c r="AG1563" s="360">
        <f t="shared" si="387"/>
        <v>2.16</v>
      </c>
      <c r="AH1563" s="211">
        <f t="shared" si="388"/>
        <v>0</v>
      </c>
      <c r="AI1563" s="361"/>
      <c r="AJ1563" s="362">
        <f t="shared" si="389"/>
        <v>10.16</v>
      </c>
      <c r="AK1563" s="181" t="s">
        <v>954</v>
      </c>
      <c r="AL1563" s="182">
        <f t="shared" si="390"/>
        <v>1.6933333333333335E-2</v>
      </c>
      <c r="AM1563" s="158" t="s">
        <v>943</v>
      </c>
      <c r="AN1563" s="20"/>
      <c r="AO1563" s="20"/>
      <c r="AP1563" s="21"/>
      <c r="AQ1563" s="122" t="s">
        <v>944</v>
      </c>
      <c r="AR1563" s="185" t="str">
        <f>INDEX(Преподаватели!F$3:F$72,MATCH($AK1563,Преподаватели!$E$3:$E$72,0),1)</f>
        <v>ст.викл.</v>
      </c>
      <c r="AS1563" s="101" t="str">
        <f>INDEX(Преподаватели!G$3:G$72,MATCH($AK1563,Преподаватели!$E$3:$E$72,0),1)</f>
        <v>шт.</v>
      </c>
      <c r="AT1563" s="101" t="str">
        <f>INDEX(Преподаватели!H$3:H$72,MATCH($AK1563,Преподаватели!$E$3:$E$72,0),1)</f>
        <v>б.с.</v>
      </c>
      <c r="AU1563" s="186" t="str">
        <f>INDEX(Преподаватели!I$3:I$72,MATCH($AK1563,Преподаватели!$E$3:$E$72,0),1)</f>
        <v>б.з.</v>
      </c>
      <c r="AV1563" s="157"/>
      <c r="AW1563" s="163"/>
      <c r="AX1563" s="163"/>
      <c r="AY1563" s="164"/>
      <c r="AZ1563" s="165"/>
      <c r="BA1563" s="165"/>
    </row>
    <row r="1564" spans="1:53" s="1" customFormat="1">
      <c r="A1564" s="334" t="s">
        <v>439</v>
      </c>
      <c r="B1564" s="145" t="s">
        <v>477</v>
      </c>
      <c r="C1564" s="68" t="s">
        <v>995</v>
      </c>
      <c r="D1564" s="21" t="s">
        <v>437</v>
      </c>
      <c r="E1564" s="21" t="s">
        <v>144</v>
      </c>
      <c r="F1564" s="21">
        <v>1</v>
      </c>
      <c r="G1564" s="320" t="s">
        <v>1931</v>
      </c>
      <c r="H1564" s="21">
        <v>9</v>
      </c>
      <c r="I1564" s="49">
        <v>1</v>
      </c>
      <c r="J1564" s="37"/>
      <c r="K1564" s="31"/>
      <c r="L1564" s="31"/>
      <c r="M1564" s="38"/>
      <c r="N1564" s="193"/>
      <c r="O1564" s="21"/>
      <c r="P1564" s="21">
        <v>4</v>
      </c>
      <c r="Q1564" s="21">
        <v>4</v>
      </c>
      <c r="R1564" s="21"/>
      <c r="S1564" s="21"/>
      <c r="T1564" s="121"/>
      <c r="U1564" s="50">
        <f t="shared" si="376"/>
        <v>4</v>
      </c>
      <c r="V1564" s="29">
        <f t="shared" si="377"/>
        <v>0</v>
      </c>
      <c r="W1564" s="29">
        <f t="shared" si="378"/>
        <v>0</v>
      </c>
      <c r="X1564" s="57">
        <f t="shared" si="379"/>
        <v>0</v>
      </c>
      <c r="Y1564" s="29">
        <f t="shared" si="380"/>
        <v>0</v>
      </c>
      <c r="Z1564" s="20">
        <f t="shared" si="381"/>
        <v>0</v>
      </c>
      <c r="AA1564" s="20">
        <f t="shared" si="382"/>
        <v>0</v>
      </c>
      <c r="AB1564" s="20">
        <f t="shared" si="383"/>
        <v>0</v>
      </c>
      <c r="AC1564" s="20">
        <f t="shared" si="392"/>
        <v>0</v>
      </c>
      <c r="AD1564" s="20">
        <f t="shared" si="384"/>
        <v>0</v>
      </c>
      <c r="AE1564" s="23">
        <f t="shared" si="385"/>
        <v>0</v>
      </c>
      <c r="AF1564" s="25">
        <f t="shared" si="386"/>
        <v>0</v>
      </c>
      <c r="AG1564" s="360">
        <f t="shared" si="387"/>
        <v>0</v>
      </c>
      <c r="AH1564" s="211">
        <f t="shared" si="388"/>
        <v>0</v>
      </c>
      <c r="AI1564" s="361"/>
      <c r="AJ1564" s="362">
        <f t="shared" si="389"/>
        <v>4</v>
      </c>
      <c r="AK1564" s="181" t="s">
        <v>972</v>
      </c>
      <c r="AL1564" s="182">
        <f t="shared" si="390"/>
        <v>6.6666666666666671E-3</v>
      </c>
      <c r="AM1564" s="158" t="s">
        <v>943</v>
      </c>
      <c r="AN1564" s="20"/>
      <c r="AO1564" s="20"/>
      <c r="AP1564" s="21"/>
      <c r="AQ1564" s="122" t="s">
        <v>944</v>
      </c>
      <c r="AR1564" s="185" t="str">
        <f>INDEX(Преподаватели!F$3:F$72,MATCH($AK1564,Преподаватели!$E$3:$E$72,0),1)</f>
        <v>доц.</v>
      </c>
      <c r="AS1564" s="101" t="str">
        <f>INDEX(Преподаватели!G$3:G$72,MATCH($AK1564,Преподаватели!$E$3:$E$72,0),1)</f>
        <v>шт.</v>
      </c>
      <c r="AT1564" s="101" t="str">
        <f>INDEX(Преподаватели!H$3:H$72,MATCH($AK1564,Преподаватели!$E$3:$E$72,0),1)</f>
        <v>к.н.</v>
      </c>
      <c r="AU1564" s="186" t="str">
        <f>INDEX(Преподаватели!I$3:I$72,MATCH($AK1564,Преподаватели!$E$3:$E$72,0),1)</f>
        <v>б.з.</v>
      </c>
      <c r="AV1564" s="157"/>
      <c r="AW1564" s="163"/>
      <c r="AX1564" s="163"/>
      <c r="AY1564" s="164"/>
      <c r="AZ1564" s="165"/>
      <c r="BA1564" s="165"/>
    </row>
    <row r="1565" spans="1:53" s="1" customFormat="1">
      <c r="A1565" s="21" t="s">
        <v>984</v>
      </c>
      <c r="B1565" s="145" t="s">
        <v>477</v>
      </c>
      <c r="C1565" s="68" t="s">
        <v>991</v>
      </c>
      <c r="D1565" s="21" t="s">
        <v>437</v>
      </c>
      <c r="E1565" s="21" t="s">
        <v>144</v>
      </c>
      <c r="F1565" s="21">
        <v>1</v>
      </c>
      <c r="G1565" s="20" t="s">
        <v>1136</v>
      </c>
      <c r="H1565" s="21">
        <v>7</v>
      </c>
      <c r="I1565" s="49">
        <v>1</v>
      </c>
      <c r="J1565" s="37" t="s">
        <v>106</v>
      </c>
      <c r="K1565" s="31"/>
      <c r="L1565" s="31"/>
      <c r="M1565" s="38"/>
      <c r="N1565" s="193"/>
      <c r="O1565" s="21"/>
      <c r="P1565" s="21"/>
      <c r="Q1565" s="21"/>
      <c r="R1565" s="21"/>
      <c r="S1565" s="21"/>
      <c r="T1565" s="121"/>
      <c r="U1565" s="50">
        <f t="shared" si="376"/>
        <v>0</v>
      </c>
      <c r="V1565" s="29">
        <f t="shared" si="377"/>
        <v>0</v>
      </c>
      <c r="W1565" s="29">
        <f t="shared" si="378"/>
        <v>0</v>
      </c>
      <c r="X1565" s="57">
        <f t="shared" si="379"/>
        <v>0</v>
      </c>
      <c r="Y1565" s="29">
        <f t="shared" si="380"/>
        <v>0</v>
      </c>
      <c r="Z1565" s="20">
        <f t="shared" si="381"/>
        <v>0</v>
      </c>
      <c r="AA1565" s="20">
        <f t="shared" si="382"/>
        <v>0</v>
      </c>
      <c r="AB1565" s="20">
        <f t="shared" si="383"/>
        <v>1.75</v>
      </c>
      <c r="AC1565" s="20">
        <f t="shared" si="392"/>
        <v>0</v>
      </c>
      <c r="AD1565" s="20">
        <f t="shared" si="384"/>
        <v>0</v>
      </c>
      <c r="AE1565" s="23">
        <f t="shared" si="385"/>
        <v>0</v>
      </c>
      <c r="AF1565" s="25">
        <f t="shared" si="386"/>
        <v>0</v>
      </c>
      <c r="AG1565" s="360">
        <f t="shared" si="387"/>
        <v>0</v>
      </c>
      <c r="AH1565" s="211">
        <f t="shared" si="388"/>
        <v>0</v>
      </c>
      <c r="AI1565" s="361"/>
      <c r="AJ1565" s="362">
        <f t="shared" si="389"/>
        <v>1.75</v>
      </c>
      <c r="AK1565" s="181" t="s">
        <v>972</v>
      </c>
      <c r="AL1565" s="182">
        <f t="shared" si="390"/>
        <v>2.9166666666666668E-3</v>
      </c>
      <c r="AM1565" s="158" t="s">
        <v>943</v>
      </c>
      <c r="AN1565" s="20"/>
      <c r="AO1565" s="20"/>
      <c r="AP1565" s="21"/>
      <c r="AQ1565" s="122" t="s">
        <v>944</v>
      </c>
      <c r="AR1565" s="185" t="str">
        <f>INDEX(Преподаватели!F$3:F$72,MATCH($AK1565,Преподаватели!$E$3:$E$72,0),1)</f>
        <v>доц.</v>
      </c>
      <c r="AS1565" s="101" t="str">
        <f>INDEX(Преподаватели!G$3:G$72,MATCH($AK1565,Преподаватели!$E$3:$E$72,0),1)</f>
        <v>шт.</v>
      </c>
      <c r="AT1565" s="101" t="str">
        <f>INDEX(Преподаватели!H$3:H$72,MATCH($AK1565,Преподаватели!$E$3:$E$72,0),1)</f>
        <v>к.н.</v>
      </c>
      <c r="AU1565" s="186" t="str">
        <f>INDEX(Преподаватели!I$3:I$72,MATCH($AK1565,Преподаватели!$E$3:$E$72,0),1)</f>
        <v>б.з.</v>
      </c>
      <c r="AV1565" s="157"/>
      <c r="AW1565" s="163"/>
      <c r="AX1565" s="163"/>
      <c r="AY1565" s="164"/>
      <c r="AZ1565" s="165"/>
      <c r="BA1565" s="165"/>
    </row>
    <row r="1566" spans="1:53">
      <c r="A1566" s="334" t="s">
        <v>439</v>
      </c>
      <c r="B1566" s="145" t="s">
        <v>182</v>
      </c>
      <c r="C1566" s="68" t="s">
        <v>991</v>
      </c>
      <c r="D1566" s="21" t="s">
        <v>437</v>
      </c>
      <c r="E1566" s="21" t="s">
        <v>144</v>
      </c>
      <c r="F1566" s="21">
        <v>1</v>
      </c>
      <c r="G1566" s="20" t="s">
        <v>1136</v>
      </c>
      <c r="H1566" s="21">
        <v>7</v>
      </c>
      <c r="I1566" s="49">
        <v>1</v>
      </c>
      <c r="J1566" s="37"/>
      <c r="K1566" s="31"/>
      <c r="L1566" s="31"/>
      <c r="M1566" s="38"/>
      <c r="N1566" s="193"/>
      <c r="O1566" s="21"/>
      <c r="P1566" s="21">
        <v>4</v>
      </c>
      <c r="Q1566" s="21">
        <v>4</v>
      </c>
      <c r="R1566" s="21"/>
      <c r="S1566" s="21"/>
      <c r="T1566" s="121"/>
      <c r="U1566" s="50">
        <f t="shared" si="376"/>
        <v>4</v>
      </c>
      <c r="V1566" s="29">
        <f t="shared" si="377"/>
        <v>0</v>
      </c>
      <c r="W1566" s="29">
        <f t="shared" si="378"/>
        <v>0</v>
      </c>
      <c r="X1566" s="57">
        <f t="shared" si="379"/>
        <v>0</v>
      </c>
      <c r="Y1566" s="29">
        <f t="shared" si="380"/>
        <v>0</v>
      </c>
      <c r="Z1566" s="20">
        <f t="shared" si="381"/>
        <v>0</v>
      </c>
      <c r="AA1566" s="20">
        <f t="shared" si="382"/>
        <v>0</v>
      </c>
      <c r="AB1566" s="20">
        <f t="shared" si="383"/>
        <v>0</v>
      </c>
      <c r="AC1566" s="20">
        <f t="shared" si="392"/>
        <v>0</v>
      </c>
      <c r="AD1566" s="20">
        <f t="shared" si="384"/>
        <v>0</v>
      </c>
      <c r="AE1566" s="23">
        <f t="shared" si="385"/>
        <v>0</v>
      </c>
      <c r="AF1566" s="25">
        <f t="shared" si="386"/>
        <v>0</v>
      </c>
      <c r="AG1566" s="360">
        <f t="shared" si="387"/>
        <v>0</v>
      </c>
      <c r="AH1566" s="211">
        <f t="shared" si="388"/>
        <v>0</v>
      </c>
      <c r="AI1566" s="361"/>
      <c r="AJ1566" s="362">
        <f t="shared" si="389"/>
        <v>4</v>
      </c>
      <c r="AK1566" s="181" t="s">
        <v>1001</v>
      </c>
      <c r="AL1566" s="182">
        <f t="shared" si="390"/>
        <v>6.6666666666666671E-3</v>
      </c>
      <c r="AM1566" s="158" t="s">
        <v>943</v>
      </c>
      <c r="AN1566" s="20"/>
      <c r="AO1566" s="20"/>
      <c r="AP1566" s="21"/>
      <c r="AQ1566" s="122" t="s">
        <v>944</v>
      </c>
      <c r="AR1566" s="185" t="str">
        <f>INDEX(Преподаватели!F$3:F$72,MATCH($AK1566,Преподаватели!$E$3:$E$72,0),1)</f>
        <v>доц.</v>
      </c>
      <c r="AS1566" s="101" t="str">
        <f>INDEX(Преподаватели!G$3:G$72,MATCH($AK1566,Преподаватели!$E$3:$E$72,0),1)</f>
        <v>шт.сум.</v>
      </c>
      <c r="AT1566" s="101" t="str">
        <f>INDEX(Преподаватели!H$3:H$72,MATCH($AK1566,Преподаватели!$E$3:$E$72,0),1)</f>
        <v>к.н.</v>
      </c>
      <c r="AU1566" s="186" t="str">
        <f>INDEX(Преподаватели!I$3:I$72,MATCH($AK1566,Преподаватели!$E$3:$E$72,0),1)</f>
        <v>доц.</v>
      </c>
      <c r="AV1566" s="157"/>
      <c r="AW1566" s="163"/>
      <c r="AX1566" s="163"/>
      <c r="AY1566" s="164"/>
      <c r="AZ1566" s="165"/>
      <c r="BA1566" s="165"/>
    </row>
    <row r="1567" spans="1:53">
      <c r="A1567" s="22" t="s">
        <v>999</v>
      </c>
      <c r="B1567" s="145" t="s">
        <v>182</v>
      </c>
      <c r="C1567" s="68" t="s">
        <v>991</v>
      </c>
      <c r="D1567" s="21" t="s">
        <v>437</v>
      </c>
      <c r="E1567" s="21" t="s">
        <v>144</v>
      </c>
      <c r="F1567" s="21">
        <v>1</v>
      </c>
      <c r="G1567" s="20" t="s">
        <v>1136</v>
      </c>
      <c r="H1567" s="21">
        <v>7</v>
      </c>
      <c r="I1567" s="49">
        <v>1</v>
      </c>
      <c r="J1567" s="37"/>
      <c r="K1567" s="31" t="s">
        <v>106</v>
      </c>
      <c r="L1567" s="31"/>
      <c r="M1567" s="38"/>
      <c r="N1567" s="193">
        <v>3</v>
      </c>
      <c r="O1567" s="21">
        <v>90</v>
      </c>
      <c r="P1567" s="21">
        <v>8</v>
      </c>
      <c r="Q1567" s="21">
        <v>0</v>
      </c>
      <c r="R1567" s="21">
        <v>0</v>
      </c>
      <c r="S1567" s="21">
        <v>8</v>
      </c>
      <c r="T1567" s="121">
        <v>76</v>
      </c>
      <c r="U1567" s="50">
        <f t="shared" si="376"/>
        <v>0</v>
      </c>
      <c r="V1567" s="29">
        <f t="shared" si="377"/>
        <v>0</v>
      </c>
      <c r="W1567" s="29">
        <f t="shared" si="378"/>
        <v>8</v>
      </c>
      <c r="X1567" s="57">
        <f t="shared" si="379"/>
        <v>0</v>
      </c>
      <c r="Y1567" s="29">
        <f t="shared" si="380"/>
        <v>0</v>
      </c>
      <c r="Z1567" s="20">
        <f t="shared" si="381"/>
        <v>0</v>
      </c>
      <c r="AA1567" s="20">
        <f t="shared" si="382"/>
        <v>0</v>
      </c>
      <c r="AB1567" s="20">
        <f t="shared" si="383"/>
        <v>0</v>
      </c>
      <c r="AC1567" s="20">
        <f t="shared" si="392"/>
        <v>0</v>
      </c>
      <c r="AD1567" s="20">
        <f t="shared" si="384"/>
        <v>0</v>
      </c>
      <c r="AE1567" s="23">
        <f t="shared" si="385"/>
        <v>0</v>
      </c>
      <c r="AF1567" s="25">
        <f t="shared" si="386"/>
        <v>0</v>
      </c>
      <c r="AG1567" s="360">
        <f t="shared" si="387"/>
        <v>1.68</v>
      </c>
      <c r="AH1567" s="211">
        <f t="shared" si="388"/>
        <v>0</v>
      </c>
      <c r="AI1567" s="361"/>
      <c r="AJ1567" s="362">
        <f t="shared" si="389"/>
        <v>9.68</v>
      </c>
      <c r="AK1567" s="181" t="s">
        <v>1001</v>
      </c>
      <c r="AL1567" s="182">
        <f t="shared" si="390"/>
        <v>1.6133333333333333E-2</v>
      </c>
      <c r="AM1567" s="158" t="s">
        <v>943</v>
      </c>
      <c r="AN1567" s="20"/>
      <c r="AO1567" s="20"/>
      <c r="AP1567" s="21"/>
      <c r="AQ1567" s="122" t="s">
        <v>944</v>
      </c>
      <c r="AR1567" s="185" t="str">
        <f>INDEX(Преподаватели!F$3:F$72,MATCH($AK1567,Преподаватели!$E$3:$E$72,0),1)</f>
        <v>доц.</v>
      </c>
      <c r="AS1567" s="101" t="str">
        <f>INDEX(Преподаватели!G$3:G$72,MATCH($AK1567,Преподаватели!$E$3:$E$72,0),1)</f>
        <v>шт.сум.</v>
      </c>
      <c r="AT1567" s="101" t="str">
        <f>INDEX(Преподаватели!H$3:H$72,MATCH($AK1567,Преподаватели!$E$3:$E$72,0),1)</f>
        <v>к.н.</v>
      </c>
      <c r="AU1567" s="186" t="str">
        <f>INDEX(Преподаватели!I$3:I$72,MATCH($AK1567,Преподаватели!$E$3:$E$72,0),1)</f>
        <v>доц.</v>
      </c>
      <c r="AV1567" s="157"/>
      <c r="AW1567" s="163"/>
      <c r="AX1567" s="163"/>
      <c r="AY1567" s="164"/>
      <c r="AZ1567" s="165"/>
      <c r="BA1567" s="165"/>
    </row>
    <row r="1568" spans="1:53" s="1" customFormat="1">
      <c r="A1568" s="21" t="s">
        <v>1137</v>
      </c>
      <c r="B1568" s="145" t="s">
        <v>902</v>
      </c>
      <c r="C1568" s="68" t="s">
        <v>991</v>
      </c>
      <c r="D1568" s="21" t="s">
        <v>437</v>
      </c>
      <c r="E1568" s="21" t="s">
        <v>144</v>
      </c>
      <c r="F1568" s="21">
        <v>1</v>
      </c>
      <c r="G1568" s="20" t="s">
        <v>1136</v>
      </c>
      <c r="H1568" s="21">
        <v>7</v>
      </c>
      <c r="I1568" s="49">
        <v>1</v>
      </c>
      <c r="J1568" s="37"/>
      <c r="K1568" s="31" t="s">
        <v>439</v>
      </c>
      <c r="L1568" s="31"/>
      <c r="M1568" s="38"/>
      <c r="N1568" s="193"/>
      <c r="O1568" s="21"/>
      <c r="P1568" s="21">
        <v>2</v>
      </c>
      <c r="Q1568" s="21">
        <v>2</v>
      </c>
      <c r="R1568" s="21"/>
      <c r="S1568" s="21"/>
      <c r="T1568" s="121"/>
      <c r="U1568" s="50">
        <f t="shared" si="376"/>
        <v>2</v>
      </c>
      <c r="V1568" s="29">
        <f t="shared" si="377"/>
        <v>0</v>
      </c>
      <c r="W1568" s="29">
        <f t="shared" si="378"/>
        <v>0</v>
      </c>
      <c r="X1568" s="57">
        <f t="shared" si="379"/>
        <v>0</v>
      </c>
      <c r="Y1568" s="29">
        <f t="shared" si="380"/>
        <v>0</v>
      </c>
      <c r="Z1568" s="20">
        <f t="shared" si="381"/>
        <v>0</v>
      </c>
      <c r="AA1568" s="20">
        <f t="shared" si="382"/>
        <v>0</v>
      </c>
      <c r="AB1568" s="20">
        <f t="shared" si="383"/>
        <v>0</v>
      </c>
      <c r="AC1568" s="20">
        <f>IF(B1568="Керівництво дипломними роботами",H1568*3,IF(B1568="Керівництво магістерськими роботами",H1568*20,IF(B1568="Рецензування бакалаврських робіт",H1568*1,IF(B1568="Рецензування магістерських робіт",H1568*2,IF(B1568="Нормоконтроль",H1568*0.33,0)))))</f>
        <v>0</v>
      </c>
      <c r="AD1568" s="20">
        <f t="shared" si="384"/>
        <v>0</v>
      </c>
      <c r="AE1568" s="23">
        <f t="shared" si="385"/>
        <v>0</v>
      </c>
      <c r="AF1568" s="25">
        <f t="shared" si="386"/>
        <v>0</v>
      </c>
      <c r="AG1568" s="360">
        <f t="shared" si="387"/>
        <v>0</v>
      </c>
      <c r="AH1568" s="211">
        <f t="shared" si="388"/>
        <v>0</v>
      </c>
      <c r="AI1568" s="361"/>
      <c r="AJ1568" s="362">
        <f t="shared" si="389"/>
        <v>2</v>
      </c>
      <c r="AK1568" s="181" t="s">
        <v>1001</v>
      </c>
      <c r="AL1568" s="182">
        <f t="shared" si="390"/>
        <v>3.3333333333333335E-3</v>
      </c>
      <c r="AM1568" s="158" t="s">
        <v>943</v>
      </c>
      <c r="AN1568" s="20"/>
      <c r="AO1568" s="20"/>
      <c r="AP1568" s="21"/>
      <c r="AQ1568" s="122" t="s">
        <v>944</v>
      </c>
      <c r="AR1568" s="185" t="str">
        <f>INDEX(Преподаватели!F$3:F$72,MATCH($AK1568,Преподаватели!$E$3:$E$72,0),1)</f>
        <v>доц.</v>
      </c>
      <c r="AS1568" s="101" t="str">
        <f>INDEX(Преподаватели!G$3:G$72,MATCH($AK1568,Преподаватели!$E$3:$E$72,0),1)</f>
        <v>шт.сум.</v>
      </c>
      <c r="AT1568" s="101" t="str">
        <f>INDEX(Преподаватели!H$3:H$72,MATCH($AK1568,Преподаватели!$E$3:$E$72,0),1)</f>
        <v>к.н.</v>
      </c>
      <c r="AU1568" s="186" t="str">
        <f>INDEX(Преподаватели!I$3:I$72,MATCH($AK1568,Преподаватели!$E$3:$E$72,0),1)</f>
        <v>доц.</v>
      </c>
      <c r="AV1568" s="157"/>
      <c r="AW1568" s="163"/>
      <c r="AX1568" s="163"/>
      <c r="AY1568" s="164"/>
      <c r="AZ1568" s="165"/>
      <c r="BA1568" s="165"/>
    </row>
    <row r="1569" spans="1:53" s="1" customFormat="1">
      <c r="A1569" s="324" t="s">
        <v>877</v>
      </c>
      <c r="B1569" s="145" t="s">
        <v>902</v>
      </c>
      <c r="C1569" s="68" t="s">
        <v>991</v>
      </c>
      <c r="D1569" s="21" t="s">
        <v>437</v>
      </c>
      <c r="E1569" s="21" t="s">
        <v>144</v>
      </c>
      <c r="F1569" s="21">
        <v>2</v>
      </c>
      <c r="G1569" s="20" t="s">
        <v>1136</v>
      </c>
      <c r="H1569" s="21">
        <v>7</v>
      </c>
      <c r="I1569" s="49">
        <v>1</v>
      </c>
      <c r="J1569" s="37"/>
      <c r="K1569" s="31" t="s">
        <v>879</v>
      </c>
      <c r="L1569" s="31"/>
      <c r="M1569" s="38"/>
      <c r="N1569" s="193">
        <v>3</v>
      </c>
      <c r="O1569" s="21">
        <v>90</v>
      </c>
      <c r="P1569" s="21">
        <v>0</v>
      </c>
      <c r="Q1569" s="21">
        <v>0</v>
      </c>
      <c r="R1569" s="21">
        <v>0</v>
      </c>
      <c r="S1569" s="21">
        <v>0</v>
      </c>
      <c r="T1569" s="121"/>
      <c r="U1569" s="50">
        <f t="shared" si="376"/>
        <v>0</v>
      </c>
      <c r="V1569" s="29">
        <f t="shared" si="377"/>
        <v>0</v>
      </c>
      <c r="W1569" s="29">
        <f t="shared" si="378"/>
        <v>0</v>
      </c>
      <c r="X1569" s="57">
        <f t="shared" si="379"/>
        <v>0</v>
      </c>
      <c r="Y1569" s="29">
        <f t="shared" si="380"/>
        <v>0</v>
      </c>
      <c r="Z1569" s="20">
        <f t="shared" si="381"/>
        <v>0</v>
      </c>
      <c r="AA1569" s="20">
        <f t="shared" si="382"/>
        <v>0</v>
      </c>
      <c r="AB1569" s="20">
        <f t="shared" si="383"/>
        <v>0</v>
      </c>
      <c r="AC1569" s="20">
        <f t="shared" ref="AC1569:AC1572" si="393">IF(B1569="Керівництво бакалаврськими роботами",H1569*10,IF(B1569="Керівництво магістерськими роботами",H1569*20,IF(B1569="Рецензування бакалаврських робіт",H1569*1,IF(B1569="Рецензування магістерських робіт",H1569*2,IF(B1569="Нормоконтроль",H1569*0.33,0)))))</f>
        <v>0</v>
      </c>
      <c r="AD1569" s="20">
        <f t="shared" si="384"/>
        <v>0</v>
      </c>
      <c r="AE1569" s="23">
        <f t="shared" si="385"/>
        <v>0</v>
      </c>
      <c r="AF1569" s="25">
        <f t="shared" si="386"/>
        <v>0.70000000000000007</v>
      </c>
      <c r="AG1569" s="360">
        <f t="shared" si="387"/>
        <v>0</v>
      </c>
      <c r="AH1569" s="211">
        <f t="shared" si="388"/>
        <v>0</v>
      </c>
      <c r="AI1569" s="361"/>
      <c r="AJ1569" s="362">
        <f t="shared" si="389"/>
        <v>0.70000000000000007</v>
      </c>
      <c r="AK1569" s="181" t="s">
        <v>1001</v>
      </c>
      <c r="AL1569" s="182">
        <f t="shared" si="390"/>
        <v>1.1666666666666668E-3</v>
      </c>
      <c r="AM1569" s="158" t="s">
        <v>943</v>
      </c>
      <c r="AN1569" s="20"/>
      <c r="AO1569" s="20"/>
      <c r="AP1569" s="21"/>
      <c r="AQ1569" s="122" t="s">
        <v>944</v>
      </c>
      <c r="AR1569" s="185" t="str">
        <f>INDEX(Преподаватели!F$3:F$72,MATCH($AK1569,Преподаватели!$E$3:$E$72,0),1)</f>
        <v>доц.</v>
      </c>
      <c r="AS1569" s="101" t="str">
        <f>INDEX(Преподаватели!G$3:G$72,MATCH($AK1569,Преподаватели!$E$3:$E$72,0),1)</f>
        <v>шт.сум.</v>
      </c>
      <c r="AT1569" s="101" t="str">
        <f>INDEX(Преподаватели!H$3:H$72,MATCH($AK1569,Преподаватели!$E$3:$E$72,0),1)</f>
        <v>к.н.</v>
      </c>
      <c r="AU1569" s="186" t="str">
        <f>INDEX(Преподаватели!I$3:I$72,MATCH($AK1569,Преподаватели!$E$3:$E$72,0),1)</f>
        <v>доц.</v>
      </c>
      <c r="AV1569" s="157"/>
      <c r="AW1569" s="163"/>
      <c r="AX1569" s="163"/>
      <c r="AY1569" s="164"/>
      <c r="AZ1569" s="165"/>
      <c r="BA1569" s="165"/>
    </row>
    <row r="1570" spans="1:53">
      <c r="A1570" s="22" t="s">
        <v>1002</v>
      </c>
      <c r="B1570" s="145" t="s">
        <v>474</v>
      </c>
      <c r="C1570" s="68" t="s">
        <v>991</v>
      </c>
      <c r="D1570" s="21" t="s">
        <v>437</v>
      </c>
      <c r="E1570" s="21" t="s">
        <v>144</v>
      </c>
      <c r="F1570" s="21">
        <v>1</v>
      </c>
      <c r="G1570" s="20" t="s">
        <v>1136</v>
      </c>
      <c r="H1570" s="21">
        <v>7</v>
      </c>
      <c r="I1570" s="49">
        <v>1</v>
      </c>
      <c r="J1570" s="37"/>
      <c r="K1570" s="31"/>
      <c r="L1570" s="31"/>
      <c r="M1570" s="38"/>
      <c r="N1570" s="193"/>
      <c r="O1570" s="21"/>
      <c r="P1570" s="21">
        <v>4</v>
      </c>
      <c r="Q1570" s="21">
        <v>4</v>
      </c>
      <c r="R1570" s="21"/>
      <c r="S1570" s="21"/>
      <c r="T1570" s="121"/>
      <c r="U1570" s="50">
        <f t="shared" si="376"/>
        <v>4</v>
      </c>
      <c r="V1570" s="29">
        <f t="shared" si="377"/>
        <v>0</v>
      </c>
      <c r="W1570" s="29">
        <f t="shared" si="378"/>
        <v>0</v>
      </c>
      <c r="X1570" s="57">
        <f t="shared" si="379"/>
        <v>0</v>
      </c>
      <c r="Y1570" s="29">
        <f t="shared" si="380"/>
        <v>0</v>
      </c>
      <c r="Z1570" s="20">
        <f t="shared" si="381"/>
        <v>0</v>
      </c>
      <c r="AA1570" s="20">
        <f t="shared" si="382"/>
        <v>0</v>
      </c>
      <c r="AB1570" s="20">
        <f t="shared" si="383"/>
        <v>0</v>
      </c>
      <c r="AC1570" s="20">
        <f t="shared" si="393"/>
        <v>0</v>
      </c>
      <c r="AD1570" s="20">
        <f t="shared" si="384"/>
        <v>0</v>
      </c>
      <c r="AE1570" s="23">
        <f t="shared" si="385"/>
        <v>0</v>
      </c>
      <c r="AF1570" s="25">
        <f t="shared" si="386"/>
        <v>0</v>
      </c>
      <c r="AG1570" s="360">
        <f t="shared" si="387"/>
        <v>0</v>
      </c>
      <c r="AH1570" s="211">
        <f t="shared" si="388"/>
        <v>0</v>
      </c>
      <c r="AI1570" s="361"/>
      <c r="AJ1570" s="362">
        <f t="shared" si="389"/>
        <v>4</v>
      </c>
      <c r="AK1570" s="181" t="s">
        <v>972</v>
      </c>
      <c r="AL1570" s="182">
        <f t="shared" si="390"/>
        <v>6.6666666666666671E-3</v>
      </c>
      <c r="AM1570" s="158" t="s">
        <v>943</v>
      </c>
      <c r="AN1570" s="20"/>
      <c r="AO1570" s="20"/>
      <c r="AP1570" s="21"/>
      <c r="AQ1570" s="122" t="s">
        <v>944</v>
      </c>
      <c r="AR1570" s="185" t="str">
        <f>INDEX(Преподаватели!F$3:F$72,MATCH($AK1570,Преподаватели!$E$3:$E$72,0),1)</f>
        <v>доц.</v>
      </c>
      <c r="AS1570" s="101" t="str">
        <f>INDEX(Преподаватели!G$3:G$72,MATCH($AK1570,Преподаватели!$E$3:$E$72,0),1)</f>
        <v>шт.</v>
      </c>
      <c r="AT1570" s="101" t="str">
        <f>INDEX(Преподаватели!H$3:H$72,MATCH($AK1570,Преподаватели!$E$3:$E$72,0),1)</f>
        <v>к.н.</v>
      </c>
      <c r="AU1570" s="186" t="str">
        <f>INDEX(Преподаватели!I$3:I$72,MATCH($AK1570,Преподаватели!$E$3:$E$72,0),1)</f>
        <v>б.з.</v>
      </c>
      <c r="AV1570" s="157"/>
      <c r="AW1570" s="163"/>
      <c r="AX1570" s="163"/>
      <c r="AY1570" s="164"/>
      <c r="AZ1570" s="165"/>
      <c r="BA1570" s="165"/>
    </row>
    <row r="1571" spans="1:53">
      <c r="A1571" s="22" t="s">
        <v>1002</v>
      </c>
      <c r="B1571" s="145" t="s">
        <v>474</v>
      </c>
      <c r="C1571" s="68" t="s">
        <v>991</v>
      </c>
      <c r="D1571" s="21" t="s">
        <v>437</v>
      </c>
      <c r="E1571" s="21" t="s">
        <v>144</v>
      </c>
      <c r="F1571" s="21">
        <v>2</v>
      </c>
      <c r="G1571" s="20" t="s">
        <v>1136</v>
      </c>
      <c r="H1571" s="21">
        <v>7</v>
      </c>
      <c r="I1571" s="49">
        <v>1</v>
      </c>
      <c r="J1571" s="31"/>
      <c r="K1571" s="31" t="s">
        <v>106</v>
      </c>
      <c r="L1571" s="31"/>
      <c r="M1571" s="38"/>
      <c r="N1571" s="193">
        <v>3</v>
      </c>
      <c r="O1571" s="21">
        <v>90</v>
      </c>
      <c r="P1571" s="21">
        <v>8</v>
      </c>
      <c r="Q1571" s="21">
        <v>0</v>
      </c>
      <c r="R1571" s="21">
        <v>0</v>
      </c>
      <c r="S1571" s="21">
        <v>8</v>
      </c>
      <c r="T1571" s="121">
        <v>78</v>
      </c>
      <c r="U1571" s="50">
        <f t="shared" si="376"/>
        <v>0</v>
      </c>
      <c r="V1571" s="29">
        <f t="shared" si="377"/>
        <v>0</v>
      </c>
      <c r="W1571" s="29">
        <f t="shared" si="378"/>
        <v>8</v>
      </c>
      <c r="X1571" s="57">
        <f t="shared" si="379"/>
        <v>0</v>
      </c>
      <c r="Y1571" s="29">
        <f t="shared" si="380"/>
        <v>0</v>
      </c>
      <c r="Z1571" s="20">
        <f t="shared" si="381"/>
        <v>0</v>
      </c>
      <c r="AA1571" s="20">
        <f t="shared" si="382"/>
        <v>0</v>
      </c>
      <c r="AB1571" s="20">
        <f t="shared" si="383"/>
        <v>0</v>
      </c>
      <c r="AC1571" s="20">
        <f t="shared" si="393"/>
        <v>0</v>
      </c>
      <c r="AD1571" s="20">
        <f t="shared" si="384"/>
        <v>0</v>
      </c>
      <c r="AE1571" s="23">
        <f t="shared" si="385"/>
        <v>0</v>
      </c>
      <c r="AF1571" s="25">
        <f t="shared" si="386"/>
        <v>0</v>
      </c>
      <c r="AG1571" s="360">
        <f t="shared" si="387"/>
        <v>1.68</v>
      </c>
      <c r="AH1571" s="211">
        <f t="shared" si="388"/>
        <v>0</v>
      </c>
      <c r="AI1571" s="361"/>
      <c r="AJ1571" s="362">
        <f t="shared" si="389"/>
        <v>9.68</v>
      </c>
      <c r="AK1571" s="181" t="s">
        <v>972</v>
      </c>
      <c r="AL1571" s="182">
        <f t="shared" si="390"/>
        <v>1.6133333333333333E-2</v>
      </c>
      <c r="AM1571" s="158" t="s">
        <v>943</v>
      </c>
      <c r="AN1571" s="20"/>
      <c r="AO1571" s="20"/>
      <c r="AP1571" s="21"/>
      <c r="AQ1571" s="122" t="s">
        <v>944</v>
      </c>
      <c r="AR1571" s="185" t="str">
        <f>INDEX(Преподаватели!F$3:F$72,MATCH($AK1571,Преподаватели!$E$3:$E$72,0),1)</f>
        <v>доц.</v>
      </c>
      <c r="AS1571" s="101" t="str">
        <f>INDEX(Преподаватели!G$3:G$72,MATCH($AK1571,Преподаватели!$E$3:$E$72,0),1)</f>
        <v>шт.</v>
      </c>
      <c r="AT1571" s="101" t="str">
        <f>INDEX(Преподаватели!H$3:H$72,MATCH($AK1571,Преподаватели!$E$3:$E$72,0),1)</f>
        <v>к.н.</v>
      </c>
      <c r="AU1571" s="186" t="str">
        <f>INDEX(Преподаватели!I$3:I$72,MATCH($AK1571,Преподаватели!$E$3:$E$72,0),1)</f>
        <v>б.з.</v>
      </c>
      <c r="AV1571" s="157"/>
      <c r="AW1571" s="163"/>
      <c r="AX1571" s="163"/>
      <c r="AY1571" s="164"/>
      <c r="AZ1571" s="165"/>
      <c r="BA1571" s="165"/>
    </row>
    <row r="1572" spans="1:53">
      <c r="A1572" s="22" t="s">
        <v>970</v>
      </c>
      <c r="B1572" s="145" t="s">
        <v>443</v>
      </c>
      <c r="C1572" s="68" t="s">
        <v>995</v>
      </c>
      <c r="D1572" s="21" t="s">
        <v>437</v>
      </c>
      <c r="E1572" s="21" t="s">
        <v>144</v>
      </c>
      <c r="F1572" s="21">
        <v>1</v>
      </c>
      <c r="G1572" s="320" t="s">
        <v>1931</v>
      </c>
      <c r="H1572" s="21">
        <v>9</v>
      </c>
      <c r="I1572" s="49">
        <v>1</v>
      </c>
      <c r="J1572" s="37"/>
      <c r="K1572" s="31" t="s">
        <v>106</v>
      </c>
      <c r="L1572" s="31"/>
      <c r="M1572" s="38"/>
      <c r="N1572" s="193">
        <v>3</v>
      </c>
      <c r="O1572" s="21">
        <v>90</v>
      </c>
      <c r="P1572" s="21">
        <v>8</v>
      </c>
      <c r="Q1572" s="21"/>
      <c r="R1572" s="21"/>
      <c r="S1572" s="21">
        <v>8</v>
      </c>
      <c r="T1572" s="121">
        <v>82</v>
      </c>
      <c r="U1572" s="50">
        <f t="shared" si="376"/>
        <v>0</v>
      </c>
      <c r="V1572" s="29">
        <f t="shared" si="377"/>
        <v>0</v>
      </c>
      <c r="W1572" s="29">
        <f t="shared" si="378"/>
        <v>8</v>
      </c>
      <c r="X1572" s="57">
        <f t="shared" si="379"/>
        <v>0</v>
      </c>
      <c r="Y1572" s="29">
        <f t="shared" si="380"/>
        <v>0</v>
      </c>
      <c r="Z1572" s="20">
        <f t="shared" si="381"/>
        <v>0</v>
      </c>
      <c r="AA1572" s="20">
        <f t="shared" si="382"/>
        <v>0</v>
      </c>
      <c r="AB1572" s="20">
        <f t="shared" si="383"/>
        <v>0</v>
      </c>
      <c r="AC1572" s="20">
        <f t="shared" si="393"/>
        <v>0</v>
      </c>
      <c r="AD1572" s="20">
        <f t="shared" si="384"/>
        <v>0</v>
      </c>
      <c r="AE1572" s="23">
        <f t="shared" si="385"/>
        <v>0</v>
      </c>
      <c r="AF1572" s="25">
        <f t="shared" si="386"/>
        <v>0</v>
      </c>
      <c r="AG1572" s="360">
        <f t="shared" si="387"/>
        <v>2.16</v>
      </c>
      <c r="AH1572" s="211">
        <f t="shared" si="388"/>
        <v>0</v>
      </c>
      <c r="AI1572" s="361"/>
      <c r="AJ1572" s="362">
        <f t="shared" si="389"/>
        <v>10.16</v>
      </c>
      <c r="AK1572" s="181" t="s">
        <v>972</v>
      </c>
      <c r="AL1572" s="182">
        <f t="shared" si="390"/>
        <v>1.6933333333333335E-2</v>
      </c>
      <c r="AM1572" s="158" t="s">
        <v>943</v>
      </c>
      <c r="AN1572" s="20"/>
      <c r="AO1572" s="20"/>
      <c r="AP1572" s="21"/>
      <c r="AQ1572" s="122" t="s">
        <v>944</v>
      </c>
      <c r="AR1572" s="185" t="str">
        <f>INDEX(Преподаватели!F$3:F$72,MATCH($AK1572,Преподаватели!$E$3:$E$72,0),1)</f>
        <v>доц.</v>
      </c>
      <c r="AS1572" s="101" t="str">
        <f>INDEX(Преподаватели!G$3:G$72,MATCH($AK1572,Преподаватели!$E$3:$E$72,0),1)</f>
        <v>шт.</v>
      </c>
      <c r="AT1572" s="101" t="str">
        <f>INDEX(Преподаватели!H$3:H$72,MATCH($AK1572,Преподаватели!$E$3:$E$72,0),1)</f>
        <v>к.н.</v>
      </c>
      <c r="AU1572" s="186" t="str">
        <f>INDEX(Преподаватели!I$3:I$72,MATCH($AK1572,Преподаватели!$E$3:$E$72,0),1)</f>
        <v>б.з.</v>
      </c>
      <c r="AV1572" s="157"/>
      <c r="AW1572" s="163"/>
      <c r="AX1572" s="163"/>
      <c r="AY1572" s="164"/>
      <c r="AZ1572" s="165"/>
      <c r="BA1572" s="165"/>
    </row>
    <row r="1573" spans="1:53">
      <c r="A1573" s="22" t="s">
        <v>965</v>
      </c>
      <c r="B1573" s="145" t="s">
        <v>961</v>
      </c>
      <c r="C1573" s="68" t="s">
        <v>1005</v>
      </c>
      <c r="D1573" s="21" t="s">
        <v>437</v>
      </c>
      <c r="E1573" s="21" t="s">
        <v>144</v>
      </c>
      <c r="F1573" s="21">
        <v>2</v>
      </c>
      <c r="G1573" s="20" t="s">
        <v>1145</v>
      </c>
      <c r="H1573" s="21">
        <v>2</v>
      </c>
      <c r="I1573" s="49">
        <v>1</v>
      </c>
      <c r="J1573" s="37" t="s">
        <v>106</v>
      </c>
      <c r="K1573" s="31"/>
      <c r="L1573" s="31"/>
      <c r="M1573" s="38"/>
      <c r="N1573" s="193"/>
      <c r="O1573" s="21"/>
      <c r="P1573" s="21"/>
      <c r="Q1573" s="21"/>
      <c r="R1573" s="21"/>
      <c r="S1573" s="21"/>
      <c r="T1573" s="121"/>
      <c r="U1573" s="50">
        <f t="shared" ref="U1573:U1589" si="394">Q1573</f>
        <v>0</v>
      </c>
      <c r="V1573" s="29">
        <f t="shared" ref="V1573:V1589" si="395">R1573*I1573</f>
        <v>0</v>
      </c>
      <c r="W1573" s="29">
        <f t="shared" ref="W1573:W1589" si="396">S1573*I1573</f>
        <v>0</v>
      </c>
      <c r="X1573" s="57">
        <f t="shared" ref="X1573:X1589" si="397">IF(AF1573&gt;0,0,IF(AND(D1573="Заоч.(д)",M1573="+"),N1573*2*0.25*H1573,IF(OR(M1573="+",M1573="+у"),H1573*0.25,IF(OR(M1573="к",M1573="к/кмс"),H1573*0.25,IF(OR(M1573="кк",M1573="кк/кмс"),H1573*0.25*2,IF(OR(M1573="рр",M1573="рр/кмс"),H1573*0.5,IF(OR(M1573="кр",M1573="кр/кмс"),H1573*1,0)))))))</f>
        <v>0</v>
      </c>
      <c r="Y1573" s="29">
        <f t="shared" ref="Y1573:Y1589" si="398">IF(L1573="+",H1573*3,IF(L1573="+в",H1573*3,0))</f>
        <v>0</v>
      </c>
      <c r="Z1573" s="20">
        <f t="shared" ref="Z1573:Z1589" si="399">IF(AND(D1573="Заоч.(д)",K1573="+"),H1573*0.1,IF(AF1573&gt;0,0,IF(AND(K1573="+",R1573="",S1573="",O1573=Q1573+T1573),H1573*0.1,0)))</f>
        <v>0</v>
      </c>
      <c r="AA1573" s="20">
        <f t="shared" ref="AA1573:AA1589" si="400">IF(H1573&lt;6,0,IF(AND(D1573="Ден.",J1573="+"),I1573*2,IF(AND(D1573="Ден.",J1573="+п"),I1573*2,0)))</f>
        <v>0</v>
      </c>
      <c r="AB1573" s="20">
        <f t="shared" ref="AB1573:AB1589" si="401">IF(AND(J1573="+",D1573="Заоч.(д)"),H1573*0.1,IF(J1573="+",H1573*0.25,0))</f>
        <v>0.5</v>
      </c>
      <c r="AC1573" s="20">
        <f t="shared" ref="AC1573:AC1589" si="402">IF(B1573="Керівництво бакалаврськими роботами",H1573*10,IF(B1573="Керівництво магістерськими роботами",H1573*20,IF(B1573="Рецензування бакалаврських робіт",H1573*1,IF(B1573="Рецензування магістерських робіт",H1573*2,IF(B1573="Нормоконтроль",H1573*0.33,0)))))</f>
        <v>0</v>
      </c>
      <c r="AD1573" s="20">
        <f t="shared" ref="AD1573:AD1589" si="403">IF(B1573="Голова ЕК (екзамен)",H1573*0.5,IF(B1573="Голова ЕК (захист)",H1573*0.5,IF(B1573="Участь у ЕК (екзамен)",H1573*0.33,IF(B1573="Участь у ЕК (захист)",H1573*0.33,0))))</f>
        <v>0</v>
      </c>
      <c r="AE1573" s="23">
        <f t="shared" ref="AE1573:AE1589" si="404">IF(B1573="Керівництво аспірантами (очна)",H1573*25,IF(B1573="Керівництво аспірантами (заочна)",H1573*25,IF(B1573="Рецензування рефератів (асп.)",H1573*2,IF(B1573="Кандидатські іспити",H1573*0.5,IF(B1573="Вступні іспити (асп.)",H1573*0.5,IF(B1573="Наукове консультування докторантів",H1573*50,0))))))</f>
        <v>0</v>
      </c>
      <c r="AF1573" s="25">
        <f t="shared" ref="AF1573:AF1589" si="405">IF(AND(A1573="ПедПр",D1573="Ден."),H1573*N1573/1.5,IF(AND(A1573="ПедПр",D1573="Заоч."),H1573*0.5*N1573/1.5,IF(AND(A1573="ПедПр",D1573="Заоч.(д)"),H1573*0.5*N1573/1.5,IF(AND(A1573="Пр",D1573="Ден."),H1573*0.5,IF(AND(A1573="Пр",D1573="Заоч."),H1573*0.1,IF(AND(A1573="Пр",D1573="Заоч.(д)"),H1573*0.1,IF(AND(A1573="НПрКПУ",D1573="Ден.",H1573&gt;=5),ROUND(H1573/6,1)*N1573/3*2*2,0)))))))</f>
        <v>0</v>
      </c>
      <c r="AG1573" s="360">
        <f t="shared" ref="AG1573:AG1589" si="406">IF(OR(L1573="+",A1573="Пр",A1573="ПедПр",A1573="НПрКПУ"),0,IF(OR(D1573="Ден.(д)",D1573="Заоч.(д)"),N1573*0.5*H1573,IF((V1573+W1573)&gt;0,N1573*H1573*0.08,0)))</f>
        <v>0</v>
      </c>
      <c r="AH1573" s="211">
        <f t="shared" ref="AH1573:AH1589" si="407">IF(AF1573&gt;0,0,IF(D1573="Заоч.",0,IF(OR(D1573="Ден.(д)",D1573="Заоч.(д)"),0,IF(Q1573&gt;0,N1573*H1573*0.02,0))))</f>
        <v>0</v>
      </c>
      <c r="AI1573" s="361"/>
      <c r="AJ1573" s="362">
        <f t="shared" ref="AJ1573:AJ1589" si="408">SUM(U1573:AI1573)</f>
        <v>0.5</v>
      </c>
      <c r="AK1573" s="181" t="s">
        <v>954</v>
      </c>
      <c r="AL1573" s="182">
        <f t="shared" ref="AL1573:AL1589" si="409">IF(OR(AU1573="проф.",AT1573="д.н."),AJ1573/600,AJ1573/600)</f>
        <v>8.3333333333333339E-4</v>
      </c>
      <c r="AM1573" s="158" t="s">
        <v>943</v>
      </c>
      <c r="AN1573" s="20"/>
      <c r="AO1573" s="20"/>
      <c r="AP1573" s="21"/>
      <c r="AQ1573" s="122" t="s">
        <v>944</v>
      </c>
      <c r="AR1573" s="185" t="str">
        <f>INDEX(Преподаватели!F$3:F$72,MATCH($AK1573,Преподаватели!$E$3:$E$72,0),1)</f>
        <v>ст.викл.</v>
      </c>
      <c r="AS1573" s="101" t="str">
        <f>INDEX(Преподаватели!G$3:G$72,MATCH($AK1573,Преподаватели!$E$3:$E$72,0),1)</f>
        <v>шт.</v>
      </c>
      <c r="AT1573" s="101" t="str">
        <f>INDEX(Преподаватели!H$3:H$72,MATCH($AK1573,Преподаватели!$E$3:$E$72,0),1)</f>
        <v>б.с.</v>
      </c>
      <c r="AU1573" s="186" t="str">
        <f>INDEX(Преподаватели!I$3:I$72,MATCH($AK1573,Преподаватели!$E$3:$E$72,0),1)</f>
        <v>б.з.</v>
      </c>
      <c r="AV1573" s="157"/>
      <c r="AW1573" s="163"/>
      <c r="AX1573" s="163"/>
      <c r="AY1573" s="164"/>
      <c r="AZ1573" s="165"/>
      <c r="BA1573" s="165"/>
    </row>
    <row r="1574" spans="1:53">
      <c r="A1574" s="22" t="s">
        <v>990</v>
      </c>
      <c r="B1574" s="145" t="s">
        <v>477</v>
      </c>
      <c r="C1574" s="68" t="s">
        <v>995</v>
      </c>
      <c r="D1574" s="21" t="s">
        <v>437</v>
      </c>
      <c r="E1574" s="21" t="s">
        <v>144</v>
      </c>
      <c r="F1574" s="21">
        <v>1</v>
      </c>
      <c r="G1574" s="320" t="s">
        <v>1931</v>
      </c>
      <c r="H1574" s="21">
        <v>9</v>
      </c>
      <c r="I1574" s="49">
        <v>1</v>
      </c>
      <c r="J1574" s="31"/>
      <c r="K1574" s="31" t="s">
        <v>106</v>
      </c>
      <c r="L1574" s="31"/>
      <c r="M1574" s="38"/>
      <c r="N1574" s="193">
        <v>3</v>
      </c>
      <c r="O1574" s="21">
        <v>90</v>
      </c>
      <c r="P1574" s="21">
        <v>8</v>
      </c>
      <c r="Q1574" s="21">
        <v>0</v>
      </c>
      <c r="R1574" s="21">
        <v>0</v>
      </c>
      <c r="S1574" s="21">
        <v>8</v>
      </c>
      <c r="T1574" s="121">
        <v>80</v>
      </c>
      <c r="U1574" s="50">
        <f t="shared" si="394"/>
        <v>0</v>
      </c>
      <c r="V1574" s="29">
        <f t="shared" si="395"/>
        <v>0</v>
      </c>
      <c r="W1574" s="29">
        <f t="shared" si="396"/>
        <v>8</v>
      </c>
      <c r="X1574" s="57">
        <f t="shared" si="397"/>
        <v>0</v>
      </c>
      <c r="Y1574" s="29">
        <f t="shared" si="398"/>
        <v>0</v>
      </c>
      <c r="Z1574" s="20">
        <f t="shared" si="399"/>
        <v>0</v>
      </c>
      <c r="AA1574" s="20">
        <f t="shared" si="400"/>
        <v>0</v>
      </c>
      <c r="AB1574" s="20">
        <f t="shared" si="401"/>
        <v>0</v>
      </c>
      <c r="AC1574" s="20">
        <f t="shared" si="402"/>
        <v>0</v>
      </c>
      <c r="AD1574" s="20">
        <f t="shared" si="403"/>
        <v>0</v>
      </c>
      <c r="AE1574" s="23">
        <f t="shared" si="404"/>
        <v>0</v>
      </c>
      <c r="AF1574" s="25">
        <f t="shared" si="405"/>
        <v>0</v>
      </c>
      <c r="AG1574" s="360">
        <f t="shared" si="406"/>
        <v>2.16</v>
      </c>
      <c r="AH1574" s="211">
        <f t="shared" si="407"/>
        <v>0</v>
      </c>
      <c r="AI1574" s="361"/>
      <c r="AJ1574" s="362">
        <f t="shared" si="408"/>
        <v>10.16</v>
      </c>
      <c r="AK1574" s="181" t="s">
        <v>972</v>
      </c>
      <c r="AL1574" s="182">
        <f t="shared" si="409"/>
        <v>1.6933333333333335E-2</v>
      </c>
      <c r="AM1574" s="158" t="s">
        <v>943</v>
      </c>
      <c r="AN1574" s="20"/>
      <c r="AO1574" s="20"/>
      <c r="AP1574" s="21"/>
      <c r="AQ1574" s="122" t="s">
        <v>944</v>
      </c>
      <c r="AR1574" s="185" t="str">
        <f>INDEX(Преподаватели!F$3:F$72,MATCH($AK1574,Преподаватели!$E$3:$E$72,0),1)</f>
        <v>доц.</v>
      </c>
      <c r="AS1574" s="101" t="str">
        <f>INDEX(Преподаватели!G$3:G$72,MATCH($AK1574,Преподаватели!$E$3:$E$72,0),1)</f>
        <v>шт.</v>
      </c>
      <c r="AT1574" s="101" t="str">
        <f>INDEX(Преподаватели!H$3:H$72,MATCH($AK1574,Преподаватели!$E$3:$E$72,0),1)</f>
        <v>к.н.</v>
      </c>
      <c r="AU1574" s="186" t="str">
        <f>INDEX(Преподаватели!I$3:I$72,MATCH($AK1574,Преподаватели!$E$3:$E$72,0),1)</f>
        <v>б.з.</v>
      </c>
      <c r="AV1574" s="157"/>
      <c r="AW1574" s="163"/>
      <c r="AX1574" s="163"/>
      <c r="AY1574" s="164"/>
      <c r="AZ1574" s="165"/>
      <c r="BA1574" s="165"/>
    </row>
    <row r="1575" spans="1:53" s="1" customFormat="1">
      <c r="A1575" s="21" t="s">
        <v>970</v>
      </c>
      <c r="B1575" s="145" t="s">
        <v>993</v>
      </c>
      <c r="C1575" s="68" t="s">
        <v>995</v>
      </c>
      <c r="D1575" s="21" t="s">
        <v>437</v>
      </c>
      <c r="E1575" s="21" t="s">
        <v>144</v>
      </c>
      <c r="F1575" s="21">
        <v>1</v>
      </c>
      <c r="G1575" s="320" t="s">
        <v>1931</v>
      </c>
      <c r="H1575" s="21">
        <v>9</v>
      </c>
      <c r="I1575" s="49">
        <v>1</v>
      </c>
      <c r="J1575" s="37"/>
      <c r="K1575" s="31" t="s">
        <v>106</v>
      </c>
      <c r="L1575" s="31"/>
      <c r="M1575" s="38"/>
      <c r="N1575" s="193">
        <v>2</v>
      </c>
      <c r="O1575" s="21">
        <v>60</v>
      </c>
      <c r="P1575" s="21">
        <v>8</v>
      </c>
      <c r="Q1575" s="21">
        <v>4</v>
      </c>
      <c r="R1575" s="21">
        <v>0</v>
      </c>
      <c r="S1575" s="21">
        <v>8</v>
      </c>
      <c r="T1575" s="121">
        <v>48</v>
      </c>
      <c r="U1575" s="50">
        <f t="shared" si="394"/>
        <v>4</v>
      </c>
      <c r="V1575" s="29">
        <f t="shared" si="395"/>
        <v>0</v>
      </c>
      <c r="W1575" s="29">
        <f t="shared" si="396"/>
        <v>8</v>
      </c>
      <c r="X1575" s="57">
        <f t="shared" si="397"/>
        <v>0</v>
      </c>
      <c r="Y1575" s="29">
        <f t="shared" si="398"/>
        <v>0</v>
      </c>
      <c r="Z1575" s="20">
        <f t="shared" si="399"/>
        <v>0</v>
      </c>
      <c r="AA1575" s="20">
        <f t="shared" si="400"/>
        <v>0</v>
      </c>
      <c r="AB1575" s="20">
        <f t="shared" si="401"/>
        <v>0</v>
      </c>
      <c r="AC1575" s="20">
        <f t="shared" si="402"/>
        <v>0</v>
      </c>
      <c r="AD1575" s="20">
        <f t="shared" si="403"/>
        <v>0</v>
      </c>
      <c r="AE1575" s="23">
        <f t="shared" si="404"/>
        <v>0</v>
      </c>
      <c r="AF1575" s="25">
        <f t="shared" si="405"/>
        <v>0</v>
      </c>
      <c r="AG1575" s="360"/>
      <c r="AH1575" s="211">
        <f t="shared" si="407"/>
        <v>0</v>
      </c>
      <c r="AI1575" s="361"/>
      <c r="AJ1575" s="362">
        <f t="shared" si="408"/>
        <v>12</v>
      </c>
      <c r="AK1575" s="181" t="s">
        <v>839</v>
      </c>
      <c r="AL1575" s="182">
        <f t="shared" si="409"/>
        <v>0.02</v>
      </c>
      <c r="AM1575" s="158" t="s">
        <v>943</v>
      </c>
      <c r="AN1575" s="20"/>
      <c r="AO1575" s="20"/>
      <c r="AP1575" s="21"/>
      <c r="AQ1575" s="122" t="s">
        <v>944</v>
      </c>
      <c r="AR1575" s="185" t="str">
        <f>INDEX(Преподаватели!F$3:F$72,MATCH($AK1575,Преподаватели!$E$3:$E$72,0),1)</f>
        <v>ст.викл.</v>
      </c>
      <c r="AS1575" s="101" t="str">
        <f>INDEX(Преподаватели!G$3:G$72,MATCH($AK1575,Преподаватели!$E$3:$E$72,0),1)</f>
        <v>сум.</v>
      </c>
      <c r="AT1575" s="101" t="str">
        <f>INDEX(Преподаватели!H$3:H$72,MATCH($AK1575,Преподаватели!$E$3:$E$72,0),1)</f>
        <v>б.с.</v>
      </c>
      <c r="AU1575" s="186" t="str">
        <f>INDEX(Преподаватели!I$3:I$72,MATCH($AK1575,Преподаватели!$E$3:$E$72,0),1)</f>
        <v>б.з.</v>
      </c>
      <c r="AV1575" s="157"/>
      <c r="AW1575" s="163"/>
      <c r="AX1575" s="163"/>
      <c r="AY1575" s="164"/>
      <c r="AZ1575" s="165"/>
      <c r="BA1575" s="165"/>
    </row>
    <row r="1576" spans="1:53">
      <c r="A1576" s="22" t="s">
        <v>973</v>
      </c>
      <c r="B1576" s="145" t="s">
        <v>994</v>
      </c>
      <c r="C1576" s="68" t="s">
        <v>995</v>
      </c>
      <c r="D1576" s="21" t="s">
        <v>437</v>
      </c>
      <c r="E1576" s="21" t="s">
        <v>144</v>
      </c>
      <c r="F1576" s="21">
        <v>1</v>
      </c>
      <c r="G1576" s="320" t="s">
        <v>1931</v>
      </c>
      <c r="H1576" s="21">
        <v>9</v>
      </c>
      <c r="I1576" s="49">
        <v>1</v>
      </c>
      <c r="J1576" s="37"/>
      <c r="K1576" s="31" t="s">
        <v>106</v>
      </c>
      <c r="L1576" s="31"/>
      <c r="M1576" s="38"/>
      <c r="N1576" s="193">
        <v>3</v>
      </c>
      <c r="O1576" s="21">
        <v>90</v>
      </c>
      <c r="P1576" s="21">
        <v>8</v>
      </c>
      <c r="Q1576" s="21">
        <v>0</v>
      </c>
      <c r="R1576" s="21">
        <v>0</v>
      </c>
      <c r="S1576" s="21">
        <v>8</v>
      </c>
      <c r="T1576" s="121">
        <v>80</v>
      </c>
      <c r="U1576" s="50">
        <f t="shared" si="394"/>
        <v>0</v>
      </c>
      <c r="V1576" s="29">
        <f t="shared" si="395"/>
        <v>0</v>
      </c>
      <c r="W1576" s="29">
        <f t="shared" si="396"/>
        <v>8</v>
      </c>
      <c r="X1576" s="57">
        <f t="shared" si="397"/>
        <v>0</v>
      </c>
      <c r="Y1576" s="29">
        <f t="shared" si="398"/>
        <v>0</v>
      </c>
      <c r="Z1576" s="20">
        <f t="shared" si="399"/>
        <v>0</v>
      </c>
      <c r="AA1576" s="20">
        <f t="shared" si="400"/>
        <v>0</v>
      </c>
      <c r="AB1576" s="20">
        <f t="shared" si="401"/>
        <v>0</v>
      </c>
      <c r="AC1576" s="20">
        <f t="shared" si="402"/>
        <v>0</v>
      </c>
      <c r="AD1576" s="20">
        <f t="shared" si="403"/>
        <v>0</v>
      </c>
      <c r="AE1576" s="23">
        <f t="shared" si="404"/>
        <v>0</v>
      </c>
      <c r="AF1576" s="25">
        <f t="shared" si="405"/>
        <v>0</v>
      </c>
      <c r="AG1576" s="360">
        <f t="shared" si="406"/>
        <v>2.16</v>
      </c>
      <c r="AH1576" s="211">
        <f t="shared" si="407"/>
        <v>0</v>
      </c>
      <c r="AI1576" s="361"/>
      <c r="AJ1576" s="362">
        <f t="shared" si="408"/>
        <v>10.16</v>
      </c>
      <c r="AK1576" s="181" t="s">
        <v>996</v>
      </c>
      <c r="AL1576" s="182">
        <f t="shared" si="409"/>
        <v>1.6933333333333335E-2</v>
      </c>
      <c r="AM1576" s="158" t="s">
        <v>943</v>
      </c>
      <c r="AN1576" s="20"/>
      <c r="AO1576" s="20"/>
      <c r="AP1576" s="21"/>
      <c r="AQ1576" s="122" t="s">
        <v>944</v>
      </c>
      <c r="AR1576" s="185" t="str">
        <f>INDEX(Преподаватели!F$3:F$72,MATCH($AK1576,Преподаватели!$E$3:$E$72,0),1)</f>
        <v>доц.</v>
      </c>
      <c r="AS1576" s="101" t="str">
        <f>INDEX(Преподаватели!G$3:G$72,MATCH($AK1576,Преподаватели!$E$3:$E$72,0),1)</f>
        <v>шт.</v>
      </c>
      <c r="AT1576" s="101" t="str">
        <f>INDEX(Преподаватели!H$3:H$72,MATCH($AK1576,Преподаватели!$E$3:$E$72,0),1)</f>
        <v>к.н.</v>
      </c>
      <c r="AU1576" s="186" t="str">
        <f>INDEX(Преподаватели!I$3:I$72,MATCH($AK1576,Преподаватели!$E$3:$E$72,0),1)</f>
        <v>б.з.</v>
      </c>
      <c r="AV1576" s="157"/>
      <c r="AW1576" s="163"/>
      <c r="AX1576" s="163"/>
      <c r="AY1576" s="164"/>
      <c r="AZ1576" s="165"/>
      <c r="BA1576" s="165"/>
    </row>
    <row r="1577" spans="1:53">
      <c r="A1577" s="334" t="s">
        <v>439</v>
      </c>
      <c r="B1577" s="145" t="s">
        <v>1007</v>
      </c>
      <c r="C1577" s="68" t="s">
        <v>1005</v>
      </c>
      <c r="D1577" s="21" t="s">
        <v>437</v>
      </c>
      <c r="E1577" s="21" t="s">
        <v>144</v>
      </c>
      <c r="F1577" s="21">
        <v>1</v>
      </c>
      <c r="G1577" s="20" t="s">
        <v>1145</v>
      </c>
      <c r="H1577" s="21">
        <v>2</v>
      </c>
      <c r="I1577" s="49">
        <v>1</v>
      </c>
      <c r="J1577" s="37"/>
      <c r="K1577" s="31"/>
      <c r="L1577" s="31"/>
      <c r="M1577" s="38"/>
      <c r="N1577" s="193"/>
      <c r="O1577" s="21"/>
      <c r="P1577" s="21">
        <v>4</v>
      </c>
      <c r="Q1577" s="21">
        <v>4</v>
      </c>
      <c r="R1577" s="21"/>
      <c r="S1577" s="21"/>
      <c r="T1577" s="121"/>
      <c r="U1577" s="50">
        <f t="shared" si="394"/>
        <v>4</v>
      </c>
      <c r="V1577" s="29">
        <f t="shared" si="395"/>
        <v>0</v>
      </c>
      <c r="W1577" s="29">
        <f t="shared" si="396"/>
        <v>0</v>
      </c>
      <c r="X1577" s="57">
        <f t="shared" si="397"/>
        <v>0</v>
      </c>
      <c r="Y1577" s="29">
        <f t="shared" si="398"/>
        <v>0</v>
      </c>
      <c r="Z1577" s="20">
        <f t="shared" si="399"/>
        <v>0</v>
      </c>
      <c r="AA1577" s="20">
        <f t="shared" si="400"/>
        <v>0</v>
      </c>
      <c r="AB1577" s="20">
        <f t="shared" si="401"/>
        <v>0</v>
      </c>
      <c r="AC1577" s="20">
        <f t="shared" si="402"/>
        <v>0</v>
      </c>
      <c r="AD1577" s="20">
        <f t="shared" si="403"/>
        <v>0</v>
      </c>
      <c r="AE1577" s="23">
        <f t="shared" si="404"/>
        <v>0</v>
      </c>
      <c r="AF1577" s="25">
        <f t="shared" si="405"/>
        <v>0</v>
      </c>
      <c r="AG1577" s="360">
        <f t="shared" si="406"/>
        <v>0</v>
      </c>
      <c r="AH1577" s="211">
        <f t="shared" si="407"/>
        <v>0</v>
      </c>
      <c r="AI1577" s="361"/>
      <c r="AJ1577" s="362">
        <f t="shared" si="408"/>
        <v>4</v>
      </c>
      <c r="AK1577" s="181" t="s">
        <v>1008</v>
      </c>
      <c r="AL1577" s="182">
        <f t="shared" si="409"/>
        <v>6.6666666666666671E-3</v>
      </c>
      <c r="AM1577" s="158" t="s">
        <v>943</v>
      </c>
      <c r="AN1577" s="20"/>
      <c r="AO1577" s="20"/>
      <c r="AP1577" s="21"/>
      <c r="AQ1577" s="122" t="s">
        <v>944</v>
      </c>
      <c r="AR1577" s="185" t="str">
        <f>INDEX(Преподаватели!F$3:F$72,MATCH($AK1577,Преподаватели!$E$3:$E$72,0),1)</f>
        <v>ст.викл.</v>
      </c>
      <c r="AS1577" s="101" t="str">
        <f>INDEX(Преподаватели!G$3:G$72,MATCH($AK1577,Преподаватели!$E$3:$E$72,0),1)</f>
        <v>шт.сум.</v>
      </c>
      <c r="AT1577" s="101" t="str">
        <f>INDEX(Преподаватели!H$3:H$72,MATCH($AK1577,Преподаватели!$E$3:$E$72,0),1)</f>
        <v>б.с.</v>
      </c>
      <c r="AU1577" s="186" t="str">
        <f>INDEX(Преподаватели!I$3:I$72,MATCH($AK1577,Преподаватели!$E$3:$E$72,0),1)</f>
        <v>б.з.</v>
      </c>
      <c r="AV1577" s="157"/>
      <c r="AW1577" s="163"/>
      <c r="AX1577" s="163"/>
      <c r="AY1577" s="164"/>
      <c r="AZ1577" s="165"/>
      <c r="BA1577" s="165"/>
    </row>
    <row r="1578" spans="1:53">
      <c r="A1578" s="22" t="s">
        <v>976</v>
      </c>
      <c r="B1578" s="145" t="s">
        <v>1007</v>
      </c>
      <c r="C1578" s="68" t="s">
        <v>1005</v>
      </c>
      <c r="D1578" s="21" t="s">
        <v>437</v>
      </c>
      <c r="E1578" s="21" t="s">
        <v>144</v>
      </c>
      <c r="F1578" s="21">
        <v>1</v>
      </c>
      <c r="G1578" s="20" t="s">
        <v>1145</v>
      </c>
      <c r="H1578" s="21">
        <v>2</v>
      </c>
      <c r="I1578" s="49">
        <v>1</v>
      </c>
      <c r="J1578" s="31"/>
      <c r="K1578" s="31" t="s">
        <v>106</v>
      </c>
      <c r="L1578" s="31"/>
      <c r="M1578" s="38"/>
      <c r="N1578" s="193">
        <v>3</v>
      </c>
      <c r="O1578" s="21">
        <v>90</v>
      </c>
      <c r="P1578" s="21">
        <v>8</v>
      </c>
      <c r="Q1578" s="21">
        <v>0</v>
      </c>
      <c r="R1578" s="21">
        <v>0</v>
      </c>
      <c r="S1578" s="21">
        <v>8</v>
      </c>
      <c r="T1578" s="121">
        <v>76</v>
      </c>
      <c r="U1578" s="50">
        <f t="shared" si="394"/>
        <v>0</v>
      </c>
      <c r="V1578" s="29">
        <f t="shared" si="395"/>
        <v>0</v>
      </c>
      <c r="W1578" s="29">
        <f t="shared" si="396"/>
        <v>8</v>
      </c>
      <c r="X1578" s="57">
        <f t="shared" si="397"/>
        <v>0</v>
      </c>
      <c r="Y1578" s="29">
        <f t="shared" si="398"/>
        <v>0</v>
      </c>
      <c r="Z1578" s="20">
        <f t="shared" si="399"/>
        <v>0</v>
      </c>
      <c r="AA1578" s="20">
        <f t="shared" si="400"/>
        <v>0</v>
      </c>
      <c r="AB1578" s="20">
        <f t="shared" si="401"/>
        <v>0</v>
      </c>
      <c r="AC1578" s="20">
        <f t="shared" si="402"/>
        <v>0</v>
      </c>
      <c r="AD1578" s="20">
        <f t="shared" si="403"/>
        <v>0</v>
      </c>
      <c r="AE1578" s="23">
        <f t="shared" si="404"/>
        <v>0</v>
      </c>
      <c r="AF1578" s="25">
        <f t="shared" si="405"/>
        <v>0</v>
      </c>
      <c r="AG1578" s="360">
        <f t="shared" si="406"/>
        <v>0.48</v>
      </c>
      <c r="AH1578" s="211">
        <f t="shared" si="407"/>
        <v>0</v>
      </c>
      <c r="AI1578" s="361"/>
      <c r="AJ1578" s="362">
        <f t="shared" si="408"/>
        <v>8.48</v>
      </c>
      <c r="AK1578" s="181" t="s">
        <v>1008</v>
      </c>
      <c r="AL1578" s="182">
        <f t="shared" si="409"/>
        <v>1.4133333333333335E-2</v>
      </c>
      <c r="AM1578" s="158" t="s">
        <v>943</v>
      </c>
      <c r="AN1578" s="20"/>
      <c r="AO1578" s="20"/>
      <c r="AP1578" s="21"/>
      <c r="AQ1578" s="122" t="s">
        <v>944</v>
      </c>
      <c r="AR1578" s="185" t="str">
        <f>INDEX(Преподаватели!F$3:F$72,MATCH($AK1578,Преподаватели!$E$3:$E$72,0),1)</f>
        <v>ст.викл.</v>
      </c>
      <c r="AS1578" s="101" t="str">
        <f>INDEX(Преподаватели!G$3:G$72,MATCH($AK1578,Преподаватели!$E$3:$E$72,0),1)</f>
        <v>шт.сум.</v>
      </c>
      <c r="AT1578" s="101" t="str">
        <f>INDEX(Преподаватели!H$3:H$72,MATCH($AK1578,Преподаватели!$E$3:$E$72,0),1)</f>
        <v>б.с.</v>
      </c>
      <c r="AU1578" s="186" t="str">
        <f>INDEX(Преподаватели!I$3:I$72,MATCH($AK1578,Преподаватели!$E$3:$E$72,0),1)</f>
        <v>б.з.</v>
      </c>
      <c r="AV1578" s="157"/>
      <c r="AW1578" s="163"/>
      <c r="AX1578" s="163"/>
      <c r="AY1578" s="164"/>
      <c r="AZ1578" s="165"/>
      <c r="BA1578" s="165"/>
    </row>
    <row r="1579" spans="1:53" s="1" customFormat="1">
      <c r="A1579" s="22" t="s">
        <v>978</v>
      </c>
      <c r="B1579" s="145" t="s">
        <v>1009</v>
      </c>
      <c r="C1579" s="68" t="s">
        <v>1005</v>
      </c>
      <c r="D1579" s="21" t="s">
        <v>437</v>
      </c>
      <c r="E1579" s="21" t="s">
        <v>144</v>
      </c>
      <c r="F1579" s="21">
        <v>1</v>
      </c>
      <c r="G1579" s="20" t="s">
        <v>1145</v>
      </c>
      <c r="H1579" s="21">
        <v>2</v>
      </c>
      <c r="I1579" s="49">
        <v>1</v>
      </c>
      <c r="J1579" s="37"/>
      <c r="K1579" s="31"/>
      <c r="L1579" s="31"/>
      <c r="M1579" s="38"/>
      <c r="N1579" s="193"/>
      <c r="O1579" s="21"/>
      <c r="P1579" s="21">
        <v>4</v>
      </c>
      <c r="Q1579" s="21">
        <v>4</v>
      </c>
      <c r="R1579" s="21"/>
      <c r="S1579" s="21"/>
      <c r="T1579" s="121"/>
      <c r="U1579" s="50">
        <f t="shared" si="394"/>
        <v>4</v>
      </c>
      <c r="V1579" s="29">
        <f t="shared" si="395"/>
        <v>0</v>
      </c>
      <c r="W1579" s="29">
        <f t="shared" si="396"/>
        <v>0</v>
      </c>
      <c r="X1579" s="57">
        <f t="shared" si="397"/>
        <v>0</v>
      </c>
      <c r="Y1579" s="29">
        <f t="shared" si="398"/>
        <v>0</v>
      </c>
      <c r="Z1579" s="20">
        <f t="shared" si="399"/>
        <v>0</v>
      </c>
      <c r="AA1579" s="20">
        <f t="shared" si="400"/>
        <v>0</v>
      </c>
      <c r="AB1579" s="20">
        <f t="shared" si="401"/>
        <v>0</v>
      </c>
      <c r="AC1579" s="20">
        <f t="shared" si="402"/>
        <v>0</v>
      </c>
      <c r="AD1579" s="20">
        <f t="shared" si="403"/>
        <v>0</v>
      </c>
      <c r="AE1579" s="23">
        <f t="shared" si="404"/>
        <v>0</v>
      </c>
      <c r="AF1579" s="25">
        <f t="shared" si="405"/>
        <v>0</v>
      </c>
      <c r="AG1579" s="360">
        <f t="shared" si="406"/>
        <v>0</v>
      </c>
      <c r="AH1579" s="211">
        <f t="shared" si="407"/>
        <v>0</v>
      </c>
      <c r="AI1579" s="361"/>
      <c r="AJ1579" s="362">
        <f t="shared" si="408"/>
        <v>4</v>
      </c>
      <c r="AK1579" s="181" t="s">
        <v>972</v>
      </c>
      <c r="AL1579" s="182">
        <f t="shared" si="409"/>
        <v>6.6666666666666671E-3</v>
      </c>
      <c r="AM1579" s="158" t="s">
        <v>943</v>
      </c>
      <c r="AN1579" s="20"/>
      <c r="AO1579" s="20"/>
      <c r="AP1579" s="21"/>
      <c r="AQ1579" s="122" t="s">
        <v>944</v>
      </c>
      <c r="AR1579" s="185" t="str">
        <f>INDEX(Преподаватели!F$3:F$72,MATCH($AK1579,Преподаватели!$E$3:$E$72,0),1)</f>
        <v>доц.</v>
      </c>
      <c r="AS1579" s="101" t="str">
        <f>INDEX(Преподаватели!G$3:G$72,MATCH($AK1579,Преподаватели!$E$3:$E$72,0),1)</f>
        <v>шт.</v>
      </c>
      <c r="AT1579" s="101" t="str">
        <f>INDEX(Преподаватели!H$3:H$72,MATCH($AK1579,Преподаватели!$E$3:$E$72,0),1)</f>
        <v>к.н.</v>
      </c>
      <c r="AU1579" s="186" t="str">
        <f>INDEX(Преподаватели!I$3:I$72,MATCH($AK1579,Преподаватели!$E$3:$E$72,0),1)</f>
        <v>б.з.</v>
      </c>
      <c r="AV1579" s="157"/>
      <c r="AW1579" s="163"/>
      <c r="AX1579" s="163"/>
      <c r="AY1579" s="164"/>
      <c r="AZ1579" s="165"/>
      <c r="BA1579" s="165"/>
    </row>
    <row r="1580" spans="1:53" s="1" customFormat="1">
      <c r="A1580" s="21" t="s">
        <v>978</v>
      </c>
      <c r="B1580" s="145" t="s">
        <v>1009</v>
      </c>
      <c r="C1580" s="68" t="s">
        <v>1005</v>
      </c>
      <c r="D1580" s="21" t="s">
        <v>437</v>
      </c>
      <c r="E1580" s="21" t="s">
        <v>144</v>
      </c>
      <c r="F1580" s="21">
        <v>2</v>
      </c>
      <c r="G1580" s="20" t="s">
        <v>1145</v>
      </c>
      <c r="H1580" s="21">
        <v>2</v>
      </c>
      <c r="I1580" s="49">
        <v>1</v>
      </c>
      <c r="J1580" s="37"/>
      <c r="K1580" s="31" t="s">
        <v>106</v>
      </c>
      <c r="L1580" s="31"/>
      <c r="M1580" s="38"/>
      <c r="N1580" s="193">
        <v>2</v>
      </c>
      <c r="O1580" s="21">
        <v>60</v>
      </c>
      <c r="P1580" s="21">
        <v>8</v>
      </c>
      <c r="Q1580" s="21">
        <v>0</v>
      </c>
      <c r="R1580" s="21">
        <v>0</v>
      </c>
      <c r="S1580" s="21">
        <v>8</v>
      </c>
      <c r="T1580" s="121">
        <v>48</v>
      </c>
      <c r="U1580" s="50">
        <f t="shared" si="394"/>
        <v>0</v>
      </c>
      <c r="V1580" s="29">
        <f t="shared" si="395"/>
        <v>0</v>
      </c>
      <c r="W1580" s="29">
        <f t="shared" si="396"/>
        <v>8</v>
      </c>
      <c r="X1580" s="57">
        <f t="shared" si="397"/>
        <v>0</v>
      </c>
      <c r="Y1580" s="29">
        <f t="shared" si="398"/>
        <v>0</v>
      </c>
      <c r="Z1580" s="20">
        <f t="shared" si="399"/>
        <v>0</v>
      </c>
      <c r="AA1580" s="20">
        <f t="shared" si="400"/>
        <v>0</v>
      </c>
      <c r="AB1580" s="20">
        <f t="shared" si="401"/>
        <v>0</v>
      </c>
      <c r="AC1580" s="20">
        <f t="shared" si="402"/>
        <v>0</v>
      </c>
      <c r="AD1580" s="20">
        <f t="shared" si="403"/>
        <v>0</v>
      </c>
      <c r="AE1580" s="23">
        <f t="shared" si="404"/>
        <v>0</v>
      </c>
      <c r="AF1580" s="25">
        <f t="shared" si="405"/>
        <v>0</v>
      </c>
      <c r="AG1580" s="360">
        <f t="shared" si="406"/>
        <v>0.32</v>
      </c>
      <c r="AH1580" s="211">
        <f t="shared" si="407"/>
        <v>0</v>
      </c>
      <c r="AI1580" s="361"/>
      <c r="AJ1580" s="362">
        <f t="shared" si="408"/>
        <v>8.32</v>
      </c>
      <c r="AK1580" s="181" t="s">
        <v>972</v>
      </c>
      <c r="AL1580" s="182">
        <f t="shared" si="409"/>
        <v>1.3866666666666668E-2</v>
      </c>
      <c r="AM1580" s="158" t="s">
        <v>943</v>
      </c>
      <c r="AN1580" s="20"/>
      <c r="AO1580" s="20"/>
      <c r="AP1580" s="21"/>
      <c r="AQ1580" s="122" t="s">
        <v>944</v>
      </c>
      <c r="AR1580" s="185" t="str">
        <f>INDEX(Преподаватели!F$3:F$72,MATCH($AK1580,Преподаватели!$E$3:$E$72,0),1)</f>
        <v>доц.</v>
      </c>
      <c r="AS1580" s="101" t="str">
        <f>INDEX(Преподаватели!G$3:G$72,MATCH($AK1580,Преподаватели!$E$3:$E$72,0),1)</f>
        <v>шт.</v>
      </c>
      <c r="AT1580" s="101" t="str">
        <f>INDEX(Преподаватели!H$3:H$72,MATCH($AK1580,Преподаватели!$E$3:$E$72,0),1)</f>
        <v>к.н.</v>
      </c>
      <c r="AU1580" s="186" t="str">
        <f>INDEX(Преподаватели!I$3:I$72,MATCH($AK1580,Преподаватели!$E$3:$E$72,0),1)</f>
        <v>б.з.</v>
      </c>
      <c r="AV1580" s="157"/>
      <c r="AW1580" s="163"/>
      <c r="AX1580" s="163"/>
      <c r="AY1580" s="164"/>
      <c r="AZ1580" s="165"/>
      <c r="BA1580" s="165"/>
    </row>
    <row r="1581" spans="1:53">
      <c r="A1581" s="22" t="s">
        <v>980</v>
      </c>
      <c r="B1581" s="145" t="s">
        <v>1010</v>
      </c>
      <c r="C1581" s="68" t="s">
        <v>1005</v>
      </c>
      <c r="D1581" s="21" t="s">
        <v>437</v>
      </c>
      <c r="E1581" s="21" t="s">
        <v>144</v>
      </c>
      <c r="F1581" s="21">
        <v>1</v>
      </c>
      <c r="G1581" s="20" t="s">
        <v>1145</v>
      </c>
      <c r="H1581" s="21">
        <v>2</v>
      </c>
      <c r="I1581" s="49">
        <v>1</v>
      </c>
      <c r="J1581" s="37"/>
      <c r="K1581" s="31"/>
      <c r="L1581" s="31"/>
      <c r="M1581" s="38"/>
      <c r="N1581" s="193"/>
      <c r="O1581" s="21"/>
      <c r="P1581" s="21">
        <v>4</v>
      </c>
      <c r="Q1581" s="21">
        <v>4</v>
      </c>
      <c r="R1581" s="21"/>
      <c r="S1581" s="21"/>
      <c r="T1581" s="121"/>
      <c r="U1581" s="50">
        <f t="shared" si="394"/>
        <v>4</v>
      </c>
      <c r="V1581" s="29">
        <f t="shared" si="395"/>
        <v>0</v>
      </c>
      <c r="W1581" s="29">
        <f t="shared" si="396"/>
        <v>0</v>
      </c>
      <c r="X1581" s="57">
        <f t="shared" si="397"/>
        <v>0</v>
      </c>
      <c r="Y1581" s="29">
        <f t="shared" si="398"/>
        <v>0</v>
      </c>
      <c r="Z1581" s="20">
        <f t="shared" si="399"/>
        <v>0</v>
      </c>
      <c r="AA1581" s="20">
        <f t="shared" si="400"/>
        <v>0</v>
      </c>
      <c r="AB1581" s="20">
        <f t="shared" si="401"/>
        <v>0</v>
      </c>
      <c r="AC1581" s="20">
        <f t="shared" si="402"/>
        <v>0</v>
      </c>
      <c r="AD1581" s="20">
        <f t="shared" si="403"/>
        <v>0</v>
      </c>
      <c r="AE1581" s="23">
        <f t="shared" si="404"/>
        <v>0</v>
      </c>
      <c r="AF1581" s="25">
        <f t="shared" si="405"/>
        <v>0</v>
      </c>
      <c r="AG1581" s="360">
        <f t="shared" si="406"/>
        <v>0</v>
      </c>
      <c r="AH1581" s="211">
        <f t="shared" si="407"/>
        <v>0</v>
      </c>
      <c r="AI1581" s="361"/>
      <c r="AJ1581" s="362">
        <f t="shared" si="408"/>
        <v>4</v>
      </c>
      <c r="AK1581" s="181" t="s">
        <v>972</v>
      </c>
      <c r="AL1581" s="182">
        <f t="shared" si="409"/>
        <v>6.6666666666666671E-3</v>
      </c>
      <c r="AM1581" s="158" t="s">
        <v>943</v>
      </c>
      <c r="AN1581" s="20"/>
      <c r="AO1581" s="20"/>
      <c r="AP1581" s="21"/>
      <c r="AQ1581" s="122" t="s">
        <v>944</v>
      </c>
      <c r="AR1581" s="185" t="str">
        <f>INDEX(Преподаватели!F$3:F$72,MATCH($AK1581,Преподаватели!$E$3:$E$72,0),1)</f>
        <v>доц.</v>
      </c>
      <c r="AS1581" s="101" t="str">
        <f>INDEX(Преподаватели!G$3:G$72,MATCH($AK1581,Преподаватели!$E$3:$E$72,0),1)</f>
        <v>шт.</v>
      </c>
      <c r="AT1581" s="101" t="str">
        <f>INDEX(Преподаватели!H$3:H$72,MATCH($AK1581,Преподаватели!$E$3:$E$72,0),1)</f>
        <v>к.н.</v>
      </c>
      <c r="AU1581" s="186" t="str">
        <f>INDEX(Преподаватели!I$3:I$72,MATCH($AK1581,Преподаватели!$E$3:$E$72,0),1)</f>
        <v>б.з.</v>
      </c>
      <c r="AV1581" s="157"/>
      <c r="AW1581" s="163"/>
      <c r="AX1581" s="163"/>
      <c r="AY1581" s="164"/>
      <c r="AZ1581" s="165"/>
      <c r="BA1581" s="165"/>
    </row>
    <row r="1582" spans="1:53">
      <c r="A1582" s="22" t="s">
        <v>980</v>
      </c>
      <c r="B1582" s="145" t="s">
        <v>1010</v>
      </c>
      <c r="C1582" s="68" t="s">
        <v>1005</v>
      </c>
      <c r="D1582" s="21" t="s">
        <v>437</v>
      </c>
      <c r="E1582" s="21" t="s">
        <v>144</v>
      </c>
      <c r="F1582" s="21">
        <v>2</v>
      </c>
      <c r="G1582" s="20" t="s">
        <v>1145</v>
      </c>
      <c r="H1582" s="21">
        <v>2</v>
      </c>
      <c r="I1582" s="49">
        <v>1</v>
      </c>
      <c r="J1582" s="37"/>
      <c r="K1582" s="31" t="s">
        <v>106</v>
      </c>
      <c r="L1582" s="31"/>
      <c r="M1582" s="38"/>
      <c r="N1582" s="193">
        <v>2</v>
      </c>
      <c r="O1582" s="21">
        <v>60</v>
      </c>
      <c r="P1582" s="21">
        <v>8</v>
      </c>
      <c r="Q1582" s="21">
        <v>0</v>
      </c>
      <c r="R1582" s="21">
        <v>0</v>
      </c>
      <c r="S1582" s="21">
        <v>8</v>
      </c>
      <c r="T1582" s="121">
        <v>46</v>
      </c>
      <c r="U1582" s="50">
        <f t="shared" si="394"/>
        <v>0</v>
      </c>
      <c r="V1582" s="29">
        <f t="shared" si="395"/>
        <v>0</v>
      </c>
      <c r="W1582" s="29">
        <f t="shared" si="396"/>
        <v>8</v>
      </c>
      <c r="X1582" s="57">
        <f t="shared" si="397"/>
        <v>0</v>
      </c>
      <c r="Y1582" s="29">
        <f t="shared" si="398"/>
        <v>0</v>
      </c>
      <c r="Z1582" s="20">
        <f t="shared" si="399"/>
        <v>0</v>
      </c>
      <c r="AA1582" s="20">
        <f t="shared" si="400"/>
        <v>0</v>
      </c>
      <c r="AB1582" s="20">
        <f t="shared" si="401"/>
        <v>0</v>
      </c>
      <c r="AC1582" s="20">
        <f t="shared" si="402"/>
        <v>0</v>
      </c>
      <c r="AD1582" s="20">
        <f t="shared" si="403"/>
        <v>0</v>
      </c>
      <c r="AE1582" s="23">
        <f t="shared" si="404"/>
        <v>0</v>
      </c>
      <c r="AF1582" s="25">
        <f t="shared" si="405"/>
        <v>0</v>
      </c>
      <c r="AG1582" s="360">
        <f t="shared" si="406"/>
        <v>0.32</v>
      </c>
      <c r="AH1582" s="211">
        <f t="shared" si="407"/>
        <v>0</v>
      </c>
      <c r="AI1582" s="361"/>
      <c r="AJ1582" s="362">
        <f t="shared" si="408"/>
        <v>8.32</v>
      </c>
      <c r="AK1582" s="181" t="s">
        <v>972</v>
      </c>
      <c r="AL1582" s="182">
        <f t="shared" si="409"/>
        <v>1.3866666666666668E-2</v>
      </c>
      <c r="AM1582" s="158" t="s">
        <v>943</v>
      </c>
      <c r="AN1582" s="20"/>
      <c r="AO1582" s="20"/>
      <c r="AP1582" s="21"/>
      <c r="AQ1582" s="122" t="s">
        <v>944</v>
      </c>
      <c r="AR1582" s="185" t="str">
        <f>INDEX(Преподаватели!F$3:F$72,MATCH($AK1582,Преподаватели!$E$3:$E$72,0),1)</f>
        <v>доц.</v>
      </c>
      <c r="AS1582" s="101" t="str">
        <f>INDEX(Преподаватели!G$3:G$72,MATCH($AK1582,Преподаватели!$E$3:$E$72,0),1)</f>
        <v>шт.</v>
      </c>
      <c r="AT1582" s="101" t="str">
        <f>INDEX(Преподаватели!H$3:H$72,MATCH($AK1582,Преподаватели!$E$3:$E$72,0),1)</f>
        <v>к.н.</v>
      </c>
      <c r="AU1582" s="186" t="str">
        <f>INDEX(Преподаватели!I$3:I$72,MATCH($AK1582,Преподаватели!$E$3:$E$72,0),1)</f>
        <v>б.з.</v>
      </c>
      <c r="AV1582" s="157"/>
      <c r="AW1582" s="163"/>
      <c r="AX1582" s="163"/>
      <c r="AY1582" s="164"/>
      <c r="AZ1582" s="165"/>
      <c r="BA1582" s="165"/>
    </row>
    <row r="1583" spans="1:53" s="1" customFormat="1">
      <c r="A1583" s="21" t="s">
        <v>982</v>
      </c>
      <c r="B1583" s="145" t="s">
        <v>1011</v>
      </c>
      <c r="C1583" s="68" t="s">
        <v>1005</v>
      </c>
      <c r="D1583" s="21" t="s">
        <v>437</v>
      </c>
      <c r="E1583" s="21" t="s">
        <v>144</v>
      </c>
      <c r="F1583" s="21">
        <v>1</v>
      </c>
      <c r="G1583" s="20" t="s">
        <v>1145</v>
      </c>
      <c r="H1583" s="21">
        <v>2</v>
      </c>
      <c r="I1583" s="49">
        <v>1</v>
      </c>
      <c r="J1583" s="37"/>
      <c r="K1583" s="31"/>
      <c r="L1583" s="31"/>
      <c r="M1583" s="38"/>
      <c r="N1583" s="193"/>
      <c r="O1583" s="21"/>
      <c r="P1583" s="21">
        <v>4</v>
      </c>
      <c r="Q1583" s="21">
        <v>4</v>
      </c>
      <c r="R1583" s="21"/>
      <c r="S1583" s="21"/>
      <c r="T1583" s="121"/>
      <c r="U1583" s="50">
        <f t="shared" si="394"/>
        <v>4</v>
      </c>
      <c r="V1583" s="29">
        <f t="shared" si="395"/>
        <v>0</v>
      </c>
      <c r="W1583" s="29">
        <f t="shared" si="396"/>
        <v>0</v>
      </c>
      <c r="X1583" s="57">
        <f t="shared" si="397"/>
        <v>0</v>
      </c>
      <c r="Y1583" s="29">
        <f t="shared" si="398"/>
        <v>0</v>
      </c>
      <c r="Z1583" s="20">
        <f t="shared" si="399"/>
        <v>0</v>
      </c>
      <c r="AA1583" s="20">
        <f t="shared" si="400"/>
        <v>0</v>
      </c>
      <c r="AB1583" s="20">
        <f t="shared" si="401"/>
        <v>0</v>
      </c>
      <c r="AC1583" s="20">
        <f t="shared" si="402"/>
        <v>0</v>
      </c>
      <c r="AD1583" s="20">
        <f t="shared" si="403"/>
        <v>0</v>
      </c>
      <c r="AE1583" s="23">
        <f t="shared" si="404"/>
        <v>0</v>
      </c>
      <c r="AF1583" s="25">
        <f t="shared" si="405"/>
        <v>0</v>
      </c>
      <c r="AG1583" s="360">
        <f t="shared" si="406"/>
        <v>0</v>
      </c>
      <c r="AH1583" s="211">
        <f t="shared" si="407"/>
        <v>0</v>
      </c>
      <c r="AI1583" s="361"/>
      <c r="AJ1583" s="362">
        <f t="shared" si="408"/>
        <v>4</v>
      </c>
      <c r="AK1583" s="181" t="s">
        <v>254</v>
      </c>
      <c r="AL1583" s="182">
        <f t="shared" si="409"/>
        <v>6.6666666666666671E-3</v>
      </c>
      <c r="AM1583" s="158" t="s">
        <v>943</v>
      </c>
      <c r="AN1583" s="20"/>
      <c r="AO1583" s="20"/>
      <c r="AP1583" s="21"/>
      <c r="AQ1583" s="122" t="s">
        <v>944</v>
      </c>
      <c r="AR1583" s="185" t="str">
        <f>INDEX(Преподаватели!F$3:F$72,MATCH($AK1583,Преподаватели!$E$3:$E$72,0),1)</f>
        <v>доц.</v>
      </c>
      <c r="AS1583" s="101" t="str">
        <f>INDEX(Преподаватели!G$3:G$72,MATCH($AK1583,Преподаватели!$E$3:$E$72,0),1)</f>
        <v>шт.сум.</v>
      </c>
      <c r="AT1583" s="101" t="str">
        <f>INDEX(Преподаватели!H$3:H$72,MATCH($AK1583,Преподаватели!$E$3:$E$72,0),1)</f>
        <v>к.н.</v>
      </c>
      <c r="AU1583" s="186" t="str">
        <f>INDEX(Преподаватели!I$3:I$72,MATCH($AK1583,Преподаватели!$E$3:$E$72,0),1)</f>
        <v>доц.</v>
      </c>
      <c r="AV1583" s="157"/>
      <c r="AW1583" s="163"/>
      <c r="AX1583" s="163"/>
      <c r="AY1583" s="164"/>
      <c r="AZ1583" s="165"/>
      <c r="BA1583" s="165"/>
    </row>
    <row r="1584" spans="1:53" s="1" customFormat="1">
      <c r="A1584" s="21" t="s">
        <v>982</v>
      </c>
      <c r="B1584" s="145" t="s">
        <v>1011</v>
      </c>
      <c r="C1584" s="68" t="s">
        <v>1005</v>
      </c>
      <c r="D1584" s="21" t="s">
        <v>437</v>
      </c>
      <c r="E1584" s="21" t="s">
        <v>144</v>
      </c>
      <c r="F1584" s="21">
        <v>2</v>
      </c>
      <c r="G1584" s="20" t="s">
        <v>1145</v>
      </c>
      <c r="H1584" s="21">
        <v>2</v>
      </c>
      <c r="I1584" s="49">
        <v>1</v>
      </c>
      <c r="J1584" s="37"/>
      <c r="K1584" s="31" t="s">
        <v>106</v>
      </c>
      <c r="L1584" s="31"/>
      <c r="M1584" s="38"/>
      <c r="N1584" s="193">
        <v>3</v>
      </c>
      <c r="O1584" s="21">
        <v>90</v>
      </c>
      <c r="P1584" s="21">
        <v>8</v>
      </c>
      <c r="Q1584" s="21">
        <v>0</v>
      </c>
      <c r="R1584" s="21">
        <v>0</v>
      </c>
      <c r="S1584" s="21">
        <v>8</v>
      </c>
      <c r="T1584" s="121">
        <v>74</v>
      </c>
      <c r="U1584" s="50">
        <f t="shared" si="394"/>
        <v>0</v>
      </c>
      <c r="V1584" s="29">
        <f t="shared" si="395"/>
        <v>0</v>
      </c>
      <c r="W1584" s="29">
        <f t="shared" si="396"/>
        <v>8</v>
      </c>
      <c r="X1584" s="57">
        <f t="shared" si="397"/>
        <v>0</v>
      </c>
      <c r="Y1584" s="29">
        <f t="shared" si="398"/>
        <v>0</v>
      </c>
      <c r="Z1584" s="20">
        <f t="shared" si="399"/>
        <v>0</v>
      </c>
      <c r="AA1584" s="20">
        <f t="shared" si="400"/>
        <v>0</v>
      </c>
      <c r="AB1584" s="20">
        <f t="shared" si="401"/>
        <v>0</v>
      </c>
      <c r="AC1584" s="20">
        <f t="shared" si="402"/>
        <v>0</v>
      </c>
      <c r="AD1584" s="20">
        <f t="shared" si="403"/>
        <v>0</v>
      </c>
      <c r="AE1584" s="23">
        <f t="shared" si="404"/>
        <v>0</v>
      </c>
      <c r="AF1584" s="25">
        <f t="shared" si="405"/>
        <v>0</v>
      </c>
      <c r="AG1584" s="360">
        <f t="shared" si="406"/>
        <v>0.48</v>
      </c>
      <c r="AH1584" s="211">
        <f t="shared" si="407"/>
        <v>0</v>
      </c>
      <c r="AI1584" s="361"/>
      <c r="AJ1584" s="362">
        <f t="shared" si="408"/>
        <v>8.48</v>
      </c>
      <c r="AK1584" s="181" t="s">
        <v>254</v>
      </c>
      <c r="AL1584" s="182">
        <f t="shared" si="409"/>
        <v>1.4133333333333335E-2</v>
      </c>
      <c r="AM1584" s="158" t="s">
        <v>943</v>
      </c>
      <c r="AN1584" s="20"/>
      <c r="AO1584" s="20"/>
      <c r="AP1584" s="21"/>
      <c r="AQ1584" s="122" t="s">
        <v>944</v>
      </c>
      <c r="AR1584" s="185" t="str">
        <f>INDEX(Преподаватели!F$3:F$72,MATCH($AK1584,Преподаватели!$E$3:$E$72,0),1)</f>
        <v>доц.</v>
      </c>
      <c r="AS1584" s="101" t="str">
        <f>INDEX(Преподаватели!G$3:G$72,MATCH($AK1584,Преподаватели!$E$3:$E$72,0),1)</f>
        <v>шт.сум.</v>
      </c>
      <c r="AT1584" s="101" t="str">
        <f>INDEX(Преподаватели!H$3:H$72,MATCH($AK1584,Преподаватели!$E$3:$E$72,0),1)</f>
        <v>к.н.</v>
      </c>
      <c r="AU1584" s="186" t="str">
        <f>INDEX(Преподаватели!I$3:I$72,MATCH($AK1584,Преподаватели!$E$3:$E$72,0),1)</f>
        <v>доц.</v>
      </c>
      <c r="AV1584" s="157"/>
      <c r="AW1584" s="163"/>
      <c r="AX1584" s="163"/>
      <c r="AY1584" s="164"/>
      <c r="AZ1584" s="165"/>
      <c r="BA1584" s="165"/>
    </row>
    <row r="1585" spans="1:53">
      <c r="A1585" s="22" t="s">
        <v>1012</v>
      </c>
      <c r="B1585" s="145" t="s">
        <v>534</v>
      </c>
      <c r="C1585" s="68" t="s">
        <v>1005</v>
      </c>
      <c r="D1585" s="21" t="s">
        <v>437</v>
      </c>
      <c r="E1585" s="21" t="s">
        <v>144</v>
      </c>
      <c r="F1585" s="21">
        <v>1</v>
      </c>
      <c r="G1585" s="20" t="s">
        <v>1145</v>
      </c>
      <c r="H1585" s="21">
        <v>2</v>
      </c>
      <c r="I1585" s="49">
        <v>1</v>
      </c>
      <c r="J1585" s="37" t="s">
        <v>106</v>
      </c>
      <c r="K1585" s="31"/>
      <c r="L1585" s="31"/>
      <c r="M1585" s="38"/>
      <c r="N1585" s="193"/>
      <c r="O1585" s="21"/>
      <c r="P1585" s="21"/>
      <c r="Q1585" s="21"/>
      <c r="R1585" s="21"/>
      <c r="S1585" s="21"/>
      <c r="T1585" s="121"/>
      <c r="U1585" s="50">
        <f t="shared" si="394"/>
        <v>0</v>
      </c>
      <c r="V1585" s="29">
        <f t="shared" si="395"/>
        <v>0</v>
      </c>
      <c r="W1585" s="29">
        <f t="shared" si="396"/>
        <v>0</v>
      </c>
      <c r="X1585" s="57">
        <f t="shared" si="397"/>
        <v>0</v>
      </c>
      <c r="Y1585" s="29">
        <f t="shared" si="398"/>
        <v>0</v>
      </c>
      <c r="Z1585" s="20">
        <f t="shared" si="399"/>
        <v>0</v>
      </c>
      <c r="AA1585" s="20">
        <f t="shared" si="400"/>
        <v>0</v>
      </c>
      <c r="AB1585" s="20">
        <f t="shared" si="401"/>
        <v>0.5</v>
      </c>
      <c r="AC1585" s="20">
        <f t="shared" si="402"/>
        <v>0</v>
      </c>
      <c r="AD1585" s="20">
        <f t="shared" si="403"/>
        <v>0</v>
      </c>
      <c r="AE1585" s="23">
        <f t="shared" si="404"/>
        <v>0</v>
      </c>
      <c r="AF1585" s="25">
        <f t="shared" si="405"/>
        <v>0</v>
      </c>
      <c r="AG1585" s="360">
        <f t="shared" si="406"/>
        <v>0</v>
      </c>
      <c r="AH1585" s="211">
        <f t="shared" si="407"/>
        <v>0</v>
      </c>
      <c r="AI1585" s="361"/>
      <c r="AJ1585" s="362">
        <f t="shared" si="408"/>
        <v>0.5</v>
      </c>
      <c r="AK1585" s="181" t="s">
        <v>954</v>
      </c>
      <c r="AL1585" s="182">
        <f t="shared" si="409"/>
        <v>8.3333333333333339E-4</v>
      </c>
      <c r="AM1585" s="158" t="s">
        <v>943</v>
      </c>
      <c r="AN1585" s="20"/>
      <c r="AO1585" s="20"/>
      <c r="AP1585" s="21"/>
      <c r="AQ1585" s="122" t="s">
        <v>944</v>
      </c>
      <c r="AR1585" s="185" t="str">
        <f>INDEX(Преподаватели!F$3:F$72,MATCH($AK1585,Преподаватели!$E$3:$E$72,0),1)</f>
        <v>ст.викл.</v>
      </c>
      <c r="AS1585" s="101" t="str">
        <f>INDEX(Преподаватели!G$3:G$72,MATCH($AK1585,Преподаватели!$E$3:$E$72,0),1)</f>
        <v>шт.</v>
      </c>
      <c r="AT1585" s="101" t="str">
        <f>INDEX(Преподаватели!H$3:H$72,MATCH($AK1585,Преподаватели!$E$3:$E$72,0),1)</f>
        <v>б.с.</v>
      </c>
      <c r="AU1585" s="186" t="str">
        <f>INDEX(Преподаватели!I$3:I$72,MATCH($AK1585,Преподаватели!$E$3:$E$72,0),1)</f>
        <v>б.з.</v>
      </c>
      <c r="AV1585" s="157"/>
      <c r="AW1585" s="163"/>
      <c r="AX1585" s="163"/>
      <c r="AY1585" s="164"/>
      <c r="AZ1585" s="165"/>
      <c r="BA1585" s="165"/>
    </row>
    <row r="1586" spans="1:53">
      <c r="A1586" s="334" t="s">
        <v>439</v>
      </c>
      <c r="B1586" s="145" t="s">
        <v>182</v>
      </c>
      <c r="C1586" s="68" t="s">
        <v>1005</v>
      </c>
      <c r="D1586" s="21" t="s">
        <v>437</v>
      </c>
      <c r="E1586" s="21" t="s">
        <v>144</v>
      </c>
      <c r="F1586" s="21">
        <v>1</v>
      </c>
      <c r="G1586" s="20" t="s">
        <v>1145</v>
      </c>
      <c r="H1586" s="21">
        <v>2</v>
      </c>
      <c r="I1586" s="49">
        <v>1</v>
      </c>
      <c r="J1586" s="37"/>
      <c r="K1586" s="31"/>
      <c r="L1586" s="31"/>
      <c r="M1586" s="38"/>
      <c r="N1586" s="193"/>
      <c r="O1586" s="21"/>
      <c r="P1586" s="21">
        <v>4</v>
      </c>
      <c r="Q1586" s="21">
        <v>4</v>
      </c>
      <c r="R1586" s="21"/>
      <c r="S1586" s="21"/>
      <c r="T1586" s="121"/>
      <c r="U1586" s="50">
        <f t="shared" si="394"/>
        <v>4</v>
      </c>
      <c r="V1586" s="29">
        <f t="shared" si="395"/>
        <v>0</v>
      </c>
      <c r="W1586" s="29">
        <f t="shared" si="396"/>
        <v>0</v>
      </c>
      <c r="X1586" s="57">
        <f t="shared" si="397"/>
        <v>0</v>
      </c>
      <c r="Y1586" s="29">
        <f t="shared" si="398"/>
        <v>0</v>
      </c>
      <c r="Z1586" s="20">
        <f t="shared" si="399"/>
        <v>0</v>
      </c>
      <c r="AA1586" s="20">
        <f t="shared" si="400"/>
        <v>0</v>
      </c>
      <c r="AB1586" s="20">
        <f t="shared" si="401"/>
        <v>0</v>
      </c>
      <c r="AC1586" s="20">
        <f t="shared" si="402"/>
        <v>0</v>
      </c>
      <c r="AD1586" s="20">
        <f t="shared" si="403"/>
        <v>0</v>
      </c>
      <c r="AE1586" s="23">
        <f t="shared" si="404"/>
        <v>0</v>
      </c>
      <c r="AF1586" s="25">
        <f t="shared" si="405"/>
        <v>0</v>
      </c>
      <c r="AG1586" s="360">
        <f t="shared" si="406"/>
        <v>0</v>
      </c>
      <c r="AH1586" s="211">
        <f t="shared" si="407"/>
        <v>0</v>
      </c>
      <c r="AI1586" s="361"/>
      <c r="AJ1586" s="362">
        <f t="shared" si="408"/>
        <v>4</v>
      </c>
      <c r="AK1586" s="181" t="s">
        <v>254</v>
      </c>
      <c r="AL1586" s="182">
        <f t="shared" si="409"/>
        <v>6.6666666666666671E-3</v>
      </c>
      <c r="AM1586" s="158" t="s">
        <v>943</v>
      </c>
      <c r="AN1586" s="20"/>
      <c r="AO1586" s="20"/>
      <c r="AP1586" s="21"/>
      <c r="AQ1586" s="122" t="s">
        <v>944</v>
      </c>
      <c r="AR1586" s="185" t="str">
        <f>INDEX(Преподаватели!F$3:F$72,MATCH($AK1586,Преподаватели!$E$3:$E$72,0),1)</f>
        <v>доц.</v>
      </c>
      <c r="AS1586" s="101" t="str">
        <f>INDEX(Преподаватели!G$3:G$72,MATCH($AK1586,Преподаватели!$E$3:$E$72,0),1)</f>
        <v>шт.сум.</v>
      </c>
      <c r="AT1586" s="101" t="str">
        <f>INDEX(Преподаватели!H$3:H$72,MATCH($AK1586,Преподаватели!$E$3:$E$72,0),1)</f>
        <v>к.н.</v>
      </c>
      <c r="AU1586" s="186" t="str">
        <f>INDEX(Преподаватели!I$3:I$72,MATCH($AK1586,Преподаватели!$E$3:$E$72,0),1)</f>
        <v>доц.</v>
      </c>
      <c r="AV1586" s="157"/>
      <c r="AW1586" s="163"/>
      <c r="AX1586" s="163"/>
      <c r="AY1586" s="164"/>
      <c r="AZ1586" s="165"/>
      <c r="BA1586" s="165"/>
    </row>
    <row r="1587" spans="1:53" s="1" customFormat="1">
      <c r="A1587" s="21" t="s">
        <v>1015</v>
      </c>
      <c r="B1587" s="145" t="s">
        <v>182</v>
      </c>
      <c r="C1587" s="68" t="s">
        <v>1005</v>
      </c>
      <c r="D1587" s="21" t="s">
        <v>437</v>
      </c>
      <c r="E1587" s="21" t="s">
        <v>144</v>
      </c>
      <c r="F1587" s="21">
        <v>1</v>
      </c>
      <c r="G1587" s="20" t="s">
        <v>1145</v>
      </c>
      <c r="H1587" s="21">
        <v>2</v>
      </c>
      <c r="I1587" s="49">
        <v>1</v>
      </c>
      <c r="J1587" s="37"/>
      <c r="K1587" s="31" t="s">
        <v>106</v>
      </c>
      <c r="L1587" s="31"/>
      <c r="M1587" s="38"/>
      <c r="N1587" s="193">
        <v>3</v>
      </c>
      <c r="O1587" s="21">
        <v>90</v>
      </c>
      <c r="P1587" s="21">
        <v>8</v>
      </c>
      <c r="Q1587" s="21">
        <v>0</v>
      </c>
      <c r="R1587" s="21">
        <v>0</v>
      </c>
      <c r="S1587" s="21">
        <v>8</v>
      </c>
      <c r="T1587" s="121">
        <v>78</v>
      </c>
      <c r="U1587" s="50">
        <f t="shared" si="394"/>
        <v>0</v>
      </c>
      <c r="V1587" s="29">
        <f t="shared" si="395"/>
        <v>0</v>
      </c>
      <c r="W1587" s="29">
        <f t="shared" si="396"/>
        <v>8</v>
      </c>
      <c r="X1587" s="57">
        <f t="shared" si="397"/>
        <v>0</v>
      </c>
      <c r="Y1587" s="29">
        <f t="shared" si="398"/>
        <v>0</v>
      </c>
      <c r="Z1587" s="20">
        <f t="shared" si="399"/>
        <v>0</v>
      </c>
      <c r="AA1587" s="20">
        <f t="shared" si="400"/>
        <v>0</v>
      </c>
      <c r="AB1587" s="20">
        <f t="shared" si="401"/>
        <v>0</v>
      </c>
      <c r="AC1587" s="20">
        <f t="shared" si="402"/>
        <v>0</v>
      </c>
      <c r="AD1587" s="20">
        <f t="shared" si="403"/>
        <v>0</v>
      </c>
      <c r="AE1587" s="23">
        <f t="shared" si="404"/>
        <v>0</v>
      </c>
      <c r="AF1587" s="25">
        <f t="shared" si="405"/>
        <v>0</v>
      </c>
      <c r="AG1587" s="360">
        <f t="shared" si="406"/>
        <v>0.48</v>
      </c>
      <c r="AH1587" s="211">
        <f t="shared" si="407"/>
        <v>0</v>
      </c>
      <c r="AI1587" s="361"/>
      <c r="AJ1587" s="362">
        <f t="shared" si="408"/>
        <v>8.48</v>
      </c>
      <c r="AK1587" s="181" t="s">
        <v>254</v>
      </c>
      <c r="AL1587" s="182">
        <f t="shared" si="409"/>
        <v>1.4133333333333335E-2</v>
      </c>
      <c r="AM1587" s="158" t="s">
        <v>943</v>
      </c>
      <c r="AN1587" s="20"/>
      <c r="AO1587" s="20"/>
      <c r="AP1587" s="21"/>
      <c r="AQ1587" s="122" t="s">
        <v>944</v>
      </c>
      <c r="AR1587" s="185" t="str">
        <f>INDEX(Преподаватели!F$3:F$72,MATCH($AK1587,Преподаватели!$E$3:$E$72,0),1)</f>
        <v>доц.</v>
      </c>
      <c r="AS1587" s="101" t="str">
        <f>INDEX(Преподаватели!G$3:G$72,MATCH($AK1587,Преподаватели!$E$3:$E$72,0),1)</f>
        <v>шт.сум.</v>
      </c>
      <c r="AT1587" s="101" t="str">
        <f>INDEX(Преподаватели!H$3:H$72,MATCH($AK1587,Преподаватели!$E$3:$E$72,0),1)</f>
        <v>к.н.</v>
      </c>
      <c r="AU1587" s="186" t="str">
        <f>INDEX(Преподаватели!I$3:I$72,MATCH($AK1587,Преподаватели!$E$3:$E$72,0),1)</f>
        <v>доц.</v>
      </c>
      <c r="AV1587" s="157"/>
      <c r="AW1587" s="163"/>
      <c r="AX1587" s="163"/>
      <c r="AY1587" s="164"/>
      <c r="AZ1587" s="165"/>
      <c r="BA1587" s="165"/>
    </row>
    <row r="1588" spans="1:53" s="1" customFormat="1">
      <c r="A1588" s="21" t="s">
        <v>1137</v>
      </c>
      <c r="B1588" s="145" t="s">
        <v>902</v>
      </c>
      <c r="C1588" s="68" t="s">
        <v>1005</v>
      </c>
      <c r="D1588" s="21" t="s">
        <v>437</v>
      </c>
      <c r="E1588" s="21" t="s">
        <v>144</v>
      </c>
      <c r="F1588" s="21">
        <v>1</v>
      </c>
      <c r="G1588" s="20" t="s">
        <v>1145</v>
      </c>
      <c r="H1588" s="21">
        <v>2</v>
      </c>
      <c r="I1588" s="49">
        <v>1</v>
      </c>
      <c r="J1588" s="37"/>
      <c r="K1588" s="31" t="s">
        <v>439</v>
      </c>
      <c r="L1588" s="31"/>
      <c r="M1588" s="38"/>
      <c r="N1588" s="193"/>
      <c r="O1588" s="21"/>
      <c r="P1588" s="21">
        <v>2</v>
      </c>
      <c r="Q1588" s="21">
        <v>2</v>
      </c>
      <c r="R1588" s="21"/>
      <c r="S1588" s="21"/>
      <c r="T1588" s="121"/>
      <c r="U1588" s="50">
        <f t="shared" si="394"/>
        <v>2</v>
      </c>
      <c r="V1588" s="29">
        <f t="shared" si="395"/>
        <v>0</v>
      </c>
      <c r="W1588" s="29">
        <f t="shared" si="396"/>
        <v>0</v>
      </c>
      <c r="X1588" s="57">
        <f t="shared" si="397"/>
        <v>0</v>
      </c>
      <c r="Y1588" s="29">
        <f t="shared" si="398"/>
        <v>0</v>
      </c>
      <c r="Z1588" s="20">
        <f t="shared" si="399"/>
        <v>0</v>
      </c>
      <c r="AA1588" s="20">
        <f t="shared" si="400"/>
        <v>0</v>
      </c>
      <c r="AB1588" s="20">
        <f t="shared" si="401"/>
        <v>0</v>
      </c>
      <c r="AC1588" s="20">
        <f t="shared" si="402"/>
        <v>0</v>
      </c>
      <c r="AD1588" s="20">
        <f t="shared" si="403"/>
        <v>0</v>
      </c>
      <c r="AE1588" s="23">
        <f t="shared" si="404"/>
        <v>0</v>
      </c>
      <c r="AF1588" s="25">
        <f t="shared" si="405"/>
        <v>0</v>
      </c>
      <c r="AG1588" s="360">
        <f t="shared" si="406"/>
        <v>0</v>
      </c>
      <c r="AH1588" s="211">
        <f t="shared" si="407"/>
        <v>0</v>
      </c>
      <c r="AI1588" s="361"/>
      <c r="AJ1588" s="362">
        <f t="shared" si="408"/>
        <v>2</v>
      </c>
      <c r="AK1588" s="181" t="s">
        <v>254</v>
      </c>
      <c r="AL1588" s="182">
        <f t="shared" si="409"/>
        <v>3.3333333333333335E-3</v>
      </c>
      <c r="AM1588" s="158" t="s">
        <v>943</v>
      </c>
      <c r="AN1588" s="20"/>
      <c r="AO1588" s="20"/>
      <c r="AP1588" s="21"/>
      <c r="AQ1588" s="122" t="s">
        <v>944</v>
      </c>
      <c r="AR1588" s="185" t="str">
        <f>INDEX(Преподаватели!F$3:F$72,MATCH($AK1588,Преподаватели!$E$3:$E$72,0),1)</f>
        <v>доц.</v>
      </c>
      <c r="AS1588" s="101" t="str">
        <f>INDEX(Преподаватели!G$3:G$72,MATCH($AK1588,Преподаватели!$E$3:$E$72,0),1)</f>
        <v>шт.сум.</v>
      </c>
      <c r="AT1588" s="101" t="str">
        <f>INDEX(Преподаватели!H$3:H$72,MATCH($AK1588,Преподаватели!$E$3:$E$72,0),1)</f>
        <v>к.н.</v>
      </c>
      <c r="AU1588" s="186" t="str">
        <f>INDEX(Преподаватели!I$3:I$72,MATCH($AK1588,Преподаватели!$E$3:$E$72,0),1)</f>
        <v>доц.</v>
      </c>
      <c r="AV1588" s="157"/>
      <c r="AW1588" s="163"/>
      <c r="AX1588" s="163"/>
      <c r="AY1588" s="164"/>
      <c r="AZ1588" s="165"/>
      <c r="BA1588" s="165"/>
    </row>
    <row r="1589" spans="1:53">
      <c r="A1589" s="324" t="s">
        <v>877</v>
      </c>
      <c r="B1589" s="145" t="s">
        <v>902</v>
      </c>
      <c r="C1589" s="68" t="s">
        <v>1005</v>
      </c>
      <c r="D1589" s="21" t="s">
        <v>437</v>
      </c>
      <c r="E1589" s="21" t="s">
        <v>144</v>
      </c>
      <c r="F1589" s="21">
        <v>2</v>
      </c>
      <c r="G1589" s="20" t="s">
        <v>1145</v>
      </c>
      <c r="H1589" s="21">
        <v>2</v>
      </c>
      <c r="I1589" s="49">
        <v>1</v>
      </c>
      <c r="J1589" s="37"/>
      <c r="K1589" s="31" t="s">
        <v>879</v>
      </c>
      <c r="L1589" s="31"/>
      <c r="M1589" s="38"/>
      <c r="N1589" s="193">
        <v>3</v>
      </c>
      <c r="O1589" s="21">
        <v>90</v>
      </c>
      <c r="P1589" s="21">
        <v>0</v>
      </c>
      <c r="Q1589" s="21">
        <v>0</v>
      </c>
      <c r="R1589" s="21">
        <v>0</v>
      </c>
      <c r="S1589" s="21">
        <v>0</v>
      </c>
      <c r="T1589" s="121"/>
      <c r="U1589" s="50">
        <f t="shared" si="394"/>
        <v>0</v>
      </c>
      <c r="V1589" s="29">
        <f t="shared" si="395"/>
        <v>0</v>
      </c>
      <c r="W1589" s="29">
        <f t="shared" si="396"/>
        <v>0</v>
      </c>
      <c r="X1589" s="57">
        <f t="shared" si="397"/>
        <v>0</v>
      </c>
      <c r="Y1589" s="29">
        <f t="shared" si="398"/>
        <v>0</v>
      </c>
      <c r="Z1589" s="20">
        <f t="shared" si="399"/>
        <v>0</v>
      </c>
      <c r="AA1589" s="20">
        <f t="shared" si="400"/>
        <v>0</v>
      </c>
      <c r="AB1589" s="20">
        <f t="shared" si="401"/>
        <v>0</v>
      </c>
      <c r="AC1589" s="20">
        <f t="shared" si="402"/>
        <v>0</v>
      </c>
      <c r="AD1589" s="20">
        <f t="shared" si="403"/>
        <v>0</v>
      </c>
      <c r="AE1589" s="23">
        <f t="shared" si="404"/>
        <v>0</v>
      </c>
      <c r="AF1589" s="25">
        <f t="shared" si="405"/>
        <v>0.2</v>
      </c>
      <c r="AG1589" s="360">
        <f t="shared" si="406"/>
        <v>0</v>
      </c>
      <c r="AH1589" s="211">
        <f t="shared" si="407"/>
        <v>0</v>
      </c>
      <c r="AI1589" s="361"/>
      <c r="AJ1589" s="362">
        <f t="shared" si="408"/>
        <v>0.2</v>
      </c>
      <c r="AK1589" s="181" t="s">
        <v>254</v>
      </c>
      <c r="AL1589" s="182">
        <f t="shared" si="409"/>
        <v>3.3333333333333338E-4</v>
      </c>
      <c r="AM1589" s="158" t="s">
        <v>943</v>
      </c>
      <c r="AN1589" s="20"/>
      <c r="AO1589" s="20"/>
      <c r="AP1589" s="21"/>
      <c r="AQ1589" s="122" t="s">
        <v>944</v>
      </c>
      <c r="AR1589" s="185" t="str">
        <f>INDEX(Преподаватели!F$3:F$72,MATCH($AK1589,Преподаватели!$E$3:$E$72,0),1)</f>
        <v>доц.</v>
      </c>
      <c r="AS1589" s="101" t="str">
        <f>INDEX(Преподаватели!G$3:G$72,MATCH($AK1589,Преподаватели!$E$3:$E$72,0),1)</f>
        <v>шт.сум.</v>
      </c>
      <c r="AT1589" s="101" t="str">
        <f>INDEX(Преподаватели!H$3:H$72,MATCH($AK1589,Преподаватели!$E$3:$E$72,0),1)</f>
        <v>к.н.</v>
      </c>
      <c r="AU1589" s="186" t="str">
        <f>INDEX(Преподаватели!I$3:I$72,MATCH($AK1589,Преподаватели!$E$3:$E$72,0),1)</f>
        <v>доц.</v>
      </c>
      <c r="AV1589" s="157"/>
      <c r="AW1589" s="163"/>
      <c r="AX1589" s="163"/>
      <c r="AY1589" s="164"/>
      <c r="AZ1589" s="165"/>
      <c r="BA1589" s="165"/>
    </row>
    <row r="1590" spans="1:53" s="1" customFormat="1">
      <c r="A1590" s="21" t="s">
        <v>982</v>
      </c>
      <c r="B1590" s="553" t="s">
        <v>1932</v>
      </c>
      <c r="C1590" s="68" t="s">
        <v>1005</v>
      </c>
      <c r="D1590" s="21" t="s">
        <v>437</v>
      </c>
      <c r="E1590" s="21" t="s">
        <v>144</v>
      </c>
      <c r="F1590" s="21">
        <v>2</v>
      </c>
      <c r="G1590" s="20" t="s">
        <v>1145</v>
      </c>
      <c r="H1590" s="21">
        <v>2</v>
      </c>
      <c r="I1590" s="49">
        <v>1</v>
      </c>
      <c r="J1590" s="37"/>
      <c r="K1590" s="31" t="s">
        <v>106</v>
      </c>
      <c r="L1590" s="31"/>
      <c r="M1590" s="38"/>
      <c r="N1590" s="193">
        <v>3</v>
      </c>
      <c r="O1590" s="21">
        <v>90</v>
      </c>
      <c r="P1590" s="21">
        <v>4</v>
      </c>
      <c r="Q1590" s="21">
        <v>0</v>
      </c>
      <c r="R1590" s="21">
        <v>0</v>
      </c>
      <c r="S1590" s="21">
        <v>4</v>
      </c>
      <c r="T1590" s="121">
        <v>74</v>
      </c>
      <c r="U1590" s="50">
        <f t="shared" ref="U1590:U1601" si="410">Q1590</f>
        <v>0</v>
      </c>
      <c r="V1590" s="29">
        <f t="shared" ref="V1590:V1601" si="411">R1590*I1590</f>
        <v>0</v>
      </c>
      <c r="W1590" s="29">
        <f t="shared" ref="W1590:W1601" si="412">S1590*I1590</f>
        <v>4</v>
      </c>
      <c r="X1590" s="57">
        <f t="shared" ref="X1590:X1601" si="413">IF(AF1590&gt;0,0,IF(AND(D1590="Заоч.(д)",M1590="+"),N1590*2*0.25*H1590,IF(OR(M1590="+",M1590="+у"),H1590*0.25,IF(OR(M1590="к",M1590="к/кмс"),H1590*0.25,IF(OR(M1590="кк",M1590="кк/кмс"),H1590*0.25*2,IF(OR(M1590="рр",M1590="рр/кмс"),H1590*0.5,IF(OR(M1590="кр",M1590="кр/кмс"),H1590*1,0)))))))</f>
        <v>0</v>
      </c>
      <c r="Y1590" s="29">
        <f t="shared" ref="Y1590:Y1601" si="414">IF(L1590="+",H1590*3,IF(L1590="+в",H1590*3,0))</f>
        <v>0</v>
      </c>
      <c r="Z1590" s="20">
        <f t="shared" ref="Z1590:Z1601" si="415">IF(AND(D1590="Заоч.(д)",K1590="+"),H1590*0.1,IF(AF1590&gt;0,0,IF(AND(K1590="+",R1590="",S1590="",O1590=Q1590+T1590),H1590*0.1,0)))</f>
        <v>0</v>
      </c>
      <c r="AA1590" s="20">
        <f t="shared" ref="AA1590:AA1601" si="416">IF(H1590&lt;6,0,IF(AND(D1590="Ден.",J1590="+"),I1590*2,IF(AND(D1590="Ден.",J1590="+п"),I1590*2,0)))</f>
        <v>0</v>
      </c>
      <c r="AB1590" s="20">
        <f t="shared" ref="AB1590:AB1601" si="417">IF(AND(J1590="+",D1590="Заоч.(д)"),H1590*0.1,IF(J1590="+",H1590*0.25,0))</f>
        <v>0</v>
      </c>
      <c r="AC1590" s="20">
        <f t="shared" ref="AC1590:AC1601" si="418">IF(B1590="Керівництво бакалаврськими роботами",H1590*10,IF(B1590="Керівництво магістерськими роботами",H1590*20,IF(B1590="Рецензування бакалаврських робіт",H1590*1,IF(B1590="Рецензування магістерських робіт",H1590*2,IF(B1590="Нормоконтроль",H1590*0.33,0)))))</f>
        <v>0</v>
      </c>
      <c r="AD1590" s="20">
        <f t="shared" ref="AD1590:AD1601" si="419">IF(B1590="Голова ЕК (екзамен)",H1590*0.5,IF(B1590="Голова ЕК (захист)",H1590*0.5,IF(B1590="Участь у ЕК (екзамен)",H1590*0.33,IF(B1590="Участь у ЕК (захист)",H1590*0.33,0))))</f>
        <v>0</v>
      </c>
      <c r="AE1590" s="23">
        <f t="shared" ref="AE1590:AE1601" si="420">IF(B1590="Керівництво аспірантами (очна)",H1590*25,IF(B1590="Керівництво аспірантами (заочна)",H1590*25,IF(B1590="Рецензування рефератів (асп.)",H1590*2,IF(B1590="Кандидатські іспити",H1590*0.5,IF(B1590="Вступні іспити (асп.)",H1590*0.5,IF(B1590="Наукове консультування докторантів",H1590*50,0))))))</f>
        <v>0</v>
      </c>
      <c r="AF1590" s="25">
        <f t="shared" ref="AF1590:AF1601" si="421">IF(AND(A1590="ПедПр",D1590="Ден."),H1590*N1590/1.5,IF(AND(A1590="ПедПр",D1590="Заоч."),H1590*0.5*N1590/1.5,IF(AND(A1590="ПедПр",D1590="Заоч.(д)"),H1590*0.5*N1590/1.5,IF(AND(A1590="Пр",D1590="Ден."),H1590*0.5,IF(AND(A1590="Пр",D1590="Заоч."),H1590*0.1,IF(AND(A1590="Пр",D1590="Заоч.(д)"),H1590*0.1,IF(AND(A1590="НПрКПУ",D1590="Ден.",H1590&gt;=5),ROUND(H1590/6,1)*N1590/3*2*2,0)))))))</f>
        <v>0</v>
      </c>
      <c r="AG1590" s="360">
        <f t="shared" ref="AG1590:AG1601" si="422">IF(OR(L1590="+",A1590="Пр",A1590="ПедПр",A1590="НПрКПУ"),0,IF(OR(D1590="Ден.(д)",D1590="Заоч.(д)"),N1590*0.5*H1590,IF((V1590+W1590)&gt;0,N1590*H1590*0.08,0)))</f>
        <v>0.48</v>
      </c>
      <c r="AH1590" s="211">
        <f t="shared" ref="AH1590:AH1601" si="423">IF(AF1590&gt;0,0,IF(D1590="Заоч.",0,IF(OR(D1590="Ден.(д)",D1590="Заоч.(д)"),0,IF(Q1590&gt;0,N1590*H1590*0.02,0))))</f>
        <v>0</v>
      </c>
      <c r="AI1590" s="361"/>
      <c r="AJ1590" s="362">
        <f t="shared" ref="AJ1590:AJ1601" si="424">SUM(U1590:AI1590)</f>
        <v>4.4800000000000004</v>
      </c>
      <c r="AK1590" s="405" t="s">
        <v>1933</v>
      </c>
      <c r="AL1590" s="182">
        <f t="shared" ref="AL1590:AL1601" si="425">IF(OR(AU1590="проф.",AT1590="д.н."),AJ1590/600,AJ1590/600)</f>
        <v>7.4666666666666675E-3</v>
      </c>
      <c r="AM1590" s="158" t="s">
        <v>943</v>
      </c>
      <c r="AN1590" s="20"/>
      <c r="AO1590" s="20"/>
      <c r="AP1590" s="21"/>
      <c r="AQ1590" s="122" t="s">
        <v>944</v>
      </c>
      <c r="AR1590" s="185" t="str">
        <f>INDEX(Преподаватели!F$3:F$72,MATCH($AK1590,Преподаватели!$E$3:$E$72,0),1)</f>
        <v>доц.</v>
      </c>
      <c r="AS1590" s="101" t="str">
        <f>INDEX(Преподаватели!G$3:G$72,MATCH($AK1590,Преподаватели!$E$3:$E$72,0),1)</f>
        <v>шт.</v>
      </c>
      <c r="AT1590" s="101" t="str">
        <f>INDEX(Преподаватели!H$3:H$72,MATCH($AK1590,Преподаватели!$E$3:$E$72,0),1)</f>
        <v>к.н.</v>
      </c>
      <c r="AU1590" s="186" t="str">
        <f>INDEX(Преподаватели!I$3:I$72,MATCH($AK1590,Преподаватели!$E$3:$E$72,0),1)</f>
        <v>доц.</v>
      </c>
      <c r="AV1590" s="157"/>
      <c r="AW1590" s="163"/>
      <c r="AX1590" s="163"/>
      <c r="AY1590" s="164"/>
      <c r="AZ1590" s="165"/>
      <c r="BA1590" s="165"/>
    </row>
    <row r="1591" spans="1:53" ht="15" customHeight="1">
      <c r="A1591" s="22"/>
      <c r="B1591" s="145" t="s">
        <v>939</v>
      </c>
      <c r="C1591" s="68" t="s">
        <v>940</v>
      </c>
      <c r="D1591" s="21" t="s">
        <v>103</v>
      </c>
      <c r="E1591" s="21" t="s">
        <v>192</v>
      </c>
      <c r="F1591" s="21">
        <v>1</v>
      </c>
      <c r="G1591" s="20" t="s">
        <v>1435</v>
      </c>
      <c r="H1591" s="21">
        <v>6</v>
      </c>
      <c r="I1591" s="49">
        <v>1</v>
      </c>
      <c r="J1591" s="37"/>
      <c r="K1591" s="31"/>
      <c r="L1591" s="31"/>
      <c r="M1591" s="38"/>
      <c r="N1591" s="193"/>
      <c r="O1591" s="21">
        <v>36</v>
      </c>
      <c r="P1591" s="21">
        <v>30</v>
      </c>
      <c r="Q1591" s="21">
        <v>6</v>
      </c>
      <c r="R1591" s="21"/>
      <c r="S1591" s="21">
        <v>24</v>
      </c>
      <c r="T1591" s="121">
        <v>6</v>
      </c>
      <c r="U1591" s="50">
        <f t="shared" si="410"/>
        <v>6</v>
      </c>
      <c r="V1591" s="29">
        <f t="shared" si="411"/>
        <v>0</v>
      </c>
      <c r="W1591" s="29">
        <f t="shared" si="412"/>
        <v>24</v>
      </c>
      <c r="X1591" s="57">
        <f t="shared" si="413"/>
        <v>0</v>
      </c>
      <c r="Y1591" s="29">
        <f t="shared" si="414"/>
        <v>0</v>
      </c>
      <c r="Z1591" s="20">
        <f t="shared" si="415"/>
        <v>0</v>
      </c>
      <c r="AA1591" s="20">
        <f t="shared" si="416"/>
        <v>0</v>
      </c>
      <c r="AB1591" s="20">
        <f t="shared" si="417"/>
        <v>0</v>
      </c>
      <c r="AC1591" s="20">
        <f t="shared" si="418"/>
        <v>0</v>
      </c>
      <c r="AD1591" s="20">
        <f t="shared" si="419"/>
        <v>0</v>
      </c>
      <c r="AE1591" s="23">
        <f t="shared" si="420"/>
        <v>0</v>
      </c>
      <c r="AF1591" s="25">
        <f t="shared" si="421"/>
        <v>0</v>
      </c>
      <c r="AG1591" s="230">
        <f t="shared" si="422"/>
        <v>0</v>
      </c>
      <c r="AH1591" s="25">
        <f t="shared" si="423"/>
        <v>0</v>
      </c>
      <c r="AI1591" s="23"/>
      <c r="AJ1591" s="49">
        <f t="shared" si="424"/>
        <v>30</v>
      </c>
      <c r="AK1591" s="405" t="s">
        <v>1933</v>
      </c>
      <c r="AL1591" s="182">
        <f t="shared" si="425"/>
        <v>0.05</v>
      </c>
      <c r="AM1591" s="69" t="s">
        <v>943</v>
      </c>
      <c r="AN1591" s="20"/>
      <c r="AO1591" s="20"/>
      <c r="AP1591" s="21"/>
      <c r="AQ1591" s="122" t="s">
        <v>944</v>
      </c>
      <c r="AR1591" s="185" t="str">
        <f>INDEX(Преподаватели!F$3:F$72,MATCH($AK1591,Преподаватели!$E$3:$E$72,0),1)</f>
        <v>доц.</v>
      </c>
      <c r="AS1591" s="101" t="str">
        <f>INDEX(Преподаватели!G$3:G$72,MATCH($AK1591,Преподаватели!$E$3:$E$72,0),1)</f>
        <v>шт.</v>
      </c>
      <c r="AT1591" s="101" t="str">
        <f>INDEX(Преподаватели!H$3:H$72,MATCH($AK1591,Преподаватели!$E$3:$E$72,0),1)</f>
        <v>к.н.</v>
      </c>
      <c r="AU1591" s="186" t="str">
        <f>INDEX(Преподаватели!I$3:I$72,MATCH($AK1591,Преподаватели!$E$3:$E$72,0),1)</f>
        <v>доц.</v>
      </c>
      <c r="AV1591" s="157"/>
      <c r="AW1591" s="163"/>
      <c r="AX1591" s="163"/>
      <c r="AY1591" s="164"/>
      <c r="AZ1591" s="165"/>
      <c r="BA1591" s="165"/>
    </row>
    <row r="1592" spans="1:53" s="1" customFormat="1">
      <c r="A1592" s="21"/>
      <c r="B1592" s="145" t="s">
        <v>946</v>
      </c>
      <c r="C1592" s="68" t="s">
        <v>940</v>
      </c>
      <c r="D1592" s="21" t="s">
        <v>103</v>
      </c>
      <c r="E1592" s="21" t="s">
        <v>192</v>
      </c>
      <c r="F1592" s="21">
        <v>1</v>
      </c>
      <c r="G1592" s="20" t="s">
        <v>1435</v>
      </c>
      <c r="H1592" s="21">
        <v>6</v>
      </c>
      <c r="I1592" s="49">
        <v>1</v>
      </c>
      <c r="J1592" s="37"/>
      <c r="K1592" s="31"/>
      <c r="L1592" s="31"/>
      <c r="M1592" s="38"/>
      <c r="N1592" s="193"/>
      <c r="O1592" s="21">
        <v>40</v>
      </c>
      <c r="P1592" s="21">
        <v>30</v>
      </c>
      <c r="Q1592" s="21">
        <v>8</v>
      </c>
      <c r="R1592" s="21"/>
      <c r="S1592" s="21">
        <v>22</v>
      </c>
      <c r="T1592" s="121">
        <v>10</v>
      </c>
      <c r="U1592" s="50">
        <f t="shared" si="410"/>
        <v>8</v>
      </c>
      <c r="V1592" s="29">
        <f t="shared" si="411"/>
        <v>0</v>
      </c>
      <c r="W1592" s="29">
        <f t="shared" si="412"/>
        <v>22</v>
      </c>
      <c r="X1592" s="57">
        <f t="shared" si="413"/>
        <v>0</v>
      </c>
      <c r="Y1592" s="29">
        <f t="shared" si="414"/>
        <v>0</v>
      </c>
      <c r="Z1592" s="20">
        <f t="shared" si="415"/>
        <v>0</v>
      </c>
      <c r="AA1592" s="20">
        <f t="shared" si="416"/>
        <v>0</v>
      </c>
      <c r="AB1592" s="20">
        <f t="shared" si="417"/>
        <v>0</v>
      </c>
      <c r="AC1592" s="20">
        <f t="shared" si="418"/>
        <v>0</v>
      </c>
      <c r="AD1592" s="20">
        <f t="shared" si="419"/>
        <v>0</v>
      </c>
      <c r="AE1592" s="23">
        <f t="shared" si="420"/>
        <v>0</v>
      </c>
      <c r="AF1592" s="25">
        <f t="shared" si="421"/>
        <v>0</v>
      </c>
      <c r="AG1592" s="230">
        <f t="shared" si="422"/>
        <v>0</v>
      </c>
      <c r="AH1592" s="25">
        <f t="shared" si="423"/>
        <v>0</v>
      </c>
      <c r="AI1592" s="23"/>
      <c r="AJ1592" s="49">
        <f t="shared" si="424"/>
        <v>30</v>
      </c>
      <c r="AK1592" s="405" t="s">
        <v>1933</v>
      </c>
      <c r="AL1592" s="182">
        <f t="shared" si="425"/>
        <v>0.05</v>
      </c>
      <c r="AM1592" s="158" t="s">
        <v>943</v>
      </c>
      <c r="AN1592" s="20"/>
      <c r="AO1592" s="20"/>
      <c r="AP1592" s="21"/>
      <c r="AQ1592" s="122" t="s">
        <v>944</v>
      </c>
      <c r="AR1592" s="185" t="str">
        <f>INDEX(Преподаватели!F$3:F$72,MATCH($AK1592,Преподаватели!$E$3:$E$72,0),1)</f>
        <v>доц.</v>
      </c>
      <c r="AS1592" s="101" t="str">
        <f>INDEX(Преподаватели!G$3:G$72,MATCH($AK1592,Преподаватели!$E$3:$E$72,0),1)</f>
        <v>шт.</v>
      </c>
      <c r="AT1592" s="101" t="str">
        <f>INDEX(Преподаватели!H$3:H$72,MATCH($AK1592,Преподаватели!$E$3:$E$72,0),1)</f>
        <v>к.н.</v>
      </c>
      <c r="AU1592" s="186" t="str">
        <f>INDEX(Преподаватели!I$3:I$72,MATCH($AK1592,Преподаватели!$E$3:$E$72,0),1)</f>
        <v>доц.</v>
      </c>
      <c r="AV1592" s="157"/>
      <c r="AW1592" s="163"/>
      <c r="AX1592" s="163"/>
      <c r="AY1592" s="164"/>
      <c r="AZ1592" s="165"/>
      <c r="BA1592" s="165"/>
    </row>
    <row r="1593" spans="1:53" ht="25.5">
      <c r="A1593" s="22"/>
      <c r="B1593" s="145" t="s">
        <v>948</v>
      </c>
      <c r="C1593" s="68" t="s">
        <v>940</v>
      </c>
      <c r="D1593" s="21" t="s">
        <v>103</v>
      </c>
      <c r="E1593" s="21" t="s">
        <v>192</v>
      </c>
      <c r="F1593" s="21">
        <v>1</v>
      </c>
      <c r="G1593" s="20" t="s">
        <v>1435</v>
      </c>
      <c r="H1593" s="21">
        <v>6</v>
      </c>
      <c r="I1593" s="49">
        <v>1</v>
      </c>
      <c r="J1593" s="37"/>
      <c r="K1593" s="31"/>
      <c r="L1593" s="31"/>
      <c r="M1593" s="38"/>
      <c r="N1593" s="193"/>
      <c r="O1593" s="21">
        <v>34</v>
      </c>
      <c r="P1593" s="21">
        <v>30</v>
      </c>
      <c r="Q1593" s="21">
        <v>2</v>
      </c>
      <c r="R1593" s="21"/>
      <c r="S1593" s="21">
        <v>28</v>
      </c>
      <c r="T1593" s="121">
        <v>4</v>
      </c>
      <c r="U1593" s="50">
        <f t="shared" si="410"/>
        <v>2</v>
      </c>
      <c r="V1593" s="29">
        <f t="shared" si="411"/>
        <v>0</v>
      </c>
      <c r="W1593" s="29">
        <f t="shared" si="412"/>
        <v>28</v>
      </c>
      <c r="X1593" s="57">
        <f t="shared" si="413"/>
        <v>0</v>
      </c>
      <c r="Y1593" s="29">
        <f t="shared" si="414"/>
        <v>0</v>
      </c>
      <c r="Z1593" s="20">
        <f t="shared" si="415"/>
        <v>0</v>
      </c>
      <c r="AA1593" s="20">
        <f t="shared" si="416"/>
        <v>0</v>
      </c>
      <c r="AB1593" s="20">
        <f t="shared" si="417"/>
        <v>0</v>
      </c>
      <c r="AC1593" s="20">
        <f t="shared" si="418"/>
        <v>0</v>
      </c>
      <c r="AD1593" s="20">
        <f t="shared" si="419"/>
        <v>0</v>
      </c>
      <c r="AE1593" s="23">
        <f t="shared" si="420"/>
        <v>0</v>
      </c>
      <c r="AF1593" s="25">
        <f t="shared" si="421"/>
        <v>0</v>
      </c>
      <c r="AG1593" s="230">
        <f t="shared" si="422"/>
        <v>0</v>
      </c>
      <c r="AH1593" s="25">
        <f t="shared" si="423"/>
        <v>0</v>
      </c>
      <c r="AI1593" s="23"/>
      <c r="AJ1593" s="49">
        <f t="shared" si="424"/>
        <v>30</v>
      </c>
      <c r="AK1593" s="405" t="s">
        <v>1933</v>
      </c>
      <c r="AL1593" s="182">
        <f t="shared" si="425"/>
        <v>0.05</v>
      </c>
      <c r="AM1593" s="69" t="s">
        <v>943</v>
      </c>
      <c r="AN1593" s="20"/>
      <c r="AO1593" s="20"/>
      <c r="AP1593" s="21"/>
      <c r="AQ1593" s="122" t="s">
        <v>944</v>
      </c>
      <c r="AR1593" s="185" t="str">
        <f>INDEX(Преподаватели!F$3:F$72,MATCH($AK1593,Преподаватели!$E$3:$E$72,0),1)</f>
        <v>доц.</v>
      </c>
      <c r="AS1593" s="101" t="str">
        <f>INDEX(Преподаватели!G$3:G$72,MATCH($AK1593,Преподаватели!$E$3:$E$72,0),1)</f>
        <v>шт.</v>
      </c>
      <c r="AT1593" s="101" t="str">
        <f>INDEX(Преподаватели!H$3:H$72,MATCH($AK1593,Преподаватели!$E$3:$E$72,0),1)</f>
        <v>к.н.</v>
      </c>
      <c r="AU1593" s="186" t="str">
        <f>INDEX(Преподаватели!I$3:I$72,MATCH($AK1593,Преподаватели!$E$3:$E$72,0),1)</f>
        <v>доц.</v>
      </c>
      <c r="AV1593" s="157"/>
      <c r="AW1593" s="163"/>
      <c r="AX1593" s="163"/>
      <c r="AY1593" s="164"/>
      <c r="AZ1593" s="165"/>
      <c r="BA1593" s="165"/>
    </row>
    <row r="1594" spans="1:53" s="1" customFormat="1">
      <c r="A1594" s="21"/>
      <c r="B1594" s="145" t="s">
        <v>1937</v>
      </c>
      <c r="C1594" s="68" t="s">
        <v>940</v>
      </c>
      <c r="D1594" s="21" t="s">
        <v>103</v>
      </c>
      <c r="E1594" s="21" t="s">
        <v>192</v>
      </c>
      <c r="F1594" s="21">
        <v>1</v>
      </c>
      <c r="G1594" s="20" t="s">
        <v>1435</v>
      </c>
      <c r="H1594" s="21">
        <v>6</v>
      </c>
      <c r="I1594" s="49">
        <v>1</v>
      </c>
      <c r="J1594" s="37"/>
      <c r="K1594" s="31"/>
      <c r="L1594" s="31"/>
      <c r="M1594" s="38"/>
      <c r="N1594" s="193"/>
      <c r="O1594" s="21">
        <v>34</v>
      </c>
      <c r="P1594" s="21">
        <v>30</v>
      </c>
      <c r="Q1594" s="21">
        <v>2</v>
      </c>
      <c r="R1594" s="21">
        <v>10</v>
      </c>
      <c r="S1594" s="21">
        <v>18</v>
      </c>
      <c r="T1594" s="121">
        <v>4</v>
      </c>
      <c r="U1594" s="50">
        <f t="shared" si="410"/>
        <v>2</v>
      </c>
      <c r="V1594" s="29">
        <f t="shared" si="411"/>
        <v>10</v>
      </c>
      <c r="W1594" s="29">
        <f t="shared" si="412"/>
        <v>18</v>
      </c>
      <c r="X1594" s="57">
        <f t="shared" si="413"/>
        <v>0</v>
      </c>
      <c r="Y1594" s="29">
        <f t="shared" si="414"/>
        <v>0</v>
      </c>
      <c r="Z1594" s="20">
        <f t="shared" si="415"/>
        <v>0</v>
      </c>
      <c r="AA1594" s="20">
        <f t="shared" si="416"/>
        <v>0</v>
      </c>
      <c r="AB1594" s="20">
        <f t="shared" si="417"/>
        <v>0</v>
      </c>
      <c r="AC1594" s="20">
        <f t="shared" si="418"/>
        <v>0</v>
      </c>
      <c r="AD1594" s="20">
        <f t="shared" si="419"/>
        <v>0</v>
      </c>
      <c r="AE1594" s="23">
        <f t="shared" si="420"/>
        <v>0</v>
      </c>
      <c r="AF1594" s="25">
        <f t="shared" si="421"/>
        <v>0</v>
      </c>
      <c r="AG1594" s="230">
        <f t="shared" si="422"/>
        <v>0</v>
      </c>
      <c r="AH1594" s="25">
        <f t="shared" si="423"/>
        <v>0</v>
      </c>
      <c r="AI1594" s="23"/>
      <c r="AJ1594" s="49">
        <f t="shared" si="424"/>
        <v>30</v>
      </c>
      <c r="AK1594" s="405" t="s">
        <v>1933</v>
      </c>
      <c r="AL1594" s="182">
        <f t="shared" si="425"/>
        <v>0.05</v>
      </c>
      <c r="AM1594" s="158" t="s">
        <v>943</v>
      </c>
      <c r="AN1594" s="20"/>
      <c r="AO1594" s="20"/>
      <c r="AP1594" s="21"/>
      <c r="AQ1594" s="122" t="s">
        <v>944</v>
      </c>
      <c r="AR1594" s="185" t="str">
        <f>INDEX(Преподаватели!F$3:F$72,MATCH($AK1594,Преподаватели!$E$3:$E$72,0),1)</f>
        <v>доц.</v>
      </c>
      <c r="AS1594" s="101" t="str">
        <f>INDEX(Преподаватели!G$3:G$72,MATCH($AK1594,Преподаватели!$E$3:$E$72,0),1)</f>
        <v>шт.</v>
      </c>
      <c r="AT1594" s="101" t="str">
        <f>INDEX(Преподаватели!H$3:H$72,MATCH($AK1594,Преподаватели!$E$3:$E$72,0),1)</f>
        <v>к.н.</v>
      </c>
      <c r="AU1594" s="186" t="str">
        <f>INDEX(Преподаватели!I$3:I$72,MATCH($AK1594,Преподаватели!$E$3:$E$72,0),1)</f>
        <v>доц.</v>
      </c>
      <c r="AV1594" s="157"/>
      <c r="AW1594" s="163"/>
      <c r="AX1594" s="163"/>
      <c r="AY1594" s="164"/>
      <c r="AZ1594" s="165"/>
      <c r="BA1594" s="165"/>
    </row>
    <row r="1595" spans="1:53" s="1" customFormat="1">
      <c r="A1595" s="21"/>
      <c r="B1595" s="145" t="s">
        <v>957</v>
      </c>
      <c r="C1595" s="68" t="s">
        <v>940</v>
      </c>
      <c r="D1595" s="21" t="s">
        <v>103</v>
      </c>
      <c r="E1595" s="21" t="s">
        <v>192</v>
      </c>
      <c r="F1595" s="21">
        <v>1</v>
      </c>
      <c r="G1595" s="20" t="s">
        <v>1435</v>
      </c>
      <c r="H1595" s="21">
        <v>6</v>
      </c>
      <c r="I1595" s="49">
        <v>1</v>
      </c>
      <c r="J1595" s="37"/>
      <c r="K1595" s="31"/>
      <c r="L1595" s="31"/>
      <c r="M1595" s="38"/>
      <c r="N1595" s="193"/>
      <c r="O1595" s="21">
        <v>52</v>
      </c>
      <c r="P1595" s="21">
        <v>46</v>
      </c>
      <c r="Q1595" s="21">
        <v>2</v>
      </c>
      <c r="R1595" s="21"/>
      <c r="S1595" s="21">
        <v>44</v>
      </c>
      <c r="T1595" s="121">
        <v>6</v>
      </c>
      <c r="U1595" s="50">
        <f t="shared" si="410"/>
        <v>2</v>
      </c>
      <c r="V1595" s="29">
        <f t="shared" si="411"/>
        <v>0</v>
      </c>
      <c r="W1595" s="29">
        <f t="shared" si="412"/>
        <v>44</v>
      </c>
      <c r="X1595" s="57">
        <f t="shared" si="413"/>
        <v>0</v>
      </c>
      <c r="Y1595" s="29">
        <f t="shared" si="414"/>
        <v>0</v>
      </c>
      <c r="Z1595" s="20">
        <f t="shared" si="415"/>
        <v>0</v>
      </c>
      <c r="AA1595" s="20">
        <f t="shared" si="416"/>
        <v>0</v>
      </c>
      <c r="AB1595" s="20">
        <f t="shared" si="417"/>
        <v>0</v>
      </c>
      <c r="AC1595" s="20">
        <f t="shared" si="418"/>
        <v>0</v>
      </c>
      <c r="AD1595" s="20">
        <f t="shared" si="419"/>
        <v>0</v>
      </c>
      <c r="AE1595" s="23">
        <f t="shared" si="420"/>
        <v>0</v>
      </c>
      <c r="AF1595" s="25">
        <f t="shared" si="421"/>
        <v>0</v>
      </c>
      <c r="AG1595" s="230">
        <f t="shared" si="422"/>
        <v>0</v>
      </c>
      <c r="AH1595" s="25">
        <f t="shared" si="423"/>
        <v>0</v>
      </c>
      <c r="AI1595" s="23"/>
      <c r="AJ1595" s="49">
        <f t="shared" si="424"/>
        <v>46</v>
      </c>
      <c r="AK1595" s="405" t="s">
        <v>1933</v>
      </c>
      <c r="AL1595" s="182">
        <f t="shared" si="425"/>
        <v>7.6666666666666661E-2</v>
      </c>
      <c r="AM1595" s="158" t="s">
        <v>943</v>
      </c>
      <c r="AN1595" s="20"/>
      <c r="AO1595" s="20"/>
      <c r="AP1595" s="21"/>
      <c r="AQ1595" s="122" t="s">
        <v>944</v>
      </c>
      <c r="AR1595" s="185" t="str">
        <f>INDEX(Преподаватели!F$3:F$72,MATCH($AK1595,Преподаватели!$E$3:$E$72,0),1)</f>
        <v>доц.</v>
      </c>
      <c r="AS1595" s="101" t="str">
        <f>INDEX(Преподаватели!G$3:G$72,MATCH($AK1595,Преподаватели!$E$3:$E$72,0),1)</f>
        <v>шт.</v>
      </c>
      <c r="AT1595" s="101" t="str">
        <f>INDEX(Преподаватели!H$3:H$72,MATCH($AK1595,Преподаватели!$E$3:$E$72,0),1)</f>
        <v>к.н.</v>
      </c>
      <c r="AU1595" s="186" t="str">
        <f>INDEX(Преподаватели!I$3:I$72,MATCH($AK1595,Преподаватели!$E$3:$E$72,0),1)</f>
        <v>доц.</v>
      </c>
      <c r="AV1595" s="157"/>
      <c r="AW1595" s="163"/>
      <c r="AX1595" s="163"/>
      <c r="AY1595" s="164"/>
      <c r="AZ1595" s="165"/>
      <c r="BA1595" s="165"/>
    </row>
    <row r="1596" spans="1:53">
      <c r="A1596" s="22"/>
      <c r="B1596" s="145" t="s">
        <v>1938</v>
      </c>
      <c r="C1596" s="68" t="s">
        <v>940</v>
      </c>
      <c r="D1596" s="21" t="s">
        <v>103</v>
      </c>
      <c r="E1596" s="21" t="s">
        <v>192</v>
      </c>
      <c r="F1596" s="21">
        <v>1</v>
      </c>
      <c r="G1596" s="20" t="s">
        <v>1435</v>
      </c>
      <c r="H1596" s="21">
        <v>6</v>
      </c>
      <c r="I1596" s="49">
        <v>1</v>
      </c>
      <c r="J1596" s="37"/>
      <c r="K1596" s="31"/>
      <c r="L1596" s="31"/>
      <c r="M1596" s="38"/>
      <c r="N1596" s="193"/>
      <c r="O1596" s="21">
        <v>40</v>
      </c>
      <c r="P1596" s="21">
        <v>30</v>
      </c>
      <c r="Q1596" s="21">
        <v>4</v>
      </c>
      <c r="R1596" s="21"/>
      <c r="S1596" s="21">
        <v>26</v>
      </c>
      <c r="T1596" s="121">
        <v>10</v>
      </c>
      <c r="U1596" s="50">
        <f t="shared" si="410"/>
        <v>4</v>
      </c>
      <c r="V1596" s="29">
        <f t="shared" si="411"/>
        <v>0</v>
      </c>
      <c r="W1596" s="29">
        <f t="shared" si="412"/>
        <v>26</v>
      </c>
      <c r="X1596" s="57">
        <f t="shared" si="413"/>
        <v>0</v>
      </c>
      <c r="Y1596" s="29">
        <f t="shared" si="414"/>
        <v>0</v>
      </c>
      <c r="Z1596" s="20">
        <f t="shared" si="415"/>
        <v>0</v>
      </c>
      <c r="AA1596" s="20">
        <f t="shared" si="416"/>
        <v>0</v>
      </c>
      <c r="AB1596" s="20">
        <f t="shared" si="417"/>
        <v>0</v>
      </c>
      <c r="AC1596" s="20">
        <f t="shared" si="418"/>
        <v>0</v>
      </c>
      <c r="AD1596" s="20">
        <f t="shared" si="419"/>
        <v>0</v>
      </c>
      <c r="AE1596" s="23">
        <f t="shared" si="420"/>
        <v>0</v>
      </c>
      <c r="AF1596" s="25">
        <f t="shared" si="421"/>
        <v>0</v>
      </c>
      <c r="AG1596" s="230">
        <f t="shared" si="422"/>
        <v>0</v>
      </c>
      <c r="AH1596" s="25">
        <f t="shared" si="423"/>
        <v>0</v>
      </c>
      <c r="AI1596" s="23"/>
      <c r="AJ1596" s="49">
        <f t="shared" si="424"/>
        <v>30</v>
      </c>
      <c r="AK1596" s="405" t="s">
        <v>1933</v>
      </c>
      <c r="AL1596" s="182">
        <f t="shared" si="425"/>
        <v>0.05</v>
      </c>
      <c r="AM1596" s="69" t="s">
        <v>943</v>
      </c>
      <c r="AN1596" s="20"/>
      <c r="AO1596" s="20"/>
      <c r="AP1596" s="21"/>
      <c r="AQ1596" s="122" t="s">
        <v>944</v>
      </c>
      <c r="AR1596" s="185" t="str">
        <f>INDEX(Преподаватели!F$3:F$72,MATCH($AK1596,Преподаватели!$E$3:$E$72,0),1)</f>
        <v>доц.</v>
      </c>
      <c r="AS1596" s="101" t="str">
        <f>INDEX(Преподаватели!G$3:G$72,MATCH($AK1596,Преподаватели!$E$3:$E$72,0),1)</f>
        <v>шт.</v>
      </c>
      <c r="AT1596" s="101" t="str">
        <f>INDEX(Преподаватели!H$3:H$72,MATCH($AK1596,Преподаватели!$E$3:$E$72,0),1)</f>
        <v>к.н.</v>
      </c>
      <c r="AU1596" s="186" t="str">
        <f>INDEX(Преподаватели!I$3:I$72,MATCH($AK1596,Преподаватели!$E$3:$E$72,0),1)</f>
        <v>доц.</v>
      </c>
      <c r="AV1596" s="157"/>
      <c r="AW1596" s="163"/>
      <c r="AX1596" s="163"/>
      <c r="AY1596" s="164"/>
      <c r="AZ1596" s="165"/>
      <c r="BA1596" s="165"/>
    </row>
    <row r="1597" spans="1:53" s="1" customFormat="1">
      <c r="A1597" s="21"/>
      <c r="B1597" s="145" t="s">
        <v>946</v>
      </c>
      <c r="C1597" s="68" t="s">
        <v>940</v>
      </c>
      <c r="D1597" s="21" t="s">
        <v>103</v>
      </c>
      <c r="E1597" s="21" t="s">
        <v>192</v>
      </c>
      <c r="F1597" s="21">
        <v>2</v>
      </c>
      <c r="G1597" s="20" t="s">
        <v>1435</v>
      </c>
      <c r="H1597" s="21">
        <v>6</v>
      </c>
      <c r="I1597" s="49">
        <v>1</v>
      </c>
      <c r="J1597" s="37"/>
      <c r="K1597" s="31"/>
      <c r="L1597" s="31"/>
      <c r="M1597" s="38"/>
      <c r="N1597" s="193"/>
      <c r="O1597" s="21">
        <v>78</v>
      </c>
      <c r="P1597" s="21">
        <v>32</v>
      </c>
      <c r="Q1597" s="21">
        <v>10</v>
      </c>
      <c r="R1597" s="21"/>
      <c r="S1597" s="21">
        <v>22</v>
      </c>
      <c r="T1597" s="121">
        <v>46</v>
      </c>
      <c r="U1597" s="50">
        <f t="shared" si="410"/>
        <v>10</v>
      </c>
      <c r="V1597" s="29">
        <f t="shared" si="411"/>
        <v>0</v>
      </c>
      <c r="W1597" s="29">
        <f t="shared" si="412"/>
        <v>22</v>
      </c>
      <c r="X1597" s="57">
        <f t="shared" si="413"/>
        <v>0</v>
      </c>
      <c r="Y1597" s="29">
        <f t="shared" si="414"/>
        <v>0</v>
      </c>
      <c r="Z1597" s="20">
        <f t="shared" si="415"/>
        <v>0</v>
      </c>
      <c r="AA1597" s="20">
        <f t="shared" si="416"/>
        <v>0</v>
      </c>
      <c r="AB1597" s="20">
        <f t="shared" si="417"/>
        <v>0</v>
      </c>
      <c r="AC1597" s="20">
        <f t="shared" si="418"/>
        <v>0</v>
      </c>
      <c r="AD1597" s="20">
        <f t="shared" si="419"/>
        <v>0</v>
      </c>
      <c r="AE1597" s="23">
        <f t="shared" si="420"/>
        <v>0</v>
      </c>
      <c r="AF1597" s="25">
        <f t="shared" si="421"/>
        <v>0</v>
      </c>
      <c r="AG1597" s="230">
        <f t="shared" si="422"/>
        <v>0</v>
      </c>
      <c r="AH1597" s="25">
        <f t="shared" si="423"/>
        <v>0</v>
      </c>
      <c r="AI1597" s="23"/>
      <c r="AJ1597" s="49">
        <f t="shared" si="424"/>
        <v>32</v>
      </c>
      <c r="AK1597" s="405" t="s">
        <v>1933</v>
      </c>
      <c r="AL1597" s="182">
        <f t="shared" si="425"/>
        <v>5.3333333333333337E-2</v>
      </c>
      <c r="AM1597" s="69" t="s">
        <v>943</v>
      </c>
      <c r="AN1597" s="20"/>
      <c r="AO1597" s="20"/>
      <c r="AP1597" s="21"/>
      <c r="AQ1597" s="122" t="s">
        <v>944</v>
      </c>
      <c r="AR1597" s="185" t="str">
        <f>INDEX(Преподаватели!F$3:F$72,MATCH($AK1597,Преподаватели!$E$3:$E$72,0),1)</f>
        <v>доц.</v>
      </c>
      <c r="AS1597" s="101" t="str">
        <f>INDEX(Преподаватели!G$3:G$72,MATCH($AK1597,Преподаватели!$E$3:$E$72,0),1)</f>
        <v>шт.</v>
      </c>
      <c r="AT1597" s="101" t="str">
        <f>INDEX(Преподаватели!H$3:H$72,MATCH($AK1597,Преподаватели!$E$3:$E$72,0),1)</f>
        <v>к.н.</v>
      </c>
      <c r="AU1597" s="186" t="str">
        <f>INDEX(Преподаватели!I$3:I$72,MATCH($AK1597,Преподаватели!$E$3:$E$72,0),1)</f>
        <v>доц.</v>
      </c>
      <c r="AV1597" s="157"/>
      <c r="AW1597" s="163"/>
      <c r="AX1597" s="163"/>
      <c r="AY1597" s="164"/>
      <c r="AZ1597" s="165"/>
      <c r="BA1597" s="165"/>
    </row>
    <row r="1598" spans="1:53" ht="25.5">
      <c r="A1598" s="22"/>
      <c r="B1598" s="145" t="s">
        <v>948</v>
      </c>
      <c r="C1598" s="68" t="s">
        <v>940</v>
      </c>
      <c r="D1598" s="21" t="s">
        <v>103</v>
      </c>
      <c r="E1598" s="21" t="s">
        <v>192</v>
      </c>
      <c r="F1598" s="21">
        <v>2</v>
      </c>
      <c r="G1598" s="20" t="s">
        <v>1435</v>
      </c>
      <c r="H1598" s="21">
        <v>6</v>
      </c>
      <c r="I1598" s="49">
        <v>1</v>
      </c>
      <c r="J1598" s="37"/>
      <c r="K1598" s="31"/>
      <c r="L1598" s="31"/>
      <c r="M1598" s="38"/>
      <c r="N1598" s="193"/>
      <c r="O1598" s="21">
        <v>36</v>
      </c>
      <c r="P1598" s="21">
        <v>32</v>
      </c>
      <c r="Q1598" s="21">
        <v>10</v>
      </c>
      <c r="R1598" s="21"/>
      <c r="S1598" s="21">
        <v>22</v>
      </c>
      <c r="T1598" s="121">
        <v>4</v>
      </c>
      <c r="U1598" s="50">
        <f t="shared" si="410"/>
        <v>10</v>
      </c>
      <c r="V1598" s="29">
        <f t="shared" si="411"/>
        <v>0</v>
      </c>
      <c r="W1598" s="29">
        <f t="shared" si="412"/>
        <v>22</v>
      </c>
      <c r="X1598" s="57">
        <f t="shared" si="413"/>
        <v>0</v>
      </c>
      <c r="Y1598" s="29">
        <f t="shared" si="414"/>
        <v>0</v>
      </c>
      <c r="Z1598" s="20">
        <f t="shared" si="415"/>
        <v>0</v>
      </c>
      <c r="AA1598" s="20">
        <f t="shared" si="416"/>
        <v>0</v>
      </c>
      <c r="AB1598" s="20">
        <f t="shared" si="417"/>
        <v>0</v>
      </c>
      <c r="AC1598" s="20">
        <f t="shared" si="418"/>
        <v>0</v>
      </c>
      <c r="AD1598" s="20">
        <f t="shared" si="419"/>
        <v>0</v>
      </c>
      <c r="AE1598" s="23">
        <f t="shared" si="420"/>
        <v>0</v>
      </c>
      <c r="AF1598" s="25">
        <f t="shared" si="421"/>
        <v>0</v>
      </c>
      <c r="AG1598" s="230">
        <f t="shared" si="422"/>
        <v>0</v>
      </c>
      <c r="AH1598" s="25">
        <f t="shared" si="423"/>
        <v>0</v>
      </c>
      <c r="AI1598" s="23"/>
      <c r="AJ1598" s="49">
        <f t="shared" si="424"/>
        <v>32</v>
      </c>
      <c r="AK1598" s="405" t="s">
        <v>1933</v>
      </c>
      <c r="AL1598" s="182">
        <f t="shared" si="425"/>
        <v>5.3333333333333337E-2</v>
      </c>
      <c r="AM1598" s="69" t="s">
        <v>943</v>
      </c>
      <c r="AN1598" s="20"/>
      <c r="AO1598" s="20"/>
      <c r="AP1598" s="21"/>
      <c r="AQ1598" s="122" t="s">
        <v>944</v>
      </c>
      <c r="AR1598" s="185" t="str">
        <f>INDEX(Преподаватели!F$3:F$72,MATCH($AK1598,Преподаватели!$E$3:$E$72,0),1)</f>
        <v>доц.</v>
      </c>
      <c r="AS1598" s="101" t="str">
        <f>INDEX(Преподаватели!G$3:G$72,MATCH($AK1598,Преподаватели!$E$3:$E$72,0),1)</f>
        <v>шт.</v>
      </c>
      <c r="AT1598" s="101" t="str">
        <f>INDEX(Преподаватели!H$3:H$72,MATCH($AK1598,Преподаватели!$E$3:$E$72,0),1)</f>
        <v>к.н.</v>
      </c>
      <c r="AU1598" s="186" t="str">
        <f>INDEX(Преподаватели!I$3:I$72,MATCH($AK1598,Преподаватели!$E$3:$E$72,0),1)</f>
        <v>доц.</v>
      </c>
      <c r="AV1598" s="157"/>
      <c r="AW1598" s="163"/>
      <c r="AX1598" s="163"/>
      <c r="AY1598" s="164"/>
      <c r="AZ1598" s="165"/>
      <c r="BA1598" s="165"/>
    </row>
    <row r="1599" spans="1:53" s="1" customFormat="1">
      <c r="A1599" s="21"/>
      <c r="B1599" s="145" t="s">
        <v>1939</v>
      </c>
      <c r="C1599" s="68" t="s">
        <v>940</v>
      </c>
      <c r="D1599" s="21" t="s">
        <v>103</v>
      </c>
      <c r="E1599" s="21" t="s">
        <v>192</v>
      </c>
      <c r="F1599" s="21">
        <v>2</v>
      </c>
      <c r="G1599" s="20" t="s">
        <v>1435</v>
      </c>
      <c r="H1599" s="21">
        <v>6</v>
      </c>
      <c r="I1599" s="49">
        <v>1</v>
      </c>
      <c r="J1599" s="37"/>
      <c r="K1599" s="31"/>
      <c r="L1599" s="31"/>
      <c r="M1599" s="38"/>
      <c r="N1599" s="193"/>
      <c r="O1599" s="21">
        <v>34</v>
      </c>
      <c r="P1599" s="21">
        <v>16</v>
      </c>
      <c r="Q1599" s="21">
        <v>6</v>
      </c>
      <c r="R1599" s="21">
        <v>10</v>
      </c>
      <c r="S1599" s="21">
        <v>0</v>
      </c>
      <c r="T1599" s="121">
        <v>18</v>
      </c>
      <c r="U1599" s="50">
        <f t="shared" si="410"/>
        <v>6</v>
      </c>
      <c r="V1599" s="29">
        <f t="shared" si="411"/>
        <v>10</v>
      </c>
      <c r="W1599" s="29">
        <f t="shared" si="412"/>
        <v>0</v>
      </c>
      <c r="X1599" s="57">
        <f t="shared" si="413"/>
        <v>0</v>
      </c>
      <c r="Y1599" s="29">
        <f t="shared" si="414"/>
        <v>0</v>
      </c>
      <c r="Z1599" s="20">
        <f t="shared" si="415"/>
        <v>0</v>
      </c>
      <c r="AA1599" s="20">
        <f t="shared" si="416"/>
        <v>0</v>
      </c>
      <c r="AB1599" s="20">
        <f t="shared" si="417"/>
        <v>0</v>
      </c>
      <c r="AC1599" s="20">
        <f t="shared" si="418"/>
        <v>0</v>
      </c>
      <c r="AD1599" s="20">
        <f t="shared" si="419"/>
        <v>0</v>
      </c>
      <c r="AE1599" s="23">
        <f t="shared" si="420"/>
        <v>0</v>
      </c>
      <c r="AF1599" s="25">
        <f t="shared" si="421"/>
        <v>0</v>
      </c>
      <c r="AG1599" s="230">
        <f t="shared" si="422"/>
        <v>0</v>
      </c>
      <c r="AH1599" s="25">
        <f t="shared" si="423"/>
        <v>0</v>
      </c>
      <c r="AI1599" s="23"/>
      <c r="AJ1599" s="49">
        <f t="shared" si="424"/>
        <v>16</v>
      </c>
      <c r="AK1599" s="405" t="s">
        <v>1933</v>
      </c>
      <c r="AL1599" s="182">
        <f t="shared" si="425"/>
        <v>2.6666666666666668E-2</v>
      </c>
      <c r="AM1599" s="69" t="s">
        <v>943</v>
      </c>
      <c r="AN1599" s="20"/>
      <c r="AO1599" s="20"/>
      <c r="AP1599" s="21"/>
      <c r="AQ1599" s="122" t="s">
        <v>944</v>
      </c>
      <c r="AR1599" s="185" t="str">
        <f>INDEX(Преподаватели!F$3:F$72,MATCH($AK1599,Преподаватели!$E$3:$E$72,0),1)</f>
        <v>доц.</v>
      </c>
      <c r="AS1599" s="101" t="str">
        <f>INDEX(Преподаватели!G$3:G$72,MATCH($AK1599,Преподаватели!$E$3:$E$72,0),1)</f>
        <v>шт.</v>
      </c>
      <c r="AT1599" s="101" t="str">
        <f>INDEX(Преподаватели!H$3:H$72,MATCH($AK1599,Преподаватели!$E$3:$E$72,0),1)</f>
        <v>к.н.</v>
      </c>
      <c r="AU1599" s="186" t="str">
        <f>INDEX(Преподаватели!I$3:I$72,MATCH($AK1599,Преподаватели!$E$3:$E$72,0),1)</f>
        <v>доц.</v>
      </c>
      <c r="AV1599" s="157"/>
      <c r="AW1599" s="163"/>
      <c r="AX1599" s="163"/>
      <c r="AY1599" s="164"/>
      <c r="AZ1599" s="165"/>
      <c r="BA1599" s="165"/>
    </row>
    <row r="1600" spans="1:53" s="1" customFormat="1">
      <c r="A1600" s="21"/>
      <c r="B1600" s="145" t="s">
        <v>957</v>
      </c>
      <c r="C1600" s="68" t="s">
        <v>940</v>
      </c>
      <c r="D1600" s="21" t="s">
        <v>103</v>
      </c>
      <c r="E1600" s="21" t="s">
        <v>192</v>
      </c>
      <c r="F1600" s="21">
        <v>2</v>
      </c>
      <c r="G1600" s="20" t="s">
        <v>1435</v>
      </c>
      <c r="H1600" s="21">
        <v>6</v>
      </c>
      <c r="I1600" s="49">
        <v>1</v>
      </c>
      <c r="J1600" s="37"/>
      <c r="K1600" s="31"/>
      <c r="L1600" s="31"/>
      <c r="M1600" s="38"/>
      <c r="N1600" s="193"/>
      <c r="O1600" s="21">
        <v>50</v>
      </c>
      <c r="P1600" s="21">
        <v>32</v>
      </c>
      <c r="Q1600" s="21">
        <v>2</v>
      </c>
      <c r="R1600" s="21"/>
      <c r="S1600" s="21">
        <v>30</v>
      </c>
      <c r="T1600" s="121">
        <v>18</v>
      </c>
      <c r="U1600" s="50">
        <f t="shared" si="410"/>
        <v>2</v>
      </c>
      <c r="V1600" s="29">
        <f t="shared" si="411"/>
        <v>0</v>
      </c>
      <c r="W1600" s="29">
        <f t="shared" si="412"/>
        <v>30</v>
      </c>
      <c r="X1600" s="57">
        <f t="shared" si="413"/>
        <v>0</v>
      </c>
      <c r="Y1600" s="29">
        <f t="shared" si="414"/>
        <v>0</v>
      </c>
      <c r="Z1600" s="20">
        <f t="shared" si="415"/>
        <v>0</v>
      </c>
      <c r="AA1600" s="20">
        <f t="shared" si="416"/>
        <v>0</v>
      </c>
      <c r="AB1600" s="20">
        <f t="shared" si="417"/>
        <v>0</v>
      </c>
      <c r="AC1600" s="20">
        <f t="shared" si="418"/>
        <v>0</v>
      </c>
      <c r="AD1600" s="20">
        <f t="shared" si="419"/>
        <v>0</v>
      </c>
      <c r="AE1600" s="23">
        <f t="shared" si="420"/>
        <v>0</v>
      </c>
      <c r="AF1600" s="25">
        <f t="shared" si="421"/>
        <v>0</v>
      </c>
      <c r="AG1600" s="230">
        <f t="shared" si="422"/>
        <v>0</v>
      </c>
      <c r="AH1600" s="25">
        <f t="shared" si="423"/>
        <v>0</v>
      </c>
      <c r="AI1600" s="23"/>
      <c r="AJ1600" s="49">
        <f t="shared" si="424"/>
        <v>32</v>
      </c>
      <c r="AK1600" s="405" t="s">
        <v>1933</v>
      </c>
      <c r="AL1600" s="182">
        <f t="shared" si="425"/>
        <v>5.3333333333333337E-2</v>
      </c>
      <c r="AM1600" s="69" t="s">
        <v>943</v>
      </c>
      <c r="AN1600" s="20"/>
      <c r="AO1600" s="20"/>
      <c r="AP1600" s="21"/>
      <c r="AQ1600" s="122" t="s">
        <v>944</v>
      </c>
      <c r="AR1600" s="185" t="str">
        <f>INDEX(Преподаватели!F$3:F$72,MATCH($AK1600,Преподаватели!$E$3:$E$72,0),1)</f>
        <v>доц.</v>
      </c>
      <c r="AS1600" s="101" t="str">
        <f>INDEX(Преподаватели!G$3:G$72,MATCH($AK1600,Преподаватели!$E$3:$E$72,0),1)</f>
        <v>шт.</v>
      </c>
      <c r="AT1600" s="101" t="str">
        <f>INDEX(Преподаватели!H$3:H$72,MATCH($AK1600,Преподаватели!$E$3:$E$72,0),1)</f>
        <v>к.н.</v>
      </c>
      <c r="AU1600" s="186" t="str">
        <f>INDEX(Преподаватели!I$3:I$72,MATCH($AK1600,Преподаватели!$E$3:$E$72,0),1)</f>
        <v>доц.</v>
      </c>
      <c r="AV1600" s="157"/>
      <c r="AW1600" s="163"/>
      <c r="AX1600" s="163"/>
      <c r="AY1600" s="164"/>
      <c r="AZ1600" s="165"/>
      <c r="BA1600" s="165"/>
    </row>
    <row r="1601" spans="1:53">
      <c r="A1601" s="22"/>
      <c r="B1601" s="145" t="s">
        <v>959</v>
      </c>
      <c r="C1601" s="68" t="s">
        <v>940</v>
      </c>
      <c r="D1601" s="21" t="s">
        <v>103</v>
      </c>
      <c r="E1601" s="21" t="s">
        <v>192</v>
      </c>
      <c r="F1601" s="21">
        <v>2</v>
      </c>
      <c r="G1601" s="20" t="s">
        <v>1435</v>
      </c>
      <c r="H1601" s="21">
        <v>6</v>
      </c>
      <c r="I1601" s="49">
        <v>1</v>
      </c>
      <c r="J1601" s="37"/>
      <c r="K1601" s="31"/>
      <c r="L1601" s="31"/>
      <c r="M1601" s="38"/>
      <c r="N1601" s="193"/>
      <c r="O1601" s="21">
        <v>50</v>
      </c>
      <c r="P1601" s="21">
        <v>32</v>
      </c>
      <c r="Q1601" s="21">
        <v>4</v>
      </c>
      <c r="R1601" s="21"/>
      <c r="S1601" s="21">
        <v>28</v>
      </c>
      <c r="T1601" s="121">
        <v>18</v>
      </c>
      <c r="U1601" s="50">
        <f t="shared" si="410"/>
        <v>4</v>
      </c>
      <c r="V1601" s="29">
        <f t="shared" si="411"/>
        <v>0</v>
      </c>
      <c r="W1601" s="29">
        <f t="shared" si="412"/>
        <v>28</v>
      </c>
      <c r="X1601" s="57">
        <f t="shared" si="413"/>
        <v>0</v>
      </c>
      <c r="Y1601" s="29">
        <f t="shared" si="414"/>
        <v>0</v>
      </c>
      <c r="Z1601" s="20">
        <f t="shared" si="415"/>
        <v>0</v>
      </c>
      <c r="AA1601" s="20">
        <f t="shared" si="416"/>
        <v>0</v>
      </c>
      <c r="AB1601" s="20">
        <f t="shared" si="417"/>
        <v>0</v>
      </c>
      <c r="AC1601" s="20">
        <f t="shared" si="418"/>
        <v>0</v>
      </c>
      <c r="AD1601" s="20">
        <f t="shared" si="419"/>
        <v>0</v>
      </c>
      <c r="AE1601" s="23">
        <f t="shared" si="420"/>
        <v>0</v>
      </c>
      <c r="AF1601" s="25">
        <f t="shared" si="421"/>
        <v>0</v>
      </c>
      <c r="AG1601" s="230">
        <f t="shared" si="422"/>
        <v>0</v>
      </c>
      <c r="AH1601" s="25">
        <f t="shared" si="423"/>
        <v>0</v>
      </c>
      <c r="AI1601" s="23"/>
      <c r="AJ1601" s="49">
        <f t="shared" si="424"/>
        <v>32</v>
      </c>
      <c r="AK1601" s="405" t="s">
        <v>1933</v>
      </c>
      <c r="AL1601" s="182">
        <f t="shared" si="425"/>
        <v>5.3333333333333337E-2</v>
      </c>
      <c r="AM1601" s="69" t="s">
        <v>943</v>
      </c>
      <c r="AN1601" s="20"/>
      <c r="AO1601" s="20"/>
      <c r="AP1601" s="21"/>
      <c r="AQ1601" s="122" t="s">
        <v>944</v>
      </c>
      <c r="AR1601" s="185" t="str">
        <f>INDEX(Преподаватели!F$3:F$72,MATCH($AK1601,Преподаватели!$E$3:$E$72,0),1)</f>
        <v>доц.</v>
      </c>
      <c r="AS1601" s="101" t="str">
        <f>INDEX(Преподаватели!G$3:G$72,MATCH($AK1601,Преподаватели!$E$3:$E$72,0),1)</f>
        <v>шт.</v>
      </c>
      <c r="AT1601" s="101" t="str">
        <f>INDEX(Преподаватели!H$3:H$72,MATCH($AK1601,Преподаватели!$E$3:$E$72,0),1)</f>
        <v>к.н.</v>
      </c>
      <c r="AU1601" s="186" t="str">
        <f>INDEX(Преподаватели!I$3:I$72,MATCH($AK1601,Преподаватели!$E$3:$E$72,0),1)</f>
        <v>доц.</v>
      </c>
      <c r="AV1601" s="157"/>
      <c r="AW1601" s="163"/>
      <c r="AX1601" s="163"/>
      <c r="AY1601" s="164"/>
      <c r="AZ1601" s="165"/>
      <c r="BA1601" s="165"/>
    </row>
    <row r="1602" spans="1:53">
      <c r="A1602" s="22"/>
      <c r="B1602" s="145"/>
      <c r="C1602" s="68"/>
      <c r="D1602" s="21"/>
      <c r="E1602" s="21"/>
      <c r="F1602" s="21"/>
      <c r="G1602" s="20"/>
      <c r="H1602" s="21"/>
      <c r="I1602" s="49"/>
      <c r="J1602" s="37"/>
      <c r="K1602" s="31"/>
      <c r="L1602" s="31"/>
      <c r="M1602" s="38"/>
      <c r="N1602" s="193"/>
      <c r="O1602" s="21"/>
      <c r="P1602" s="21"/>
      <c r="Q1602" s="21"/>
      <c r="R1602" s="21"/>
      <c r="S1602" s="21"/>
      <c r="T1602" s="121"/>
      <c r="U1602" s="50">
        <f t="shared" si="321"/>
        <v>0</v>
      </c>
      <c r="V1602" s="29">
        <f t="shared" si="322"/>
        <v>0</v>
      </c>
      <c r="W1602" s="29">
        <f t="shared" si="323"/>
        <v>0</v>
      </c>
      <c r="X1602" s="57">
        <f t="shared" si="324"/>
        <v>0</v>
      </c>
      <c r="Y1602" s="29">
        <f t="shared" si="325"/>
        <v>0</v>
      </c>
      <c r="Z1602" s="20">
        <f t="shared" si="326"/>
        <v>0</v>
      </c>
      <c r="AA1602" s="20">
        <f t="shared" si="335"/>
        <v>0</v>
      </c>
      <c r="AB1602" s="20">
        <f t="shared" si="327"/>
        <v>0</v>
      </c>
      <c r="AC1602" s="20">
        <f t="shared" si="328"/>
        <v>0</v>
      </c>
      <c r="AD1602" s="20">
        <f t="shared" si="329"/>
        <v>0</v>
      </c>
      <c r="AE1602" s="23">
        <f t="shared" si="330"/>
        <v>0</v>
      </c>
      <c r="AF1602" s="25">
        <f t="shared" si="338"/>
        <v>0</v>
      </c>
      <c r="AG1602" s="230">
        <f>IF(OR(L1602="+",A1602="Пр",A1602="ПедПр",A1602="НПрКПУ"),0,IF(OR(D1602="Ден.(д)",D1602="Заоч.(д)"),N1602*0.5*H1602,IF((V1602+W1602)&gt;0,N1602*H1602*0.08,0)))</f>
        <v>0</v>
      </c>
      <c r="AH1602" s="25">
        <f>IF(AF1602&gt;0,0,IF(D1602="Заоч.",0,IF(OR(D1602="Ден.(д)",D1602="Заоч.(д)"),0,IF(Q1602&gt;0,N1602*H1602*0.02,0))))</f>
        <v>0</v>
      </c>
      <c r="AI1602" s="23"/>
      <c r="AJ1602" s="49">
        <f>SUM(U1602:AI1602)</f>
        <v>0</v>
      </c>
      <c r="AK1602" s="181"/>
      <c r="AL1602" s="182" t="e">
        <f t="shared" si="333"/>
        <v>#N/A</v>
      </c>
      <c r="AM1602" s="69"/>
      <c r="AN1602" s="20"/>
      <c r="AO1602" s="20"/>
      <c r="AP1602" s="21"/>
      <c r="AQ1602" s="122"/>
      <c r="AR1602" s="185" t="e">
        <f>INDEX(Преподаватели!F$3:F$72,MATCH($AK1602,Преподаватели!$E$3:$E$72,0),1)</f>
        <v>#N/A</v>
      </c>
      <c r="AS1602" s="101" t="e">
        <f>INDEX(Преподаватели!G$3:G$72,MATCH($AK1602,Преподаватели!$E$3:$E$72,0),1)</f>
        <v>#N/A</v>
      </c>
      <c r="AT1602" s="101" t="e">
        <f>INDEX(Преподаватели!H$3:H$72,MATCH($AK1602,Преподаватели!$E$3:$E$72,0),1)</f>
        <v>#N/A</v>
      </c>
      <c r="AU1602" s="186" t="e">
        <f>INDEX(Преподаватели!I$3:I$72,MATCH($AK1602,Преподаватели!$E$3:$E$72,0),1)</f>
        <v>#N/A</v>
      </c>
      <c r="AV1602" s="157"/>
      <c r="AW1602" s="163"/>
      <c r="AX1602" s="163"/>
      <c r="AY1602" s="164"/>
      <c r="AZ1602" s="165"/>
      <c r="BA1602" s="165"/>
    </row>
    <row r="1603" spans="1:53" s="1" customFormat="1" ht="15" customHeight="1">
      <c r="A1603" s="316"/>
      <c r="B1603" s="338"/>
      <c r="C1603" s="339"/>
      <c r="D1603" s="316"/>
      <c r="E1603" s="316"/>
      <c r="F1603" s="316"/>
      <c r="G1603" s="340"/>
      <c r="H1603" s="316"/>
      <c r="I1603" s="341"/>
      <c r="J1603" s="342"/>
      <c r="K1603" s="343"/>
      <c r="L1603" s="343"/>
      <c r="M1603" s="344"/>
      <c r="N1603" s="345"/>
      <c r="O1603" s="316"/>
      <c r="P1603" s="316"/>
      <c r="Q1603" s="316"/>
      <c r="R1603" s="316"/>
      <c r="S1603" s="316"/>
      <c r="T1603" s="346"/>
      <c r="U1603" s="347">
        <f t="shared" si="321"/>
        <v>0</v>
      </c>
      <c r="V1603" s="348">
        <f t="shared" si="322"/>
        <v>0</v>
      </c>
      <c r="W1603" s="348">
        <f t="shared" si="323"/>
        <v>0</v>
      </c>
      <c r="X1603" s="349">
        <f t="shared" si="324"/>
        <v>0</v>
      </c>
      <c r="Y1603" s="348">
        <f t="shared" si="325"/>
        <v>0</v>
      </c>
      <c r="Z1603" s="340">
        <f t="shared" si="326"/>
        <v>0</v>
      </c>
      <c r="AA1603" s="340">
        <f t="shared" si="335"/>
        <v>0</v>
      </c>
      <c r="AB1603" s="340">
        <f t="shared" si="327"/>
        <v>0</v>
      </c>
      <c r="AC1603" s="340">
        <f t="shared" si="328"/>
        <v>0</v>
      </c>
      <c r="AD1603" s="340">
        <f t="shared" si="329"/>
        <v>0</v>
      </c>
      <c r="AE1603" s="350">
        <f t="shared" si="330"/>
        <v>0</v>
      </c>
      <c r="AF1603" s="351">
        <f t="shared" si="338"/>
        <v>0</v>
      </c>
      <c r="AG1603" s="352">
        <f>IF(OR(L1603="+",A1603="Пр",A1603="ПедПр",A1603="НПрКПУ"),0,IF(OR(D1603="Ден.(д)",D1603="Заоч.(д)"),N1603*0.5*H1603,IF((V1603+W1603)&gt;0,N1603*H1603*0.08,0)))</f>
        <v>0</v>
      </c>
      <c r="AH1603" s="351">
        <f>IF(AF1603&gt;0,0,IF(D1603="Заоч.",0,IF(OR(D1603="Ден.(д)",D1603="Заоч.(д)"),0,IF(Q1603&gt;0,N1603*H1603*0.02,0))))</f>
        <v>0</v>
      </c>
      <c r="AI1603" s="350"/>
      <c r="AJ1603" s="341">
        <f>SUM(U1603:AI1603)</f>
        <v>0</v>
      </c>
      <c r="AK1603" s="353"/>
      <c r="AL1603" s="354" t="e">
        <f t="shared" si="333"/>
        <v>#N/A</v>
      </c>
      <c r="AM1603" s="355"/>
      <c r="AN1603" s="340"/>
      <c r="AO1603" s="340"/>
      <c r="AP1603" s="316"/>
      <c r="AQ1603" s="356"/>
      <c r="AR1603" s="357" t="e">
        <f>INDEX(Преподаватели!F$3:F$72,MATCH($AK1603,Преподаватели!$E$3:$E$72,0),1)</f>
        <v>#N/A</v>
      </c>
      <c r="AS1603" s="358" t="e">
        <f>INDEX(Преподаватели!G$3:G$72,MATCH($AK1603,Преподаватели!$E$3:$E$72,0),1)</f>
        <v>#N/A</v>
      </c>
      <c r="AT1603" s="358" t="e">
        <f>INDEX(Преподаватели!H$3:H$72,MATCH($AK1603,Преподаватели!$E$3:$E$72,0),1)</f>
        <v>#N/A</v>
      </c>
      <c r="AU1603" s="359" t="e">
        <f>INDEX(Преподаватели!I$3:I$72,MATCH($AK1603,Преподаватели!$E$3:$E$72,0),1)</f>
        <v>#N/A</v>
      </c>
      <c r="AV1603" s="157"/>
      <c r="AW1603" s="163"/>
      <c r="AX1603" s="163"/>
      <c r="AY1603" s="164"/>
      <c r="AZ1603" s="165"/>
      <c r="BA1603" s="165"/>
    </row>
    <row r="1604" spans="1:53" s="1" customFormat="1">
      <c r="A1604" s="21"/>
      <c r="B1604" s="145"/>
      <c r="C1604" s="68"/>
      <c r="D1604" s="21"/>
      <c r="E1604" s="21"/>
      <c r="F1604" s="21"/>
      <c r="G1604" s="20"/>
      <c r="H1604" s="21"/>
      <c r="I1604" s="49"/>
      <c r="J1604" s="37"/>
      <c r="K1604" s="31"/>
      <c r="L1604" s="31"/>
      <c r="M1604" s="38"/>
      <c r="N1604" s="193"/>
      <c r="O1604" s="21"/>
      <c r="P1604" s="21"/>
      <c r="Q1604" s="21"/>
      <c r="R1604" s="21"/>
      <c r="S1604" s="21"/>
      <c r="T1604" s="121"/>
      <c r="U1604" s="50">
        <f t="shared" si="321"/>
        <v>0</v>
      </c>
      <c r="V1604" s="29">
        <f t="shared" si="322"/>
        <v>0</v>
      </c>
      <c r="W1604" s="29">
        <f t="shared" si="323"/>
        <v>0</v>
      </c>
      <c r="X1604" s="57">
        <f t="shared" si="324"/>
        <v>0</v>
      </c>
      <c r="Y1604" s="29">
        <f t="shared" si="325"/>
        <v>0</v>
      </c>
      <c r="Z1604" s="20">
        <f t="shared" si="326"/>
        <v>0</v>
      </c>
      <c r="AA1604" s="20">
        <f t="shared" si="335"/>
        <v>0</v>
      </c>
      <c r="AB1604" s="20">
        <f t="shared" si="327"/>
        <v>0</v>
      </c>
      <c r="AC1604" s="20">
        <f t="shared" si="328"/>
        <v>0</v>
      </c>
      <c r="AD1604" s="20">
        <f t="shared" si="329"/>
        <v>0</v>
      </c>
      <c r="AE1604" s="23">
        <f t="shared" si="330"/>
        <v>0</v>
      </c>
      <c r="AF1604" s="25">
        <f t="shared" si="338"/>
        <v>0</v>
      </c>
      <c r="AG1604" s="230">
        <f>IF(OR(L1604="+",A1604="Пр",A1604="ПедПр",A1604="НПрКПУ"),0,IF(OR(D1604="Ден.(д)",D1604="Заоч.(д)"),N1604*0.5*H1604,IF((V1604+W1604)&gt;0,N1604*H1604*0.08,0)))</f>
        <v>0</v>
      </c>
      <c r="AH1604" s="25">
        <f>IF(AF1604&gt;0,0,IF(D1604="Заоч.",0,IF(OR(D1604="Ден.(д)",D1604="Заоч.(д)"),0,IF(Q1604&gt;0,N1604*H1604*0.02,0))))</f>
        <v>0</v>
      </c>
      <c r="AI1604" s="23"/>
      <c r="AJ1604" s="49">
        <f>SUM(U1604:AI1604)</f>
        <v>0</v>
      </c>
      <c r="AK1604" s="181"/>
      <c r="AL1604" s="182" t="e">
        <f t="shared" si="333"/>
        <v>#N/A</v>
      </c>
      <c r="AM1604" s="158"/>
      <c r="AN1604" s="20"/>
      <c r="AO1604" s="20"/>
      <c r="AP1604" s="21"/>
      <c r="AQ1604" s="122"/>
      <c r="AR1604" s="185" t="e">
        <f>INDEX(Преподаватели!F$3:F$72,MATCH($AK1604,Преподаватели!$E$3:$E$72,0),1)</f>
        <v>#N/A</v>
      </c>
      <c r="AS1604" s="101" t="e">
        <f>INDEX(Преподаватели!G$3:G$72,MATCH($AK1604,Преподаватели!$E$3:$E$72,0),1)</f>
        <v>#N/A</v>
      </c>
      <c r="AT1604" s="101" t="e">
        <f>INDEX(Преподаватели!H$3:H$72,MATCH($AK1604,Преподаватели!$E$3:$E$72,0),1)</f>
        <v>#N/A</v>
      </c>
      <c r="AU1604" s="186" t="e">
        <f>INDEX(Преподаватели!I$3:I$72,MATCH($AK1604,Преподаватели!$E$3:$E$72,0),1)</f>
        <v>#N/A</v>
      </c>
      <c r="AV1604" s="157"/>
      <c r="AW1604" s="163"/>
      <c r="AX1604" s="163"/>
      <c r="AY1604" s="164"/>
      <c r="AZ1604" s="165"/>
      <c r="BA1604" s="165"/>
    </row>
    <row r="1605" spans="1:53" ht="15" customHeight="1">
      <c r="A1605" s="367" t="s">
        <v>873</v>
      </c>
      <c r="B1605" s="145" t="s">
        <v>1146</v>
      </c>
      <c r="C1605" s="68" t="s">
        <v>1147</v>
      </c>
      <c r="D1605" s="21" t="s">
        <v>103</v>
      </c>
      <c r="E1605" s="21" t="s">
        <v>104</v>
      </c>
      <c r="F1605" s="21">
        <v>1</v>
      </c>
      <c r="G1605" s="20" t="s">
        <v>1148</v>
      </c>
      <c r="H1605" s="21">
        <v>8</v>
      </c>
      <c r="I1605" s="49">
        <v>1</v>
      </c>
      <c r="J1605" s="37" t="s">
        <v>106</v>
      </c>
      <c r="K1605" s="31"/>
      <c r="L1605" s="31" t="s">
        <v>106</v>
      </c>
      <c r="M1605" s="368"/>
      <c r="N1605" s="193">
        <v>5</v>
      </c>
      <c r="O1605" s="21">
        <v>150</v>
      </c>
      <c r="P1605" s="21">
        <v>6</v>
      </c>
      <c r="Q1605" s="21">
        <v>2</v>
      </c>
      <c r="R1605" s="21">
        <v>2</v>
      </c>
      <c r="S1605" s="21">
        <v>2</v>
      </c>
      <c r="T1605" s="121">
        <v>108</v>
      </c>
      <c r="U1605" s="50">
        <f t="shared" ref="U1605:U1614" si="426">Q1605</f>
        <v>2</v>
      </c>
      <c r="V1605" s="29">
        <f t="shared" ref="V1605:V1614" si="427">R1605*I1605</f>
        <v>2</v>
      </c>
      <c r="W1605" s="29">
        <f t="shared" ref="W1605:W1614" si="428">S1605*I1605</f>
        <v>2</v>
      </c>
      <c r="X1605" s="57">
        <f t="shared" ref="X1605:X1614" si="429">IF(AF1605&gt;0,0,IF(AND(D1605="Заоч.(д)",M1605="+"),N1605*2*0.25*H1605,IF(OR(M1605="+",M1605="+у"),H1605*0.25,IF(OR(M1605="к",M1605="к/кмс"),H1605*0.25,IF(OR(M1605="кк",M1605="кк/кмс"),H1605*0.25*2,IF(OR(M1605="рр",M1605="рр/кмс"),H1605*0.5,IF(OR(M1605="кр",M1605="кр/кмс"),H1605*1,0)))))))</f>
        <v>0</v>
      </c>
      <c r="Y1605" s="29">
        <f t="shared" ref="Y1605:Y1614" si="430">IF(L1605="+",H1605*3,IF(L1605="+в",H1605*3,0))</f>
        <v>24</v>
      </c>
      <c r="Z1605" s="20">
        <f t="shared" ref="Z1605:Z1614" si="431">IF(AND(D1605="Заоч.(д)",K1605="+"),H1605*0.1,IF(AF1605&gt;0,0,IF(AND(K1605="+",R1605="",S1605="",O1605=Q1605+T1605),H1605*0.1,0)))</f>
        <v>0</v>
      </c>
      <c r="AA1605" s="20">
        <v>0</v>
      </c>
      <c r="AB1605" s="20">
        <f t="shared" ref="AB1605:AB1614" si="432">IF(AND(J1605="+",D1605="Заоч.(д)"),H1605*0.1,IF(J1605="+",H1605*0.25,0))</f>
        <v>2</v>
      </c>
      <c r="AC1605" s="20">
        <f t="shared" ref="AC1605:AC1614" si="433">IF(B1605="Керівництво бакалаврськими роботами",H1605*10,IF(B1605="Керівництво магістерськими роботами",H1605*20,IF(B1605="Рецензування бакалаврських робіт",H1605*1,IF(B1605="Рецензування магістерських робіт",H1605*2,IF(B1605="Нормоконтроль",H1605*0.33,0)))))</f>
        <v>0</v>
      </c>
      <c r="AD1605" s="20">
        <f t="shared" ref="AD1605:AD1614" si="434">IF(B1605="Голова ЕК (екзамен)",H1605*0.5,IF(B1605="Голова ЕК (захист)",H1605*0.5,IF(B1605="Участь у ЕК (екзамен)",H1605*0.33,IF(B1605="Участь у ЕК (захист)",H1605*0.33,0))))</f>
        <v>0</v>
      </c>
      <c r="AE1605" s="23">
        <f t="shared" ref="AE1605:AE1614" si="435">IF(B1605="Керівництво аспірантами (очна)",H1605*25,IF(B1605="Керівництво аспірантами (заочна)",H1605*25,IF(B1605="Рецензування рефератів (асп.)",H1605*2,IF(B1605="Кандидатські іспити",H1605*0.5,IF(B1605="Вступні іспити (асп.)",H1605*0.5,IF(B1605="Наукове консультування докторантів",H1605*50,0))))))</f>
        <v>0</v>
      </c>
      <c r="AF1605" s="25">
        <f t="shared" ref="AF1605:AF1614" si="436">IF(AND(A1605="ПедПр",D1605="Ден."),H1605*N1605/1.5,IF(AND(A1605="ПедПр",D1605="Заоч."),H1605*0.5*N1605/1.5,IF(AND(A1605="ПедПр",D1605="Заоч.(д)"),H1605*0.5*N1605/1.5,IF(AND(A1605="Пр",D1605="Ден."),H1605*0.5,IF(AND(A1605="Пр",D1605="Заоч."),H1605*0.1,IF(AND(A1605="Пр",D1605="Заоч.(д)"),H1605*0.1,IF(AND(A1605="НПрКПУ",D1605="Ден.",H1605&gt;=5),ROUND(H1605/6,1)*N1605/3*2*2,0)))))))</f>
        <v>0</v>
      </c>
      <c r="AG1605" s="230"/>
      <c r="AH1605" s="25"/>
      <c r="AI1605" s="23"/>
      <c r="AJ1605" s="49">
        <f t="shared" ref="AJ1605:AJ1614" si="437">SUM(U1605:AI1605)</f>
        <v>32</v>
      </c>
      <c r="AK1605" s="181" t="s">
        <v>1149</v>
      </c>
      <c r="AL1605" s="182">
        <f t="shared" ref="AL1605:AL1614" si="438">IF(OR(AU1605="проф.",AT1605="д.н."),AJ1605/600,AJ1605/600)</f>
        <v>5.3333333333333337E-2</v>
      </c>
      <c r="AM1605" s="69"/>
      <c r="AN1605" s="20"/>
      <c r="AO1605" s="20"/>
      <c r="AP1605" s="21"/>
      <c r="AQ1605" s="122"/>
      <c r="AR1605" s="185" t="str">
        <f>INDEX(Преподаватели!F$3:F$72,MATCH($AK1605,Преподаватели!$E$3:$E$72,0),1)</f>
        <v>ст.викл.</v>
      </c>
      <c r="AS1605" s="101" t="str">
        <f>INDEX(Преподаватели!G$3:G$72,MATCH($AK1605,Преподаватели!$E$3:$E$72,0),1)</f>
        <v>шт.</v>
      </c>
      <c r="AT1605" s="101" t="str">
        <f>INDEX(Преподаватели!H$3:H$72,MATCH($AK1605,Преподаватели!$E$3:$E$72,0),1)</f>
        <v>б.с.</v>
      </c>
      <c r="AU1605" s="186" t="str">
        <f>INDEX(Преподаватели!I$3:I$72,MATCH($AK1605,Преподаватели!$E$3:$E$72,0),1)</f>
        <v>б.з.</v>
      </c>
      <c r="AV1605" s="157"/>
      <c r="AW1605" s="163"/>
      <c r="AX1605" s="163"/>
      <c r="AY1605" s="164"/>
      <c r="AZ1605" s="165"/>
      <c r="BA1605" s="165"/>
    </row>
    <row r="1606" spans="1:53" s="1" customFormat="1" ht="15" customHeight="1">
      <c r="A1606" s="21" t="s">
        <v>257</v>
      </c>
      <c r="B1606" s="145" t="s">
        <v>1150</v>
      </c>
      <c r="C1606" s="68" t="s">
        <v>1147</v>
      </c>
      <c r="D1606" s="21" t="s">
        <v>103</v>
      </c>
      <c r="E1606" s="21" t="s">
        <v>104</v>
      </c>
      <c r="F1606" s="21">
        <v>1</v>
      </c>
      <c r="G1606" s="20" t="s">
        <v>1148</v>
      </c>
      <c r="H1606" s="21">
        <v>8</v>
      </c>
      <c r="I1606" s="49">
        <v>1</v>
      </c>
      <c r="J1606" s="37" t="s">
        <v>106</v>
      </c>
      <c r="K1606" s="31"/>
      <c r="L1606" s="31"/>
      <c r="M1606" s="368"/>
      <c r="N1606" s="193">
        <v>6</v>
      </c>
      <c r="O1606" s="21">
        <v>180</v>
      </c>
      <c r="P1606" s="21">
        <f t="shared" ref="P1606:P1651" si="439">Q1606+R1606+S1606</f>
        <v>38</v>
      </c>
      <c r="Q1606" s="21">
        <v>20</v>
      </c>
      <c r="R1606" s="21">
        <v>18</v>
      </c>
      <c r="S1606" s="21"/>
      <c r="T1606" s="121">
        <v>138</v>
      </c>
      <c r="U1606" s="50">
        <f t="shared" si="426"/>
        <v>20</v>
      </c>
      <c r="V1606" s="29">
        <f t="shared" si="427"/>
        <v>18</v>
      </c>
      <c r="W1606" s="29">
        <f t="shared" si="428"/>
        <v>0</v>
      </c>
      <c r="X1606" s="57">
        <f t="shared" si="429"/>
        <v>0</v>
      </c>
      <c r="Y1606" s="29">
        <f t="shared" si="430"/>
        <v>0</v>
      </c>
      <c r="Z1606" s="20">
        <f t="shared" si="431"/>
        <v>0</v>
      </c>
      <c r="AA1606" s="20">
        <f t="shared" ref="AA1606:AA1614" si="440">IF(H1606&lt;6,0,IF(AND(D1606="Ден.",J1606="+"),I1606*2,IF(AND(D1606="Ден.",J1606="+п"),I1606*2,0)))</f>
        <v>2</v>
      </c>
      <c r="AB1606" s="20">
        <f t="shared" si="432"/>
        <v>2</v>
      </c>
      <c r="AC1606" s="20">
        <f t="shared" si="433"/>
        <v>0</v>
      </c>
      <c r="AD1606" s="20">
        <f t="shared" si="434"/>
        <v>0</v>
      </c>
      <c r="AE1606" s="23">
        <f t="shared" si="435"/>
        <v>0</v>
      </c>
      <c r="AF1606" s="25">
        <f t="shared" si="436"/>
        <v>0</v>
      </c>
      <c r="AG1606" s="230"/>
      <c r="AH1606" s="25"/>
      <c r="AI1606" s="23"/>
      <c r="AJ1606" s="49">
        <f t="shared" si="437"/>
        <v>42</v>
      </c>
      <c r="AK1606" s="181" t="s">
        <v>1151</v>
      </c>
      <c r="AL1606" s="182">
        <f t="shared" si="438"/>
        <v>7.0000000000000007E-2</v>
      </c>
      <c r="AM1606" s="158"/>
      <c r="AN1606" s="20"/>
      <c r="AO1606" s="20"/>
      <c r="AP1606" s="21"/>
      <c r="AQ1606" s="122"/>
      <c r="AR1606" s="185" t="str">
        <f>INDEX(Преподаватели!F$3:F$72,MATCH($AK1606,Преподаватели!$E$3:$E$72,0),1)</f>
        <v>доц.</v>
      </c>
      <c r="AS1606" s="101" t="str">
        <f>INDEX(Преподаватели!G$3:G$72,MATCH($AK1606,Преподаватели!$E$3:$E$72,0),1)</f>
        <v>сум.</v>
      </c>
      <c r="AT1606" s="101" t="str">
        <f>INDEX(Преподаватели!H$3:H$72,MATCH($AK1606,Преподаватели!$E$3:$E$72,0),1)</f>
        <v>к.н.</v>
      </c>
      <c r="AU1606" s="186" t="str">
        <f>INDEX(Преподаватели!I$3:I$72,MATCH($AK1606,Преподаватели!$E$3:$E$72,0),1)</f>
        <v>доц.</v>
      </c>
      <c r="AV1606" s="157"/>
      <c r="AW1606" s="163"/>
      <c r="AX1606" s="163"/>
      <c r="AY1606" s="164"/>
      <c r="AZ1606" s="165"/>
      <c r="BA1606" s="165"/>
    </row>
    <row r="1607" spans="1:53" s="1" customFormat="1" ht="27" customHeight="1">
      <c r="A1607" s="21" t="s">
        <v>216</v>
      </c>
      <c r="B1607" s="145" t="s">
        <v>1152</v>
      </c>
      <c r="C1607" s="68" t="s">
        <v>1147</v>
      </c>
      <c r="D1607" s="21" t="s">
        <v>103</v>
      </c>
      <c r="E1607" s="21" t="s">
        <v>104</v>
      </c>
      <c r="F1607" s="21">
        <v>1</v>
      </c>
      <c r="G1607" s="20" t="s">
        <v>1148</v>
      </c>
      <c r="H1607" s="21">
        <v>8</v>
      </c>
      <c r="I1607" s="49">
        <v>1</v>
      </c>
      <c r="J1607" s="37"/>
      <c r="K1607" s="31" t="s">
        <v>106</v>
      </c>
      <c r="L1607" s="31"/>
      <c r="M1607" s="368"/>
      <c r="N1607" s="193">
        <v>4</v>
      </c>
      <c r="O1607" s="21">
        <v>120</v>
      </c>
      <c r="P1607" s="21">
        <v>4</v>
      </c>
      <c r="Q1607" s="21">
        <v>2</v>
      </c>
      <c r="R1607" s="21">
        <v>2</v>
      </c>
      <c r="S1607" s="21">
        <v>0</v>
      </c>
      <c r="T1607" s="121">
        <v>92</v>
      </c>
      <c r="U1607" s="50">
        <f t="shared" si="426"/>
        <v>2</v>
      </c>
      <c r="V1607" s="29">
        <f t="shared" si="427"/>
        <v>2</v>
      </c>
      <c r="W1607" s="29">
        <f t="shared" si="428"/>
        <v>0</v>
      </c>
      <c r="X1607" s="57">
        <f t="shared" si="429"/>
        <v>0</v>
      </c>
      <c r="Y1607" s="29">
        <f t="shared" si="430"/>
        <v>0</v>
      </c>
      <c r="Z1607" s="20">
        <f t="shared" si="431"/>
        <v>0</v>
      </c>
      <c r="AA1607" s="20">
        <f t="shared" si="440"/>
        <v>0</v>
      </c>
      <c r="AB1607" s="20">
        <f t="shared" si="432"/>
        <v>0</v>
      </c>
      <c r="AC1607" s="20">
        <f t="shared" si="433"/>
        <v>0</v>
      </c>
      <c r="AD1607" s="20">
        <f t="shared" si="434"/>
        <v>0</v>
      </c>
      <c r="AE1607" s="23">
        <f t="shared" si="435"/>
        <v>0</v>
      </c>
      <c r="AF1607" s="25">
        <f t="shared" si="436"/>
        <v>0</v>
      </c>
      <c r="AG1607" s="230"/>
      <c r="AH1607" s="25"/>
      <c r="AI1607" s="23"/>
      <c r="AJ1607" s="49">
        <f t="shared" si="437"/>
        <v>4</v>
      </c>
      <c r="AK1607" s="181" t="s">
        <v>115</v>
      </c>
      <c r="AL1607" s="182">
        <f t="shared" si="438"/>
        <v>6.6666666666666671E-3</v>
      </c>
      <c r="AM1607" s="158"/>
      <c r="AN1607" s="20"/>
      <c r="AO1607" s="20"/>
      <c r="AP1607" s="21"/>
      <c r="AQ1607" s="122"/>
      <c r="AR1607" s="185" t="str">
        <f>INDEX(Преподаватели!F$3:F$72,MATCH($AK1607,Преподаватели!$E$3:$E$72,0),1)</f>
        <v>доц.</v>
      </c>
      <c r="AS1607" s="101" t="str">
        <f>INDEX(Преподаватели!G$3:G$72,MATCH($AK1607,Преподаватели!$E$3:$E$72,0),1)</f>
        <v>шт.</v>
      </c>
      <c r="AT1607" s="101" t="str">
        <f>INDEX(Преподаватели!H$3:H$72,MATCH($AK1607,Преподаватели!$E$3:$E$72,0),1)</f>
        <v>к.н.</v>
      </c>
      <c r="AU1607" s="186" t="str">
        <f>INDEX(Преподаватели!I$3:I$72,MATCH($AK1607,Преподаватели!$E$3:$E$72,0),1)</f>
        <v>б.з.</v>
      </c>
      <c r="AV1607" s="157"/>
      <c r="AW1607" s="163"/>
      <c r="AX1607" s="163"/>
      <c r="AY1607" s="164"/>
      <c r="AZ1607" s="165"/>
      <c r="BA1607" s="165"/>
    </row>
    <row r="1608" spans="1:53" ht="25.5">
      <c r="A1608" s="21" t="s">
        <v>371</v>
      </c>
      <c r="B1608" s="145" t="s">
        <v>1153</v>
      </c>
      <c r="C1608" s="68" t="s">
        <v>1147</v>
      </c>
      <c r="D1608" s="21" t="s">
        <v>103</v>
      </c>
      <c r="E1608" s="21" t="s">
        <v>104</v>
      </c>
      <c r="F1608" s="21">
        <v>1</v>
      </c>
      <c r="G1608" s="20" t="s">
        <v>1148</v>
      </c>
      <c r="H1608" s="21">
        <v>8</v>
      </c>
      <c r="I1608" s="49">
        <v>1</v>
      </c>
      <c r="J1608" s="37" t="s">
        <v>106</v>
      </c>
      <c r="K1608" s="31"/>
      <c r="L1608" s="31"/>
      <c r="M1608" s="368"/>
      <c r="N1608" s="193">
        <v>4</v>
      </c>
      <c r="O1608" s="21">
        <v>120</v>
      </c>
      <c r="P1608" s="21">
        <v>4</v>
      </c>
      <c r="Q1608" s="21">
        <v>2</v>
      </c>
      <c r="R1608" s="21">
        <v>0</v>
      </c>
      <c r="S1608" s="21">
        <v>2</v>
      </c>
      <c r="T1608" s="121">
        <v>92</v>
      </c>
      <c r="U1608" s="50">
        <f t="shared" si="426"/>
        <v>2</v>
      </c>
      <c r="V1608" s="29">
        <f t="shared" si="427"/>
        <v>0</v>
      </c>
      <c r="W1608" s="29">
        <f t="shared" si="428"/>
        <v>2</v>
      </c>
      <c r="X1608" s="57">
        <f t="shared" si="429"/>
        <v>0</v>
      </c>
      <c r="Y1608" s="29">
        <f t="shared" si="430"/>
        <v>0</v>
      </c>
      <c r="Z1608" s="20">
        <f t="shared" si="431"/>
        <v>0</v>
      </c>
      <c r="AA1608" s="20">
        <v>0</v>
      </c>
      <c r="AB1608" s="20">
        <f t="shared" si="432"/>
        <v>2</v>
      </c>
      <c r="AC1608" s="20">
        <f t="shared" si="433"/>
        <v>0</v>
      </c>
      <c r="AD1608" s="20">
        <f t="shared" si="434"/>
        <v>0</v>
      </c>
      <c r="AE1608" s="23">
        <f t="shared" si="435"/>
        <v>0</v>
      </c>
      <c r="AF1608" s="25">
        <f t="shared" si="436"/>
        <v>0</v>
      </c>
      <c r="AG1608" s="230"/>
      <c r="AH1608" s="25"/>
      <c r="AI1608" s="23"/>
      <c r="AJ1608" s="49">
        <f t="shared" si="437"/>
        <v>6</v>
      </c>
      <c r="AK1608" s="181" t="s">
        <v>115</v>
      </c>
      <c r="AL1608" s="182">
        <f t="shared" si="438"/>
        <v>0.01</v>
      </c>
      <c r="AM1608" s="69"/>
      <c r="AN1608" s="20"/>
      <c r="AO1608" s="20"/>
      <c r="AP1608" s="21"/>
      <c r="AQ1608" s="122"/>
      <c r="AR1608" s="185" t="str">
        <f>INDEX(Преподаватели!F$3:F$72,MATCH($AK1608,Преподаватели!$E$3:$E$72,0),1)</f>
        <v>доц.</v>
      </c>
      <c r="AS1608" s="101" t="str">
        <f>INDEX(Преподаватели!G$3:G$72,MATCH($AK1608,Преподаватели!$E$3:$E$72,0),1)</f>
        <v>шт.</v>
      </c>
      <c r="AT1608" s="101" t="str">
        <f>INDEX(Преподаватели!H$3:H$72,MATCH($AK1608,Преподаватели!$E$3:$E$72,0),1)</f>
        <v>к.н.</v>
      </c>
      <c r="AU1608" s="186" t="str">
        <f>INDEX(Преподаватели!I$3:I$72,MATCH($AK1608,Преподаватели!$E$3:$E$72,0),1)</f>
        <v>б.з.</v>
      </c>
      <c r="AV1608" s="157"/>
      <c r="AW1608" s="163"/>
      <c r="AX1608" s="163"/>
      <c r="AY1608" s="164"/>
      <c r="AZ1608" s="165"/>
      <c r="BA1608" s="165"/>
    </row>
    <row r="1609" spans="1:53" ht="27" customHeight="1">
      <c r="A1609" s="22" t="s">
        <v>131</v>
      </c>
      <c r="B1609" s="145" t="s">
        <v>1155</v>
      </c>
      <c r="C1609" s="68" t="s">
        <v>1147</v>
      </c>
      <c r="D1609" s="21" t="s">
        <v>103</v>
      </c>
      <c r="E1609" s="21" t="s">
        <v>104</v>
      </c>
      <c r="F1609" s="21">
        <v>1</v>
      </c>
      <c r="G1609" s="20" t="s">
        <v>1148</v>
      </c>
      <c r="H1609" s="21">
        <v>8</v>
      </c>
      <c r="I1609" s="49">
        <v>1</v>
      </c>
      <c r="J1609" s="37"/>
      <c r="K1609" s="31" t="s">
        <v>106</v>
      </c>
      <c r="L1609" s="31"/>
      <c r="M1609" s="368"/>
      <c r="N1609" s="193">
        <v>4</v>
      </c>
      <c r="O1609" s="21">
        <v>120</v>
      </c>
      <c r="P1609" s="21">
        <v>8</v>
      </c>
      <c r="Q1609" s="21">
        <v>4</v>
      </c>
      <c r="R1609" s="21"/>
      <c r="S1609" s="21">
        <v>4</v>
      </c>
      <c r="T1609" s="121">
        <v>106</v>
      </c>
      <c r="U1609" s="50">
        <f t="shared" si="426"/>
        <v>4</v>
      </c>
      <c r="V1609" s="29">
        <f t="shared" si="427"/>
        <v>0</v>
      </c>
      <c r="W1609" s="29">
        <f t="shared" si="428"/>
        <v>4</v>
      </c>
      <c r="X1609" s="57">
        <f t="shared" si="429"/>
        <v>0</v>
      </c>
      <c r="Y1609" s="29">
        <f t="shared" si="430"/>
        <v>0</v>
      </c>
      <c r="Z1609" s="20">
        <f t="shared" si="431"/>
        <v>0</v>
      </c>
      <c r="AA1609" s="20">
        <f t="shared" si="440"/>
        <v>0</v>
      </c>
      <c r="AB1609" s="20">
        <f t="shared" si="432"/>
        <v>0</v>
      </c>
      <c r="AC1609" s="20">
        <f t="shared" si="433"/>
        <v>0</v>
      </c>
      <c r="AD1609" s="20">
        <f t="shared" si="434"/>
        <v>0</v>
      </c>
      <c r="AE1609" s="23">
        <f t="shared" si="435"/>
        <v>0</v>
      </c>
      <c r="AF1609" s="25">
        <f t="shared" si="436"/>
        <v>0</v>
      </c>
      <c r="AG1609" s="230"/>
      <c r="AH1609" s="25"/>
      <c r="AI1609" s="23"/>
      <c r="AJ1609" s="49">
        <f t="shared" si="437"/>
        <v>8</v>
      </c>
      <c r="AK1609" s="181" t="s">
        <v>1149</v>
      </c>
      <c r="AL1609" s="182">
        <f t="shared" si="438"/>
        <v>1.3333333333333334E-2</v>
      </c>
      <c r="AM1609" s="69"/>
      <c r="AN1609" s="20"/>
      <c r="AO1609" s="20"/>
      <c r="AP1609" s="21"/>
      <c r="AQ1609" s="122"/>
      <c r="AR1609" s="185" t="str">
        <f>INDEX(Преподаватели!F$3:F$72,MATCH($AK1609,Преподаватели!$E$3:$E$72,0),1)</f>
        <v>ст.викл.</v>
      </c>
      <c r="AS1609" s="101" t="str">
        <f>INDEX(Преподаватели!G$3:G$72,MATCH($AK1609,Преподаватели!$E$3:$E$72,0),1)</f>
        <v>шт.</v>
      </c>
      <c r="AT1609" s="101" t="str">
        <f>INDEX(Преподаватели!H$3:H$72,MATCH($AK1609,Преподаватели!$E$3:$E$72,0),1)</f>
        <v>б.с.</v>
      </c>
      <c r="AU1609" s="186" t="str">
        <f>INDEX(Преподаватели!I$3:I$72,MATCH($AK1609,Преподаватели!$E$3:$E$72,0),1)</f>
        <v>б.з.</v>
      </c>
      <c r="AV1609" s="157"/>
      <c r="AW1609" s="163"/>
      <c r="AX1609" s="163"/>
      <c r="AY1609" s="164"/>
      <c r="AZ1609" s="165"/>
      <c r="BA1609" s="165"/>
    </row>
    <row r="1610" spans="1:53" s="1" customFormat="1">
      <c r="A1610" s="21" t="s">
        <v>134</v>
      </c>
      <c r="B1610" s="145" t="s">
        <v>1156</v>
      </c>
      <c r="C1610" s="68" t="s">
        <v>1147</v>
      </c>
      <c r="D1610" s="21" t="s">
        <v>103</v>
      </c>
      <c r="E1610" s="21" t="s">
        <v>104</v>
      </c>
      <c r="F1610" s="21">
        <v>1</v>
      </c>
      <c r="G1610" s="20" t="s">
        <v>1148</v>
      </c>
      <c r="H1610" s="21">
        <v>8</v>
      </c>
      <c r="I1610" s="49">
        <v>1</v>
      </c>
      <c r="J1610" s="37"/>
      <c r="K1610" s="31" t="s">
        <v>106</v>
      </c>
      <c r="L1610" s="31"/>
      <c r="M1610" s="368"/>
      <c r="N1610" s="193">
        <v>4</v>
      </c>
      <c r="O1610" s="21">
        <v>120</v>
      </c>
      <c r="P1610" s="21">
        <v>4</v>
      </c>
      <c r="Q1610" s="21">
        <v>2</v>
      </c>
      <c r="R1610" s="21">
        <v>0</v>
      </c>
      <c r="S1610" s="21">
        <v>2</v>
      </c>
      <c r="T1610" s="121">
        <v>106</v>
      </c>
      <c r="U1610" s="50">
        <f t="shared" si="426"/>
        <v>2</v>
      </c>
      <c r="V1610" s="29">
        <f t="shared" si="427"/>
        <v>0</v>
      </c>
      <c r="W1610" s="29">
        <f t="shared" si="428"/>
        <v>2</v>
      </c>
      <c r="X1610" s="57">
        <f t="shared" si="429"/>
        <v>0</v>
      </c>
      <c r="Y1610" s="29">
        <f t="shared" si="430"/>
        <v>0</v>
      </c>
      <c r="Z1610" s="20">
        <f t="shared" si="431"/>
        <v>0</v>
      </c>
      <c r="AA1610" s="20">
        <f t="shared" si="440"/>
        <v>0</v>
      </c>
      <c r="AB1610" s="20">
        <f t="shared" si="432"/>
        <v>0</v>
      </c>
      <c r="AC1610" s="20">
        <f t="shared" si="433"/>
        <v>0</v>
      </c>
      <c r="AD1610" s="20">
        <f t="shared" si="434"/>
        <v>0</v>
      </c>
      <c r="AE1610" s="23">
        <f t="shared" si="435"/>
        <v>0</v>
      </c>
      <c r="AF1610" s="25">
        <f t="shared" si="436"/>
        <v>0</v>
      </c>
      <c r="AG1610" s="230"/>
      <c r="AH1610" s="25"/>
      <c r="AI1610" s="23"/>
      <c r="AJ1610" s="49">
        <f t="shared" si="437"/>
        <v>4</v>
      </c>
      <c r="AK1610" s="181" t="s">
        <v>115</v>
      </c>
      <c r="AL1610" s="182">
        <f t="shared" si="438"/>
        <v>6.6666666666666671E-3</v>
      </c>
      <c r="AM1610" s="158"/>
      <c r="AN1610" s="20"/>
      <c r="AO1610" s="20"/>
      <c r="AP1610" s="21"/>
      <c r="AQ1610" s="122"/>
      <c r="AR1610" s="185" t="str">
        <f>INDEX(Преподаватели!F$3:F$72,MATCH($AK1610,Преподаватели!$E$3:$E$72,0),1)</f>
        <v>доц.</v>
      </c>
      <c r="AS1610" s="101" t="str">
        <f>INDEX(Преподаватели!G$3:G$72,MATCH($AK1610,Преподаватели!$E$3:$E$72,0),1)</f>
        <v>шт.</v>
      </c>
      <c r="AT1610" s="101" t="str">
        <f>INDEX(Преподаватели!H$3:H$72,MATCH($AK1610,Преподаватели!$E$3:$E$72,0),1)</f>
        <v>к.н.</v>
      </c>
      <c r="AU1610" s="186" t="str">
        <f>INDEX(Преподаватели!I$3:I$72,MATCH($AK1610,Преподаватели!$E$3:$E$72,0),1)</f>
        <v>б.з.</v>
      </c>
      <c r="AV1610" s="157"/>
      <c r="AW1610" s="163"/>
      <c r="AX1610" s="163"/>
      <c r="AY1610" s="164"/>
      <c r="AZ1610" s="165"/>
      <c r="BA1610" s="165"/>
    </row>
    <row r="1611" spans="1:53">
      <c r="A1611" s="367" t="s">
        <v>873</v>
      </c>
      <c r="B1611" s="145" t="s">
        <v>1163</v>
      </c>
      <c r="C1611" s="68" t="s">
        <v>1147</v>
      </c>
      <c r="D1611" s="21" t="s">
        <v>103</v>
      </c>
      <c r="E1611" s="21" t="s">
        <v>252</v>
      </c>
      <c r="F1611" s="21">
        <v>1</v>
      </c>
      <c r="G1611" s="20" t="s">
        <v>1164</v>
      </c>
      <c r="H1611" s="21">
        <v>1</v>
      </c>
      <c r="I1611" s="49">
        <v>1</v>
      </c>
      <c r="J1611" s="37" t="s">
        <v>106</v>
      </c>
      <c r="K1611" s="31"/>
      <c r="L1611" s="31" t="s">
        <v>106</v>
      </c>
      <c r="M1611" s="38"/>
      <c r="N1611" s="193">
        <v>5</v>
      </c>
      <c r="O1611" s="21">
        <v>150</v>
      </c>
      <c r="P1611" s="21">
        <v>4</v>
      </c>
      <c r="Q1611" s="21">
        <v>2</v>
      </c>
      <c r="R1611" s="21">
        <v>0</v>
      </c>
      <c r="S1611" s="21">
        <v>2</v>
      </c>
      <c r="T1611" s="121">
        <v>108</v>
      </c>
      <c r="U1611" s="50">
        <f t="shared" si="426"/>
        <v>2</v>
      </c>
      <c r="V1611" s="29">
        <f t="shared" si="427"/>
        <v>0</v>
      </c>
      <c r="W1611" s="29">
        <f t="shared" si="428"/>
        <v>2</v>
      </c>
      <c r="X1611" s="57">
        <f t="shared" si="429"/>
        <v>0</v>
      </c>
      <c r="Y1611" s="29">
        <f t="shared" si="430"/>
        <v>3</v>
      </c>
      <c r="Z1611" s="20">
        <f t="shared" si="431"/>
        <v>0</v>
      </c>
      <c r="AA1611" s="20">
        <f t="shared" si="440"/>
        <v>0</v>
      </c>
      <c r="AB1611" s="20">
        <f t="shared" si="432"/>
        <v>0.25</v>
      </c>
      <c r="AC1611" s="20">
        <f t="shared" si="433"/>
        <v>0</v>
      </c>
      <c r="AD1611" s="20">
        <f t="shared" si="434"/>
        <v>0</v>
      </c>
      <c r="AE1611" s="23">
        <f t="shared" si="435"/>
        <v>0</v>
      </c>
      <c r="AF1611" s="25">
        <f t="shared" si="436"/>
        <v>0</v>
      </c>
      <c r="AG1611" s="230"/>
      <c r="AH1611" s="25"/>
      <c r="AI1611" s="23"/>
      <c r="AJ1611" s="49">
        <f t="shared" si="437"/>
        <v>7.25</v>
      </c>
      <c r="AK1611" s="181" t="s">
        <v>115</v>
      </c>
      <c r="AL1611" s="182">
        <f t="shared" si="438"/>
        <v>1.2083333333333333E-2</v>
      </c>
      <c r="AM1611" s="69"/>
      <c r="AN1611" s="20"/>
      <c r="AO1611" s="20"/>
      <c r="AP1611" s="21"/>
      <c r="AQ1611" s="122"/>
      <c r="AR1611" s="185" t="str">
        <f>INDEX(Преподаватели!F$3:F$72,MATCH($AK1611,Преподаватели!$E$3:$E$72,0),1)</f>
        <v>доц.</v>
      </c>
      <c r="AS1611" s="101" t="str">
        <f>INDEX(Преподаватели!G$3:G$72,MATCH($AK1611,Преподаватели!$E$3:$E$72,0),1)</f>
        <v>шт.</v>
      </c>
      <c r="AT1611" s="101" t="str">
        <f>INDEX(Преподаватели!H$3:H$72,MATCH($AK1611,Преподаватели!$E$3:$E$72,0),1)</f>
        <v>к.н.</v>
      </c>
      <c r="AU1611" s="186" t="str">
        <f>INDEX(Преподаватели!I$3:I$72,MATCH($AK1611,Преподаватели!$E$3:$E$72,0),1)</f>
        <v>б.з.</v>
      </c>
      <c r="AV1611" s="157"/>
      <c r="AW1611" s="163"/>
      <c r="AX1611" s="163"/>
      <c r="AY1611" s="164"/>
      <c r="AZ1611" s="165"/>
      <c r="BA1611" s="165"/>
    </row>
    <row r="1612" spans="1:53" s="1" customFormat="1" ht="25.5">
      <c r="A1612" s="21" t="s">
        <v>183</v>
      </c>
      <c r="B1612" s="145" t="s">
        <v>1165</v>
      </c>
      <c r="C1612" s="68" t="s">
        <v>1147</v>
      </c>
      <c r="D1612" s="21" t="s">
        <v>103</v>
      </c>
      <c r="E1612" s="21" t="s">
        <v>252</v>
      </c>
      <c r="F1612" s="21">
        <v>1</v>
      </c>
      <c r="G1612" s="20" t="s">
        <v>1164</v>
      </c>
      <c r="H1612" s="21">
        <v>1</v>
      </c>
      <c r="I1612" s="49">
        <v>1</v>
      </c>
      <c r="J1612" s="37" t="s">
        <v>106</v>
      </c>
      <c r="K1612" s="31"/>
      <c r="L1612" s="31"/>
      <c r="M1612" s="38"/>
      <c r="N1612" s="193">
        <v>4</v>
      </c>
      <c r="O1612" s="21">
        <v>120</v>
      </c>
      <c r="P1612" s="21">
        <v>6</v>
      </c>
      <c r="Q1612" s="21">
        <v>2</v>
      </c>
      <c r="R1612" s="21">
        <v>2</v>
      </c>
      <c r="S1612" s="21">
        <v>2</v>
      </c>
      <c r="T1612" s="121">
        <v>92</v>
      </c>
      <c r="U1612" s="50">
        <f t="shared" si="426"/>
        <v>2</v>
      </c>
      <c r="V1612" s="29">
        <f t="shared" si="427"/>
        <v>2</v>
      </c>
      <c r="W1612" s="29">
        <f t="shared" si="428"/>
        <v>2</v>
      </c>
      <c r="X1612" s="57">
        <f t="shared" si="429"/>
        <v>0</v>
      </c>
      <c r="Y1612" s="29">
        <f t="shared" si="430"/>
        <v>0</v>
      </c>
      <c r="Z1612" s="20">
        <f t="shared" si="431"/>
        <v>0</v>
      </c>
      <c r="AA1612" s="20">
        <f t="shared" si="440"/>
        <v>0</v>
      </c>
      <c r="AB1612" s="20">
        <f t="shared" si="432"/>
        <v>0.25</v>
      </c>
      <c r="AC1612" s="20">
        <f t="shared" si="433"/>
        <v>0</v>
      </c>
      <c r="AD1612" s="20">
        <f t="shared" si="434"/>
        <v>0</v>
      </c>
      <c r="AE1612" s="23">
        <f t="shared" si="435"/>
        <v>0</v>
      </c>
      <c r="AF1612" s="25">
        <f t="shared" si="436"/>
        <v>0</v>
      </c>
      <c r="AG1612" s="230"/>
      <c r="AH1612" s="25"/>
      <c r="AI1612" s="23"/>
      <c r="AJ1612" s="49">
        <f t="shared" si="437"/>
        <v>6.25</v>
      </c>
      <c r="AK1612" s="181" t="s">
        <v>115</v>
      </c>
      <c r="AL1612" s="182">
        <f t="shared" si="438"/>
        <v>1.0416666666666666E-2</v>
      </c>
      <c r="AM1612" s="158"/>
      <c r="AN1612" s="20"/>
      <c r="AO1612" s="20"/>
      <c r="AP1612" s="21"/>
      <c r="AQ1612" s="122"/>
      <c r="AR1612" s="185" t="str">
        <f>INDEX(Преподаватели!F$3:F$72,MATCH($AK1612,Преподаватели!$E$3:$E$72,0),1)</f>
        <v>доц.</v>
      </c>
      <c r="AS1612" s="101" t="str">
        <f>INDEX(Преподаватели!G$3:G$72,MATCH($AK1612,Преподаватели!$E$3:$E$72,0),1)</f>
        <v>шт.</v>
      </c>
      <c r="AT1612" s="101" t="str">
        <f>INDEX(Преподаватели!H$3:H$72,MATCH($AK1612,Преподаватели!$E$3:$E$72,0),1)</f>
        <v>к.н.</v>
      </c>
      <c r="AU1612" s="186" t="str">
        <f>INDEX(Преподаватели!I$3:I$72,MATCH($AK1612,Преподаватели!$E$3:$E$72,0),1)</f>
        <v>б.з.</v>
      </c>
      <c r="AV1612" s="157"/>
      <c r="AW1612" s="163"/>
      <c r="AX1612" s="163"/>
      <c r="AY1612" s="164"/>
      <c r="AZ1612" s="165"/>
      <c r="BA1612" s="165"/>
    </row>
    <row r="1613" spans="1:53">
      <c r="A1613" s="21" t="s">
        <v>206</v>
      </c>
      <c r="B1613" s="145" t="s">
        <v>1166</v>
      </c>
      <c r="C1613" s="68" t="s">
        <v>1147</v>
      </c>
      <c r="D1613" s="21" t="s">
        <v>103</v>
      </c>
      <c r="E1613" s="21" t="s">
        <v>252</v>
      </c>
      <c r="F1613" s="21">
        <v>1</v>
      </c>
      <c r="G1613" s="20" t="s">
        <v>1164</v>
      </c>
      <c r="H1613" s="21">
        <v>1</v>
      </c>
      <c r="I1613" s="49">
        <v>1</v>
      </c>
      <c r="J1613" s="37" t="s">
        <v>106</v>
      </c>
      <c r="K1613" s="31"/>
      <c r="L1613" s="31"/>
      <c r="M1613" s="38"/>
      <c r="N1613" s="193">
        <v>4</v>
      </c>
      <c r="O1613" s="21">
        <v>120</v>
      </c>
      <c r="P1613" s="21">
        <f t="shared" si="439"/>
        <v>14</v>
      </c>
      <c r="Q1613" s="21">
        <v>4</v>
      </c>
      <c r="R1613" s="21">
        <v>4</v>
      </c>
      <c r="S1613" s="21">
        <v>6</v>
      </c>
      <c r="T1613" s="121">
        <v>92</v>
      </c>
      <c r="U1613" s="50">
        <f t="shared" si="426"/>
        <v>4</v>
      </c>
      <c r="V1613" s="29">
        <f t="shared" si="427"/>
        <v>4</v>
      </c>
      <c r="W1613" s="29">
        <f t="shared" si="428"/>
        <v>6</v>
      </c>
      <c r="X1613" s="57">
        <f t="shared" si="429"/>
        <v>0</v>
      </c>
      <c r="Y1613" s="29">
        <f t="shared" si="430"/>
        <v>0</v>
      </c>
      <c r="Z1613" s="20">
        <f t="shared" si="431"/>
        <v>0</v>
      </c>
      <c r="AA1613" s="20">
        <f t="shared" si="440"/>
        <v>0</v>
      </c>
      <c r="AB1613" s="20">
        <f t="shared" si="432"/>
        <v>0.25</v>
      </c>
      <c r="AC1613" s="20">
        <f t="shared" si="433"/>
        <v>0</v>
      </c>
      <c r="AD1613" s="20">
        <f t="shared" si="434"/>
        <v>0</v>
      </c>
      <c r="AE1613" s="23">
        <f t="shared" si="435"/>
        <v>0</v>
      </c>
      <c r="AF1613" s="25">
        <f t="shared" si="436"/>
        <v>0</v>
      </c>
      <c r="AG1613" s="230"/>
      <c r="AH1613" s="25"/>
      <c r="AI1613" s="23"/>
      <c r="AJ1613" s="49">
        <f t="shared" si="437"/>
        <v>14.25</v>
      </c>
      <c r="AK1613" s="181" t="s">
        <v>1149</v>
      </c>
      <c r="AL1613" s="182">
        <f t="shared" si="438"/>
        <v>2.375E-2</v>
      </c>
      <c r="AM1613" s="69"/>
      <c r="AN1613" s="20"/>
      <c r="AO1613" s="20"/>
      <c r="AP1613" s="21"/>
      <c r="AQ1613" s="122"/>
      <c r="AR1613" s="185" t="str">
        <f>INDEX(Преподаватели!F$3:F$72,MATCH($AK1613,Преподаватели!$E$3:$E$72,0),1)</f>
        <v>ст.викл.</v>
      </c>
      <c r="AS1613" s="101" t="str">
        <f>INDEX(Преподаватели!G$3:G$72,MATCH($AK1613,Преподаватели!$E$3:$E$72,0),1)</f>
        <v>шт.</v>
      </c>
      <c r="AT1613" s="101" t="str">
        <f>INDEX(Преподаватели!H$3:H$72,MATCH($AK1613,Преподаватели!$E$3:$E$72,0),1)</f>
        <v>б.с.</v>
      </c>
      <c r="AU1613" s="186" t="str">
        <f>INDEX(Преподаватели!I$3:I$72,MATCH($AK1613,Преподаватели!$E$3:$E$72,0),1)</f>
        <v>б.з.</v>
      </c>
      <c r="AV1613" s="157"/>
      <c r="AW1613" s="163"/>
      <c r="AX1613" s="163"/>
      <c r="AY1613" s="164"/>
      <c r="AZ1613" s="165"/>
      <c r="BA1613" s="165"/>
    </row>
    <row r="1614" spans="1:53" s="1" customFormat="1" ht="25.5">
      <c r="A1614" s="21" t="s">
        <v>1167</v>
      </c>
      <c r="B1614" s="145" t="s">
        <v>1168</v>
      </c>
      <c r="C1614" s="68" t="s">
        <v>1147</v>
      </c>
      <c r="D1614" s="21" t="s">
        <v>103</v>
      </c>
      <c r="E1614" s="21" t="s">
        <v>252</v>
      </c>
      <c r="F1614" s="21">
        <v>1</v>
      </c>
      <c r="G1614" s="20" t="s">
        <v>1164</v>
      </c>
      <c r="H1614" s="21">
        <v>1</v>
      </c>
      <c r="I1614" s="49">
        <v>1</v>
      </c>
      <c r="J1614" s="37" t="s">
        <v>106</v>
      </c>
      <c r="K1614" s="31"/>
      <c r="L1614" s="31"/>
      <c r="M1614" s="38"/>
      <c r="N1614" s="193">
        <v>5</v>
      </c>
      <c r="O1614" s="21">
        <v>150</v>
      </c>
      <c r="P1614" s="21">
        <v>4</v>
      </c>
      <c r="Q1614" s="21">
        <v>2</v>
      </c>
      <c r="R1614" s="21"/>
      <c r="S1614" s="21">
        <v>2</v>
      </c>
      <c r="T1614" s="121">
        <v>108</v>
      </c>
      <c r="U1614" s="50">
        <f t="shared" si="426"/>
        <v>2</v>
      </c>
      <c r="V1614" s="29">
        <f t="shared" si="427"/>
        <v>0</v>
      </c>
      <c r="W1614" s="29">
        <f t="shared" si="428"/>
        <v>2</v>
      </c>
      <c r="X1614" s="57">
        <f t="shared" si="429"/>
        <v>0</v>
      </c>
      <c r="Y1614" s="29">
        <f t="shared" si="430"/>
        <v>0</v>
      </c>
      <c r="Z1614" s="20">
        <f t="shared" si="431"/>
        <v>0</v>
      </c>
      <c r="AA1614" s="20">
        <f t="shared" si="440"/>
        <v>0</v>
      </c>
      <c r="AB1614" s="20">
        <f t="shared" si="432"/>
        <v>0.25</v>
      </c>
      <c r="AC1614" s="20">
        <f t="shared" si="433"/>
        <v>0</v>
      </c>
      <c r="AD1614" s="20">
        <f t="shared" si="434"/>
        <v>0</v>
      </c>
      <c r="AE1614" s="23">
        <f t="shared" si="435"/>
        <v>0</v>
      </c>
      <c r="AF1614" s="25">
        <f t="shared" si="436"/>
        <v>0</v>
      </c>
      <c r="AG1614" s="230"/>
      <c r="AH1614" s="25"/>
      <c r="AI1614" s="23"/>
      <c r="AJ1614" s="49">
        <f t="shared" si="437"/>
        <v>4.25</v>
      </c>
      <c r="AK1614" s="181" t="s">
        <v>115</v>
      </c>
      <c r="AL1614" s="182">
        <f t="shared" si="438"/>
        <v>7.083333333333333E-3</v>
      </c>
      <c r="AM1614" s="158"/>
      <c r="AN1614" s="20"/>
      <c r="AO1614" s="20"/>
      <c r="AP1614" s="21"/>
      <c r="AQ1614" s="122"/>
      <c r="AR1614" s="185" t="str">
        <f>INDEX(Преподаватели!F$3:F$72,MATCH($AK1614,Преподаватели!$E$3:$E$72,0),1)</f>
        <v>доц.</v>
      </c>
      <c r="AS1614" s="101" t="str">
        <f>INDEX(Преподаватели!G$3:G$72,MATCH($AK1614,Преподаватели!$E$3:$E$72,0),1)</f>
        <v>шт.</v>
      </c>
      <c r="AT1614" s="101" t="str">
        <f>INDEX(Преподаватели!H$3:H$72,MATCH($AK1614,Преподаватели!$E$3:$E$72,0),1)</f>
        <v>к.н.</v>
      </c>
      <c r="AU1614" s="186" t="str">
        <f>INDEX(Преподаватели!I$3:I$72,MATCH($AK1614,Преподаватели!$E$3:$E$72,0),1)</f>
        <v>б.з.</v>
      </c>
      <c r="AV1614" s="157"/>
      <c r="AW1614" s="163"/>
      <c r="AX1614" s="163"/>
      <c r="AY1614" s="164"/>
      <c r="AZ1614" s="165"/>
      <c r="BA1614" s="165"/>
    </row>
    <row r="1615" spans="1:53" ht="25.5">
      <c r="A1615" s="367" t="s">
        <v>873</v>
      </c>
      <c r="B1615" s="145" t="s">
        <v>1169</v>
      </c>
      <c r="C1615" s="68" t="s">
        <v>1147</v>
      </c>
      <c r="D1615" s="21" t="s">
        <v>103</v>
      </c>
      <c r="E1615" s="21" t="s">
        <v>252</v>
      </c>
      <c r="F1615" s="21">
        <v>2</v>
      </c>
      <c r="G1615" s="20" t="s">
        <v>1164</v>
      </c>
      <c r="H1615" s="21">
        <v>1</v>
      </c>
      <c r="I1615" s="49">
        <v>1</v>
      </c>
      <c r="J1615" s="37" t="s">
        <v>106</v>
      </c>
      <c r="K1615" s="31"/>
      <c r="L1615" s="31" t="s">
        <v>106</v>
      </c>
      <c r="M1615" s="38"/>
      <c r="N1615" s="193">
        <v>4</v>
      </c>
      <c r="O1615" s="21">
        <v>120</v>
      </c>
      <c r="P1615" s="21">
        <f t="shared" si="439"/>
        <v>12</v>
      </c>
      <c r="Q1615" s="480">
        <v>4</v>
      </c>
      <c r="R1615" s="480"/>
      <c r="S1615" s="480">
        <v>8</v>
      </c>
      <c r="T1615" s="121">
        <v>88</v>
      </c>
      <c r="U1615" s="50">
        <f t="shared" ref="U1615:U1637" si="441">Q1615</f>
        <v>4</v>
      </c>
      <c r="V1615" s="29">
        <f t="shared" ref="V1615:V1637" si="442">R1615*I1615</f>
        <v>0</v>
      </c>
      <c r="W1615" s="29">
        <f t="shared" ref="W1615:W1637" si="443">S1615*I1615</f>
        <v>8</v>
      </c>
      <c r="X1615" s="57">
        <f t="shared" ref="X1615:X1637" si="444">IF(AF1615&gt;0,0,IF(AND(D1615="Заоч.(д)",M1615="+"),N1615*2*0.25*H1615,IF(OR(M1615="+",M1615="+у"),H1615*0.25,IF(OR(M1615="к",M1615="к/кмс"),H1615*0.25,IF(OR(M1615="кк",M1615="кк/кмс"),H1615*0.25*2,IF(OR(M1615="рр",M1615="рр/кмс"),H1615*0.5,IF(OR(M1615="кр",M1615="кр/кмс"),H1615*1,0)))))))</f>
        <v>0</v>
      </c>
      <c r="Y1615" s="29">
        <f t="shared" ref="Y1615:Y1637" si="445">IF(L1615="+",H1615*3,IF(L1615="+в",H1615*3,0))</f>
        <v>3</v>
      </c>
      <c r="Z1615" s="20">
        <f t="shared" ref="Z1615:Z1637" si="446">IF(AND(D1615="Заоч.(д)",K1615="+"),H1615*0.1,IF(AF1615&gt;0,0,IF(AND(K1615="+",R1615="",S1615="",O1615=Q1615+T1615),H1615*0.1,0)))</f>
        <v>0</v>
      </c>
      <c r="AA1615" s="20">
        <f t="shared" ref="AA1615:AA1637" si="447">IF(H1615&lt;6,0,IF(AND(D1615="Ден.",J1615="+"),I1615*2,IF(AND(D1615="Ден.",J1615="+п"),I1615*2,0)))</f>
        <v>0</v>
      </c>
      <c r="AB1615" s="20">
        <f t="shared" ref="AB1615:AB1637" si="448">IF(AND(J1615="+",D1615="Заоч.(д)"),H1615*0.1,IF(J1615="+",H1615*0.25,0))</f>
        <v>0.25</v>
      </c>
      <c r="AC1615" s="20">
        <f t="shared" ref="AC1615:AC1637" si="449">IF(B1615="Керівництво бакалаврськими роботами",H1615*10,IF(B1615="Керівництво магістерськими роботами",H1615*20,IF(B1615="Рецензування бакалаврських робіт",H1615*1,IF(B1615="Рецензування магістерських робіт",H1615*2,IF(B1615="Нормоконтроль",H1615*0.33,0)))))</f>
        <v>0</v>
      </c>
      <c r="AD1615" s="20">
        <f t="shared" ref="AD1615:AD1637" si="450">IF(B1615="Голова ЕК (екзамен)",H1615*0.5,IF(B1615="Голова ЕК (захист)",H1615*0.5,IF(B1615="Участь у ЕК (екзамен)",H1615*0.33,IF(B1615="Участь у ЕК (захист)",H1615*0.33,0))))</f>
        <v>0</v>
      </c>
      <c r="AE1615" s="23">
        <f t="shared" ref="AE1615:AE1637" si="451">IF(B1615="Керівництво аспірантами (очна)",H1615*25,IF(B1615="Керівництво аспірантами (заочна)",H1615*25,IF(B1615="Рецензування рефератів (асп.)",H1615*2,IF(B1615="Кандидатські іспити",H1615*0.5,IF(B1615="Вступні іспити (асп.)",H1615*0.5,IF(B1615="Наукове консультування докторантів",H1615*50,0))))))</f>
        <v>0</v>
      </c>
      <c r="AF1615" s="25">
        <f t="shared" ref="AF1615:AF1637" si="452">IF(AND(A1615="ПедПр",D1615="Ден."),H1615*N1615/1.5,IF(AND(A1615="ПедПр",D1615="Заоч."),H1615*0.5*N1615/1.5,IF(AND(A1615="ПедПр",D1615="Заоч.(д)"),H1615*0.5*N1615/1.5,IF(AND(A1615="Пр",D1615="Ден."),H1615*0.5,IF(AND(A1615="Пр",D1615="Заоч."),H1615*0.1,IF(AND(A1615="Пр",D1615="Заоч.(д)"),H1615*0.1,IF(AND(A1615="НПрКПУ",D1615="Ден.",H1615&gt;=5),ROUND(H1615/6,1)*N1615/3*2*2,0)))))))</f>
        <v>0</v>
      </c>
      <c r="AG1615" s="230"/>
      <c r="AH1615" s="25"/>
      <c r="AI1615" s="23"/>
      <c r="AJ1615" s="49">
        <f t="shared" ref="AJ1615:AJ1637" si="453">SUM(U1615:AI1615)</f>
        <v>15.25</v>
      </c>
      <c r="AK1615" s="181" t="s">
        <v>115</v>
      </c>
      <c r="AL1615" s="182">
        <f t="shared" ref="AL1615:AL1637" si="454">IF(OR(AU1615="проф.",AT1615="д.н."),AJ1615/600,AJ1615/600)</f>
        <v>2.5416666666666667E-2</v>
      </c>
      <c r="AM1615" s="69"/>
      <c r="AN1615" s="20"/>
      <c r="AO1615" s="20"/>
      <c r="AP1615" s="21"/>
      <c r="AQ1615" s="122"/>
      <c r="AR1615" s="185" t="str">
        <f>INDEX(Преподаватели!F$3:F$72,MATCH($AK1615,Преподаватели!$E$3:$E$72,0),1)</f>
        <v>доц.</v>
      </c>
      <c r="AS1615" s="101" t="str">
        <f>INDEX(Преподаватели!G$3:G$72,MATCH($AK1615,Преподаватели!$E$3:$E$72,0),1)</f>
        <v>шт.</v>
      </c>
      <c r="AT1615" s="101" t="str">
        <f>INDEX(Преподаватели!H$3:H$72,MATCH($AK1615,Преподаватели!$E$3:$E$72,0),1)</f>
        <v>к.н.</v>
      </c>
      <c r="AU1615" s="186" t="str">
        <f>INDEX(Преподаватели!I$3:I$72,MATCH($AK1615,Преподаватели!$E$3:$E$72,0),1)</f>
        <v>б.з.</v>
      </c>
      <c r="AV1615" s="157"/>
      <c r="AW1615" s="163"/>
      <c r="AX1615" s="163"/>
      <c r="AY1615" s="164"/>
      <c r="AZ1615" s="165"/>
      <c r="BA1615" s="165"/>
    </row>
    <row r="1616" spans="1:53" s="1" customFormat="1" ht="25.5">
      <c r="A1616" s="21" t="s">
        <v>355</v>
      </c>
      <c r="B1616" s="145" t="s">
        <v>1170</v>
      </c>
      <c r="C1616" s="68" t="s">
        <v>1147</v>
      </c>
      <c r="D1616" s="21" t="s">
        <v>103</v>
      </c>
      <c r="E1616" s="21" t="s">
        <v>252</v>
      </c>
      <c r="F1616" s="21">
        <v>2</v>
      </c>
      <c r="G1616" s="20" t="s">
        <v>1164</v>
      </c>
      <c r="H1616" s="21">
        <v>1</v>
      </c>
      <c r="I1616" s="49">
        <v>1</v>
      </c>
      <c r="J1616" s="37"/>
      <c r="K1616" s="31" t="s">
        <v>106</v>
      </c>
      <c r="L1616" s="31"/>
      <c r="M1616" s="38"/>
      <c r="N1616" s="193">
        <v>4</v>
      </c>
      <c r="O1616" s="21">
        <v>120</v>
      </c>
      <c r="P1616" s="21">
        <f t="shared" si="439"/>
        <v>12</v>
      </c>
      <c r="Q1616" s="480">
        <v>4</v>
      </c>
      <c r="R1616" s="480">
        <v>8</v>
      </c>
      <c r="S1616" s="480">
        <v>0</v>
      </c>
      <c r="T1616" s="121">
        <v>88</v>
      </c>
      <c r="U1616" s="50">
        <f t="shared" si="441"/>
        <v>4</v>
      </c>
      <c r="V1616" s="29">
        <f t="shared" si="442"/>
        <v>8</v>
      </c>
      <c r="W1616" s="29">
        <f t="shared" si="443"/>
        <v>0</v>
      </c>
      <c r="X1616" s="57">
        <f t="shared" si="444"/>
        <v>0</v>
      </c>
      <c r="Y1616" s="29">
        <f t="shared" si="445"/>
        <v>0</v>
      </c>
      <c r="Z1616" s="20">
        <f t="shared" si="446"/>
        <v>0</v>
      </c>
      <c r="AA1616" s="20">
        <f t="shared" si="447"/>
        <v>0</v>
      </c>
      <c r="AB1616" s="20">
        <f t="shared" si="448"/>
        <v>0</v>
      </c>
      <c r="AC1616" s="20">
        <f t="shared" si="449"/>
        <v>0</v>
      </c>
      <c r="AD1616" s="20">
        <f t="shared" si="450"/>
        <v>0</v>
      </c>
      <c r="AE1616" s="23">
        <f t="shared" si="451"/>
        <v>0</v>
      </c>
      <c r="AF1616" s="25">
        <f t="shared" si="452"/>
        <v>0</v>
      </c>
      <c r="AG1616" s="230"/>
      <c r="AH1616" s="25"/>
      <c r="AI1616" s="23"/>
      <c r="AJ1616" s="49">
        <f t="shared" si="453"/>
        <v>12</v>
      </c>
      <c r="AK1616" s="181" t="s">
        <v>1161</v>
      </c>
      <c r="AL1616" s="182">
        <f t="shared" si="454"/>
        <v>0.02</v>
      </c>
      <c r="AM1616" s="158"/>
      <c r="AN1616" s="20"/>
      <c r="AO1616" s="20"/>
      <c r="AP1616" s="21"/>
      <c r="AQ1616" s="122"/>
      <c r="AR1616" s="185" t="str">
        <f>INDEX(Преподаватели!F$3:F$72,MATCH($AK1616,Преподаватели!$E$3:$E$72,0),1)</f>
        <v>доц.</v>
      </c>
      <c r="AS1616" s="101" t="str">
        <f>INDEX(Преподаватели!G$3:G$72,MATCH($AK1616,Преподаватели!$E$3:$E$72,0),1)</f>
        <v>шт.</v>
      </c>
      <c r="AT1616" s="101" t="str">
        <f>INDEX(Преподаватели!H$3:H$72,MATCH($AK1616,Преподаватели!$E$3:$E$72,0),1)</f>
        <v>к.н.</v>
      </c>
      <c r="AU1616" s="186" t="str">
        <f>INDEX(Преподаватели!I$3:I$72,MATCH($AK1616,Преподаватели!$E$3:$E$72,0),1)</f>
        <v>б.з.</v>
      </c>
      <c r="AV1616" s="157"/>
      <c r="AW1616" s="163"/>
      <c r="AX1616" s="163"/>
      <c r="AY1616" s="164"/>
      <c r="AZ1616" s="165"/>
      <c r="BA1616" s="165"/>
    </row>
    <row r="1617" spans="1:53" s="1" customFormat="1" ht="25.5">
      <c r="A1617" s="21" t="s">
        <v>309</v>
      </c>
      <c r="B1617" s="145" t="s">
        <v>1171</v>
      </c>
      <c r="C1617" s="68" t="s">
        <v>1147</v>
      </c>
      <c r="D1617" s="21" t="s">
        <v>103</v>
      </c>
      <c r="E1617" s="21" t="s">
        <v>252</v>
      </c>
      <c r="F1617" s="21">
        <v>2</v>
      </c>
      <c r="G1617" s="20" t="s">
        <v>1164</v>
      </c>
      <c r="H1617" s="21">
        <v>1</v>
      </c>
      <c r="I1617" s="49">
        <v>1</v>
      </c>
      <c r="J1617" s="37" t="s">
        <v>106</v>
      </c>
      <c r="K1617" s="31"/>
      <c r="L1617" s="31"/>
      <c r="M1617" s="38"/>
      <c r="N1617" s="193">
        <v>4</v>
      </c>
      <c r="O1617" s="21">
        <v>120</v>
      </c>
      <c r="P1617" s="21">
        <f t="shared" si="439"/>
        <v>8</v>
      </c>
      <c r="Q1617" s="480">
        <v>4</v>
      </c>
      <c r="R1617" s="480">
        <v>2</v>
      </c>
      <c r="S1617" s="480">
        <v>2</v>
      </c>
      <c r="T1617" s="121">
        <v>88</v>
      </c>
      <c r="U1617" s="50">
        <f t="shared" si="441"/>
        <v>4</v>
      </c>
      <c r="V1617" s="29">
        <f t="shared" si="442"/>
        <v>2</v>
      </c>
      <c r="W1617" s="29">
        <f t="shared" si="443"/>
        <v>2</v>
      </c>
      <c r="X1617" s="57">
        <f t="shared" si="444"/>
        <v>0</v>
      </c>
      <c r="Y1617" s="29">
        <f t="shared" si="445"/>
        <v>0</v>
      </c>
      <c r="Z1617" s="20">
        <f t="shared" si="446"/>
        <v>0</v>
      </c>
      <c r="AA1617" s="20">
        <f t="shared" si="447"/>
        <v>0</v>
      </c>
      <c r="AB1617" s="20">
        <f t="shared" si="448"/>
        <v>0.25</v>
      </c>
      <c r="AC1617" s="20">
        <f t="shared" si="449"/>
        <v>0</v>
      </c>
      <c r="AD1617" s="20">
        <f t="shared" si="450"/>
        <v>0</v>
      </c>
      <c r="AE1617" s="23">
        <f t="shared" si="451"/>
        <v>0</v>
      </c>
      <c r="AF1617" s="25">
        <f t="shared" si="452"/>
        <v>0</v>
      </c>
      <c r="AG1617" s="230"/>
      <c r="AH1617" s="25"/>
      <c r="AI1617" s="23"/>
      <c r="AJ1617" s="49">
        <f t="shared" si="453"/>
        <v>8.25</v>
      </c>
      <c r="AK1617" s="181" t="s">
        <v>1151</v>
      </c>
      <c r="AL1617" s="182">
        <f t="shared" si="454"/>
        <v>1.375E-2</v>
      </c>
      <c r="AM1617" s="158"/>
      <c r="AN1617" s="20"/>
      <c r="AO1617" s="20"/>
      <c r="AP1617" s="21"/>
      <c r="AQ1617" s="122"/>
      <c r="AR1617" s="185" t="str">
        <f>INDEX(Преподаватели!F$3:F$72,MATCH($AK1617,Преподаватели!$E$3:$E$72,0),1)</f>
        <v>доц.</v>
      </c>
      <c r="AS1617" s="101" t="str">
        <f>INDEX(Преподаватели!G$3:G$72,MATCH($AK1617,Преподаватели!$E$3:$E$72,0),1)</f>
        <v>сум.</v>
      </c>
      <c r="AT1617" s="101" t="str">
        <f>INDEX(Преподаватели!H$3:H$72,MATCH($AK1617,Преподаватели!$E$3:$E$72,0),1)</f>
        <v>к.н.</v>
      </c>
      <c r="AU1617" s="186" t="str">
        <f>INDEX(Преподаватели!I$3:I$72,MATCH($AK1617,Преподаватели!$E$3:$E$72,0),1)</f>
        <v>доц.</v>
      </c>
      <c r="AV1617" s="157"/>
      <c r="AW1617" s="163"/>
      <c r="AX1617" s="163"/>
      <c r="AY1617" s="164"/>
      <c r="AZ1617" s="165"/>
      <c r="BA1617" s="165"/>
    </row>
    <row r="1618" spans="1:53" s="1" customFormat="1">
      <c r="A1618" s="21" t="s">
        <v>218</v>
      </c>
      <c r="B1618" s="145" t="s">
        <v>569</v>
      </c>
      <c r="C1618" s="68" t="s">
        <v>1147</v>
      </c>
      <c r="D1618" s="21" t="s">
        <v>103</v>
      </c>
      <c r="E1618" s="21" t="s">
        <v>252</v>
      </c>
      <c r="F1618" s="21">
        <v>1</v>
      </c>
      <c r="G1618" s="20" t="s">
        <v>1164</v>
      </c>
      <c r="H1618" s="21">
        <v>1</v>
      </c>
      <c r="I1618" s="49">
        <v>1</v>
      </c>
      <c r="J1618" s="37" t="s">
        <v>106</v>
      </c>
      <c r="K1618" s="31"/>
      <c r="L1618" s="31"/>
      <c r="M1618" s="38"/>
      <c r="N1618" s="193">
        <v>4</v>
      </c>
      <c r="O1618" s="21">
        <v>120</v>
      </c>
      <c r="P1618" s="21">
        <f t="shared" si="439"/>
        <v>6</v>
      </c>
      <c r="Q1618" s="480">
        <v>2</v>
      </c>
      <c r="R1618" s="480">
        <v>0</v>
      </c>
      <c r="S1618" s="480">
        <v>4</v>
      </c>
      <c r="T1618" s="121">
        <v>92</v>
      </c>
      <c r="U1618" s="50">
        <f t="shared" si="441"/>
        <v>2</v>
      </c>
      <c r="V1618" s="29">
        <f t="shared" si="442"/>
        <v>0</v>
      </c>
      <c r="W1618" s="29">
        <f t="shared" si="443"/>
        <v>4</v>
      </c>
      <c r="X1618" s="57">
        <f t="shared" si="444"/>
        <v>0</v>
      </c>
      <c r="Y1618" s="29">
        <f t="shared" si="445"/>
        <v>0</v>
      </c>
      <c r="Z1618" s="20">
        <f t="shared" si="446"/>
        <v>0</v>
      </c>
      <c r="AA1618" s="20">
        <f t="shared" si="447"/>
        <v>0</v>
      </c>
      <c r="AB1618" s="20">
        <f t="shared" si="448"/>
        <v>0.25</v>
      </c>
      <c r="AC1618" s="20">
        <f t="shared" si="449"/>
        <v>0</v>
      </c>
      <c r="AD1618" s="20">
        <f t="shared" si="450"/>
        <v>0</v>
      </c>
      <c r="AE1618" s="23">
        <f t="shared" si="451"/>
        <v>0</v>
      </c>
      <c r="AF1618" s="25">
        <f t="shared" si="452"/>
        <v>0</v>
      </c>
      <c r="AG1618" s="230"/>
      <c r="AH1618" s="25"/>
      <c r="AI1618" s="23"/>
      <c r="AJ1618" s="49">
        <f t="shared" si="453"/>
        <v>6.25</v>
      </c>
      <c r="AK1618" s="181" t="s">
        <v>254</v>
      </c>
      <c r="AL1618" s="182">
        <f t="shared" si="454"/>
        <v>1.0416666666666666E-2</v>
      </c>
      <c r="AM1618" s="158"/>
      <c r="AN1618" s="20"/>
      <c r="AO1618" s="20"/>
      <c r="AP1618" s="21"/>
      <c r="AQ1618" s="122"/>
      <c r="AR1618" s="185" t="str">
        <f>INDEX(Преподаватели!F$3:F$72,MATCH($AK1618,Преподаватели!$E$3:$E$72,0),1)</f>
        <v>доц.</v>
      </c>
      <c r="AS1618" s="101" t="str">
        <f>INDEX(Преподаватели!G$3:G$72,MATCH($AK1618,Преподаватели!$E$3:$E$72,0),1)</f>
        <v>шт.сум.</v>
      </c>
      <c r="AT1618" s="101" t="str">
        <f>INDEX(Преподаватели!H$3:H$72,MATCH($AK1618,Преподаватели!$E$3:$E$72,0),1)</f>
        <v>к.н.</v>
      </c>
      <c r="AU1618" s="186" t="str">
        <f>INDEX(Преподаватели!I$3:I$72,MATCH($AK1618,Преподаватели!$E$3:$E$72,0),1)</f>
        <v>доц.</v>
      </c>
      <c r="AV1618" s="157"/>
      <c r="AW1618" s="163"/>
      <c r="AX1618" s="163"/>
      <c r="AY1618" s="164"/>
      <c r="AZ1618" s="165"/>
      <c r="BA1618" s="165"/>
    </row>
    <row r="1619" spans="1:53">
      <c r="A1619" s="324" t="s">
        <v>877</v>
      </c>
      <c r="B1619" s="145" t="s">
        <v>1056</v>
      </c>
      <c r="C1619" s="68" t="s">
        <v>1147</v>
      </c>
      <c r="D1619" s="21" t="s">
        <v>103</v>
      </c>
      <c r="E1619" s="21" t="s">
        <v>252</v>
      </c>
      <c r="F1619" s="21">
        <v>2</v>
      </c>
      <c r="G1619" s="20" t="s">
        <v>1164</v>
      </c>
      <c r="H1619" s="21">
        <v>1</v>
      </c>
      <c r="I1619" s="49">
        <v>1</v>
      </c>
      <c r="J1619" s="37"/>
      <c r="K1619" s="31" t="s">
        <v>879</v>
      </c>
      <c r="L1619" s="31"/>
      <c r="M1619" s="38"/>
      <c r="N1619" s="193">
        <v>3</v>
      </c>
      <c r="O1619" s="21">
        <v>90</v>
      </c>
      <c r="P1619" s="21">
        <f t="shared" si="439"/>
        <v>0</v>
      </c>
      <c r="Q1619" s="480"/>
      <c r="R1619" s="480"/>
      <c r="S1619" s="480"/>
      <c r="T1619" s="121"/>
      <c r="U1619" s="50">
        <f t="shared" si="441"/>
        <v>0</v>
      </c>
      <c r="V1619" s="29">
        <f t="shared" si="442"/>
        <v>0</v>
      </c>
      <c r="W1619" s="29">
        <f t="shared" si="443"/>
        <v>0</v>
      </c>
      <c r="X1619" s="57">
        <f t="shared" si="444"/>
        <v>0</v>
      </c>
      <c r="Y1619" s="29">
        <f t="shared" si="445"/>
        <v>0</v>
      </c>
      <c r="Z1619" s="20">
        <f t="shared" si="446"/>
        <v>0</v>
      </c>
      <c r="AA1619" s="20">
        <f t="shared" si="447"/>
        <v>0</v>
      </c>
      <c r="AB1619" s="20">
        <f t="shared" si="448"/>
        <v>0</v>
      </c>
      <c r="AC1619" s="20">
        <f t="shared" si="449"/>
        <v>0</v>
      </c>
      <c r="AD1619" s="20">
        <f t="shared" si="450"/>
        <v>0</v>
      </c>
      <c r="AE1619" s="23">
        <f t="shared" si="451"/>
        <v>0</v>
      </c>
      <c r="AF1619" s="25">
        <f t="shared" si="452"/>
        <v>0.5</v>
      </c>
      <c r="AG1619" s="230"/>
      <c r="AH1619" s="25"/>
      <c r="AI1619" s="23"/>
      <c r="AJ1619" s="49">
        <f t="shared" si="453"/>
        <v>0.5</v>
      </c>
      <c r="AK1619" s="181" t="s">
        <v>1149</v>
      </c>
      <c r="AL1619" s="182">
        <f t="shared" si="454"/>
        <v>8.3333333333333339E-4</v>
      </c>
      <c r="AM1619" s="69"/>
      <c r="AN1619" s="20"/>
      <c r="AO1619" s="20"/>
      <c r="AP1619" s="21"/>
      <c r="AQ1619" s="122"/>
      <c r="AR1619" s="185" t="str">
        <f>INDEX(Преподаватели!F$3:F$72,MATCH($AK1619,Преподаватели!$E$3:$E$72,0),1)</f>
        <v>ст.викл.</v>
      </c>
      <c r="AS1619" s="101" t="str">
        <f>INDEX(Преподаватели!G$3:G$72,MATCH($AK1619,Преподаватели!$E$3:$E$72,0),1)</f>
        <v>шт.</v>
      </c>
      <c r="AT1619" s="101" t="str">
        <f>INDEX(Преподаватели!H$3:H$72,MATCH($AK1619,Преподаватели!$E$3:$E$72,0),1)</f>
        <v>б.с.</v>
      </c>
      <c r="AU1619" s="186" t="str">
        <f>INDEX(Преподаватели!I$3:I$72,MATCH($AK1619,Преподаватели!$E$3:$E$72,0),1)</f>
        <v>б.з.</v>
      </c>
      <c r="AV1619" s="157"/>
      <c r="AW1619" s="163"/>
      <c r="AX1619" s="163"/>
      <c r="AY1619" s="164"/>
      <c r="AZ1619" s="165"/>
      <c r="BA1619" s="165"/>
    </row>
    <row r="1620" spans="1:53" s="1" customFormat="1">
      <c r="A1620" s="22" t="s">
        <v>286</v>
      </c>
      <c r="B1620" s="145" t="s">
        <v>1172</v>
      </c>
      <c r="C1620" s="68" t="s">
        <v>1147</v>
      </c>
      <c r="D1620" s="21" t="s">
        <v>103</v>
      </c>
      <c r="E1620" s="21" t="s">
        <v>252</v>
      </c>
      <c r="F1620" s="21">
        <v>1</v>
      </c>
      <c r="G1620" s="20" t="s">
        <v>1164</v>
      </c>
      <c r="H1620" s="21">
        <v>1</v>
      </c>
      <c r="I1620" s="49">
        <v>1</v>
      </c>
      <c r="J1620" s="37"/>
      <c r="K1620" s="31" t="s">
        <v>106</v>
      </c>
      <c r="L1620" s="31"/>
      <c r="M1620" s="38"/>
      <c r="N1620" s="193">
        <v>4</v>
      </c>
      <c r="O1620" s="21">
        <v>120</v>
      </c>
      <c r="P1620" s="21">
        <f t="shared" si="439"/>
        <v>6</v>
      </c>
      <c r="Q1620" s="480">
        <v>2</v>
      </c>
      <c r="R1620" s="480">
        <v>0</v>
      </c>
      <c r="S1620" s="480">
        <v>4</v>
      </c>
      <c r="T1620" s="121">
        <v>92</v>
      </c>
      <c r="U1620" s="50">
        <f t="shared" si="441"/>
        <v>2</v>
      </c>
      <c r="V1620" s="29">
        <f t="shared" si="442"/>
        <v>0</v>
      </c>
      <c r="W1620" s="29">
        <f t="shared" si="443"/>
        <v>4</v>
      </c>
      <c r="X1620" s="57">
        <f t="shared" si="444"/>
        <v>0</v>
      </c>
      <c r="Y1620" s="29">
        <f t="shared" si="445"/>
        <v>0</v>
      </c>
      <c r="Z1620" s="20">
        <f t="shared" si="446"/>
        <v>0</v>
      </c>
      <c r="AA1620" s="20">
        <f t="shared" si="447"/>
        <v>0</v>
      </c>
      <c r="AB1620" s="20">
        <f t="shared" si="448"/>
        <v>0</v>
      </c>
      <c r="AC1620" s="20">
        <f t="shared" si="449"/>
        <v>0</v>
      </c>
      <c r="AD1620" s="20">
        <f t="shared" si="450"/>
        <v>0</v>
      </c>
      <c r="AE1620" s="23">
        <f t="shared" si="451"/>
        <v>0</v>
      </c>
      <c r="AF1620" s="25">
        <f t="shared" si="452"/>
        <v>0</v>
      </c>
      <c r="AG1620" s="230"/>
      <c r="AH1620" s="25"/>
      <c r="AI1620" s="23"/>
      <c r="AJ1620" s="49">
        <f t="shared" si="453"/>
        <v>6</v>
      </c>
      <c r="AK1620" s="181" t="s">
        <v>254</v>
      </c>
      <c r="AL1620" s="182">
        <f t="shared" si="454"/>
        <v>0.01</v>
      </c>
      <c r="AM1620" s="158"/>
      <c r="AN1620" s="20"/>
      <c r="AO1620" s="20"/>
      <c r="AP1620" s="21"/>
      <c r="AQ1620" s="122"/>
      <c r="AR1620" s="185" t="str">
        <f>INDEX(Преподаватели!F$3:F$72,MATCH($AK1620,Преподаватели!$E$3:$E$72,0),1)</f>
        <v>доц.</v>
      </c>
      <c r="AS1620" s="101" t="str">
        <f>INDEX(Преподаватели!G$3:G$72,MATCH($AK1620,Преподаватели!$E$3:$E$72,0),1)</f>
        <v>шт.сум.</v>
      </c>
      <c r="AT1620" s="101" t="str">
        <f>INDEX(Преподаватели!H$3:H$72,MATCH($AK1620,Преподаватели!$E$3:$E$72,0),1)</f>
        <v>к.н.</v>
      </c>
      <c r="AU1620" s="186" t="str">
        <f>INDEX(Преподаватели!I$3:I$72,MATCH($AK1620,Преподаватели!$E$3:$E$72,0),1)</f>
        <v>доц.</v>
      </c>
      <c r="AV1620" s="157"/>
      <c r="AW1620" s="163"/>
      <c r="AX1620" s="163"/>
      <c r="AY1620" s="164"/>
      <c r="AZ1620" s="165"/>
      <c r="BA1620" s="165"/>
    </row>
    <row r="1621" spans="1:53">
      <c r="A1621" s="21" t="s">
        <v>629</v>
      </c>
      <c r="B1621" s="145" t="s">
        <v>1173</v>
      </c>
      <c r="C1621" s="68" t="s">
        <v>1147</v>
      </c>
      <c r="D1621" s="21" t="s">
        <v>103</v>
      </c>
      <c r="E1621" s="21" t="s">
        <v>252</v>
      </c>
      <c r="F1621" s="21">
        <v>1</v>
      </c>
      <c r="G1621" s="20" t="s">
        <v>1164</v>
      </c>
      <c r="H1621" s="21">
        <v>1</v>
      </c>
      <c r="I1621" s="49">
        <v>1</v>
      </c>
      <c r="J1621" s="37"/>
      <c r="K1621" s="31" t="s">
        <v>106</v>
      </c>
      <c r="L1621" s="31"/>
      <c r="M1621" s="38"/>
      <c r="N1621" s="193">
        <v>4</v>
      </c>
      <c r="O1621" s="21">
        <v>120</v>
      </c>
      <c r="P1621" s="21">
        <f t="shared" si="439"/>
        <v>12</v>
      </c>
      <c r="Q1621" s="480">
        <v>4</v>
      </c>
      <c r="R1621" s="480">
        <v>0</v>
      </c>
      <c r="S1621" s="480">
        <v>8</v>
      </c>
      <c r="T1621" s="121">
        <v>92</v>
      </c>
      <c r="U1621" s="50">
        <f t="shared" si="441"/>
        <v>4</v>
      </c>
      <c r="V1621" s="29">
        <f t="shared" si="442"/>
        <v>0</v>
      </c>
      <c r="W1621" s="29">
        <f t="shared" si="443"/>
        <v>8</v>
      </c>
      <c r="X1621" s="57">
        <f t="shared" si="444"/>
        <v>0</v>
      </c>
      <c r="Y1621" s="29">
        <f t="shared" si="445"/>
        <v>0</v>
      </c>
      <c r="Z1621" s="20">
        <f t="shared" si="446"/>
        <v>0</v>
      </c>
      <c r="AA1621" s="20">
        <f t="shared" si="447"/>
        <v>0</v>
      </c>
      <c r="AB1621" s="20">
        <f t="shared" si="448"/>
        <v>0</v>
      </c>
      <c r="AC1621" s="20">
        <f t="shared" si="449"/>
        <v>0</v>
      </c>
      <c r="AD1621" s="20">
        <f t="shared" si="450"/>
        <v>0</v>
      </c>
      <c r="AE1621" s="23">
        <f t="shared" si="451"/>
        <v>0</v>
      </c>
      <c r="AF1621" s="25">
        <f t="shared" si="452"/>
        <v>0</v>
      </c>
      <c r="AG1621" s="230"/>
      <c r="AH1621" s="25"/>
      <c r="AI1621" s="23"/>
      <c r="AJ1621" s="49">
        <f t="shared" si="453"/>
        <v>12</v>
      </c>
      <c r="AK1621" s="181" t="s">
        <v>1149</v>
      </c>
      <c r="AL1621" s="182">
        <f t="shared" si="454"/>
        <v>0.02</v>
      </c>
      <c r="AM1621" s="69"/>
      <c r="AN1621" s="20"/>
      <c r="AO1621" s="20"/>
      <c r="AP1621" s="21"/>
      <c r="AQ1621" s="122"/>
      <c r="AR1621" s="185" t="str">
        <f>INDEX(Преподаватели!F$3:F$72,MATCH($AK1621,Преподаватели!$E$3:$E$72,0),1)</f>
        <v>ст.викл.</v>
      </c>
      <c r="AS1621" s="101" t="str">
        <f>INDEX(Преподаватели!G$3:G$72,MATCH($AK1621,Преподаватели!$E$3:$E$72,0),1)</f>
        <v>шт.</v>
      </c>
      <c r="AT1621" s="101" t="str">
        <f>INDEX(Преподаватели!H$3:H$72,MATCH($AK1621,Преподаватели!$E$3:$E$72,0),1)</f>
        <v>б.с.</v>
      </c>
      <c r="AU1621" s="186" t="str">
        <f>INDEX(Преподаватели!I$3:I$72,MATCH($AK1621,Преподаватели!$E$3:$E$72,0),1)</f>
        <v>б.з.</v>
      </c>
      <c r="AV1621" s="157"/>
      <c r="AW1621" s="163"/>
      <c r="AX1621" s="163"/>
      <c r="AY1621" s="164"/>
      <c r="AZ1621" s="165"/>
      <c r="BA1621" s="165"/>
    </row>
    <row r="1622" spans="1:53" s="1" customFormat="1" ht="25.5">
      <c r="A1622" s="22" t="s">
        <v>614</v>
      </c>
      <c r="B1622" s="145" t="s">
        <v>1174</v>
      </c>
      <c r="C1622" s="68" t="s">
        <v>1147</v>
      </c>
      <c r="D1622" s="21" t="s">
        <v>103</v>
      </c>
      <c r="E1622" s="21" t="s">
        <v>252</v>
      </c>
      <c r="F1622" s="21">
        <v>2</v>
      </c>
      <c r="G1622" s="20" t="s">
        <v>1164</v>
      </c>
      <c r="H1622" s="21">
        <v>1</v>
      </c>
      <c r="I1622" s="49">
        <v>1</v>
      </c>
      <c r="J1622" s="37" t="s">
        <v>106</v>
      </c>
      <c r="K1622" s="31"/>
      <c r="L1622" s="31"/>
      <c r="M1622" s="38"/>
      <c r="N1622" s="193">
        <v>5</v>
      </c>
      <c r="O1622" s="21">
        <v>150</v>
      </c>
      <c r="P1622" s="21">
        <f t="shared" si="439"/>
        <v>16</v>
      </c>
      <c r="Q1622" s="480">
        <v>6</v>
      </c>
      <c r="R1622" s="480">
        <v>0</v>
      </c>
      <c r="S1622" s="480">
        <v>10</v>
      </c>
      <c r="T1622" s="121">
        <v>102</v>
      </c>
      <c r="U1622" s="50">
        <f t="shared" si="441"/>
        <v>6</v>
      </c>
      <c r="V1622" s="29">
        <f t="shared" si="442"/>
        <v>0</v>
      </c>
      <c r="W1622" s="29">
        <f t="shared" si="443"/>
        <v>10</v>
      </c>
      <c r="X1622" s="57">
        <f t="shared" si="444"/>
        <v>0</v>
      </c>
      <c r="Y1622" s="29">
        <f t="shared" si="445"/>
        <v>0</v>
      </c>
      <c r="Z1622" s="20">
        <f t="shared" si="446"/>
        <v>0</v>
      </c>
      <c r="AA1622" s="20">
        <f t="shared" si="447"/>
        <v>0</v>
      </c>
      <c r="AB1622" s="20">
        <f t="shared" si="448"/>
        <v>0.25</v>
      </c>
      <c r="AC1622" s="20">
        <f t="shared" si="449"/>
        <v>0</v>
      </c>
      <c r="AD1622" s="20">
        <f t="shared" si="450"/>
        <v>0</v>
      </c>
      <c r="AE1622" s="23">
        <f t="shared" si="451"/>
        <v>0</v>
      </c>
      <c r="AF1622" s="25">
        <f t="shared" si="452"/>
        <v>0</v>
      </c>
      <c r="AG1622" s="230"/>
      <c r="AH1622" s="25"/>
      <c r="AI1622" s="23"/>
      <c r="AJ1622" s="49">
        <f t="shared" si="453"/>
        <v>16.25</v>
      </c>
      <c r="AK1622" s="181" t="s">
        <v>1161</v>
      </c>
      <c r="AL1622" s="182">
        <f t="shared" si="454"/>
        <v>2.7083333333333334E-2</v>
      </c>
      <c r="AM1622" s="158"/>
      <c r="AN1622" s="20"/>
      <c r="AO1622" s="20"/>
      <c r="AP1622" s="21"/>
      <c r="AQ1622" s="122"/>
      <c r="AR1622" s="185" t="str">
        <f>INDEX(Преподаватели!F$3:F$72,MATCH($AK1622,Преподаватели!$E$3:$E$72,0),1)</f>
        <v>доц.</v>
      </c>
      <c r="AS1622" s="101" t="str">
        <f>INDEX(Преподаватели!G$3:G$72,MATCH($AK1622,Преподаватели!$E$3:$E$72,0),1)</f>
        <v>шт.</v>
      </c>
      <c r="AT1622" s="101" t="str">
        <f>INDEX(Преподаватели!H$3:H$72,MATCH($AK1622,Преподаватели!$E$3:$E$72,0),1)</f>
        <v>к.н.</v>
      </c>
      <c r="AU1622" s="186" t="str">
        <f>INDEX(Преподаватели!I$3:I$72,MATCH($AK1622,Преподаватели!$E$3:$E$72,0),1)</f>
        <v>б.з.</v>
      </c>
      <c r="AV1622" s="157"/>
      <c r="AW1622" s="163"/>
      <c r="AX1622" s="163"/>
      <c r="AY1622" s="164"/>
      <c r="AZ1622" s="165"/>
      <c r="BA1622" s="165"/>
    </row>
    <row r="1623" spans="1:53" s="1" customFormat="1" ht="25.5">
      <c r="A1623" s="21" t="s">
        <v>304</v>
      </c>
      <c r="B1623" s="145" t="s">
        <v>1175</v>
      </c>
      <c r="C1623" s="68" t="s">
        <v>1147</v>
      </c>
      <c r="D1623" s="21" t="s">
        <v>103</v>
      </c>
      <c r="E1623" s="21" t="s">
        <v>252</v>
      </c>
      <c r="F1623" s="21">
        <v>2</v>
      </c>
      <c r="G1623" s="20" t="s">
        <v>1164</v>
      </c>
      <c r="H1623" s="21">
        <v>1</v>
      </c>
      <c r="I1623" s="49">
        <v>1</v>
      </c>
      <c r="J1623" s="37" t="s">
        <v>106</v>
      </c>
      <c r="K1623" s="31"/>
      <c r="L1623" s="31" t="s">
        <v>133</v>
      </c>
      <c r="M1623" s="38"/>
      <c r="N1623" s="193">
        <v>5</v>
      </c>
      <c r="O1623" s="21">
        <v>150</v>
      </c>
      <c r="P1623" s="21">
        <f t="shared" si="439"/>
        <v>16</v>
      </c>
      <c r="Q1623" s="480">
        <v>6</v>
      </c>
      <c r="R1623" s="480">
        <v>0</v>
      </c>
      <c r="S1623" s="480">
        <v>10</v>
      </c>
      <c r="T1623" s="121">
        <v>102</v>
      </c>
      <c r="U1623" s="50">
        <f t="shared" si="441"/>
        <v>6</v>
      </c>
      <c r="V1623" s="29">
        <f t="shared" si="442"/>
        <v>0</v>
      </c>
      <c r="W1623" s="29">
        <f t="shared" si="443"/>
        <v>10</v>
      </c>
      <c r="X1623" s="57">
        <f t="shared" si="444"/>
        <v>0</v>
      </c>
      <c r="Y1623" s="29">
        <f t="shared" si="445"/>
        <v>0</v>
      </c>
      <c r="Z1623" s="20">
        <f t="shared" si="446"/>
        <v>0</v>
      </c>
      <c r="AA1623" s="20">
        <f t="shared" si="447"/>
        <v>0</v>
      </c>
      <c r="AB1623" s="20">
        <f t="shared" si="448"/>
        <v>0.25</v>
      </c>
      <c r="AC1623" s="20">
        <f t="shared" si="449"/>
        <v>0</v>
      </c>
      <c r="AD1623" s="20">
        <f t="shared" si="450"/>
        <v>0</v>
      </c>
      <c r="AE1623" s="23">
        <f t="shared" si="451"/>
        <v>0</v>
      </c>
      <c r="AF1623" s="25">
        <f t="shared" si="452"/>
        <v>0</v>
      </c>
      <c r="AG1623" s="230"/>
      <c r="AH1623" s="25"/>
      <c r="AI1623" s="23"/>
      <c r="AJ1623" s="49">
        <f t="shared" si="453"/>
        <v>16.25</v>
      </c>
      <c r="AK1623" s="181" t="s">
        <v>115</v>
      </c>
      <c r="AL1623" s="182">
        <f t="shared" si="454"/>
        <v>2.7083333333333334E-2</v>
      </c>
      <c r="AM1623" s="158"/>
      <c r="AN1623" s="20"/>
      <c r="AO1623" s="20"/>
      <c r="AP1623" s="21"/>
      <c r="AQ1623" s="122"/>
      <c r="AR1623" s="185" t="str">
        <f>INDEX(Преподаватели!F$3:F$72,MATCH($AK1623,Преподаватели!$E$3:$E$72,0),1)</f>
        <v>доц.</v>
      </c>
      <c r="AS1623" s="101" t="str">
        <f>INDEX(Преподаватели!G$3:G$72,MATCH($AK1623,Преподаватели!$E$3:$E$72,0),1)</f>
        <v>шт.</v>
      </c>
      <c r="AT1623" s="101" t="str">
        <f>INDEX(Преподаватели!H$3:H$72,MATCH($AK1623,Преподаватели!$E$3:$E$72,0),1)</f>
        <v>к.н.</v>
      </c>
      <c r="AU1623" s="186" t="str">
        <f>INDEX(Преподаватели!I$3:I$72,MATCH($AK1623,Преподаватели!$E$3:$E$72,0),1)</f>
        <v>б.з.</v>
      </c>
      <c r="AV1623" s="157"/>
      <c r="AW1623" s="163"/>
      <c r="AX1623" s="163"/>
      <c r="AY1623" s="164"/>
      <c r="AZ1623" s="165"/>
      <c r="BA1623" s="165"/>
    </row>
    <row r="1624" spans="1:53" ht="35.25" customHeight="1">
      <c r="A1624" s="21" t="s">
        <v>617</v>
      </c>
      <c r="B1624" s="145" t="s">
        <v>1176</v>
      </c>
      <c r="C1624" s="68" t="s">
        <v>1147</v>
      </c>
      <c r="D1624" s="21" t="s">
        <v>103</v>
      </c>
      <c r="E1624" s="21" t="s">
        <v>252</v>
      </c>
      <c r="F1624" s="21">
        <v>2</v>
      </c>
      <c r="G1624" s="20" t="s">
        <v>1164</v>
      </c>
      <c r="H1624" s="21">
        <v>1</v>
      </c>
      <c r="I1624" s="49">
        <v>1</v>
      </c>
      <c r="J1624" s="37" t="s">
        <v>106</v>
      </c>
      <c r="K1624" s="31"/>
      <c r="L1624" s="31"/>
      <c r="M1624" s="38"/>
      <c r="N1624" s="193">
        <v>5</v>
      </c>
      <c r="O1624" s="21">
        <v>150</v>
      </c>
      <c r="P1624" s="21">
        <f t="shared" si="439"/>
        <v>16</v>
      </c>
      <c r="Q1624" s="480">
        <v>6</v>
      </c>
      <c r="R1624" s="480">
        <v>0</v>
      </c>
      <c r="S1624" s="480">
        <v>10</v>
      </c>
      <c r="T1624" s="121">
        <v>102</v>
      </c>
      <c r="U1624" s="50">
        <f t="shared" si="441"/>
        <v>6</v>
      </c>
      <c r="V1624" s="29">
        <f t="shared" si="442"/>
        <v>0</v>
      </c>
      <c r="W1624" s="29">
        <f t="shared" si="443"/>
        <v>10</v>
      </c>
      <c r="X1624" s="57">
        <f t="shared" si="444"/>
        <v>0</v>
      </c>
      <c r="Y1624" s="29">
        <f t="shared" si="445"/>
        <v>0</v>
      </c>
      <c r="Z1624" s="20">
        <f t="shared" si="446"/>
        <v>0</v>
      </c>
      <c r="AA1624" s="20">
        <f t="shared" si="447"/>
        <v>0</v>
      </c>
      <c r="AB1624" s="20">
        <f t="shared" si="448"/>
        <v>0.25</v>
      </c>
      <c r="AC1624" s="20">
        <f t="shared" si="449"/>
        <v>0</v>
      </c>
      <c r="AD1624" s="20">
        <f t="shared" si="450"/>
        <v>0</v>
      </c>
      <c r="AE1624" s="23">
        <f t="shared" si="451"/>
        <v>0</v>
      </c>
      <c r="AF1624" s="25">
        <f t="shared" si="452"/>
        <v>0</v>
      </c>
      <c r="AG1624" s="230"/>
      <c r="AH1624" s="25"/>
      <c r="AI1624" s="23"/>
      <c r="AJ1624" s="49">
        <f t="shared" si="453"/>
        <v>16.25</v>
      </c>
      <c r="AK1624" s="181" t="s">
        <v>115</v>
      </c>
      <c r="AL1624" s="182">
        <f t="shared" si="454"/>
        <v>2.7083333333333334E-2</v>
      </c>
      <c r="AM1624" s="69"/>
      <c r="AN1624" s="20"/>
      <c r="AO1624" s="20"/>
      <c r="AP1624" s="21"/>
      <c r="AQ1624" s="122"/>
      <c r="AR1624" s="185" t="str">
        <f>INDEX(Преподаватели!F$3:F$72,MATCH($AK1624,Преподаватели!$E$3:$E$72,0),1)</f>
        <v>доц.</v>
      </c>
      <c r="AS1624" s="101" t="str">
        <f>INDEX(Преподаватели!G$3:G$72,MATCH($AK1624,Преподаватели!$E$3:$E$72,0),1)</f>
        <v>шт.</v>
      </c>
      <c r="AT1624" s="101" t="str">
        <f>INDEX(Преподаватели!H$3:H$72,MATCH($AK1624,Преподаватели!$E$3:$E$72,0),1)</f>
        <v>к.н.</v>
      </c>
      <c r="AU1624" s="186" t="str">
        <f>INDEX(Преподаватели!I$3:I$72,MATCH($AK1624,Преподаватели!$E$3:$E$72,0),1)</f>
        <v>б.з.</v>
      </c>
      <c r="AV1624" s="157"/>
      <c r="AW1624" s="163"/>
      <c r="AX1624" s="163"/>
      <c r="AY1624" s="164"/>
      <c r="AZ1624" s="165"/>
      <c r="BA1624" s="165"/>
    </row>
    <row r="1625" spans="1:53" s="1" customFormat="1" ht="15" customHeight="1">
      <c r="A1625" s="21" t="s">
        <v>162</v>
      </c>
      <c r="B1625" s="145" t="s">
        <v>993</v>
      </c>
      <c r="C1625" s="68" t="s">
        <v>1147</v>
      </c>
      <c r="D1625" s="21" t="s">
        <v>103</v>
      </c>
      <c r="E1625" s="21" t="s">
        <v>192</v>
      </c>
      <c r="F1625" s="21">
        <v>1</v>
      </c>
      <c r="G1625" s="225" t="s">
        <v>1177</v>
      </c>
      <c r="H1625" s="21">
        <v>1</v>
      </c>
      <c r="I1625" s="49">
        <v>1</v>
      </c>
      <c r="J1625" s="37"/>
      <c r="K1625" s="31" t="s">
        <v>106</v>
      </c>
      <c r="L1625" s="31"/>
      <c r="M1625" s="38"/>
      <c r="N1625" s="193">
        <v>3</v>
      </c>
      <c r="O1625" s="21">
        <v>90</v>
      </c>
      <c r="P1625" s="21">
        <v>4</v>
      </c>
      <c r="Q1625" s="21">
        <v>2</v>
      </c>
      <c r="R1625" s="21">
        <v>0</v>
      </c>
      <c r="S1625" s="21">
        <v>2</v>
      </c>
      <c r="T1625" s="121">
        <v>82</v>
      </c>
      <c r="U1625" s="50">
        <f t="shared" si="441"/>
        <v>2</v>
      </c>
      <c r="V1625" s="29">
        <f t="shared" si="442"/>
        <v>0</v>
      </c>
      <c r="W1625" s="29">
        <f t="shared" si="443"/>
        <v>2</v>
      </c>
      <c r="X1625" s="57">
        <f t="shared" si="444"/>
        <v>0</v>
      </c>
      <c r="Y1625" s="29">
        <f t="shared" si="445"/>
        <v>0</v>
      </c>
      <c r="Z1625" s="20">
        <f t="shared" si="446"/>
        <v>0</v>
      </c>
      <c r="AA1625" s="20">
        <f t="shared" si="447"/>
        <v>0</v>
      </c>
      <c r="AB1625" s="20">
        <f t="shared" si="448"/>
        <v>0</v>
      </c>
      <c r="AC1625" s="20">
        <f t="shared" si="449"/>
        <v>0</v>
      </c>
      <c r="AD1625" s="20">
        <f t="shared" si="450"/>
        <v>0</v>
      </c>
      <c r="AE1625" s="23">
        <f t="shared" si="451"/>
        <v>0</v>
      </c>
      <c r="AF1625" s="25">
        <f t="shared" si="452"/>
        <v>0</v>
      </c>
      <c r="AG1625" s="230"/>
      <c r="AH1625" s="25"/>
      <c r="AI1625" s="23"/>
      <c r="AJ1625" s="49">
        <f t="shared" si="453"/>
        <v>4</v>
      </c>
      <c r="AK1625" s="181" t="s">
        <v>839</v>
      </c>
      <c r="AL1625" s="182">
        <f t="shared" si="454"/>
        <v>6.6666666666666671E-3</v>
      </c>
      <c r="AM1625" s="158"/>
      <c r="AN1625" s="20"/>
      <c r="AO1625" s="20"/>
      <c r="AP1625" s="21"/>
      <c r="AQ1625" s="122"/>
      <c r="AR1625" s="185" t="str">
        <f>INDEX(Преподаватели!F$3:F$72,MATCH($AK1625,Преподаватели!$E$3:$E$72,0),1)</f>
        <v>ст.викл.</v>
      </c>
      <c r="AS1625" s="101" t="str">
        <f>INDEX(Преподаватели!G$3:G$72,MATCH($AK1625,Преподаватели!$E$3:$E$72,0),1)</f>
        <v>сум.</v>
      </c>
      <c r="AT1625" s="101" t="str">
        <f>INDEX(Преподаватели!H$3:H$72,MATCH($AK1625,Преподаватели!$E$3:$E$72,0),1)</f>
        <v>б.с.</v>
      </c>
      <c r="AU1625" s="186" t="str">
        <f>INDEX(Преподаватели!I$3:I$72,MATCH($AK1625,Преподаватели!$E$3:$E$72,0),1)</f>
        <v>б.з.</v>
      </c>
      <c r="AV1625" s="157"/>
      <c r="AW1625" s="163"/>
      <c r="AX1625" s="163"/>
      <c r="AY1625" s="164"/>
      <c r="AZ1625" s="165"/>
      <c r="BA1625" s="165"/>
    </row>
    <row r="1626" spans="1:53" s="1" customFormat="1" ht="25.5">
      <c r="A1626" s="21" t="s">
        <v>1178</v>
      </c>
      <c r="B1626" s="145" t="s">
        <v>1179</v>
      </c>
      <c r="C1626" s="68" t="s">
        <v>1147</v>
      </c>
      <c r="D1626" s="21" t="s">
        <v>103</v>
      </c>
      <c r="E1626" s="21" t="s">
        <v>192</v>
      </c>
      <c r="F1626" s="21">
        <v>1</v>
      </c>
      <c r="G1626" s="225" t="s">
        <v>1177</v>
      </c>
      <c r="H1626" s="21">
        <v>1</v>
      </c>
      <c r="I1626" s="49">
        <v>1</v>
      </c>
      <c r="J1626" s="37" t="s">
        <v>106</v>
      </c>
      <c r="K1626" s="31"/>
      <c r="L1626" s="31"/>
      <c r="M1626" s="38"/>
      <c r="N1626" s="193">
        <v>3</v>
      </c>
      <c r="O1626" s="21">
        <v>90</v>
      </c>
      <c r="P1626" s="21">
        <f t="shared" si="439"/>
        <v>10</v>
      </c>
      <c r="Q1626" s="21">
        <v>4</v>
      </c>
      <c r="R1626" s="21"/>
      <c r="S1626" s="21">
        <v>6</v>
      </c>
      <c r="T1626" s="121">
        <v>82</v>
      </c>
      <c r="U1626" s="50">
        <f t="shared" si="441"/>
        <v>4</v>
      </c>
      <c r="V1626" s="29">
        <f t="shared" si="442"/>
        <v>0</v>
      </c>
      <c r="W1626" s="29">
        <f t="shared" si="443"/>
        <v>6</v>
      </c>
      <c r="X1626" s="57">
        <f t="shared" si="444"/>
        <v>0</v>
      </c>
      <c r="Y1626" s="29">
        <f t="shared" si="445"/>
        <v>0</v>
      </c>
      <c r="Z1626" s="20">
        <f t="shared" si="446"/>
        <v>0</v>
      </c>
      <c r="AA1626" s="20">
        <f t="shared" si="447"/>
        <v>0</v>
      </c>
      <c r="AB1626" s="20">
        <f t="shared" si="448"/>
        <v>0.25</v>
      </c>
      <c r="AC1626" s="20">
        <f t="shared" si="449"/>
        <v>0</v>
      </c>
      <c r="AD1626" s="20">
        <f t="shared" si="450"/>
        <v>0</v>
      </c>
      <c r="AE1626" s="23">
        <f t="shared" si="451"/>
        <v>0</v>
      </c>
      <c r="AF1626" s="25">
        <f t="shared" si="452"/>
        <v>0</v>
      </c>
      <c r="AG1626" s="230"/>
      <c r="AH1626" s="25"/>
      <c r="AI1626" s="23"/>
      <c r="AJ1626" s="49">
        <f t="shared" si="453"/>
        <v>10.25</v>
      </c>
      <c r="AK1626" s="181" t="s">
        <v>1149</v>
      </c>
      <c r="AL1626" s="182">
        <f t="shared" si="454"/>
        <v>1.7083333333333332E-2</v>
      </c>
      <c r="AM1626" s="158"/>
      <c r="AN1626" s="20"/>
      <c r="AO1626" s="20"/>
      <c r="AP1626" s="21"/>
      <c r="AQ1626" s="122"/>
      <c r="AR1626" s="185" t="str">
        <f>INDEX(Преподаватели!F$3:F$72,MATCH($AK1626,Преподаватели!$E$3:$E$72,0),1)</f>
        <v>ст.викл.</v>
      </c>
      <c r="AS1626" s="101" t="str">
        <f>INDEX(Преподаватели!G$3:G$72,MATCH($AK1626,Преподаватели!$E$3:$E$72,0),1)</f>
        <v>шт.</v>
      </c>
      <c r="AT1626" s="101" t="str">
        <f>INDEX(Преподаватели!H$3:H$72,MATCH($AK1626,Преподаватели!$E$3:$E$72,0),1)</f>
        <v>б.с.</v>
      </c>
      <c r="AU1626" s="186" t="str">
        <f>INDEX(Преподаватели!I$3:I$72,MATCH($AK1626,Преподаватели!$E$3:$E$72,0),1)</f>
        <v>б.з.</v>
      </c>
      <c r="AV1626" s="157"/>
      <c r="AW1626" s="163"/>
      <c r="AX1626" s="163"/>
      <c r="AY1626" s="164"/>
      <c r="AZ1626" s="165"/>
      <c r="BA1626" s="165"/>
    </row>
    <row r="1627" spans="1:53" ht="25.5">
      <c r="A1627" s="22" t="s">
        <v>1180</v>
      </c>
      <c r="B1627" s="145" t="s">
        <v>1179</v>
      </c>
      <c r="C1627" s="68" t="s">
        <v>1147</v>
      </c>
      <c r="D1627" s="21" t="s">
        <v>103</v>
      </c>
      <c r="E1627" s="21" t="s">
        <v>192</v>
      </c>
      <c r="F1627" s="21">
        <v>2</v>
      </c>
      <c r="G1627" s="20" t="s">
        <v>1177</v>
      </c>
      <c r="H1627" s="21">
        <v>1</v>
      </c>
      <c r="I1627" s="49">
        <v>1</v>
      </c>
      <c r="J1627" s="37"/>
      <c r="K1627" s="31" t="s">
        <v>106</v>
      </c>
      <c r="L1627" s="31"/>
      <c r="M1627" s="38"/>
      <c r="N1627" s="193">
        <v>5</v>
      </c>
      <c r="O1627" s="21">
        <v>150</v>
      </c>
      <c r="P1627" s="21">
        <f t="shared" si="439"/>
        <v>12</v>
      </c>
      <c r="Q1627" s="21"/>
      <c r="R1627" s="21">
        <v>12</v>
      </c>
      <c r="S1627" s="21">
        <v>0</v>
      </c>
      <c r="T1627" s="121">
        <v>126</v>
      </c>
      <c r="U1627" s="50">
        <f t="shared" si="441"/>
        <v>0</v>
      </c>
      <c r="V1627" s="29">
        <f t="shared" si="442"/>
        <v>12</v>
      </c>
      <c r="W1627" s="29">
        <f t="shared" si="443"/>
        <v>0</v>
      </c>
      <c r="X1627" s="57">
        <f t="shared" si="444"/>
        <v>0</v>
      </c>
      <c r="Y1627" s="29">
        <f t="shared" si="445"/>
        <v>0</v>
      </c>
      <c r="Z1627" s="20">
        <f t="shared" si="446"/>
        <v>0</v>
      </c>
      <c r="AA1627" s="20">
        <f t="shared" si="447"/>
        <v>0</v>
      </c>
      <c r="AB1627" s="20">
        <f t="shared" si="448"/>
        <v>0</v>
      </c>
      <c r="AC1627" s="20">
        <f t="shared" si="449"/>
        <v>0</v>
      </c>
      <c r="AD1627" s="20">
        <f t="shared" si="450"/>
        <v>0</v>
      </c>
      <c r="AE1627" s="23">
        <f t="shared" si="451"/>
        <v>0</v>
      </c>
      <c r="AF1627" s="25">
        <f t="shared" si="452"/>
        <v>0</v>
      </c>
      <c r="AG1627" s="230"/>
      <c r="AH1627" s="25"/>
      <c r="AI1627" s="23"/>
      <c r="AJ1627" s="49">
        <f t="shared" si="453"/>
        <v>12</v>
      </c>
      <c r="AK1627" s="181" t="s">
        <v>1149</v>
      </c>
      <c r="AL1627" s="182">
        <f t="shared" si="454"/>
        <v>0.02</v>
      </c>
      <c r="AM1627" s="69"/>
      <c r="AN1627" s="20"/>
      <c r="AO1627" s="20"/>
      <c r="AP1627" s="21"/>
      <c r="AQ1627" s="122"/>
      <c r="AR1627" s="185" t="str">
        <f>INDEX(Преподаватели!F$3:F$72,MATCH($AK1627,Преподаватели!$E$3:$E$72,0),1)</f>
        <v>ст.викл.</v>
      </c>
      <c r="AS1627" s="101" t="str">
        <f>INDEX(Преподаватели!G$3:G$72,MATCH($AK1627,Преподаватели!$E$3:$E$72,0),1)</f>
        <v>шт.</v>
      </c>
      <c r="AT1627" s="101" t="str">
        <f>INDEX(Преподаватели!H$3:H$72,MATCH($AK1627,Преподаватели!$E$3:$E$72,0),1)</f>
        <v>б.с.</v>
      </c>
      <c r="AU1627" s="186" t="str">
        <f>INDEX(Преподаватели!I$3:I$72,MATCH($AK1627,Преподаватели!$E$3:$E$72,0),1)</f>
        <v>б.з.</v>
      </c>
      <c r="AV1627" s="157"/>
      <c r="AW1627" s="163"/>
      <c r="AX1627" s="163"/>
      <c r="AY1627" s="164"/>
      <c r="AZ1627" s="165"/>
      <c r="BA1627" s="165"/>
    </row>
    <row r="1628" spans="1:53" s="1" customFormat="1">
      <c r="A1628" s="21" t="s">
        <v>100</v>
      </c>
      <c r="B1628" s="145" t="s">
        <v>1181</v>
      </c>
      <c r="C1628" s="68" t="s">
        <v>1147</v>
      </c>
      <c r="D1628" s="21" t="s">
        <v>103</v>
      </c>
      <c r="E1628" s="21" t="s">
        <v>192</v>
      </c>
      <c r="F1628" s="21">
        <v>1</v>
      </c>
      <c r="G1628" s="225" t="s">
        <v>1177</v>
      </c>
      <c r="H1628" s="21">
        <v>1</v>
      </c>
      <c r="I1628" s="49">
        <v>1</v>
      </c>
      <c r="J1628" s="37" t="s">
        <v>106</v>
      </c>
      <c r="K1628" s="31"/>
      <c r="L1628" s="31"/>
      <c r="M1628" s="38"/>
      <c r="N1628" s="193">
        <v>5</v>
      </c>
      <c r="O1628" s="21">
        <v>150</v>
      </c>
      <c r="P1628" s="21">
        <f t="shared" si="439"/>
        <v>10</v>
      </c>
      <c r="Q1628" s="21">
        <v>4</v>
      </c>
      <c r="R1628" s="21"/>
      <c r="S1628" s="21">
        <v>6</v>
      </c>
      <c r="T1628" s="121">
        <v>130</v>
      </c>
      <c r="U1628" s="50">
        <f t="shared" si="441"/>
        <v>4</v>
      </c>
      <c r="V1628" s="29">
        <f t="shared" si="442"/>
        <v>0</v>
      </c>
      <c r="W1628" s="29">
        <f t="shared" si="443"/>
        <v>6</v>
      </c>
      <c r="X1628" s="57">
        <f t="shared" si="444"/>
        <v>0</v>
      </c>
      <c r="Y1628" s="29">
        <f t="shared" si="445"/>
        <v>0</v>
      </c>
      <c r="Z1628" s="20">
        <f t="shared" si="446"/>
        <v>0</v>
      </c>
      <c r="AA1628" s="20">
        <f t="shared" si="447"/>
        <v>0</v>
      </c>
      <c r="AB1628" s="20">
        <f t="shared" si="448"/>
        <v>0.25</v>
      </c>
      <c r="AC1628" s="20">
        <f t="shared" si="449"/>
        <v>0</v>
      </c>
      <c r="AD1628" s="20">
        <f t="shared" si="450"/>
        <v>0</v>
      </c>
      <c r="AE1628" s="23">
        <f t="shared" si="451"/>
        <v>0</v>
      </c>
      <c r="AF1628" s="25">
        <f t="shared" si="452"/>
        <v>0</v>
      </c>
      <c r="AG1628" s="230"/>
      <c r="AH1628" s="25"/>
      <c r="AI1628" s="23"/>
      <c r="AJ1628" s="49">
        <f t="shared" si="453"/>
        <v>10.25</v>
      </c>
      <c r="AK1628" s="181" t="s">
        <v>1149</v>
      </c>
      <c r="AL1628" s="182">
        <f t="shared" si="454"/>
        <v>1.7083333333333332E-2</v>
      </c>
      <c r="AM1628" s="158"/>
      <c r="AN1628" s="20"/>
      <c r="AO1628" s="20"/>
      <c r="AP1628" s="21"/>
      <c r="AQ1628" s="122"/>
      <c r="AR1628" s="185" t="str">
        <f>INDEX(Преподаватели!F$3:F$72,MATCH($AK1628,Преподаватели!$E$3:$E$72,0),1)</f>
        <v>ст.викл.</v>
      </c>
      <c r="AS1628" s="101" t="str">
        <f>INDEX(Преподаватели!G$3:G$72,MATCH($AK1628,Преподаватели!$E$3:$E$72,0),1)</f>
        <v>шт.</v>
      </c>
      <c r="AT1628" s="101" t="str">
        <f>INDEX(Преподаватели!H$3:H$72,MATCH($AK1628,Преподаватели!$E$3:$E$72,0),1)</f>
        <v>б.с.</v>
      </c>
      <c r="AU1628" s="186" t="str">
        <f>INDEX(Преподаватели!I$3:I$72,MATCH($AK1628,Преподаватели!$E$3:$E$72,0),1)</f>
        <v>б.з.</v>
      </c>
      <c r="AV1628" s="157"/>
      <c r="AW1628" s="163"/>
      <c r="AX1628" s="163"/>
      <c r="AY1628" s="164"/>
      <c r="AZ1628" s="165"/>
      <c r="BA1628" s="165"/>
    </row>
    <row r="1629" spans="1:53" s="1" customFormat="1">
      <c r="A1629" s="21" t="s">
        <v>1182</v>
      </c>
      <c r="B1629" s="145" t="s">
        <v>1183</v>
      </c>
      <c r="C1629" s="68" t="s">
        <v>1147</v>
      </c>
      <c r="D1629" s="21" t="s">
        <v>103</v>
      </c>
      <c r="E1629" s="21" t="s">
        <v>192</v>
      </c>
      <c r="F1629" s="21">
        <v>2</v>
      </c>
      <c r="G1629" s="20" t="s">
        <v>1177</v>
      </c>
      <c r="H1629" s="21">
        <v>1</v>
      </c>
      <c r="I1629" s="49">
        <v>1</v>
      </c>
      <c r="J1629" s="37" t="s">
        <v>106</v>
      </c>
      <c r="K1629" s="31"/>
      <c r="L1629" s="31"/>
      <c r="M1629" s="38"/>
      <c r="N1629" s="193">
        <v>5</v>
      </c>
      <c r="O1629" s="21">
        <v>150</v>
      </c>
      <c r="P1629" s="21">
        <f t="shared" si="439"/>
        <v>10</v>
      </c>
      <c r="Q1629" s="21">
        <v>4</v>
      </c>
      <c r="R1629" s="21"/>
      <c r="S1629" s="21">
        <v>6</v>
      </c>
      <c r="T1629" s="121">
        <v>126</v>
      </c>
      <c r="U1629" s="50">
        <f t="shared" si="441"/>
        <v>4</v>
      </c>
      <c r="V1629" s="29">
        <f t="shared" si="442"/>
        <v>0</v>
      </c>
      <c r="W1629" s="29">
        <f t="shared" si="443"/>
        <v>6</v>
      </c>
      <c r="X1629" s="57">
        <f t="shared" si="444"/>
        <v>0</v>
      </c>
      <c r="Y1629" s="29">
        <f t="shared" si="445"/>
        <v>0</v>
      </c>
      <c r="Z1629" s="20">
        <f t="shared" si="446"/>
        <v>0</v>
      </c>
      <c r="AA1629" s="20">
        <f t="shared" si="447"/>
        <v>0</v>
      </c>
      <c r="AB1629" s="20">
        <f t="shared" si="448"/>
        <v>0.25</v>
      </c>
      <c r="AC1629" s="20">
        <f t="shared" si="449"/>
        <v>0</v>
      </c>
      <c r="AD1629" s="20">
        <f t="shared" si="450"/>
        <v>0</v>
      </c>
      <c r="AE1629" s="23">
        <f t="shared" si="451"/>
        <v>0</v>
      </c>
      <c r="AF1629" s="25">
        <f t="shared" si="452"/>
        <v>0</v>
      </c>
      <c r="AG1629" s="230"/>
      <c r="AH1629" s="25"/>
      <c r="AI1629" s="23"/>
      <c r="AJ1629" s="49">
        <f t="shared" si="453"/>
        <v>10.25</v>
      </c>
      <c r="AK1629" s="181" t="s">
        <v>115</v>
      </c>
      <c r="AL1629" s="182">
        <f t="shared" si="454"/>
        <v>1.7083333333333332E-2</v>
      </c>
      <c r="AM1629" s="158"/>
      <c r="AN1629" s="20"/>
      <c r="AO1629" s="20"/>
      <c r="AP1629" s="21"/>
      <c r="AQ1629" s="122"/>
      <c r="AR1629" s="185" t="str">
        <f>INDEX(Преподаватели!F$3:F$72,MATCH($AK1629,Преподаватели!$E$3:$E$72,0),1)</f>
        <v>доц.</v>
      </c>
      <c r="AS1629" s="101" t="str">
        <f>INDEX(Преподаватели!G$3:G$72,MATCH($AK1629,Преподаватели!$E$3:$E$72,0),1)</f>
        <v>шт.</v>
      </c>
      <c r="AT1629" s="101" t="str">
        <f>INDEX(Преподаватели!H$3:H$72,MATCH($AK1629,Преподаватели!$E$3:$E$72,0),1)</f>
        <v>к.н.</v>
      </c>
      <c r="AU1629" s="186" t="str">
        <f>INDEX(Преподаватели!I$3:I$72,MATCH($AK1629,Преподаватели!$E$3:$E$72,0),1)</f>
        <v>б.з.</v>
      </c>
      <c r="AV1629" s="157"/>
      <c r="AW1629" s="163"/>
      <c r="AX1629" s="163"/>
      <c r="AY1629" s="164"/>
      <c r="AZ1629" s="165"/>
      <c r="BA1629" s="165"/>
    </row>
    <row r="1630" spans="1:53" ht="15" customHeight="1">
      <c r="A1630" s="367" t="s">
        <v>873</v>
      </c>
      <c r="B1630" s="145" t="s">
        <v>1184</v>
      </c>
      <c r="C1630" s="68" t="s">
        <v>1147</v>
      </c>
      <c r="D1630" s="21" t="s">
        <v>103</v>
      </c>
      <c r="E1630" s="21" t="s">
        <v>192</v>
      </c>
      <c r="F1630" s="21">
        <v>2</v>
      </c>
      <c r="G1630" s="20" t="s">
        <v>1177</v>
      </c>
      <c r="H1630" s="21">
        <v>1</v>
      </c>
      <c r="I1630" s="49">
        <v>1</v>
      </c>
      <c r="J1630" s="37" t="s">
        <v>106</v>
      </c>
      <c r="K1630" s="31"/>
      <c r="L1630" s="31" t="s">
        <v>106</v>
      </c>
      <c r="M1630" s="38"/>
      <c r="N1630" s="193">
        <v>5</v>
      </c>
      <c r="O1630" s="21">
        <v>150</v>
      </c>
      <c r="P1630" s="21">
        <f t="shared" si="439"/>
        <v>10</v>
      </c>
      <c r="Q1630" s="21">
        <v>4</v>
      </c>
      <c r="R1630" s="21"/>
      <c r="S1630" s="21">
        <v>6</v>
      </c>
      <c r="T1630" s="121">
        <v>126</v>
      </c>
      <c r="U1630" s="50">
        <f t="shared" si="441"/>
        <v>4</v>
      </c>
      <c r="V1630" s="29">
        <f t="shared" si="442"/>
        <v>0</v>
      </c>
      <c r="W1630" s="29">
        <f t="shared" si="443"/>
        <v>6</v>
      </c>
      <c r="X1630" s="57">
        <f t="shared" si="444"/>
        <v>0</v>
      </c>
      <c r="Y1630" s="29">
        <f t="shared" si="445"/>
        <v>3</v>
      </c>
      <c r="Z1630" s="20">
        <f t="shared" si="446"/>
        <v>0</v>
      </c>
      <c r="AA1630" s="20">
        <f t="shared" si="447"/>
        <v>0</v>
      </c>
      <c r="AB1630" s="20">
        <f t="shared" si="448"/>
        <v>0.25</v>
      </c>
      <c r="AC1630" s="20">
        <f t="shared" si="449"/>
        <v>0</v>
      </c>
      <c r="AD1630" s="20">
        <f t="shared" si="450"/>
        <v>0</v>
      </c>
      <c r="AE1630" s="23">
        <f t="shared" si="451"/>
        <v>0</v>
      </c>
      <c r="AF1630" s="25">
        <f t="shared" si="452"/>
        <v>0</v>
      </c>
      <c r="AG1630" s="230"/>
      <c r="AH1630" s="25"/>
      <c r="AI1630" s="23"/>
      <c r="AJ1630" s="49">
        <f t="shared" si="453"/>
        <v>13.25</v>
      </c>
      <c r="AK1630" s="181" t="s">
        <v>115</v>
      </c>
      <c r="AL1630" s="182">
        <f t="shared" si="454"/>
        <v>2.2083333333333333E-2</v>
      </c>
      <c r="AM1630" s="69"/>
      <c r="AN1630" s="20"/>
      <c r="AO1630" s="20"/>
      <c r="AP1630" s="21"/>
      <c r="AQ1630" s="122"/>
      <c r="AR1630" s="185" t="str">
        <f>INDEX(Преподаватели!F$3:F$72,MATCH($AK1630,Преподаватели!$E$3:$E$72,0),1)</f>
        <v>доц.</v>
      </c>
      <c r="AS1630" s="101" t="str">
        <f>INDEX(Преподаватели!G$3:G$72,MATCH($AK1630,Преподаватели!$E$3:$E$72,0),1)</f>
        <v>шт.</v>
      </c>
      <c r="AT1630" s="101" t="str">
        <f>INDEX(Преподаватели!H$3:H$72,MATCH($AK1630,Преподаватели!$E$3:$E$72,0),1)</f>
        <v>к.н.</v>
      </c>
      <c r="AU1630" s="186" t="str">
        <f>INDEX(Преподаватели!I$3:I$72,MATCH($AK1630,Преподаватели!$E$3:$E$72,0),1)</f>
        <v>б.з.</v>
      </c>
      <c r="AV1630" s="157"/>
      <c r="AW1630" s="163"/>
      <c r="AX1630" s="163"/>
      <c r="AY1630" s="164"/>
      <c r="AZ1630" s="165"/>
      <c r="BA1630" s="165"/>
    </row>
    <row r="1631" spans="1:53" s="1" customFormat="1" ht="15" customHeight="1">
      <c r="A1631" s="21" t="s">
        <v>1185</v>
      </c>
      <c r="B1631" s="145" t="s">
        <v>1186</v>
      </c>
      <c r="C1631" s="68" t="s">
        <v>1147</v>
      </c>
      <c r="D1631" s="21" t="s">
        <v>103</v>
      </c>
      <c r="E1631" s="21" t="s">
        <v>192</v>
      </c>
      <c r="F1631" s="21">
        <v>2</v>
      </c>
      <c r="G1631" s="20" t="s">
        <v>1177</v>
      </c>
      <c r="H1631" s="21">
        <v>1</v>
      </c>
      <c r="I1631" s="49">
        <v>1</v>
      </c>
      <c r="J1631" s="37" t="s">
        <v>106</v>
      </c>
      <c r="K1631" s="31"/>
      <c r="L1631" s="31"/>
      <c r="M1631" s="38"/>
      <c r="N1631" s="193">
        <v>4</v>
      </c>
      <c r="O1631" s="21">
        <v>120</v>
      </c>
      <c r="P1631" s="21">
        <f t="shared" si="439"/>
        <v>8</v>
      </c>
      <c r="Q1631" s="21">
        <v>4</v>
      </c>
      <c r="R1631" s="21">
        <v>2</v>
      </c>
      <c r="S1631" s="21">
        <v>2</v>
      </c>
      <c r="T1631" s="121">
        <v>96</v>
      </c>
      <c r="U1631" s="50">
        <f t="shared" si="441"/>
        <v>4</v>
      </c>
      <c r="V1631" s="29">
        <f t="shared" si="442"/>
        <v>2</v>
      </c>
      <c r="W1631" s="29">
        <f t="shared" si="443"/>
        <v>2</v>
      </c>
      <c r="X1631" s="57">
        <f t="shared" si="444"/>
        <v>0</v>
      </c>
      <c r="Y1631" s="29">
        <f t="shared" si="445"/>
        <v>0</v>
      </c>
      <c r="Z1631" s="20">
        <f t="shared" si="446"/>
        <v>0</v>
      </c>
      <c r="AA1631" s="20">
        <f t="shared" si="447"/>
        <v>0</v>
      </c>
      <c r="AB1631" s="20">
        <f t="shared" si="448"/>
        <v>0.25</v>
      </c>
      <c r="AC1631" s="20">
        <f t="shared" si="449"/>
        <v>0</v>
      </c>
      <c r="AD1631" s="20">
        <f t="shared" si="450"/>
        <v>0</v>
      </c>
      <c r="AE1631" s="23">
        <f t="shared" si="451"/>
        <v>0</v>
      </c>
      <c r="AF1631" s="25">
        <f t="shared" si="452"/>
        <v>0</v>
      </c>
      <c r="AG1631" s="230"/>
      <c r="AH1631" s="25"/>
      <c r="AI1631" s="23"/>
      <c r="AJ1631" s="49">
        <f t="shared" si="453"/>
        <v>8.25</v>
      </c>
      <c r="AK1631" s="181" t="s">
        <v>1149</v>
      </c>
      <c r="AL1631" s="182">
        <f t="shared" si="454"/>
        <v>1.375E-2</v>
      </c>
      <c r="AM1631" s="158"/>
      <c r="AN1631" s="20"/>
      <c r="AO1631" s="20"/>
      <c r="AP1631" s="21"/>
      <c r="AQ1631" s="122"/>
      <c r="AR1631" s="185" t="str">
        <f>INDEX(Преподаватели!F$3:F$72,MATCH($AK1631,Преподаватели!$E$3:$E$72,0),1)</f>
        <v>ст.викл.</v>
      </c>
      <c r="AS1631" s="101" t="str">
        <f>INDEX(Преподаватели!G$3:G$72,MATCH($AK1631,Преподаватели!$E$3:$E$72,0),1)</f>
        <v>шт.</v>
      </c>
      <c r="AT1631" s="101" t="str">
        <f>INDEX(Преподаватели!H$3:H$72,MATCH($AK1631,Преподаватели!$E$3:$E$72,0),1)</f>
        <v>б.с.</v>
      </c>
      <c r="AU1631" s="186" t="str">
        <f>INDEX(Преподаватели!I$3:I$72,MATCH($AK1631,Преподаватели!$E$3:$E$72,0),1)</f>
        <v>б.з.</v>
      </c>
      <c r="AV1631" s="157"/>
      <c r="AW1631" s="163"/>
      <c r="AX1631" s="163"/>
      <c r="AY1631" s="164"/>
      <c r="AZ1631" s="165"/>
      <c r="BA1631" s="165"/>
    </row>
    <row r="1632" spans="1:53" s="1" customFormat="1" ht="25.5">
      <c r="A1632" s="21" t="s">
        <v>1187</v>
      </c>
      <c r="B1632" s="145" t="s">
        <v>1188</v>
      </c>
      <c r="C1632" s="68" t="s">
        <v>1147</v>
      </c>
      <c r="D1632" s="21" t="s">
        <v>103</v>
      </c>
      <c r="E1632" s="21" t="s">
        <v>192</v>
      </c>
      <c r="F1632" s="21">
        <v>1</v>
      </c>
      <c r="G1632" s="225" t="s">
        <v>1177</v>
      </c>
      <c r="H1632" s="21">
        <v>1</v>
      </c>
      <c r="I1632" s="49">
        <v>1</v>
      </c>
      <c r="J1632" s="37" t="s">
        <v>106</v>
      </c>
      <c r="K1632" s="31"/>
      <c r="L1632" s="31"/>
      <c r="M1632" s="38"/>
      <c r="N1632" s="193">
        <v>4</v>
      </c>
      <c r="O1632" s="21">
        <v>120</v>
      </c>
      <c r="P1632" s="21">
        <f t="shared" si="439"/>
        <v>8</v>
      </c>
      <c r="Q1632" s="21">
        <v>4</v>
      </c>
      <c r="R1632" s="21">
        <v>4</v>
      </c>
      <c r="S1632" s="21">
        <v>0</v>
      </c>
      <c r="T1632" s="121">
        <v>100</v>
      </c>
      <c r="U1632" s="50">
        <f t="shared" si="441"/>
        <v>4</v>
      </c>
      <c r="V1632" s="29">
        <f t="shared" si="442"/>
        <v>4</v>
      </c>
      <c r="W1632" s="29">
        <f t="shared" si="443"/>
        <v>0</v>
      </c>
      <c r="X1632" s="57">
        <f t="shared" si="444"/>
        <v>0</v>
      </c>
      <c r="Y1632" s="29">
        <f t="shared" si="445"/>
        <v>0</v>
      </c>
      <c r="Z1632" s="20">
        <f t="shared" si="446"/>
        <v>0</v>
      </c>
      <c r="AA1632" s="20">
        <f t="shared" si="447"/>
        <v>0</v>
      </c>
      <c r="AB1632" s="20">
        <f t="shared" si="448"/>
        <v>0.25</v>
      </c>
      <c r="AC1632" s="20">
        <f t="shared" si="449"/>
        <v>0</v>
      </c>
      <c r="AD1632" s="20">
        <f t="shared" si="450"/>
        <v>0</v>
      </c>
      <c r="AE1632" s="23">
        <f t="shared" si="451"/>
        <v>0</v>
      </c>
      <c r="AF1632" s="25">
        <f t="shared" si="452"/>
        <v>0</v>
      </c>
      <c r="AG1632" s="230"/>
      <c r="AH1632" s="25"/>
      <c r="AI1632" s="23"/>
      <c r="AJ1632" s="49">
        <f t="shared" si="453"/>
        <v>8.25</v>
      </c>
      <c r="AK1632" s="181" t="s">
        <v>1149</v>
      </c>
      <c r="AL1632" s="182">
        <f t="shared" si="454"/>
        <v>1.375E-2</v>
      </c>
      <c r="AM1632" s="158"/>
      <c r="AN1632" s="20"/>
      <c r="AO1632" s="20"/>
      <c r="AP1632" s="21"/>
      <c r="AQ1632" s="122"/>
      <c r="AR1632" s="185" t="str">
        <f>INDEX(Преподаватели!F$3:F$72,MATCH($AK1632,Преподаватели!$E$3:$E$72,0),1)</f>
        <v>ст.викл.</v>
      </c>
      <c r="AS1632" s="101" t="str">
        <f>INDEX(Преподаватели!G$3:G$72,MATCH($AK1632,Преподаватели!$E$3:$E$72,0),1)</f>
        <v>шт.</v>
      </c>
      <c r="AT1632" s="101" t="str">
        <f>INDEX(Преподаватели!H$3:H$72,MATCH($AK1632,Преподаватели!$E$3:$E$72,0),1)</f>
        <v>б.с.</v>
      </c>
      <c r="AU1632" s="186" t="str">
        <f>INDEX(Преподаватели!I$3:I$72,MATCH($AK1632,Преподаватели!$E$3:$E$72,0),1)</f>
        <v>б.з.</v>
      </c>
      <c r="AV1632" s="157"/>
      <c r="AW1632" s="163"/>
      <c r="AX1632" s="163"/>
      <c r="AY1632" s="164"/>
      <c r="AZ1632" s="165"/>
      <c r="BA1632" s="165"/>
    </row>
    <row r="1633" spans="1:53" s="1" customFormat="1" ht="25.5">
      <c r="A1633" s="22" t="s">
        <v>1189</v>
      </c>
      <c r="B1633" s="145" t="s">
        <v>1190</v>
      </c>
      <c r="C1633" s="68" t="s">
        <v>1147</v>
      </c>
      <c r="D1633" s="21" t="s">
        <v>103</v>
      </c>
      <c r="E1633" s="21" t="s">
        <v>192</v>
      </c>
      <c r="F1633" s="21">
        <v>2</v>
      </c>
      <c r="G1633" s="20" t="s">
        <v>1177</v>
      </c>
      <c r="H1633" s="21">
        <v>1</v>
      </c>
      <c r="I1633" s="49">
        <v>1</v>
      </c>
      <c r="J1633" s="37" t="s">
        <v>106</v>
      </c>
      <c r="K1633" s="31"/>
      <c r="L1633" s="31"/>
      <c r="M1633" s="38"/>
      <c r="N1633" s="193">
        <v>4</v>
      </c>
      <c r="O1633" s="21">
        <v>120</v>
      </c>
      <c r="P1633" s="21">
        <f t="shared" si="439"/>
        <v>10</v>
      </c>
      <c r="Q1633" s="21">
        <v>4</v>
      </c>
      <c r="R1633" s="21">
        <v>2</v>
      </c>
      <c r="S1633" s="21">
        <v>4</v>
      </c>
      <c r="T1633" s="121">
        <v>96</v>
      </c>
      <c r="U1633" s="50">
        <f t="shared" si="441"/>
        <v>4</v>
      </c>
      <c r="V1633" s="29">
        <f t="shared" si="442"/>
        <v>2</v>
      </c>
      <c r="W1633" s="29">
        <f t="shared" si="443"/>
        <v>4</v>
      </c>
      <c r="X1633" s="57">
        <f t="shared" si="444"/>
        <v>0</v>
      </c>
      <c r="Y1633" s="29">
        <f t="shared" si="445"/>
        <v>0</v>
      </c>
      <c r="Z1633" s="20">
        <f t="shared" si="446"/>
        <v>0</v>
      </c>
      <c r="AA1633" s="20">
        <f t="shared" si="447"/>
        <v>0</v>
      </c>
      <c r="AB1633" s="20">
        <f t="shared" si="448"/>
        <v>0.25</v>
      </c>
      <c r="AC1633" s="20">
        <f t="shared" si="449"/>
        <v>0</v>
      </c>
      <c r="AD1633" s="20">
        <f t="shared" si="450"/>
        <v>0</v>
      </c>
      <c r="AE1633" s="23">
        <f t="shared" si="451"/>
        <v>0</v>
      </c>
      <c r="AF1633" s="25">
        <f t="shared" si="452"/>
        <v>0</v>
      </c>
      <c r="AG1633" s="230"/>
      <c r="AH1633" s="25"/>
      <c r="AI1633" s="23"/>
      <c r="AJ1633" s="49">
        <f t="shared" si="453"/>
        <v>10.25</v>
      </c>
      <c r="AK1633" s="181" t="s">
        <v>1161</v>
      </c>
      <c r="AL1633" s="182">
        <f t="shared" si="454"/>
        <v>1.7083333333333332E-2</v>
      </c>
      <c r="AM1633" s="158"/>
      <c r="AN1633" s="20"/>
      <c r="AO1633" s="20"/>
      <c r="AP1633" s="21"/>
      <c r="AQ1633" s="122"/>
      <c r="AR1633" s="185" t="str">
        <f>INDEX(Преподаватели!F$3:F$72,MATCH($AK1633,Преподаватели!$E$3:$E$72,0),1)</f>
        <v>доц.</v>
      </c>
      <c r="AS1633" s="101" t="str">
        <f>INDEX(Преподаватели!G$3:G$72,MATCH($AK1633,Преподаватели!$E$3:$E$72,0),1)</f>
        <v>шт.</v>
      </c>
      <c r="AT1633" s="101" t="str">
        <f>INDEX(Преподаватели!H$3:H$72,MATCH($AK1633,Преподаватели!$E$3:$E$72,0),1)</f>
        <v>к.н.</v>
      </c>
      <c r="AU1633" s="186" t="str">
        <f>INDEX(Преподаватели!I$3:I$72,MATCH($AK1633,Преподаватели!$E$3:$E$72,0),1)</f>
        <v>б.з.</v>
      </c>
      <c r="AV1633" s="157"/>
      <c r="AW1633" s="163"/>
      <c r="AX1633" s="163"/>
      <c r="AY1633" s="164"/>
      <c r="AZ1633" s="165"/>
      <c r="BA1633" s="165"/>
    </row>
    <row r="1634" spans="1:53" ht="27" customHeight="1">
      <c r="A1634" s="21" t="s">
        <v>1191</v>
      </c>
      <c r="B1634" s="145" t="s">
        <v>1192</v>
      </c>
      <c r="C1634" s="68" t="s">
        <v>1147</v>
      </c>
      <c r="D1634" s="21" t="s">
        <v>103</v>
      </c>
      <c r="E1634" s="21" t="s">
        <v>192</v>
      </c>
      <c r="F1634" s="21">
        <v>1</v>
      </c>
      <c r="G1634" s="225" t="s">
        <v>1177</v>
      </c>
      <c r="H1634" s="21">
        <v>1</v>
      </c>
      <c r="I1634" s="49">
        <v>1</v>
      </c>
      <c r="J1634" s="37"/>
      <c r="K1634" s="31" t="s">
        <v>106</v>
      </c>
      <c r="L1634" s="31"/>
      <c r="M1634" s="38"/>
      <c r="N1634" s="193">
        <v>5</v>
      </c>
      <c r="O1634" s="21">
        <v>150</v>
      </c>
      <c r="P1634" s="21">
        <v>4</v>
      </c>
      <c r="Q1634" s="21">
        <v>2</v>
      </c>
      <c r="R1634" s="21">
        <v>2</v>
      </c>
      <c r="S1634" s="21">
        <v>0</v>
      </c>
      <c r="T1634" s="121">
        <v>130</v>
      </c>
      <c r="U1634" s="50">
        <f t="shared" si="441"/>
        <v>2</v>
      </c>
      <c r="V1634" s="29">
        <f t="shared" si="442"/>
        <v>2</v>
      </c>
      <c r="W1634" s="29">
        <f t="shared" si="443"/>
        <v>0</v>
      </c>
      <c r="X1634" s="57">
        <f t="shared" si="444"/>
        <v>0</v>
      </c>
      <c r="Y1634" s="29">
        <f t="shared" si="445"/>
        <v>0</v>
      </c>
      <c r="Z1634" s="20">
        <f t="shared" si="446"/>
        <v>0</v>
      </c>
      <c r="AA1634" s="20">
        <f t="shared" si="447"/>
        <v>0</v>
      </c>
      <c r="AB1634" s="20">
        <f t="shared" si="448"/>
        <v>0</v>
      </c>
      <c r="AC1634" s="20">
        <f t="shared" si="449"/>
        <v>0</v>
      </c>
      <c r="AD1634" s="20">
        <f t="shared" si="450"/>
        <v>0</v>
      </c>
      <c r="AE1634" s="23">
        <f t="shared" si="451"/>
        <v>0</v>
      </c>
      <c r="AF1634" s="25">
        <f t="shared" si="452"/>
        <v>0</v>
      </c>
      <c r="AG1634" s="230"/>
      <c r="AH1634" s="25"/>
      <c r="AI1634" s="23"/>
      <c r="AJ1634" s="49">
        <f t="shared" si="453"/>
        <v>4</v>
      </c>
      <c r="AK1634" s="181" t="s">
        <v>115</v>
      </c>
      <c r="AL1634" s="182">
        <f t="shared" si="454"/>
        <v>6.6666666666666671E-3</v>
      </c>
      <c r="AM1634" s="69"/>
      <c r="AN1634" s="20"/>
      <c r="AO1634" s="20"/>
      <c r="AP1634" s="21"/>
      <c r="AQ1634" s="122"/>
      <c r="AR1634" s="185" t="str">
        <f>INDEX(Преподаватели!F$3:F$72,MATCH($AK1634,Преподаватели!$E$3:$E$72,0),1)</f>
        <v>доц.</v>
      </c>
      <c r="AS1634" s="101" t="str">
        <f>INDEX(Преподаватели!G$3:G$72,MATCH($AK1634,Преподаватели!$E$3:$E$72,0),1)</f>
        <v>шт.</v>
      </c>
      <c r="AT1634" s="101" t="str">
        <f>INDEX(Преподаватели!H$3:H$72,MATCH($AK1634,Преподаватели!$E$3:$E$72,0),1)</f>
        <v>к.н.</v>
      </c>
      <c r="AU1634" s="186" t="str">
        <f>INDEX(Преподаватели!I$3:I$72,MATCH($AK1634,Преподаватели!$E$3:$E$72,0),1)</f>
        <v>б.з.</v>
      </c>
      <c r="AV1634" s="157"/>
      <c r="AW1634" s="163"/>
      <c r="AX1634" s="163"/>
      <c r="AY1634" s="164"/>
      <c r="AZ1634" s="165"/>
      <c r="BA1634" s="165"/>
    </row>
    <row r="1635" spans="1:53" s="1" customFormat="1">
      <c r="A1635" s="21" t="s">
        <v>224</v>
      </c>
      <c r="B1635" s="145" t="s">
        <v>1193</v>
      </c>
      <c r="C1635" s="68" t="s">
        <v>1147</v>
      </c>
      <c r="D1635" s="21" t="s">
        <v>103</v>
      </c>
      <c r="E1635" s="21" t="s">
        <v>192</v>
      </c>
      <c r="F1635" s="21">
        <v>1</v>
      </c>
      <c r="G1635" s="225" t="s">
        <v>1177</v>
      </c>
      <c r="H1635" s="21">
        <v>1</v>
      </c>
      <c r="I1635" s="49">
        <v>1</v>
      </c>
      <c r="J1635" s="37"/>
      <c r="K1635" s="31" t="s">
        <v>106</v>
      </c>
      <c r="L1635" s="31"/>
      <c r="M1635" s="38"/>
      <c r="N1635" s="193">
        <v>4</v>
      </c>
      <c r="O1635" s="21">
        <v>120</v>
      </c>
      <c r="P1635" s="21">
        <f t="shared" si="439"/>
        <v>6</v>
      </c>
      <c r="Q1635" s="21">
        <v>2</v>
      </c>
      <c r="R1635" s="21">
        <v>4</v>
      </c>
      <c r="S1635" s="21">
        <v>0</v>
      </c>
      <c r="T1635" s="121">
        <v>100</v>
      </c>
      <c r="U1635" s="50">
        <f t="shared" si="441"/>
        <v>2</v>
      </c>
      <c r="V1635" s="29">
        <f t="shared" si="442"/>
        <v>4</v>
      </c>
      <c r="W1635" s="29">
        <f t="shared" si="443"/>
        <v>0</v>
      </c>
      <c r="X1635" s="57">
        <f t="shared" si="444"/>
        <v>0</v>
      </c>
      <c r="Y1635" s="29">
        <f t="shared" si="445"/>
        <v>0</v>
      </c>
      <c r="Z1635" s="20">
        <f t="shared" si="446"/>
        <v>0</v>
      </c>
      <c r="AA1635" s="20">
        <f t="shared" si="447"/>
        <v>0</v>
      </c>
      <c r="AB1635" s="20">
        <f t="shared" si="448"/>
        <v>0</v>
      </c>
      <c r="AC1635" s="20">
        <f t="shared" si="449"/>
        <v>0</v>
      </c>
      <c r="AD1635" s="20">
        <f t="shared" si="450"/>
        <v>0</v>
      </c>
      <c r="AE1635" s="23">
        <f t="shared" si="451"/>
        <v>0</v>
      </c>
      <c r="AF1635" s="25">
        <f t="shared" si="452"/>
        <v>0</v>
      </c>
      <c r="AG1635" s="230"/>
      <c r="AH1635" s="25"/>
      <c r="AI1635" s="23"/>
      <c r="AJ1635" s="49">
        <f t="shared" si="453"/>
        <v>6</v>
      </c>
      <c r="AK1635" s="181" t="s">
        <v>1149</v>
      </c>
      <c r="AL1635" s="182">
        <f t="shared" si="454"/>
        <v>0.01</v>
      </c>
      <c r="AM1635" s="158"/>
      <c r="AN1635" s="20"/>
      <c r="AO1635" s="20"/>
      <c r="AP1635" s="21"/>
      <c r="AQ1635" s="122"/>
      <c r="AR1635" s="185" t="str">
        <f>INDEX(Преподаватели!F$3:F$72,MATCH($AK1635,Преподаватели!$E$3:$E$72,0),1)</f>
        <v>ст.викл.</v>
      </c>
      <c r="AS1635" s="101" t="str">
        <f>INDEX(Преподаватели!G$3:G$72,MATCH($AK1635,Преподаватели!$E$3:$E$72,0),1)</f>
        <v>шт.</v>
      </c>
      <c r="AT1635" s="101" t="str">
        <f>INDEX(Преподаватели!H$3:H$72,MATCH($AK1635,Преподаватели!$E$3:$E$72,0),1)</f>
        <v>б.с.</v>
      </c>
      <c r="AU1635" s="186" t="str">
        <f>INDEX(Преподаватели!I$3:I$72,MATCH($AK1635,Преподаватели!$E$3:$E$72,0),1)</f>
        <v>б.з.</v>
      </c>
      <c r="AV1635" s="157"/>
      <c r="AW1635" s="163"/>
      <c r="AX1635" s="163"/>
      <c r="AY1635" s="164"/>
      <c r="AZ1635" s="165"/>
      <c r="BA1635" s="165"/>
    </row>
    <row r="1636" spans="1:53">
      <c r="A1636" s="21" t="s">
        <v>284</v>
      </c>
      <c r="B1636" s="369" t="s">
        <v>1194</v>
      </c>
      <c r="C1636" s="68" t="s">
        <v>1147</v>
      </c>
      <c r="D1636" s="21" t="s">
        <v>103</v>
      </c>
      <c r="E1636" s="21" t="s">
        <v>192</v>
      </c>
      <c r="F1636" s="21">
        <v>2</v>
      </c>
      <c r="G1636" s="20" t="s">
        <v>1177</v>
      </c>
      <c r="H1636" s="21">
        <v>1</v>
      </c>
      <c r="I1636" s="49">
        <v>1</v>
      </c>
      <c r="J1636" s="37"/>
      <c r="K1636" s="31" t="s">
        <v>106</v>
      </c>
      <c r="L1636" s="31"/>
      <c r="M1636" s="38"/>
      <c r="N1636" s="193">
        <v>4</v>
      </c>
      <c r="O1636" s="21">
        <v>120</v>
      </c>
      <c r="P1636" s="21">
        <f t="shared" si="439"/>
        <v>8</v>
      </c>
      <c r="Q1636" s="21">
        <v>4</v>
      </c>
      <c r="R1636" s="21">
        <v>0</v>
      </c>
      <c r="S1636" s="21">
        <v>4</v>
      </c>
      <c r="T1636" s="121">
        <v>96</v>
      </c>
      <c r="U1636" s="50">
        <f t="shared" si="441"/>
        <v>4</v>
      </c>
      <c r="V1636" s="29">
        <f t="shared" si="442"/>
        <v>0</v>
      </c>
      <c r="W1636" s="29">
        <f t="shared" si="443"/>
        <v>4</v>
      </c>
      <c r="X1636" s="57">
        <f t="shared" si="444"/>
        <v>0</v>
      </c>
      <c r="Y1636" s="29">
        <f t="shared" si="445"/>
        <v>0</v>
      </c>
      <c r="Z1636" s="20">
        <f t="shared" si="446"/>
        <v>0</v>
      </c>
      <c r="AA1636" s="20">
        <f t="shared" si="447"/>
        <v>0</v>
      </c>
      <c r="AB1636" s="20">
        <f t="shared" si="448"/>
        <v>0</v>
      </c>
      <c r="AC1636" s="20">
        <f t="shared" si="449"/>
        <v>0</v>
      </c>
      <c r="AD1636" s="20">
        <f t="shared" si="450"/>
        <v>0</v>
      </c>
      <c r="AE1636" s="23">
        <f t="shared" si="451"/>
        <v>0</v>
      </c>
      <c r="AF1636" s="25">
        <f t="shared" si="452"/>
        <v>0</v>
      </c>
      <c r="AG1636" s="230"/>
      <c r="AH1636" s="25"/>
      <c r="AI1636" s="23"/>
      <c r="AJ1636" s="49">
        <f t="shared" si="453"/>
        <v>8</v>
      </c>
      <c r="AK1636" s="181" t="s">
        <v>115</v>
      </c>
      <c r="AL1636" s="182">
        <f t="shared" si="454"/>
        <v>1.3333333333333334E-2</v>
      </c>
      <c r="AM1636" s="69"/>
      <c r="AN1636" s="20"/>
      <c r="AO1636" s="20"/>
      <c r="AP1636" s="21"/>
      <c r="AQ1636" s="122"/>
      <c r="AR1636" s="185" t="str">
        <f>INDEX(Преподаватели!F$3:F$72,MATCH($AK1636,Преподаватели!$E$3:$E$72,0),1)</f>
        <v>доц.</v>
      </c>
      <c r="AS1636" s="101" t="str">
        <f>INDEX(Преподаватели!G$3:G$72,MATCH($AK1636,Преподаватели!$E$3:$E$72,0),1)</f>
        <v>шт.</v>
      </c>
      <c r="AT1636" s="101" t="str">
        <f>INDEX(Преподаватели!H$3:H$72,MATCH($AK1636,Преподаватели!$E$3:$E$72,0),1)</f>
        <v>к.н.</v>
      </c>
      <c r="AU1636" s="186" t="str">
        <f>INDEX(Преподаватели!I$3:I$72,MATCH($AK1636,Преподаватели!$E$3:$E$72,0),1)</f>
        <v>б.з.</v>
      </c>
      <c r="AV1636" s="157"/>
      <c r="AW1636" s="163"/>
      <c r="AX1636" s="163"/>
      <c r="AY1636" s="164"/>
      <c r="AZ1636" s="165"/>
      <c r="BA1636" s="165"/>
    </row>
    <row r="1637" spans="1:53" s="1" customFormat="1" ht="25.5">
      <c r="A1637" s="370" t="s">
        <v>1194</v>
      </c>
      <c r="B1637" s="371" t="s">
        <v>101</v>
      </c>
      <c r="C1637" s="372" t="s">
        <v>1147</v>
      </c>
      <c r="D1637" s="373" t="s">
        <v>437</v>
      </c>
      <c r="E1637" s="373" t="s">
        <v>104</v>
      </c>
      <c r="F1637" s="373">
        <v>1</v>
      </c>
      <c r="G1637" s="374" t="s">
        <v>1195</v>
      </c>
      <c r="H1637" s="373">
        <v>16</v>
      </c>
      <c r="I1637" s="375">
        <v>1</v>
      </c>
      <c r="J1637" s="37"/>
      <c r="K1637" s="31"/>
      <c r="L1637" s="31"/>
      <c r="M1637" s="38"/>
      <c r="N1637" s="193">
        <v>0</v>
      </c>
      <c r="O1637" s="21"/>
      <c r="P1637" s="21">
        <f t="shared" si="439"/>
        <v>2</v>
      </c>
      <c r="Q1637" s="21">
        <v>2</v>
      </c>
      <c r="R1637" s="21"/>
      <c r="S1637" s="21"/>
      <c r="T1637" s="121"/>
      <c r="U1637" s="50">
        <f t="shared" si="441"/>
        <v>2</v>
      </c>
      <c r="V1637" s="29">
        <f t="shared" si="442"/>
        <v>0</v>
      </c>
      <c r="W1637" s="29">
        <f t="shared" si="443"/>
        <v>0</v>
      </c>
      <c r="X1637" s="57">
        <f t="shared" si="444"/>
        <v>0</v>
      </c>
      <c r="Y1637" s="29">
        <f t="shared" si="445"/>
        <v>0</v>
      </c>
      <c r="Z1637" s="20">
        <f t="shared" si="446"/>
        <v>0</v>
      </c>
      <c r="AA1637" s="20">
        <f t="shared" si="447"/>
        <v>0</v>
      </c>
      <c r="AB1637" s="20">
        <f t="shared" si="448"/>
        <v>0</v>
      </c>
      <c r="AC1637" s="20">
        <f t="shared" si="449"/>
        <v>0</v>
      </c>
      <c r="AD1637" s="20">
        <f t="shared" si="450"/>
        <v>0</v>
      </c>
      <c r="AE1637" s="23">
        <f t="shared" si="451"/>
        <v>0</v>
      </c>
      <c r="AF1637" s="25">
        <f t="shared" si="452"/>
        <v>0</v>
      </c>
      <c r="AG1637" s="230">
        <f>IF(OR(L1637="+",A1637="Пр",A1637="ПедПр",A1637="НПрКПУ"),0,IF(OR(D1637="Ден.(д)",D1637="Заоч.(д)"),N1637*0.5*H1637,IF((V1637+W1637)&gt;0,N1637*H1637*0.08,0)))</f>
        <v>0</v>
      </c>
      <c r="AH1637" s="25">
        <f>IF(AF1637&gt;0,0,IF(D1637="Заоч.",0,IF(OR(D1637="Ден.(д)",D1637="Заоч.(д)"),0,IF(Q1637&gt;0,N1637*H1637*0.02,0))))</f>
        <v>0</v>
      </c>
      <c r="AI1637" s="23"/>
      <c r="AJ1637" s="49">
        <f t="shared" si="453"/>
        <v>2</v>
      </c>
      <c r="AK1637" s="181" t="s">
        <v>107</v>
      </c>
      <c r="AL1637" s="182">
        <f t="shared" si="454"/>
        <v>3.3333333333333335E-3</v>
      </c>
      <c r="AM1637" s="158" t="s">
        <v>108</v>
      </c>
      <c r="AN1637" s="20"/>
      <c r="AO1637" s="20"/>
      <c r="AP1637" s="21"/>
      <c r="AQ1637" s="122"/>
      <c r="AR1637" s="185" t="str">
        <f>INDEX(Преподаватели!F$3:F$72,MATCH($AK1637,Преподаватели!$E$3:$E$72,0),1)</f>
        <v>ст.викл.</v>
      </c>
      <c r="AS1637" s="101" t="str">
        <f>INDEX(Преподаватели!G$3:G$72,MATCH($AK1637,Преподаватели!$E$3:$E$72,0),1)</f>
        <v>шт.</v>
      </c>
      <c r="AT1637" s="101" t="str">
        <f>INDEX(Преподаватели!H$3:H$72,MATCH($AK1637,Преподаватели!$E$3:$E$72,0),1)</f>
        <v>б.с.</v>
      </c>
      <c r="AU1637" s="186" t="str">
        <f>INDEX(Преподаватели!I$3:I$72,MATCH($AK1637,Преподаватели!$E$3:$E$72,0),1)</f>
        <v>б.з.</v>
      </c>
      <c r="AV1637" s="157"/>
      <c r="AW1637" s="163"/>
      <c r="AX1637" s="163"/>
      <c r="AY1637" s="164"/>
      <c r="AZ1637" s="165"/>
      <c r="BA1637" s="165"/>
    </row>
    <row r="1638" spans="1:53" ht="26.25" customHeight="1">
      <c r="A1638" s="376" t="s">
        <v>1196</v>
      </c>
      <c r="B1638" s="371" t="s">
        <v>101</v>
      </c>
      <c r="C1638" s="372" t="s">
        <v>1147</v>
      </c>
      <c r="D1638" s="373" t="s">
        <v>437</v>
      </c>
      <c r="E1638" s="373" t="s">
        <v>104</v>
      </c>
      <c r="F1638" s="373">
        <v>1</v>
      </c>
      <c r="G1638" s="374" t="s">
        <v>1195</v>
      </c>
      <c r="H1638" s="373">
        <v>16</v>
      </c>
      <c r="I1638" s="375">
        <v>1</v>
      </c>
      <c r="J1638" s="37"/>
      <c r="K1638" s="31" t="s">
        <v>106</v>
      </c>
      <c r="L1638" s="31"/>
      <c r="M1638" s="38"/>
      <c r="N1638" s="193">
        <v>3</v>
      </c>
      <c r="O1638" s="21">
        <v>90</v>
      </c>
      <c r="P1638" s="21">
        <f t="shared" si="439"/>
        <v>2</v>
      </c>
      <c r="Q1638" s="21"/>
      <c r="R1638" s="21"/>
      <c r="S1638" s="21">
        <v>2</v>
      </c>
      <c r="T1638" s="121">
        <v>78</v>
      </c>
      <c r="U1638" s="50">
        <f t="shared" ref="U1638:U1654" si="455">Q1638</f>
        <v>0</v>
      </c>
      <c r="V1638" s="29">
        <f t="shared" ref="V1638:V1654" si="456">R1638*I1638</f>
        <v>0</v>
      </c>
      <c r="W1638" s="29">
        <f t="shared" ref="W1638:W1654" si="457">S1638*I1638</f>
        <v>2</v>
      </c>
      <c r="X1638" s="57">
        <f t="shared" ref="X1638:X1654" si="458">IF(AF1638&gt;0,0,IF(AND(D1638="Заоч.(д)",M1638="+"),N1638*2*0.25*H1638,IF(OR(M1638="+",M1638="+у"),H1638*0.25,IF(OR(M1638="к",M1638="к/кмс"),H1638*0.25,IF(OR(M1638="кк",M1638="кк/кмс"),H1638*0.25*2,IF(OR(M1638="рр",M1638="рр/кмс"),H1638*0.5,IF(OR(M1638="кр",M1638="кр/кмс"),H1638*1,0)))))))</f>
        <v>0</v>
      </c>
      <c r="Y1638" s="29">
        <f t="shared" ref="Y1638:Y1654" si="459">IF(L1638="+",H1638*3,IF(L1638="+в",H1638*3,0))</f>
        <v>0</v>
      </c>
      <c r="Z1638" s="20">
        <f t="shared" ref="Z1638:Z1654" si="460">IF(AND(D1638="Заоч.(д)",K1638="+"),H1638*0.1,IF(AF1638&gt;0,0,IF(AND(K1638="+",R1638="",S1638="",O1638=Q1638+T1638),H1638*0.1,0)))</f>
        <v>0</v>
      </c>
      <c r="AA1638" s="20">
        <f t="shared" ref="AA1638:AA1654" si="461">IF(H1638&lt;6,0,IF(AND(D1638="Ден.",J1638="+"),I1638*2,IF(AND(D1638="Ден.",J1638="+п"),I1638*2,0)))</f>
        <v>0</v>
      </c>
      <c r="AB1638" s="20">
        <f t="shared" ref="AB1638:AB1654" si="462">IF(AND(J1638="+",D1638="Заоч.(д)"),H1638*0.1,IF(J1638="+",H1638*0.25,0))</f>
        <v>0</v>
      </c>
      <c r="AC1638" s="20">
        <f t="shared" ref="AC1638:AC1654" si="463">IF(B1638="Керівництво бакалаврськими роботами",H1638*10,IF(B1638="Керівництво магістерськими роботами",H1638*20,IF(B1638="Рецензування бакалаврських робіт",H1638*1,IF(B1638="Рецензування магістерських робіт",H1638*2,IF(B1638="Нормоконтроль",H1638*0.33,0)))))</f>
        <v>0</v>
      </c>
      <c r="AD1638" s="20">
        <f t="shared" ref="AD1638:AD1654" si="464">IF(B1638="Голова ЕК (екзамен)",H1638*0.5,IF(B1638="Голова ЕК (захист)",H1638*0.5,IF(B1638="Участь у ЕК (екзамен)",H1638*0.33,IF(B1638="Участь у ЕК (захист)",H1638*0.33,0))))</f>
        <v>0</v>
      </c>
      <c r="AE1638" s="23">
        <f t="shared" ref="AE1638:AE1654" si="465">IF(B1638="Керівництво аспірантами (очна)",H1638*25,IF(B1638="Керівництво аспірантами (заочна)",H1638*25,IF(B1638="Рецензування рефератів (асп.)",H1638*2,IF(B1638="Кандидатські іспити",H1638*0.5,IF(B1638="Вступні іспити (асп.)",H1638*0.5,IF(B1638="Наукове консультування докторантів",H1638*50,0))))))</f>
        <v>0</v>
      </c>
      <c r="AF1638" s="25">
        <f t="shared" ref="AF1638:AF1654" si="466">IF(AND(A1638="ПедПр",D1638="Ден."),H1638*N1638/1.5,IF(AND(A1638="ПедПр",D1638="Заоч."),H1638*0.5*N1638/1.5,IF(AND(A1638="ПедПр",D1638="Заоч.(д)"),H1638*0.5*N1638/1.5,IF(AND(A1638="Пр",D1638="Ден."),H1638*0.5,IF(AND(A1638="Пр",D1638="Заоч."),H1638*0.1,IF(AND(A1638="Пр",D1638="Заоч.(д)"),H1638*0.1,IF(AND(A1638="НПрКПУ",D1638="Ден.",H1638&gt;=5),ROUND(H1638/6,1)*N1638/3*2*2,0)))))))</f>
        <v>0</v>
      </c>
      <c r="AG1638" s="230">
        <f>IF(OR(L1638="+",A1638="Пр",A1638="ПедПр",A1638="НПрКПУ"),0,IF(OR(D1638="Ден.(д)",D1638="Заоч.(д)"),N1638*0.5*H1638,IF((V1638+W1638)&gt;0,N1638*H1638*0.08,0)))/2</f>
        <v>1.92</v>
      </c>
      <c r="AH1638" s="25">
        <f t="shared" ref="AH1638:AH1654" si="467">IF(AF1638&gt;0,0,IF(D1638="Заоч.",0,IF(OR(D1638="Ден.(д)",D1638="Заоч.(д)"),0,IF(Q1638&gt;0,N1638*H1638*0.02,0))))</f>
        <v>0</v>
      </c>
      <c r="AI1638" s="23"/>
      <c r="AJ1638" s="49">
        <f t="shared" ref="AJ1638:AJ1654" si="468">SUM(U1638:AI1638)</f>
        <v>3.92</v>
      </c>
      <c r="AK1638" s="181" t="s">
        <v>107</v>
      </c>
      <c r="AL1638" s="182">
        <f t="shared" ref="AL1638:AL1654" si="469">IF(OR(AU1638="проф.",AT1638="д.н."),AJ1638/600,AJ1638/600)</f>
        <v>6.5333333333333328E-3</v>
      </c>
      <c r="AM1638" s="69" t="s">
        <v>108</v>
      </c>
      <c r="AN1638" s="20"/>
      <c r="AO1638" s="20"/>
      <c r="AP1638" s="21"/>
      <c r="AQ1638" s="122"/>
      <c r="AR1638" s="185" t="str">
        <f>INDEX(Преподаватели!F$3:F$72,MATCH($AK1638,Преподаватели!$E$3:$E$72,0),1)</f>
        <v>ст.викл.</v>
      </c>
      <c r="AS1638" s="101" t="str">
        <f>INDEX(Преподаватели!G$3:G$72,MATCH($AK1638,Преподаватели!$E$3:$E$72,0),1)</f>
        <v>шт.</v>
      </c>
      <c r="AT1638" s="101" t="str">
        <f>INDEX(Преподаватели!H$3:H$72,MATCH($AK1638,Преподаватели!$E$3:$E$72,0),1)</f>
        <v>б.с.</v>
      </c>
      <c r="AU1638" s="186" t="str">
        <f>INDEX(Преподаватели!I$3:I$72,MATCH($AK1638,Преподаватели!$E$3:$E$72,0),1)</f>
        <v>б.з.</v>
      </c>
      <c r="AV1638" s="157"/>
      <c r="AW1638" s="163"/>
      <c r="AX1638" s="163"/>
      <c r="AY1638" s="164"/>
      <c r="AZ1638" s="165"/>
      <c r="BA1638" s="165"/>
    </row>
    <row r="1639" spans="1:53" s="1" customFormat="1" ht="15" customHeight="1">
      <c r="A1639" s="370" t="s">
        <v>1197</v>
      </c>
      <c r="B1639" s="371" t="s">
        <v>1146</v>
      </c>
      <c r="C1639" s="372" t="s">
        <v>1147</v>
      </c>
      <c r="D1639" s="373" t="s">
        <v>437</v>
      </c>
      <c r="E1639" s="373" t="s">
        <v>104</v>
      </c>
      <c r="F1639" s="373">
        <v>1</v>
      </c>
      <c r="G1639" s="374" t="s">
        <v>1195</v>
      </c>
      <c r="H1639" s="373">
        <v>16</v>
      </c>
      <c r="I1639" s="375">
        <v>1</v>
      </c>
      <c r="J1639" s="37"/>
      <c r="K1639" s="31"/>
      <c r="L1639" s="31" t="s">
        <v>439</v>
      </c>
      <c r="M1639" s="38"/>
      <c r="N1639" s="193">
        <v>0</v>
      </c>
      <c r="O1639" s="21"/>
      <c r="P1639" s="21">
        <f t="shared" si="439"/>
        <v>6</v>
      </c>
      <c r="Q1639" s="21">
        <v>6</v>
      </c>
      <c r="R1639" s="21"/>
      <c r="S1639" s="21"/>
      <c r="T1639" s="121"/>
      <c r="U1639" s="50">
        <f t="shared" si="455"/>
        <v>6</v>
      </c>
      <c r="V1639" s="29">
        <f t="shared" si="456"/>
        <v>0</v>
      </c>
      <c r="W1639" s="29">
        <f t="shared" si="457"/>
        <v>0</v>
      </c>
      <c r="X1639" s="57">
        <f t="shared" si="458"/>
        <v>0</v>
      </c>
      <c r="Y1639" s="29">
        <f t="shared" si="459"/>
        <v>0</v>
      </c>
      <c r="Z1639" s="20">
        <f t="shared" si="460"/>
        <v>0</v>
      </c>
      <c r="AA1639" s="20">
        <f t="shared" si="461"/>
        <v>0</v>
      </c>
      <c r="AB1639" s="20">
        <f t="shared" si="462"/>
        <v>0</v>
      </c>
      <c r="AC1639" s="20">
        <f t="shared" si="463"/>
        <v>0</v>
      </c>
      <c r="AD1639" s="20">
        <f t="shared" si="464"/>
        <v>0</v>
      </c>
      <c r="AE1639" s="23">
        <f t="shared" si="465"/>
        <v>0</v>
      </c>
      <c r="AF1639" s="25">
        <f t="shared" si="466"/>
        <v>0</v>
      </c>
      <c r="AG1639" s="230">
        <f t="shared" ref="AG1639:AG1654" si="470">IF(OR(L1639="+",A1639="Пр",A1639="ПедПр",A1639="НПрКПУ"),0,IF(OR(D1639="Ден.(д)",D1639="Заоч.(д)"),N1639*0.5*H1639,IF((V1639+W1639)&gt;0,N1639*H1639*0.08,0)))/2</f>
        <v>0</v>
      </c>
      <c r="AH1639" s="25">
        <f t="shared" si="467"/>
        <v>0</v>
      </c>
      <c r="AI1639" s="23"/>
      <c r="AJ1639" s="49">
        <f t="shared" si="468"/>
        <v>6</v>
      </c>
      <c r="AK1639" s="181" t="s">
        <v>1149</v>
      </c>
      <c r="AL1639" s="182">
        <f t="shared" si="469"/>
        <v>0.01</v>
      </c>
      <c r="AM1639" s="158" t="s">
        <v>1198</v>
      </c>
      <c r="AN1639" s="20"/>
      <c r="AO1639" s="20"/>
      <c r="AP1639" s="21"/>
      <c r="AQ1639" s="122"/>
      <c r="AR1639" s="185" t="str">
        <f>INDEX(Преподаватели!F$3:F$72,MATCH($AK1639,Преподаватели!$E$3:$E$72,0),1)</f>
        <v>ст.викл.</v>
      </c>
      <c r="AS1639" s="101" t="str">
        <f>INDEX(Преподаватели!G$3:G$72,MATCH($AK1639,Преподаватели!$E$3:$E$72,0),1)</f>
        <v>шт.</v>
      </c>
      <c r="AT1639" s="101" t="str">
        <f>INDEX(Преподаватели!H$3:H$72,MATCH($AK1639,Преподаватели!$E$3:$E$72,0),1)</f>
        <v>б.с.</v>
      </c>
      <c r="AU1639" s="186" t="str">
        <f>INDEX(Преподаватели!I$3:I$72,MATCH($AK1639,Преподаватели!$E$3:$E$72,0),1)</f>
        <v>б.з.</v>
      </c>
      <c r="AV1639" s="157"/>
      <c r="AW1639" s="163"/>
      <c r="AX1639" s="163"/>
      <c r="AY1639" s="164"/>
      <c r="AZ1639" s="165"/>
      <c r="BA1639" s="165"/>
    </row>
    <row r="1640" spans="1:53" s="1" customFormat="1">
      <c r="A1640" s="367" t="s">
        <v>873</v>
      </c>
      <c r="B1640" s="371" t="s">
        <v>1146</v>
      </c>
      <c r="C1640" s="372" t="s">
        <v>1147</v>
      </c>
      <c r="D1640" s="373" t="s">
        <v>437</v>
      </c>
      <c r="E1640" s="373" t="s">
        <v>104</v>
      </c>
      <c r="F1640" s="373">
        <v>1</v>
      </c>
      <c r="G1640" s="374" t="s">
        <v>1195</v>
      </c>
      <c r="H1640" s="373">
        <v>16</v>
      </c>
      <c r="I1640" s="375">
        <v>1</v>
      </c>
      <c r="J1640" s="37" t="s">
        <v>106</v>
      </c>
      <c r="K1640" s="31"/>
      <c r="L1640" s="31" t="s">
        <v>106</v>
      </c>
      <c r="M1640" s="38"/>
      <c r="N1640" s="193">
        <v>5</v>
      </c>
      <c r="O1640" s="21">
        <v>150</v>
      </c>
      <c r="P1640" s="21">
        <f t="shared" si="439"/>
        <v>12</v>
      </c>
      <c r="Q1640" s="21">
        <v>2</v>
      </c>
      <c r="R1640" s="21">
        <v>2</v>
      </c>
      <c r="S1640" s="21">
        <v>8</v>
      </c>
      <c r="T1640" s="121">
        <v>132</v>
      </c>
      <c r="U1640" s="50">
        <f t="shared" si="455"/>
        <v>2</v>
      </c>
      <c r="V1640" s="29">
        <f t="shared" si="456"/>
        <v>2</v>
      </c>
      <c r="W1640" s="29">
        <f t="shared" si="457"/>
        <v>8</v>
      </c>
      <c r="X1640" s="57">
        <f t="shared" si="458"/>
        <v>0</v>
      </c>
      <c r="Y1640" s="29">
        <f t="shared" si="459"/>
        <v>48</v>
      </c>
      <c r="Z1640" s="20">
        <f t="shared" si="460"/>
        <v>0</v>
      </c>
      <c r="AA1640" s="20">
        <f t="shared" si="461"/>
        <v>0</v>
      </c>
      <c r="AB1640" s="20">
        <f t="shared" si="462"/>
        <v>4</v>
      </c>
      <c r="AC1640" s="20">
        <f t="shared" si="463"/>
        <v>0</v>
      </c>
      <c r="AD1640" s="20">
        <f t="shared" si="464"/>
        <v>0</v>
      </c>
      <c r="AE1640" s="23">
        <f t="shared" si="465"/>
        <v>0</v>
      </c>
      <c r="AF1640" s="25">
        <f t="shared" si="466"/>
        <v>0</v>
      </c>
      <c r="AG1640" s="230">
        <f t="shared" si="470"/>
        <v>0</v>
      </c>
      <c r="AH1640" s="25">
        <f t="shared" si="467"/>
        <v>0</v>
      </c>
      <c r="AI1640" s="23"/>
      <c r="AJ1640" s="49">
        <f t="shared" si="468"/>
        <v>64</v>
      </c>
      <c r="AK1640" s="181" t="s">
        <v>1149</v>
      </c>
      <c r="AL1640" s="182">
        <f t="shared" si="469"/>
        <v>0.10666666666666667</v>
      </c>
      <c r="AM1640" s="158" t="s">
        <v>1198</v>
      </c>
      <c r="AN1640" s="20"/>
      <c r="AO1640" s="20"/>
      <c r="AP1640" s="21"/>
      <c r="AQ1640" s="122"/>
      <c r="AR1640" s="185" t="str">
        <f>INDEX(Преподаватели!F$3:F$72,MATCH($AK1640,Преподаватели!$E$3:$E$72,0),1)</f>
        <v>ст.викл.</v>
      </c>
      <c r="AS1640" s="101" t="str">
        <f>INDEX(Преподаватели!G$3:G$72,MATCH($AK1640,Преподаватели!$E$3:$E$72,0),1)</f>
        <v>шт.</v>
      </c>
      <c r="AT1640" s="101" t="str">
        <f>INDEX(Преподаватели!H$3:H$72,MATCH($AK1640,Преподаватели!$E$3:$E$72,0),1)</f>
        <v>б.с.</v>
      </c>
      <c r="AU1640" s="186" t="str">
        <f>INDEX(Преподаватели!I$3:I$72,MATCH($AK1640,Преподаватели!$E$3:$E$72,0),1)</f>
        <v>б.з.</v>
      </c>
      <c r="AV1640" s="157"/>
      <c r="AW1640" s="163"/>
      <c r="AX1640" s="163"/>
      <c r="AY1640" s="164"/>
      <c r="AZ1640" s="165"/>
      <c r="BA1640" s="165"/>
    </row>
    <row r="1641" spans="1:53" s="1" customFormat="1">
      <c r="A1641" s="370" t="s">
        <v>1197</v>
      </c>
      <c r="B1641" s="371" t="s">
        <v>1150</v>
      </c>
      <c r="C1641" s="372" t="s">
        <v>1147</v>
      </c>
      <c r="D1641" s="373" t="s">
        <v>437</v>
      </c>
      <c r="E1641" s="373" t="s">
        <v>104</v>
      </c>
      <c r="F1641" s="373">
        <v>1</v>
      </c>
      <c r="G1641" s="374" t="s">
        <v>1195</v>
      </c>
      <c r="H1641" s="373">
        <v>16</v>
      </c>
      <c r="I1641" s="375">
        <v>1</v>
      </c>
      <c r="J1641" s="37"/>
      <c r="K1641" s="31"/>
      <c r="L1641" s="31"/>
      <c r="M1641" s="38"/>
      <c r="N1641" s="193">
        <v>0</v>
      </c>
      <c r="O1641" s="21"/>
      <c r="P1641" s="21">
        <f t="shared" si="439"/>
        <v>6</v>
      </c>
      <c r="Q1641" s="21">
        <v>6</v>
      </c>
      <c r="R1641" s="21"/>
      <c r="S1641" s="21"/>
      <c r="T1641" s="121"/>
      <c r="U1641" s="50">
        <f t="shared" si="455"/>
        <v>6</v>
      </c>
      <c r="V1641" s="29">
        <f t="shared" si="456"/>
        <v>0</v>
      </c>
      <c r="W1641" s="29">
        <f t="shared" si="457"/>
        <v>0</v>
      </c>
      <c r="X1641" s="57">
        <f t="shared" si="458"/>
        <v>0</v>
      </c>
      <c r="Y1641" s="29">
        <f t="shared" si="459"/>
        <v>0</v>
      </c>
      <c r="Z1641" s="20">
        <f t="shared" si="460"/>
        <v>0</v>
      </c>
      <c r="AA1641" s="20">
        <f t="shared" si="461"/>
        <v>0</v>
      </c>
      <c r="AB1641" s="20">
        <f t="shared" si="462"/>
        <v>0</v>
      </c>
      <c r="AC1641" s="20">
        <f t="shared" si="463"/>
        <v>0</v>
      </c>
      <c r="AD1641" s="20">
        <f t="shared" si="464"/>
        <v>0</v>
      </c>
      <c r="AE1641" s="23">
        <f t="shared" si="465"/>
        <v>0</v>
      </c>
      <c r="AF1641" s="25">
        <f t="shared" si="466"/>
        <v>0</v>
      </c>
      <c r="AG1641" s="230">
        <f t="shared" si="470"/>
        <v>0</v>
      </c>
      <c r="AH1641" s="25">
        <f t="shared" si="467"/>
        <v>0</v>
      </c>
      <c r="AI1641" s="23"/>
      <c r="AJ1641" s="49">
        <f t="shared" si="468"/>
        <v>6</v>
      </c>
      <c r="AK1641" s="181" t="s">
        <v>1151</v>
      </c>
      <c r="AL1641" s="182">
        <f t="shared" si="469"/>
        <v>0.01</v>
      </c>
      <c r="AM1641" s="158" t="s">
        <v>1198</v>
      </c>
      <c r="AN1641" s="20"/>
      <c r="AO1641" s="20"/>
      <c r="AP1641" s="21"/>
      <c r="AQ1641" s="122"/>
      <c r="AR1641" s="185" t="str">
        <f>INDEX(Преподаватели!F$3:F$72,MATCH($AK1641,Преподаватели!$E$3:$E$72,0),1)</f>
        <v>доц.</v>
      </c>
      <c r="AS1641" s="101" t="str">
        <f>INDEX(Преподаватели!G$3:G$72,MATCH($AK1641,Преподаватели!$E$3:$E$72,0),1)</f>
        <v>сум.</v>
      </c>
      <c r="AT1641" s="101" t="str">
        <f>INDEX(Преподаватели!H$3:H$72,MATCH($AK1641,Преподаватели!$E$3:$E$72,0),1)</f>
        <v>к.н.</v>
      </c>
      <c r="AU1641" s="186" t="str">
        <f>INDEX(Преподаватели!I$3:I$72,MATCH($AK1641,Преподаватели!$E$3:$E$72,0),1)</f>
        <v>доц.</v>
      </c>
      <c r="AV1641" s="157"/>
      <c r="AW1641" s="163"/>
      <c r="AX1641" s="163"/>
      <c r="AY1641" s="164"/>
      <c r="AZ1641" s="165"/>
      <c r="BA1641" s="165"/>
    </row>
    <row r="1642" spans="1:53">
      <c r="A1642" s="373" t="s">
        <v>1199</v>
      </c>
      <c r="B1642" s="371" t="s">
        <v>1150</v>
      </c>
      <c r="C1642" s="372" t="s">
        <v>1147</v>
      </c>
      <c r="D1642" s="373" t="s">
        <v>437</v>
      </c>
      <c r="E1642" s="373" t="s">
        <v>104</v>
      </c>
      <c r="F1642" s="373">
        <v>1</v>
      </c>
      <c r="G1642" s="374" t="s">
        <v>1195</v>
      </c>
      <c r="H1642" s="373">
        <v>16</v>
      </c>
      <c r="I1642" s="375">
        <v>1</v>
      </c>
      <c r="J1642" s="37" t="s">
        <v>106</v>
      </c>
      <c r="K1642" s="31"/>
      <c r="L1642" s="31"/>
      <c r="M1642" s="38"/>
      <c r="N1642" s="193">
        <v>6</v>
      </c>
      <c r="O1642" s="21">
        <v>180</v>
      </c>
      <c r="P1642" s="21">
        <f t="shared" si="439"/>
        <v>14</v>
      </c>
      <c r="Q1642" s="21">
        <v>4</v>
      </c>
      <c r="R1642" s="21">
        <v>4</v>
      </c>
      <c r="S1642" s="21">
        <v>6</v>
      </c>
      <c r="T1642" s="121">
        <v>164</v>
      </c>
      <c r="U1642" s="50">
        <f t="shared" si="455"/>
        <v>4</v>
      </c>
      <c r="V1642" s="29">
        <f t="shared" si="456"/>
        <v>4</v>
      </c>
      <c r="W1642" s="29">
        <f t="shared" si="457"/>
        <v>6</v>
      </c>
      <c r="X1642" s="57">
        <f t="shared" si="458"/>
        <v>0</v>
      </c>
      <c r="Y1642" s="29">
        <f t="shared" si="459"/>
        <v>0</v>
      </c>
      <c r="Z1642" s="20">
        <f t="shared" si="460"/>
        <v>0</v>
      </c>
      <c r="AA1642" s="20">
        <f t="shared" si="461"/>
        <v>0</v>
      </c>
      <c r="AB1642" s="20">
        <f t="shared" si="462"/>
        <v>4</v>
      </c>
      <c r="AC1642" s="20">
        <f t="shared" si="463"/>
        <v>0</v>
      </c>
      <c r="AD1642" s="20">
        <f t="shared" si="464"/>
        <v>0</v>
      </c>
      <c r="AE1642" s="23">
        <f t="shared" si="465"/>
        <v>0</v>
      </c>
      <c r="AF1642" s="25">
        <f t="shared" si="466"/>
        <v>0</v>
      </c>
      <c r="AG1642" s="230"/>
      <c r="AH1642" s="25">
        <f t="shared" si="467"/>
        <v>0</v>
      </c>
      <c r="AI1642" s="23"/>
      <c r="AJ1642" s="49">
        <f t="shared" si="468"/>
        <v>18</v>
      </c>
      <c r="AK1642" s="181" t="s">
        <v>1151</v>
      </c>
      <c r="AL1642" s="182">
        <f t="shared" si="469"/>
        <v>0.03</v>
      </c>
      <c r="AM1642" s="69" t="s">
        <v>1198</v>
      </c>
      <c r="AN1642" s="20"/>
      <c r="AO1642" s="20"/>
      <c r="AP1642" s="21"/>
      <c r="AQ1642" s="122"/>
      <c r="AR1642" s="185" t="str">
        <f>INDEX(Преподаватели!F$3:F$72,MATCH($AK1642,Преподаватели!$E$3:$E$72,0),1)</f>
        <v>доц.</v>
      </c>
      <c r="AS1642" s="101" t="str">
        <f>INDEX(Преподаватели!G$3:G$72,MATCH($AK1642,Преподаватели!$E$3:$E$72,0),1)</f>
        <v>сум.</v>
      </c>
      <c r="AT1642" s="101" t="str">
        <f>INDEX(Преподаватели!H$3:H$72,MATCH($AK1642,Преподаватели!$E$3:$E$72,0),1)</f>
        <v>к.н.</v>
      </c>
      <c r="AU1642" s="186" t="str">
        <f>INDEX(Преподаватели!I$3:I$72,MATCH($AK1642,Преподаватели!$E$3:$E$72,0),1)</f>
        <v>доц.</v>
      </c>
      <c r="AV1642" s="157"/>
      <c r="AW1642" s="163"/>
      <c r="AX1642" s="163"/>
      <c r="AY1642" s="164"/>
      <c r="AZ1642" s="165"/>
      <c r="BA1642" s="165"/>
    </row>
    <row r="1643" spans="1:53" ht="30" customHeight="1">
      <c r="A1643" s="370" t="s">
        <v>1197</v>
      </c>
      <c r="B1643" s="377" t="s">
        <v>1200</v>
      </c>
      <c r="C1643" s="372" t="s">
        <v>1147</v>
      </c>
      <c r="D1643" s="373" t="s">
        <v>437</v>
      </c>
      <c r="E1643" s="373" t="s">
        <v>104</v>
      </c>
      <c r="F1643" s="373">
        <v>1</v>
      </c>
      <c r="G1643" s="374" t="s">
        <v>1195</v>
      </c>
      <c r="H1643" s="373">
        <v>16</v>
      </c>
      <c r="I1643" s="375">
        <v>1</v>
      </c>
      <c r="J1643" s="37"/>
      <c r="K1643" s="31"/>
      <c r="L1643" s="31"/>
      <c r="M1643" s="38"/>
      <c r="N1643" s="193">
        <v>0</v>
      </c>
      <c r="O1643" s="21"/>
      <c r="P1643" s="21">
        <v>2</v>
      </c>
      <c r="Q1643" s="21">
        <v>2</v>
      </c>
      <c r="R1643" s="21"/>
      <c r="S1643" s="21"/>
      <c r="T1643" s="121"/>
      <c r="U1643" s="50">
        <f t="shared" si="455"/>
        <v>2</v>
      </c>
      <c r="V1643" s="29">
        <f t="shared" si="456"/>
        <v>0</v>
      </c>
      <c r="W1643" s="29">
        <f t="shared" si="457"/>
        <v>0</v>
      </c>
      <c r="X1643" s="57">
        <f t="shared" si="458"/>
        <v>0</v>
      </c>
      <c r="Y1643" s="29">
        <f t="shared" si="459"/>
        <v>0</v>
      </c>
      <c r="Z1643" s="20">
        <f t="shared" si="460"/>
        <v>0</v>
      </c>
      <c r="AA1643" s="20">
        <f t="shared" si="461"/>
        <v>0</v>
      </c>
      <c r="AB1643" s="20">
        <f t="shared" si="462"/>
        <v>0</v>
      </c>
      <c r="AC1643" s="20">
        <f t="shared" si="463"/>
        <v>0</v>
      </c>
      <c r="AD1643" s="20">
        <f t="shared" si="464"/>
        <v>0</v>
      </c>
      <c r="AE1643" s="23">
        <f t="shared" si="465"/>
        <v>0</v>
      </c>
      <c r="AF1643" s="25">
        <f t="shared" si="466"/>
        <v>0</v>
      </c>
      <c r="AG1643" s="230">
        <f t="shared" si="470"/>
        <v>0</v>
      </c>
      <c r="AH1643" s="25">
        <f t="shared" si="467"/>
        <v>0</v>
      </c>
      <c r="AI1643" s="23"/>
      <c r="AJ1643" s="49">
        <f t="shared" si="468"/>
        <v>2</v>
      </c>
      <c r="AK1643" s="181" t="s">
        <v>115</v>
      </c>
      <c r="AL1643" s="182">
        <f t="shared" si="469"/>
        <v>3.3333333333333335E-3</v>
      </c>
      <c r="AM1643" s="69" t="s">
        <v>1198</v>
      </c>
      <c r="AN1643" s="20"/>
      <c r="AO1643" s="20"/>
      <c r="AP1643" s="21"/>
      <c r="AQ1643" s="122"/>
      <c r="AR1643" s="185" t="str">
        <f>INDEX(Преподаватели!F$3:F$72,MATCH($AK1643,Преподаватели!$E$3:$E$72,0),1)</f>
        <v>доц.</v>
      </c>
      <c r="AS1643" s="101" t="str">
        <f>INDEX(Преподаватели!G$3:G$72,MATCH($AK1643,Преподаватели!$E$3:$E$72,0),1)</f>
        <v>шт.</v>
      </c>
      <c r="AT1643" s="101" t="str">
        <f>INDEX(Преподаватели!H$3:H$72,MATCH($AK1643,Преподаватели!$E$3:$E$72,0),1)</f>
        <v>к.н.</v>
      </c>
      <c r="AU1643" s="186" t="str">
        <f>INDEX(Преподаватели!I$3:I$72,MATCH($AK1643,Преподаватели!$E$3:$E$72,0),1)</f>
        <v>б.з.</v>
      </c>
      <c r="AV1643" s="157"/>
      <c r="AW1643" s="163"/>
      <c r="AX1643" s="163"/>
      <c r="AY1643" s="164"/>
      <c r="AZ1643" s="165"/>
      <c r="BA1643" s="165"/>
    </row>
    <row r="1644" spans="1:53" s="1" customFormat="1" ht="26.25" customHeight="1">
      <c r="A1644" s="373" t="s">
        <v>1201</v>
      </c>
      <c r="B1644" s="378" t="s">
        <v>1200</v>
      </c>
      <c r="C1644" s="372" t="s">
        <v>1147</v>
      </c>
      <c r="D1644" s="373" t="s">
        <v>437</v>
      </c>
      <c r="E1644" s="373" t="s">
        <v>104</v>
      </c>
      <c r="F1644" s="373">
        <v>1</v>
      </c>
      <c r="G1644" s="374" t="s">
        <v>1195</v>
      </c>
      <c r="H1644" s="373">
        <v>16</v>
      </c>
      <c r="I1644" s="375">
        <v>1</v>
      </c>
      <c r="J1644" s="37"/>
      <c r="K1644" s="31" t="s">
        <v>106</v>
      </c>
      <c r="L1644" s="31"/>
      <c r="M1644" s="38"/>
      <c r="N1644" s="193">
        <v>4</v>
      </c>
      <c r="O1644" s="21">
        <v>120</v>
      </c>
      <c r="P1644" s="21">
        <v>4</v>
      </c>
      <c r="Q1644" s="21">
        <v>2</v>
      </c>
      <c r="R1644" s="21">
        <v>2</v>
      </c>
      <c r="S1644" s="21"/>
      <c r="T1644" s="121">
        <v>104</v>
      </c>
      <c r="U1644" s="50">
        <f t="shared" si="455"/>
        <v>2</v>
      </c>
      <c r="V1644" s="29">
        <f t="shared" si="456"/>
        <v>2</v>
      </c>
      <c r="W1644" s="29">
        <f t="shared" si="457"/>
        <v>0</v>
      </c>
      <c r="X1644" s="57">
        <f t="shared" si="458"/>
        <v>0</v>
      </c>
      <c r="Y1644" s="29">
        <f t="shared" si="459"/>
        <v>0</v>
      </c>
      <c r="Z1644" s="20">
        <f t="shared" si="460"/>
        <v>0</v>
      </c>
      <c r="AA1644" s="20">
        <f t="shared" si="461"/>
        <v>0</v>
      </c>
      <c r="AB1644" s="20">
        <f t="shared" si="462"/>
        <v>0</v>
      </c>
      <c r="AC1644" s="20">
        <f t="shared" si="463"/>
        <v>0</v>
      </c>
      <c r="AD1644" s="20">
        <f t="shared" si="464"/>
        <v>0</v>
      </c>
      <c r="AE1644" s="23">
        <f t="shared" si="465"/>
        <v>0</v>
      </c>
      <c r="AF1644" s="25">
        <f t="shared" si="466"/>
        <v>0</v>
      </c>
      <c r="AG1644" s="230">
        <f t="shared" si="470"/>
        <v>2.56</v>
      </c>
      <c r="AH1644" s="25">
        <f t="shared" si="467"/>
        <v>0</v>
      </c>
      <c r="AI1644" s="23"/>
      <c r="AJ1644" s="49">
        <f t="shared" si="468"/>
        <v>6.5600000000000005</v>
      </c>
      <c r="AK1644" s="181" t="s">
        <v>115</v>
      </c>
      <c r="AL1644" s="182">
        <f t="shared" si="469"/>
        <v>1.0933333333333335E-2</v>
      </c>
      <c r="AM1644" s="158" t="s">
        <v>1198</v>
      </c>
      <c r="AN1644" s="20"/>
      <c r="AO1644" s="20"/>
      <c r="AP1644" s="21"/>
      <c r="AQ1644" s="122"/>
      <c r="AR1644" s="185" t="str">
        <f>INDEX(Преподаватели!F$3:F$72,MATCH($AK1644,Преподаватели!$E$3:$E$72,0),1)</f>
        <v>доц.</v>
      </c>
      <c r="AS1644" s="101" t="str">
        <f>INDEX(Преподаватели!G$3:G$72,MATCH($AK1644,Преподаватели!$E$3:$E$72,0),1)</f>
        <v>шт.</v>
      </c>
      <c r="AT1644" s="101" t="str">
        <f>INDEX(Преподаватели!H$3:H$72,MATCH($AK1644,Преподаватели!$E$3:$E$72,0),1)</f>
        <v>к.н.</v>
      </c>
      <c r="AU1644" s="186" t="str">
        <f>INDEX(Преподаватели!I$3:I$72,MATCH($AK1644,Преподаватели!$E$3:$E$72,0),1)</f>
        <v>б.з.</v>
      </c>
      <c r="AV1644" s="157"/>
      <c r="AW1644" s="163"/>
      <c r="AX1644" s="163"/>
      <c r="AY1644" s="164"/>
      <c r="AZ1644" s="165"/>
      <c r="BA1644" s="165"/>
    </row>
    <row r="1645" spans="1:53" s="1" customFormat="1" ht="25.5">
      <c r="A1645" s="370" t="s">
        <v>1197</v>
      </c>
      <c r="B1645" s="371" t="s">
        <v>1153</v>
      </c>
      <c r="C1645" s="372" t="s">
        <v>1147</v>
      </c>
      <c r="D1645" s="373" t="s">
        <v>437</v>
      </c>
      <c r="E1645" s="373" t="s">
        <v>104</v>
      </c>
      <c r="F1645" s="373">
        <v>1</v>
      </c>
      <c r="G1645" s="374" t="s">
        <v>1195</v>
      </c>
      <c r="H1645" s="373">
        <v>16</v>
      </c>
      <c r="I1645" s="375">
        <v>1</v>
      </c>
      <c r="J1645" s="37"/>
      <c r="K1645" s="31"/>
      <c r="L1645" s="31"/>
      <c r="M1645" s="38"/>
      <c r="N1645" s="193">
        <v>0</v>
      </c>
      <c r="O1645" s="21"/>
      <c r="P1645" s="21">
        <v>2</v>
      </c>
      <c r="Q1645" s="21">
        <v>2</v>
      </c>
      <c r="R1645" s="21"/>
      <c r="S1645" s="21"/>
      <c r="T1645" s="121"/>
      <c r="U1645" s="50">
        <f t="shared" si="455"/>
        <v>2</v>
      </c>
      <c r="V1645" s="29">
        <f t="shared" si="456"/>
        <v>0</v>
      </c>
      <c r="W1645" s="29">
        <f t="shared" si="457"/>
        <v>0</v>
      </c>
      <c r="X1645" s="57">
        <f t="shared" si="458"/>
        <v>0</v>
      </c>
      <c r="Y1645" s="29">
        <f t="shared" si="459"/>
        <v>0</v>
      </c>
      <c r="Z1645" s="20">
        <f t="shared" si="460"/>
        <v>0</v>
      </c>
      <c r="AA1645" s="20">
        <f t="shared" si="461"/>
        <v>0</v>
      </c>
      <c r="AB1645" s="20">
        <f t="shared" si="462"/>
        <v>0</v>
      </c>
      <c r="AC1645" s="20">
        <f t="shared" si="463"/>
        <v>0</v>
      </c>
      <c r="AD1645" s="20">
        <f t="shared" si="464"/>
        <v>0</v>
      </c>
      <c r="AE1645" s="23">
        <f t="shared" si="465"/>
        <v>0</v>
      </c>
      <c r="AF1645" s="25">
        <f t="shared" si="466"/>
        <v>0</v>
      </c>
      <c r="AG1645" s="230">
        <f t="shared" si="470"/>
        <v>0</v>
      </c>
      <c r="AH1645" s="25">
        <f t="shared" si="467"/>
        <v>0</v>
      </c>
      <c r="AI1645" s="23"/>
      <c r="AJ1645" s="49">
        <f t="shared" si="468"/>
        <v>2</v>
      </c>
      <c r="AK1645" s="181" t="s">
        <v>115</v>
      </c>
      <c r="AL1645" s="182">
        <f t="shared" si="469"/>
        <v>3.3333333333333335E-3</v>
      </c>
      <c r="AM1645" s="158" t="s">
        <v>1198</v>
      </c>
      <c r="AN1645" s="20"/>
      <c r="AO1645" s="20"/>
      <c r="AP1645" s="21"/>
      <c r="AQ1645" s="122"/>
      <c r="AR1645" s="185" t="str">
        <f>INDEX(Преподаватели!F$3:F$72,MATCH($AK1645,Преподаватели!$E$3:$E$72,0),1)</f>
        <v>доц.</v>
      </c>
      <c r="AS1645" s="101" t="str">
        <f>INDEX(Преподаватели!G$3:G$72,MATCH($AK1645,Преподаватели!$E$3:$E$72,0),1)</f>
        <v>шт.</v>
      </c>
      <c r="AT1645" s="101" t="str">
        <f>INDEX(Преподаватели!H$3:H$72,MATCH($AK1645,Преподаватели!$E$3:$E$72,0),1)</f>
        <v>к.н.</v>
      </c>
      <c r="AU1645" s="186" t="str">
        <f>INDEX(Преподаватели!I$3:I$72,MATCH($AK1645,Преподаватели!$E$3:$E$72,0),1)</f>
        <v>б.з.</v>
      </c>
      <c r="AV1645" s="157"/>
      <c r="AW1645" s="163"/>
      <c r="AX1645" s="163"/>
      <c r="AY1645" s="164"/>
      <c r="AZ1645" s="165"/>
      <c r="BA1645" s="165"/>
    </row>
    <row r="1646" spans="1:53" ht="29.25" customHeight="1">
      <c r="A1646" s="373" t="s">
        <v>1202</v>
      </c>
      <c r="B1646" s="371" t="s">
        <v>1153</v>
      </c>
      <c r="C1646" s="372" t="s">
        <v>1147</v>
      </c>
      <c r="D1646" s="373" t="s">
        <v>437</v>
      </c>
      <c r="E1646" s="373" t="s">
        <v>104</v>
      </c>
      <c r="F1646" s="373">
        <v>1</v>
      </c>
      <c r="G1646" s="374" t="s">
        <v>1195</v>
      </c>
      <c r="H1646" s="373">
        <v>16</v>
      </c>
      <c r="I1646" s="375">
        <v>1</v>
      </c>
      <c r="J1646" s="37" t="s">
        <v>106</v>
      </c>
      <c r="K1646" s="31"/>
      <c r="L1646" s="31"/>
      <c r="M1646" s="38"/>
      <c r="N1646" s="193">
        <v>4</v>
      </c>
      <c r="O1646" s="21">
        <v>120</v>
      </c>
      <c r="P1646" s="21">
        <v>4</v>
      </c>
      <c r="Q1646" s="21">
        <v>2</v>
      </c>
      <c r="R1646" s="21"/>
      <c r="S1646" s="21">
        <v>2</v>
      </c>
      <c r="T1646" s="121">
        <v>104</v>
      </c>
      <c r="U1646" s="50">
        <f t="shared" si="455"/>
        <v>2</v>
      </c>
      <c r="V1646" s="29">
        <f t="shared" si="456"/>
        <v>0</v>
      </c>
      <c r="W1646" s="29">
        <f t="shared" si="457"/>
        <v>2</v>
      </c>
      <c r="X1646" s="57">
        <f t="shared" si="458"/>
        <v>0</v>
      </c>
      <c r="Y1646" s="29">
        <f t="shared" si="459"/>
        <v>0</v>
      </c>
      <c r="Z1646" s="20">
        <f t="shared" si="460"/>
        <v>0</v>
      </c>
      <c r="AA1646" s="20">
        <f t="shared" si="461"/>
        <v>0</v>
      </c>
      <c r="AB1646" s="20">
        <f t="shared" si="462"/>
        <v>4</v>
      </c>
      <c r="AC1646" s="20">
        <f t="shared" si="463"/>
        <v>0</v>
      </c>
      <c r="AD1646" s="20">
        <f t="shared" si="464"/>
        <v>0</v>
      </c>
      <c r="AE1646" s="23">
        <f t="shared" si="465"/>
        <v>0</v>
      </c>
      <c r="AF1646" s="25">
        <f t="shared" si="466"/>
        <v>0</v>
      </c>
      <c r="AG1646" s="230">
        <f t="shared" si="470"/>
        <v>2.56</v>
      </c>
      <c r="AH1646" s="25">
        <f t="shared" si="467"/>
        <v>0</v>
      </c>
      <c r="AI1646" s="23"/>
      <c r="AJ1646" s="49">
        <f t="shared" si="468"/>
        <v>10.56</v>
      </c>
      <c r="AK1646" s="181" t="s">
        <v>115</v>
      </c>
      <c r="AL1646" s="182">
        <f t="shared" si="469"/>
        <v>1.7600000000000001E-2</v>
      </c>
      <c r="AM1646" s="69" t="s">
        <v>1198</v>
      </c>
      <c r="AN1646" s="20"/>
      <c r="AO1646" s="20"/>
      <c r="AP1646" s="21"/>
      <c r="AQ1646" s="122"/>
      <c r="AR1646" s="185" t="str">
        <f>INDEX(Преподаватели!F$3:F$72,MATCH($AK1646,Преподаватели!$E$3:$E$72,0),1)</f>
        <v>доц.</v>
      </c>
      <c r="AS1646" s="101" t="str">
        <f>INDEX(Преподаватели!G$3:G$72,MATCH($AK1646,Преподаватели!$E$3:$E$72,0),1)</f>
        <v>шт.</v>
      </c>
      <c r="AT1646" s="101" t="str">
        <f>INDEX(Преподаватели!H$3:H$72,MATCH($AK1646,Преподаватели!$E$3:$E$72,0),1)</f>
        <v>к.н.</v>
      </c>
      <c r="AU1646" s="186" t="str">
        <f>INDEX(Преподаватели!I$3:I$72,MATCH($AK1646,Преподаватели!$E$3:$E$72,0),1)</f>
        <v>б.з.</v>
      </c>
      <c r="AV1646" s="157"/>
      <c r="AW1646" s="163"/>
      <c r="AX1646" s="163"/>
      <c r="AY1646" s="164"/>
      <c r="AZ1646" s="165"/>
      <c r="BA1646" s="165"/>
    </row>
    <row r="1647" spans="1:53" s="1" customFormat="1">
      <c r="A1647" s="370" t="s">
        <v>1197</v>
      </c>
      <c r="B1647" s="145" t="s">
        <v>1156</v>
      </c>
      <c r="C1647" s="372" t="s">
        <v>1147</v>
      </c>
      <c r="D1647" s="373" t="s">
        <v>437</v>
      </c>
      <c r="E1647" s="373" t="s">
        <v>104</v>
      </c>
      <c r="F1647" s="373">
        <v>1</v>
      </c>
      <c r="G1647" s="374" t="s">
        <v>1195</v>
      </c>
      <c r="H1647" s="373">
        <v>16</v>
      </c>
      <c r="I1647" s="375">
        <v>1</v>
      </c>
      <c r="J1647" s="37"/>
      <c r="K1647" s="31"/>
      <c r="L1647" s="31"/>
      <c r="M1647" s="38"/>
      <c r="N1647" s="193"/>
      <c r="O1647" s="21"/>
      <c r="P1647" s="21">
        <v>2</v>
      </c>
      <c r="Q1647" s="21">
        <v>2</v>
      </c>
      <c r="R1647" s="21"/>
      <c r="S1647" s="21"/>
      <c r="T1647" s="121"/>
      <c r="U1647" s="50">
        <f t="shared" si="455"/>
        <v>2</v>
      </c>
      <c r="V1647" s="29">
        <f t="shared" si="456"/>
        <v>0</v>
      </c>
      <c r="W1647" s="29">
        <f t="shared" si="457"/>
        <v>0</v>
      </c>
      <c r="X1647" s="57">
        <f t="shared" si="458"/>
        <v>0</v>
      </c>
      <c r="Y1647" s="29">
        <f t="shared" si="459"/>
        <v>0</v>
      </c>
      <c r="Z1647" s="20">
        <f t="shared" si="460"/>
        <v>0</v>
      </c>
      <c r="AA1647" s="20">
        <f t="shared" si="461"/>
        <v>0</v>
      </c>
      <c r="AB1647" s="20">
        <f t="shared" si="462"/>
        <v>0</v>
      </c>
      <c r="AC1647" s="20">
        <f t="shared" si="463"/>
        <v>0</v>
      </c>
      <c r="AD1647" s="20">
        <f t="shared" si="464"/>
        <v>0</v>
      </c>
      <c r="AE1647" s="23">
        <f t="shared" si="465"/>
        <v>0</v>
      </c>
      <c r="AF1647" s="25">
        <f t="shared" si="466"/>
        <v>0</v>
      </c>
      <c r="AG1647" s="230">
        <f t="shared" si="470"/>
        <v>0</v>
      </c>
      <c r="AH1647" s="25">
        <f t="shared" si="467"/>
        <v>0</v>
      </c>
      <c r="AI1647" s="23"/>
      <c r="AJ1647" s="49">
        <f t="shared" si="468"/>
        <v>2</v>
      </c>
      <c r="AK1647" s="181" t="s">
        <v>115</v>
      </c>
      <c r="AL1647" s="182">
        <f t="shared" si="469"/>
        <v>3.3333333333333335E-3</v>
      </c>
      <c r="AM1647" s="158" t="s">
        <v>1198</v>
      </c>
      <c r="AN1647" s="20"/>
      <c r="AO1647" s="20"/>
      <c r="AP1647" s="21"/>
      <c r="AQ1647" s="122"/>
      <c r="AR1647" s="185" t="str">
        <f>INDEX(Преподаватели!F$3:F$72,MATCH($AK1647,Преподаватели!$E$3:$E$72,0),1)</f>
        <v>доц.</v>
      </c>
      <c r="AS1647" s="101" t="str">
        <f>INDEX(Преподаватели!G$3:G$72,MATCH($AK1647,Преподаватели!$E$3:$E$72,0),1)</f>
        <v>шт.</v>
      </c>
      <c r="AT1647" s="101" t="str">
        <f>INDEX(Преподаватели!H$3:H$72,MATCH($AK1647,Преподаватели!$E$3:$E$72,0),1)</f>
        <v>к.н.</v>
      </c>
      <c r="AU1647" s="186" t="str">
        <f>INDEX(Преподаватели!I$3:I$72,MATCH($AK1647,Преподаватели!$E$3:$E$72,0),1)</f>
        <v>б.з.</v>
      </c>
      <c r="AV1647" s="157"/>
      <c r="AW1647" s="163"/>
      <c r="AX1647" s="163"/>
      <c r="AY1647" s="164"/>
      <c r="AZ1647" s="165"/>
      <c r="BA1647" s="165"/>
    </row>
    <row r="1648" spans="1:53">
      <c r="A1648" s="373" t="s">
        <v>1203</v>
      </c>
      <c r="B1648" s="145" t="s">
        <v>1156</v>
      </c>
      <c r="C1648" s="372" t="s">
        <v>1147</v>
      </c>
      <c r="D1648" s="373" t="s">
        <v>437</v>
      </c>
      <c r="E1648" s="373" t="s">
        <v>104</v>
      </c>
      <c r="F1648" s="373">
        <v>1</v>
      </c>
      <c r="G1648" s="374" t="s">
        <v>1195</v>
      </c>
      <c r="H1648" s="373">
        <v>16</v>
      </c>
      <c r="I1648" s="375">
        <v>1</v>
      </c>
      <c r="J1648" s="37" t="s">
        <v>106</v>
      </c>
      <c r="K1648" s="31"/>
      <c r="L1648" s="31"/>
      <c r="M1648" s="38"/>
      <c r="N1648" s="193">
        <v>4</v>
      </c>
      <c r="O1648" s="21">
        <v>120</v>
      </c>
      <c r="P1648" s="21">
        <v>4</v>
      </c>
      <c r="Q1648" s="21">
        <v>2</v>
      </c>
      <c r="R1648" s="21"/>
      <c r="S1648" s="21">
        <v>2</v>
      </c>
      <c r="T1648" s="121">
        <v>104</v>
      </c>
      <c r="U1648" s="50">
        <f t="shared" si="455"/>
        <v>2</v>
      </c>
      <c r="V1648" s="29">
        <f t="shared" si="456"/>
        <v>0</v>
      </c>
      <c r="W1648" s="29">
        <f t="shared" si="457"/>
        <v>2</v>
      </c>
      <c r="X1648" s="57">
        <f t="shared" si="458"/>
        <v>0</v>
      </c>
      <c r="Y1648" s="29">
        <f t="shared" si="459"/>
        <v>0</v>
      </c>
      <c r="Z1648" s="20">
        <f t="shared" si="460"/>
        <v>0</v>
      </c>
      <c r="AA1648" s="20">
        <f t="shared" si="461"/>
        <v>0</v>
      </c>
      <c r="AB1648" s="20">
        <f t="shared" si="462"/>
        <v>4</v>
      </c>
      <c r="AC1648" s="20">
        <f t="shared" si="463"/>
        <v>0</v>
      </c>
      <c r="AD1648" s="20">
        <f t="shared" si="464"/>
        <v>0</v>
      </c>
      <c r="AE1648" s="23">
        <f t="shared" si="465"/>
        <v>0</v>
      </c>
      <c r="AF1648" s="25">
        <f t="shared" si="466"/>
        <v>0</v>
      </c>
      <c r="AG1648" s="230">
        <f t="shared" si="470"/>
        <v>2.56</v>
      </c>
      <c r="AH1648" s="25">
        <f t="shared" si="467"/>
        <v>0</v>
      </c>
      <c r="AI1648" s="23"/>
      <c r="AJ1648" s="49">
        <f t="shared" si="468"/>
        <v>10.56</v>
      </c>
      <c r="AK1648" s="181" t="s">
        <v>115</v>
      </c>
      <c r="AL1648" s="182">
        <f t="shared" si="469"/>
        <v>1.7600000000000001E-2</v>
      </c>
      <c r="AM1648" s="69" t="s">
        <v>1198</v>
      </c>
      <c r="AN1648" s="20"/>
      <c r="AO1648" s="20"/>
      <c r="AP1648" s="21"/>
      <c r="AQ1648" s="122"/>
      <c r="AR1648" s="185" t="str">
        <f>INDEX(Преподаватели!F$3:F$72,MATCH($AK1648,Преподаватели!$E$3:$E$72,0),1)</f>
        <v>доц.</v>
      </c>
      <c r="AS1648" s="101" t="str">
        <f>INDEX(Преподаватели!G$3:G$72,MATCH($AK1648,Преподаватели!$E$3:$E$72,0),1)</f>
        <v>шт.</v>
      </c>
      <c r="AT1648" s="101" t="str">
        <f>INDEX(Преподаватели!H$3:H$72,MATCH($AK1648,Преподаватели!$E$3:$E$72,0),1)</f>
        <v>к.н.</v>
      </c>
      <c r="AU1648" s="186" t="str">
        <f>INDEX(Преподаватели!I$3:I$72,MATCH($AK1648,Преподаватели!$E$3:$E$72,0),1)</f>
        <v>б.з.</v>
      </c>
      <c r="AV1648" s="157"/>
      <c r="AW1648" s="163"/>
      <c r="AX1648" s="163"/>
      <c r="AY1648" s="164"/>
      <c r="AZ1648" s="165"/>
      <c r="BA1648" s="165"/>
    </row>
    <row r="1649" spans="1:53" s="1" customFormat="1" ht="31.5" customHeight="1">
      <c r="A1649" s="370" t="s">
        <v>1197</v>
      </c>
      <c r="B1649" s="145" t="s">
        <v>1155</v>
      </c>
      <c r="C1649" s="379" t="s">
        <v>1147</v>
      </c>
      <c r="D1649" s="373" t="s">
        <v>437</v>
      </c>
      <c r="E1649" s="373" t="s">
        <v>104</v>
      </c>
      <c r="F1649" s="373">
        <v>1</v>
      </c>
      <c r="G1649" s="374" t="s">
        <v>1195</v>
      </c>
      <c r="H1649" s="373">
        <v>16</v>
      </c>
      <c r="I1649" s="375">
        <v>1</v>
      </c>
      <c r="J1649" s="37"/>
      <c r="K1649" s="31"/>
      <c r="L1649" s="31"/>
      <c r="M1649" s="38"/>
      <c r="N1649" s="193"/>
      <c r="O1649" s="21"/>
      <c r="P1649" s="21">
        <f t="shared" si="439"/>
        <v>6</v>
      </c>
      <c r="Q1649" s="373">
        <v>6</v>
      </c>
      <c r="R1649" s="21"/>
      <c r="S1649" s="21"/>
      <c r="T1649" s="121"/>
      <c r="U1649" s="50">
        <f t="shared" si="455"/>
        <v>6</v>
      </c>
      <c r="V1649" s="29">
        <f t="shared" si="456"/>
        <v>0</v>
      </c>
      <c r="W1649" s="29">
        <f t="shared" si="457"/>
        <v>0</v>
      </c>
      <c r="X1649" s="57">
        <f t="shared" si="458"/>
        <v>0</v>
      </c>
      <c r="Y1649" s="29">
        <f t="shared" si="459"/>
        <v>0</v>
      </c>
      <c r="Z1649" s="20">
        <f t="shared" si="460"/>
        <v>0</v>
      </c>
      <c r="AA1649" s="20">
        <f t="shared" si="461"/>
        <v>0</v>
      </c>
      <c r="AB1649" s="20">
        <f t="shared" si="462"/>
        <v>0</v>
      </c>
      <c r="AC1649" s="20">
        <f t="shared" si="463"/>
        <v>0</v>
      </c>
      <c r="AD1649" s="20">
        <f t="shared" si="464"/>
        <v>0</v>
      </c>
      <c r="AE1649" s="23">
        <f t="shared" si="465"/>
        <v>0</v>
      </c>
      <c r="AF1649" s="25">
        <f t="shared" si="466"/>
        <v>0</v>
      </c>
      <c r="AG1649" s="230">
        <f t="shared" si="470"/>
        <v>0</v>
      </c>
      <c r="AH1649" s="25">
        <f t="shared" si="467"/>
        <v>0</v>
      </c>
      <c r="AI1649" s="23"/>
      <c r="AJ1649" s="49">
        <f t="shared" si="468"/>
        <v>6</v>
      </c>
      <c r="AK1649" s="181" t="s">
        <v>1149</v>
      </c>
      <c r="AL1649" s="182">
        <f t="shared" si="469"/>
        <v>0.01</v>
      </c>
      <c r="AM1649" s="158" t="s">
        <v>1198</v>
      </c>
      <c r="AN1649" s="20"/>
      <c r="AO1649" s="20"/>
      <c r="AP1649" s="21"/>
      <c r="AQ1649" s="122"/>
      <c r="AR1649" s="185" t="str">
        <f>INDEX(Преподаватели!F$3:F$72,MATCH($AK1649,Преподаватели!$E$3:$E$72,0),1)</f>
        <v>ст.викл.</v>
      </c>
      <c r="AS1649" s="101" t="str">
        <f>INDEX(Преподаватели!G$3:G$72,MATCH($AK1649,Преподаватели!$E$3:$E$72,0),1)</f>
        <v>шт.</v>
      </c>
      <c r="AT1649" s="101" t="str">
        <f>INDEX(Преподаватели!H$3:H$72,MATCH($AK1649,Преподаватели!$E$3:$E$72,0),1)</f>
        <v>б.с.</v>
      </c>
      <c r="AU1649" s="186" t="str">
        <f>INDEX(Преподаватели!I$3:I$72,MATCH($AK1649,Преподаватели!$E$3:$E$72,0),1)</f>
        <v>б.з.</v>
      </c>
      <c r="AV1649" s="157"/>
      <c r="AW1649" s="163"/>
      <c r="AX1649" s="163"/>
      <c r="AY1649" s="164"/>
      <c r="AZ1649" s="165"/>
      <c r="BA1649" s="165"/>
    </row>
    <row r="1650" spans="1:53" s="1" customFormat="1" ht="31.5" customHeight="1">
      <c r="A1650" s="376" t="s">
        <v>1204</v>
      </c>
      <c r="B1650" s="145" t="s">
        <v>1155</v>
      </c>
      <c r="C1650" s="372" t="s">
        <v>1147</v>
      </c>
      <c r="D1650" s="373" t="s">
        <v>437</v>
      </c>
      <c r="E1650" s="373" t="s">
        <v>104</v>
      </c>
      <c r="F1650" s="373">
        <v>1</v>
      </c>
      <c r="G1650" s="374" t="s">
        <v>1195</v>
      </c>
      <c r="H1650" s="373">
        <v>16</v>
      </c>
      <c r="I1650" s="375">
        <v>1</v>
      </c>
      <c r="J1650" s="37"/>
      <c r="K1650" s="31" t="s">
        <v>106</v>
      </c>
      <c r="L1650" s="31"/>
      <c r="M1650" s="38"/>
      <c r="N1650" s="193">
        <v>4</v>
      </c>
      <c r="O1650" s="21">
        <v>120</v>
      </c>
      <c r="P1650" s="21">
        <f t="shared" si="439"/>
        <v>10</v>
      </c>
      <c r="Q1650" s="373">
        <v>2</v>
      </c>
      <c r="R1650" s="21"/>
      <c r="S1650" s="21">
        <v>8</v>
      </c>
      <c r="T1650" s="121">
        <v>104</v>
      </c>
      <c r="U1650" s="50">
        <f t="shared" si="455"/>
        <v>2</v>
      </c>
      <c r="V1650" s="29">
        <f t="shared" si="456"/>
        <v>0</v>
      </c>
      <c r="W1650" s="29">
        <f t="shared" si="457"/>
        <v>8</v>
      </c>
      <c r="X1650" s="57">
        <f t="shared" si="458"/>
        <v>0</v>
      </c>
      <c r="Y1650" s="29">
        <f t="shared" si="459"/>
        <v>0</v>
      </c>
      <c r="Z1650" s="20">
        <f t="shared" si="460"/>
        <v>0</v>
      </c>
      <c r="AA1650" s="20">
        <f t="shared" si="461"/>
        <v>0</v>
      </c>
      <c r="AB1650" s="20">
        <f t="shared" si="462"/>
        <v>0</v>
      </c>
      <c r="AC1650" s="20">
        <f t="shared" si="463"/>
        <v>0</v>
      </c>
      <c r="AD1650" s="20">
        <f t="shared" si="464"/>
        <v>0</v>
      </c>
      <c r="AE1650" s="23">
        <f t="shared" si="465"/>
        <v>0</v>
      </c>
      <c r="AF1650" s="25">
        <f t="shared" si="466"/>
        <v>0</v>
      </c>
      <c r="AG1650" s="230">
        <f t="shared" si="470"/>
        <v>2.56</v>
      </c>
      <c r="AH1650" s="25">
        <f t="shared" si="467"/>
        <v>0</v>
      </c>
      <c r="AI1650" s="23"/>
      <c r="AJ1650" s="49">
        <f t="shared" si="468"/>
        <v>12.56</v>
      </c>
      <c r="AK1650" s="181" t="s">
        <v>1149</v>
      </c>
      <c r="AL1650" s="182">
        <f t="shared" si="469"/>
        <v>2.0933333333333335E-2</v>
      </c>
      <c r="AM1650" s="158" t="s">
        <v>1198</v>
      </c>
      <c r="AN1650" s="20"/>
      <c r="AO1650" s="20"/>
      <c r="AP1650" s="21"/>
      <c r="AQ1650" s="122"/>
      <c r="AR1650" s="185" t="str">
        <f>INDEX(Преподаватели!F$3:F$72,MATCH($AK1650,Преподаватели!$E$3:$E$72,0),1)</f>
        <v>ст.викл.</v>
      </c>
      <c r="AS1650" s="101" t="str">
        <f>INDEX(Преподаватели!G$3:G$72,MATCH($AK1650,Преподаватели!$E$3:$E$72,0),1)</f>
        <v>шт.</v>
      </c>
      <c r="AT1650" s="101" t="str">
        <f>INDEX(Преподаватели!H$3:H$72,MATCH($AK1650,Преподаватели!$E$3:$E$72,0),1)</f>
        <v>б.с.</v>
      </c>
      <c r="AU1650" s="186" t="str">
        <f>INDEX(Преподаватели!I$3:I$72,MATCH($AK1650,Преподаватели!$E$3:$E$72,0),1)</f>
        <v>б.з.</v>
      </c>
      <c r="AV1650" s="157"/>
      <c r="AW1650" s="163"/>
      <c r="AX1650" s="163"/>
      <c r="AY1650" s="164"/>
      <c r="AZ1650" s="165"/>
      <c r="BA1650" s="165"/>
    </row>
    <row r="1651" spans="1:53" ht="15" customHeight="1">
      <c r="A1651" s="376" t="s">
        <v>1205</v>
      </c>
      <c r="B1651" s="371" t="s">
        <v>1160</v>
      </c>
      <c r="C1651" s="372" t="s">
        <v>1147</v>
      </c>
      <c r="D1651" s="373" t="s">
        <v>437</v>
      </c>
      <c r="E1651" s="373" t="s">
        <v>104</v>
      </c>
      <c r="F1651" s="373">
        <v>1</v>
      </c>
      <c r="G1651" s="374" t="s">
        <v>1195</v>
      </c>
      <c r="H1651" s="373">
        <v>16</v>
      </c>
      <c r="I1651" s="375">
        <v>1</v>
      </c>
      <c r="J1651" s="37"/>
      <c r="K1651" s="31"/>
      <c r="L1651" s="31"/>
      <c r="M1651" s="38"/>
      <c r="N1651" s="193">
        <v>0</v>
      </c>
      <c r="O1651" s="21"/>
      <c r="P1651" s="21">
        <f t="shared" si="439"/>
        <v>6</v>
      </c>
      <c r="Q1651" s="373">
        <v>6</v>
      </c>
      <c r="R1651" s="21"/>
      <c r="S1651" s="21"/>
      <c r="T1651" s="121"/>
      <c r="U1651" s="50">
        <f t="shared" si="455"/>
        <v>6</v>
      </c>
      <c r="V1651" s="29">
        <f t="shared" si="456"/>
        <v>0</v>
      </c>
      <c r="W1651" s="29">
        <f t="shared" si="457"/>
        <v>0</v>
      </c>
      <c r="X1651" s="57">
        <f t="shared" si="458"/>
        <v>0</v>
      </c>
      <c r="Y1651" s="29">
        <f t="shared" si="459"/>
        <v>0</v>
      </c>
      <c r="Z1651" s="20">
        <f t="shared" si="460"/>
        <v>0</v>
      </c>
      <c r="AA1651" s="20">
        <f t="shared" si="461"/>
        <v>0</v>
      </c>
      <c r="AB1651" s="20">
        <f t="shared" si="462"/>
        <v>0</v>
      </c>
      <c r="AC1651" s="20">
        <f t="shared" si="463"/>
        <v>0</v>
      </c>
      <c r="AD1651" s="20">
        <f t="shared" si="464"/>
        <v>0</v>
      </c>
      <c r="AE1651" s="23">
        <f t="shared" si="465"/>
        <v>0</v>
      </c>
      <c r="AF1651" s="25">
        <f t="shared" si="466"/>
        <v>0</v>
      </c>
      <c r="AG1651" s="230">
        <f t="shared" si="470"/>
        <v>0</v>
      </c>
      <c r="AH1651" s="25">
        <f t="shared" si="467"/>
        <v>0</v>
      </c>
      <c r="AI1651" s="23"/>
      <c r="AJ1651" s="49">
        <f t="shared" si="468"/>
        <v>6</v>
      </c>
      <c r="AK1651" s="181" t="s">
        <v>1161</v>
      </c>
      <c r="AL1651" s="182">
        <f t="shared" si="469"/>
        <v>0.01</v>
      </c>
      <c r="AM1651" s="69" t="s">
        <v>1198</v>
      </c>
      <c r="AN1651" s="20"/>
      <c r="AO1651" s="20"/>
      <c r="AP1651" s="21"/>
      <c r="AQ1651" s="122"/>
      <c r="AR1651" s="185" t="str">
        <f>INDEX(Преподаватели!F$3:F$72,MATCH($AK1651,Преподаватели!$E$3:$E$72,0),1)</f>
        <v>доц.</v>
      </c>
      <c r="AS1651" s="101" t="str">
        <f>INDEX(Преподаватели!G$3:G$72,MATCH($AK1651,Преподаватели!$E$3:$E$72,0),1)</f>
        <v>шт.</v>
      </c>
      <c r="AT1651" s="101" t="str">
        <f>INDEX(Преподаватели!H$3:H$72,MATCH($AK1651,Преподаватели!$E$3:$E$72,0),1)</f>
        <v>к.н.</v>
      </c>
      <c r="AU1651" s="186" t="str">
        <f>INDEX(Преподаватели!I$3:I$72,MATCH($AK1651,Преподаватели!$E$3:$E$72,0),1)</f>
        <v>б.з.</v>
      </c>
      <c r="AV1651" s="157"/>
      <c r="AW1651" s="163"/>
      <c r="AX1651" s="163"/>
      <c r="AY1651" s="164"/>
      <c r="AZ1651" s="165"/>
      <c r="BA1651" s="165"/>
    </row>
    <row r="1652" spans="1:53" s="1" customFormat="1">
      <c r="A1652" s="376" t="s">
        <v>1206</v>
      </c>
      <c r="B1652" s="145" t="s">
        <v>112</v>
      </c>
      <c r="C1652" s="372" t="s">
        <v>1147</v>
      </c>
      <c r="D1652" s="373" t="s">
        <v>437</v>
      </c>
      <c r="E1652" s="373" t="s">
        <v>104</v>
      </c>
      <c r="F1652" s="373">
        <v>1</v>
      </c>
      <c r="G1652" s="374" t="s">
        <v>1195</v>
      </c>
      <c r="H1652" s="373">
        <v>16</v>
      </c>
      <c r="I1652" s="375">
        <v>1</v>
      </c>
      <c r="J1652" s="37"/>
      <c r="K1652" s="31"/>
      <c r="L1652" s="31"/>
      <c r="M1652" s="38"/>
      <c r="N1652" s="193">
        <v>0</v>
      </c>
      <c r="O1652" s="21"/>
      <c r="P1652" s="21">
        <v>2</v>
      </c>
      <c r="Q1652" s="373">
        <v>2</v>
      </c>
      <c r="R1652" s="21"/>
      <c r="S1652" s="21"/>
      <c r="T1652" s="121"/>
      <c r="U1652" s="50">
        <f t="shared" si="455"/>
        <v>2</v>
      </c>
      <c r="V1652" s="29">
        <f t="shared" si="456"/>
        <v>0</v>
      </c>
      <c r="W1652" s="29">
        <f t="shared" si="457"/>
        <v>0</v>
      </c>
      <c r="X1652" s="57">
        <f t="shared" si="458"/>
        <v>0</v>
      </c>
      <c r="Y1652" s="29">
        <f t="shared" si="459"/>
        <v>0</v>
      </c>
      <c r="Z1652" s="20">
        <f t="shared" si="460"/>
        <v>0</v>
      </c>
      <c r="AA1652" s="20">
        <f t="shared" si="461"/>
        <v>0</v>
      </c>
      <c r="AB1652" s="20">
        <f t="shared" si="462"/>
        <v>0</v>
      </c>
      <c r="AC1652" s="20">
        <f t="shared" si="463"/>
        <v>0</v>
      </c>
      <c r="AD1652" s="20">
        <f t="shared" si="464"/>
        <v>0</v>
      </c>
      <c r="AE1652" s="23">
        <f t="shared" si="465"/>
        <v>0</v>
      </c>
      <c r="AF1652" s="25">
        <f t="shared" si="466"/>
        <v>0</v>
      </c>
      <c r="AG1652" s="230">
        <f t="shared" si="470"/>
        <v>0</v>
      </c>
      <c r="AH1652" s="25">
        <f t="shared" si="467"/>
        <v>0</v>
      </c>
      <c r="AI1652" s="23"/>
      <c r="AJ1652" s="49">
        <f t="shared" si="468"/>
        <v>2</v>
      </c>
      <c r="AK1652" s="181" t="s">
        <v>115</v>
      </c>
      <c r="AL1652" s="182">
        <f t="shared" si="469"/>
        <v>3.3333333333333335E-3</v>
      </c>
      <c r="AM1652" s="158" t="s">
        <v>1198</v>
      </c>
      <c r="AN1652" s="20"/>
      <c r="AO1652" s="20"/>
      <c r="AP1652" s="21"/>
      <c r="AQ1652" s="122"/>
      <c r="AR1652" s="185" t="str">
        <f>INDEX(Преподаватели!F$3:F$72,MATCH($AK1652,Преподаватели!$E$3:$E$72,0),1)</f>
        <v>доц.</v>
      </c>
      <c r="AS1652" s="101" t="str">
        <f>INDEX(Преподаватели!G$3:G$72,MATCH($AK1652,Преподаватели!$E$3:$E$72,0),1)</f>
        <v>шт.</v>
      </c>
      <c r="AT1652" s="101" t="str">
        <f>INDEX(Преподаватели!H$3:H$72,MATCH($AK1652,Преподаватели!$E$3:$E$72,0),1)</f>
        <v>к.н.</v>
      </c>
      <c r="AU1652" s="186" t="str">
        <f>INDEX(Преподаватели!I$3:I$72,MATCH($AK1652,Преподаватели!$E$3:$E$72,0),1)</f>
        <v>б.з.</v>
      </c>
      <c r="AV1652" s="157"/>
      <c r="AW1652" s="163"/>
      <c r="AX1652" s="163"/>
      <c r="AY1652" s="164"/>
      <c r="AZ1652" s="165"/>
      <c r="BA1652" s="165"/>
    </row>
    <row r="1653" spans="1:53">
      <c r="A1653" s="373" t="s">
        <v>1199</v>
      </c>
      <c r="B1653" s="371" t="s">
        <v>1150</v>
      </c>
      <c r="C1653" s="372" t="s">
        <v>1147</v>
      </c>
      <c r="D1653" s="373" t="s">
        <v>437</v>
      </c>
      <c r="E1653" s="373" t="s">
        <v>104</v>
      </c>
      <c r="F1653" s="373">
        <v>1</v>
      </c>
      <c r="G1653" s="374" t="s">
        <v>1195</v>
      </c>
      <c r="H1653" s="373">
        <v>16</v>
      </c>
      <c r="I1653" s="375">
        <v>1</v>
      </c>
      <c r="J1653" s="37"/>
      <c r="K1653" s="31"/>
      <c r="L1653" s="31"/>
      <c r="M1653" s="38"/>
      <c r="N1653" s="193">
        <v>0</v>
      </c>
      <c r="O1653" s="21"/>
      <c r="P1653" s="21">
        <v>2</v>
      </c>
      <c r="Q1653" s="21">
        <v>2</v>
      </c>
      <c r="R1653" s="21"/>
      <c r="S1653" s="21"/>
      <c r="T1653" s="121"/>
      <c r="U1653" s="50">
        <f t="shared" si="455"/>
        <v>2</v>
      </c>
      <c r="V1653" s="29">
        <f t="shared" si="456"/>
        <v>0</v>
      </c>
      <c r="W1653" s="29">
        <f t="shared" si="457"/>
        <v>0</v>
      </c>
      <c r="X1653" s="57">
        <f t="shared" si="458"/>
        <v>0</v>
      </c>
      <c r="Y1653" s="29">
        <f t="shared" si="459"/>
        <v>0</v>
      </c>
      <c r="Z1653" s="20">
        <f t="shared" si="460"/>
        <v>0</v>
      </c>
      <c r="AA1653" s="20">
        <f t="shared" si="461"/>
        <v>0</v>
      </c>
      <c r="AB1653" s="20">
        <f t="shared" si="462"/>
        <v>0</v>
      </c>
      <c r="AC1653" s="20">
        <f t="shared" si="463"/>
        <v>0</v>
      </c>
      <c r="AD1653" s="20">
        <f t="shared" si="464"/>
        <v>0</v>
      </c>
      <c r="AE1653" s="23">
        <f t="shared" si="465"/>
        <v>0</v>
      </c>
      <c r="AF1653" s="25">
        <f t="shared" si="466"/>
        <v>0</v>
      </c>
      <c r="AG1653" s="230">
        <f t="shared" si="470"/>
        <v>0</v>
      </c>
      <c r="AH1653" s="25">
        <f t="shared" si="467"/>
        <v>0</v>
      </c>
      <c r="AI1653" s="23"/>
      <c r="AJ1653" s="49">
        <f t="shared" si="468"/>
        <v>2</v>
      </c>
      <c r="AK1653" s="181" t="s">
        <v>115</v>
      </c>
      <c r="AL1653" s="182">
        <f t="shared" si="469"/>
        <v>3.3333333333333335E-3</v>
      </c>
      <c r="AM1653" s="69" t="s">
        <v>1198</v>
      </c>
      <c r="AN1653" s="20"/>
      <c r="AO1653" s="20"/>
      <c r="AP1653" s="21"/>
      <c r="AQ1653" s="122"/>
      <c r="AR1653" s="185" t="str">
        <f>INDEX(Преподаватели!F$3:F$72,MATCH($AK1653,Преподаватели!$E$3:$E$72,0),1)</f>
        <v>доц.</v>
      </c>
      <c r="AS1653" s="101" t="str">
        <f>INDEX(Преподаватели!G$3:G$72,MATCH($AK1653,Преподаватели!$E$3:$E$72,0),1)</f>
        <v>шт.</v>
      </c>
      <c r="AT1653" s="101" t="str">
        <f>INDEX(Преподаватели!H$3:H$72,MATCH($AK1653,Преподаватели!$E$3:$E$72,0),1)</f>
        <v>к.н.</v>
      </c>
      <c r="AU1653" s="186" t="str">
        <f>INDEX(Преподаватели!I$3:I$72,MATCH($AK1653,Преподаватели!$E$3:$E$72,0),1)</f>
        <v>б.з.</v>
      </c>
      <c r="AV1653" s="157"/>
      <c r="AW1653" s="163"/>
      <c r="AX1653" s="163"/>
      <c r="AY1653" s="164"/>
      <c r="AZ1653" s="165"/>
      <c r="BA1653" s="165"/>
    </row>
    <row r="1654" spans="1:53" s="1" customFormat="1" ht="25.5">
      <c r="A1654" s="380" t="s">
        <v>1207</v>
      </c>
      <c r="B1654" s="381" t="s">
        <v>1158</v>
      </c>
      <c r="C1654" s="382" t="s">
        <v>1147</v>
      </c>
      <c r="D1654" s="383" t="s">
        <v>437</v>
      </c>
      <c r="E1654" s="383" t="s">
        <v>104</v>
      </c>
      <c r="F1654" s="373">
        <v>1</v>
      </c>
      <c r="G1654" s="374" t="s">
        <v>1195</v>
      </c>
      <c r="H1654" s="373">
        <v>16</v>
      </c>
      <c r="I1654" s="384">
        <v>1</v>
      </c>
      <c r="J1654" s="37"/>
      <c r="K1654" s="31"/>
      <c r="L1654" s="31"/>
      <c r="M1654" s="38"/>
      <c r="N1654" s="193">
        <v>0</v>
      </c>
      <c r="O1654" s="21"/>
      <c r="P1654" s="21">
        <f t="shared" ref="P1654:P1702" si="471">Q1654+R1654+S1654</f>
        <v>6</v>
      </c>
      <c r="Q1654" s="383">
        <v>6</v>
      </c>
      <c r="R1654" s="21"/>
      <c r="S1654" s="21"/>
      <c r="T1654" s="121"/>
      <c r="U1654" s="50">
        <f t="shared" si="455"/>
        <v>6</v>
      </c>
      <c r="V1654" s="29">
        <f t="shared" si="456"/>
        <v>0</v>
      </c>
      <c r="W1654" s="29">
        <f t="shared" si="457"/>
        <v>0</v>
      </c>
      <c r="X1654" s="57">
        <f t="shared" si="458"/>
        <v>0</v>
      </c>
      <c r="Y1654" s="29">
        <f t="shared" si="459"/>
        <v>0</v>
      </c>
      <c r="Z1654" s="20">
        <f t="shared" si="460"/>
        <v>0</v>
      </c>
      <c r="AA1654" s="20">
        <f t="shared" si="461"/>
        <v>0</v>
      </c>
      <c r="AB1654" s="20">
        <f t="shared" si="462"/>
        <v>0</v>
      </c>
      <c r="AC1654" s="20">
        <f t="shared" si="463"/>
        <v>0</v>
      </c>
      <c r="AD1654" s="20">
        <f t="shared" si="464"/>
        <v>0</v>
      </c>
      <c r="AE1654" s="23">
        <f t="shared" si="465"/>
        <v>0</v>
      </c>
      <c r="AF1654" s="25">
        <f t="shared" si="466"/>
        <v>0</v>
      </c>
      <c r="AG1654" s="230">
        <f t="shared" si="470"/>
        <v>0</v>
      </c>
      <c r="AH1654" s="25">
        <f t="shared" si="467"/>
        <v>0</v>
      </c>
      <c r="AI1654" s="23"/>
      <c r="AJ1654" s="49">
        <f t="shared" si="468"/>
        <v>6</v>
      </c>
      <c r="AK1654" s="181" t="s">
        <v>1149</v>
      </c>
      <c r="AL1654" s="182">
        <f t="shared" si="469"/>
        <v>0.01</v>
      </c>
      <c r="AM1654" s="158" t="s">
        <v>1198</v>
      </c>
      <c r="AN1654" s="20"/>
      <c r="AO1654" s="20"/>
      <c r="AP1654" s="21"/>
      <c r="AQ1654" s="122"/>
      <c r="AR1654" s="185" t="str">
        <f>INDEX(Преподаватели!F$3:F$72,MATCH($AK1654,Преподаватели!$E$3:$E$72,0),1)</f>
        <v>ст.викл.</v>
      </c>
      <c r="AS1654" s="101" t="str">
        <f>INDEX(Преподаватели!G$3:G$72,MATCH($AK1654,Преподаватели!$E$3:$E$72,0),1)</f>
        <v>шт.</v>
      </c>
      <c r="AT1654" s="101" t="str">
        <f>INDEX(Преподаватели!H$3:H$72,MATCH($AK1654,Преподаватели!$E$3:$E$72,0),1)</f>
        <v>б.с.</v>
      </c>
      <c r="AU1654" s="186" t="str">
        <f>INDEX(Преподаватели!I$3:I$72,MATCH($AK1654,Преподаватели!$E$3:$E$72,0),1)</f>
        <v>б.з.</v>
      </c>
      <c r="AV1654" s="157"/>
      <c r="AW1654" s="163"/>
      <c r="AX1654" s="163"/>
      <c r="AY1654" s="164"/>
      <c r="AZ1654" s="165"/>
      <c r="BA1654" s="165"/>
    </row>
    <row r="1655" spans="1:53">
      <c r="A1655" s="387" t="s">
        <v>1208</v>
      </c>
      <c r="B1655" s="371" t="s">
        <v>1163</v>
      </c>
      <c r="C1655" s="372" t="s">
        <v>1147</v>
      </c>
      <c r="D1655" s="373" t="s">
        <v>437</v>
      </c>
      <c r="E1655" s="373" t="s">
        <v>252</v>
      </c>
      <c r="F1655" s="373">
        <v>1</v>
      </c>
      <c r="G1655" s="374" t="s">
        <v>1209</v>
      </c>
      <c r="H1655" s="373">
        <v>8</v>
      </c>
      <c r="I1655" s="375">
        <v>1</v>
      </c>
      <c r="J1655" s="37"/>
      <c r="K1655" s="31"/>
      <c r="L1655" s="31" t="s">
        <v>439</v>
      </c>
      <c r="M1655" s="38"/>
      <c r="N1655" s="193">
        <v>0</v>
      </c>
      <c r="O1655" s="21"/>
      <c r="P1655" s="21">
        <v>4</v>
      </c>
      <c r="Q1655" s="373">
        <v>2</v>
      </c>
      <c r="R1655" s="21">
        <v>0</v>
      </c>
      <c r="S1655" s="21">
        <v>2</v>
      </c>
      <c r="T1655" s="121"/>
      <c r="U1655" s="50">
        <f t="shared" ref="U1655:U1671" si="472">Q1655</f>
        <v>2</v>
      </c>
      <c r="V1655" s="29">
        <f t="shared" ref="V1655:V1671" si="473">R1655*I1655</f>
        <v>0</v>
      </c>
      <c r="W1655" s="29">
        <f t="shared" ref="W1655:W1671" si="474">S1655*I1655</f>
        <v>2</v>
      </c>
      <c r="X1655" s="57">
        <f t="shared" ref="X1655:X1671" si="475">IF(AF1655&gt;0,0,IF(AND(D1655="Заоч.(д)",M1655="+"),N1655*2*0.25*H1655,IF(OR(M1655="+",M1655="+у"),H1655*0.25,IF(OR(M1655="к",M1655="к/кмс"),H1655*0.25,IF(OR(M1655="кк",M1655="кк/кмс"),H1655*0.25*2,IF(OR(M1655="рр",M1655="рр/кмс"),H1655*0.5,IF(OR(M1655="кр",M1655="кр/кмс"),H1655*1,0)))))))</f>
        <v>0</v>
      </c>
      <c r="Y1655" s="29">
        <f t="shared" ref="Y1655:Y1671" si="476">IF(L1655="+",H1655*3,IF(L1655="+в",H1655*3,0))</f>
        <v>0</v>
      </c>
      <c r="Z1655" s="20">
        <f t="shared" ref="Z1655:Z1671" si="477">IF(AND(D1655="Заоч.(д)",K1655="+"),H1655*0.1,IF(AF1655&gt;0,0,IF(AND(K1655="+",R1655="",S1655="",O1655=Q1655+T1655),H1655*0.1,0)))</f>
        <v>0</v>
      </c>
      <c r="AA1655" s="20">
        <f t="shared" ref="AA1655:AA1671" si="478">IF(H1655&lt;6,0,IF(AND(D1655="Ден.",J1655="+"),I1655*2,IF(AND(D1655="Ден.",J1655="+п"),I1655*2,0)))</f>
        <v>0</v>
      </c>
      <c r="AB1655" s="20">
        <f t="shared" ref="AB1655:AB1671" si="479">IF(AND(J1655="+",D1655="Заоч.(д)"),H1655*0.1,IF(J1655="+",H1655*0.25,0))</f>
        <v>0</v>
      </c>
      <c r="AC1655" s="20">
        <f t="shared" ref="AC1655:AC1671" si="480">IF(B1655="Керівництво бакалаврськими роботами",H1655*10,IF(B1655="Керівництво магістерськими роботами",H1655*20,IF(B1655="Рецензування бакалаврських робіт",H1655*1,IF(B1655="Рецензування магістерських робіт",H1655*2,IF(B1655="Нормоконтроль",H1655*0.33,0)))))</f>
        <v>0</v>
      </c>
      <c r="AD1655" s="20">
        <f t="shared" ref="AD1655:AD1671" si="481">IF(B1655="Голова ЕК (екзамен)",H1655*0.5,IF(B1655="Голова ЕК (захист)",H1655*0.5,IF(B1655="Участь у ЕК (екзамен)",H1655*0.33,IF(B1655="Участь у ЕК (захист)",H1655*0.33,0))))</f>
        <v>0</v>
      </c>
      <c r="AE1655" s="23">
        <f t="shared" ref="AE1655:AE1671" si="482">IF(B1655="Керівництво аспірантами (очна)",H1655*25,IF(B1655="Керівництво аспірантами (заочна)",H1655*25,IF(B1655="Рецензування рефератів (асп.)",H1655*2,IF(B1655="Кандидатські іспити",H1655*0.5,IF(B1655="Вступні іспити (асп.)",H1655*0.5,IF(B1655="Наукове консультування докторантів",H1655*50,0))))))</f>
        <v>0</v>
      </c>
      <c r="AF1655" s="25">
        <f t="shared" ref="AF1655:AF1671" si="483">IF(AND(A1655="ПедПр",D1655="Ден."),H1655*N1655/1.5,IF(AND(A1655="ПедПр",D1655="Заоч."),H1655*0.5*N1655/1.5,IF(AND(A1655="ПедПр",D1655="Заоч.(д)"),H1655*0.5*N1655/1.5,IF(AND(A1655="Пр",D1655="Ден."),H1655*0.5,IF(AND(A1655="Пр",D1655="Заоч."),H1655*0.1,IF(AND(A1655="Пр",D1655="Заоч.(д)"),H1655*0.1,IF(AND(A1655="НПрКПУ",D1655="Ден.",H1655&gt;=5),ROUND(H1655/6,1)*N1655/3*2*2,0)))))))</f>
        <v>0</v>
      </c>
      <c r="AG1655" s="230">
        <f>IF(OR(L1655="+",A1655="Пр",A1655="ПедПр",A1655="НПрКПУ"),0,IF(OR(D1655="Ден.(д)",D1655="Заоч.(д)"),N1655*0.5*H1655,IF((V1655+W1655)&gt;0,N1655*H1655*0.08,0)))/2</f>
        <v>0</v>
      </c>
      <c r="AH1655" s="25">
        <f t="shared" ref="AH1655:AH1671" si="484">IF(AF1655&gt;0,0,IF(D1655="Заоч.",0,IF(OR(D1655="Ден.(д)",D1655="Заоч.(д)"),0,IF(Q1655&gt;0,N1655*H1655*0.02,0))))</f>
        <v>0</v>
      </c>
      <c r="AI1655" s="23"/>
      <c r="AJ1655" s="49">
        <f t="shared" ref="AJ1655:AJ1671" si="485">SUM(U1655:AI1655)</f>
        <v>4</v>
      </c>
      <c r="AK1655" s="181" t="s">
        <v>115</v>
      </c>
      <c r="AL1655" s="182">
        <f t="shared" ref="AL1655:AL1671" si="486">IF(OR(AU1655="проф.",AT1655="д.н."),AJ1655/600,AJ1655/600)</f>
        <v>6.6666666666666671E-3</v>
      </c>
      <c r="AM1655" s="69" t="s">
        <v>1198</v>
      </c>
      <c r="AN1655" s="20"/>
      <c r="AO1655" s="20"/>
      <c r="AP1655" s="21"/>
      <c r="AQ1655" s="122"/>
      <c r="AR1655" s="185" t="str">
        <f>INDEX(Преподаватели!F$3:F$72,MATCH($AK1655,Преподаватели!$E$3:$E$72,0),1)</f>
        <v>доц.</v>
      </c>
      <c r="AS1655" s="101" t="str">
        <f>INDEX(Преподаватели!G$3:G$72,MATCH($AK1655,Преподаватели!$E$3:$E$72,0),1)</f>
        <v>шт.</v>
      </c>
      <c r="AT1655" s="101" t="str">
        <f>INDEX(Преподаватели!H$3:H$72,MATCH($AK1655,Преподаватели!$E$3:$E$72,0),1)</f>
        <v>к.н.</v>
      </c>
      <c r="AU1655" s="186" t="str">
        <f>INDEX(Преподаватели!I$3:I$72,MATCH($AK1655,Преподаватели!$E$3:$E$72,0),1)</f>
        <v>б.з.</v>
      </c>
      <c r="AV1655" s="157"/>
      <c r="AW1655" s="163"/>
      <c r="AX1655" s="163"/>
      <c r="AY1655" s="164"/>
      <c r="AZ1655" s="165"/>
      <c r="BA1655" s="165"/>
    </row>
    <row r="1656" spans="1:53" s="1" customFormat="1">
      <c r="A1656" s="367" t="s">
        <v>873</v>
      </c>
      <c r="B1656" s="371" t="s">
        <v>1163</v>
      </c>
      <c r="C1656" s="372" t="s">
        <v>1147</v>
      </c>
      <c r="D1656" s="373" t="s">
        <v>437</v>
      </c>
      <c r="E1656" s="373" t="s">
        <v>252</v>
      </c>
      <c r="F1656" s="373">
        <v>1</v>
      </c>
      <c r="G1656" s="374" t="s">
        <v>1209</v>
      </c>
      <c r="H1656" s="373">
        <v>8</v>
      </c>
      <c r="I1656" s="375">
        <v>1</v>
      </c>
      <c r="J1656" s="37" t="s">
        <v>106</v>
      </c>
      <c r="K1656" s="31"/>
      <c r="L1656" s="31" t="s">
        <v>106</v>
      </c>
      <c r="M1656" s="38"/>
      <c r="N1656" s="193">
        <v>5</v>
      </c>
      <c r="O1656" s="21">
        <v>150</v>
      </c>
      <c r="P1656" s="21">
        <v>4</v>
      </c>
      <c r="Q1656" s="373">
        <v>2</v>
      </c>
      <c r="R1656" s="21"/>
      <c r="S1656" s="21">
        <v>2</v>
      </c>
      <c r="T1656" s="121">
        <v>130</v>
      </c>
      <c r="U1656" s="50">
        <f t="shared" si="472"/>
        <v>2</v>
      </c>
      <c r="V1656" s="29">
        <f t="shared" si="473"/>
        <v>0</v>
      </c>
      <c r="W1656" s="29">
        <f t="shared" si="474"/>
        <v>2</v>
      </c>
      <c r="X1656" s="57">
        <f t="shared" si="475"/>
        <v>0</v>
      </c>
      <c r="Y1656" s="29">
        <f t="shared" si="476"/>
        <v>24</v>
      </c>
      <c r="Z1656" s="20">
        <f t="shared" si="477"/>
        <v>0</v>
      </c>
      <c r="AA1656" s="20">
        <f t="shared" si="478"/>
        <v>0</v>
      </c>
      <c r="AB1656" s="20">
        <f t="shared" si="479"/>
        <v>2</v>
      </c>
      <c r="AC1656" s="20">
        <f t="shared" si="480"/>
        <v>0</v>
      </c>
      <c r="AD1656" s="20">
        <f t="shared" si="481"/>
        <v>0</v>
      </c>
      <c r="AE1656" s="23">
        <f t="shared" si="482"/>
        <v>0</v>
      </c>
      <c r="AF1656" s="25">
        <f t="shared" si="483"/>
        <v>0</v>
      </c>
      <c r="AG1656" s="230">
        <f t="shared" ref="AG1656:AG1681" si="487">IF(OR(L1656="+",A1656="Пр",A1656="ПедПр",A1656="НПрКПУ"),0,IF(OR(D1656="Ден.(д)",D1656="Заоч.(д)"),N1656*0.5*H1656,IF((V1656+W1656)&gt;0,N1656*H1656*0.08,0)))/2</f>
        <v>0</v>
      </c>
      <c r="AH1656" s="25">
        <f t="shared" si="484"/>
        <v>0</v>
      </c>
      <c r="AI1656" s="23"/>
      <c r="AJ1656" s="49">
        <f t="shared" si="485"/>
        <v>30</v>
      </c>
      <c r="AK1656" s="181" t="s">
        <v>115</v>
      </c>
      <c r="AL1656" s="182">
        <f t="shared" si="486"/>
        <v>0.05</v>
      </c>
      <c r="AM1656" s="158" t="s">
        <v>1198</v>
      </c>
      <c r="AN1656" s="20"/>
      <c r="AO1656" s="20"/>
      <c r="AP1656" s="21"/>
      <c r="AQ1656" s="122"/>
      <c r="AR1656" s="185" t="str">
        <f>INDEX(Преподаватели!F$3:F$72,MATCH($AK1656,Преподаватели!$E$3:$E$72,0),1)</f>
        <v>доц.</v>
      </c>
      <c r="AS1656" s="101" t="str">
        <f>INDEX(Преподаватели!G$3:G$72,MATCH($AK1656,Преподаватели!$E$3:$E$72,0),1)</f>
        <v>шт.</v>
      </c>
      <c r="AT1656" s="101" t="str">
        <f>INDEX(Преподаватели!H$3:H$72,MATCH($AK1656,Преподаватели!$E$3:$E$72,0),1)</f>
        <v>к.н.</v>
      </c>
      <c r="AU1656" s="186" t="str">
        <f>INDEX(Преподаватели!I$3:I$72,MATCH($AK1656,Преподаватели!$E$3:$E$72,0),1)</f>
        <v>б.з.</v>
      </c>
      <c r="AV1656" s="157"/>
      <c r="AW1656" s="163"/>
      <c r="AX1656" s="163"/>
      <c r="AY1656" s="164"/>
      <c r="AZ1656" s="165"/>
      <c r="BA1656" s="165"/>
    </row>
    <row r="1657" spans="1:53" s="1" customFormat="1" ht="25.5">
      <c r="A1657" s="387" t="s">
        <v>1208</v>
      </c>
      <c r="B1657" s="145" t="s">
        <v>1165</v>
      </c>
      <c r="C1657" s="372" t="s">
        <v>1147</v>
      </c>
      <c r="D1657" s="373" t="s">
        <v>437</v>
      </c>
      <c r="E1657" s="373" t="s">
        <v>252</v>
      </c>
      <c r="F1657" s="373">
        <v>1</v>
      </c>
      <c r="G1657" s="374" t="s">
        <v>1209</v>
      </c>
      <c r="H1657" s="373">
        <v>8</v>
      </c>
      <c r="I1657" s="375">
        <v>1</v>
      </c>
      <c r="J1657" s="37"/>
      <c r="K1657" s="31"/>
      <c r="L1657" s="31"/>
      <c r="M1657" s="38"/>
      <c r="N1657" s="193">
        <v>0</v>
      </c>
      <c r="O1657" s="21"/>
      <c r="P1657" s="21">
        <v>2</v>
      </c>
      <c r="Q1657" s="373">
        <v>2</v>
      </c>
      <c r="R1657" s="21"/>
      <c r="S1657" s="21"/>
      <c r="T1657" s="121"/>
      <c r="U1657" s="50">
        <f t="shared" si="472"/>
        <v>2</v>
      </c>
      <c r="V1657" s="29">
        <f t="shared" si="473"/>
        <v>0</v>
      </c>
      <c r="W1657" s="29">
        <f t="shared" si="474"/>
        <v>0</v>
      </c>
      <c r="X1657" s="57">
        <f t="shared" si="475"/>
        <v>0</v>
      </c>
      <c r="Y1657" s="29">
        <f t="shared" si="476"/>
        <v>0</v>
      </c>
      <c r="Z1657" s="20">
        <f t="shared" si="477"/>
        <v>0</v>
      </c>
      <c r="AA1657" s="20">
        <f t="shared" si="478"/>
        <v>0</v>
      </c>
      <c r="AB1657" s="20">
        <f t="shared" si="479"/>
        <v>0</v>
      </c>
      <c r="AC1657" s="20">
        <f t="shared" si="480"/>
        <v>0</v>
      </c>
      <c r="AD1657" s="20">
        <f t="shared" si="481"/>
        <v>0</v>
      </c>
      <c r="AE1657" s="23">
        <f t="shared" si="482"/>
        <v>0</v>
      </c>
      <c r="AF1657" s="25">
        <f t="shared" si="483"/>
        <v>0</v>
      </c>
      <c r="AG1657" s="230">
        <f t="shared" si="487"/>
        <v>0</v>
      </c>
      <c r="AH1657" s="25">
        <f t="shared" si="484"/>
        <v>0</v>
      </c>
      <c r="AI1657" s="23"/>
      <c r="AJ1657" s="49">
        <f t="shared" si="485"/>
        <v>2</v>
      </c>
      <c r="AK1657" s="181" t="s">
        <v>115</v>
      </c>
      <c r="AL1657" s="182">
        <f t="shared" si="486"/>
        <v>3.3333333333333335E-3</v>
      </c>
      <c r="AM1657" s="158" t="s">
        <v>1198</v>
      </c>
      <c r="AN1657" s="20"/>
      <c r="AO1657" s="20"/>
      <c r="AP1657" s="21"/>
      <c r="AQ1657" s="122"/>
      <c r="AR1657" s="185" t="str">
        <f>INDEX(Преподаватели!F$3:F$72,MATCH($AK1657,Преподаватели!$E$3:$E$72,0),1)</f>
        <v>доц.</v>
      </c>
      <c r="AS1657" s="101" t="str">
        <f>INDEX(Преподаватели!G$3:G$72,MATCH($AK1657,Преподаватели!$E$3:$E$72,0),1)</f>
        <v>шт.</v>
      </c>
      <c r="AT1657" s="101" t="str">
        <f>INDEX(Преподаватели!H$3:H$72,MATCH($AK1657,Преподаватели!$E$3:$E$72,0),1)</f>
        <v>к.н.</v>
      </c>
      <c r="AU1657" s="186" t="str">
        <f>INDEX(Преподаватели!I$3:I$72,MATCH($AK1657,Преподаватели!$E$3:$E$72,0),1)</f>
        <v>б.з.</v>
      </c>
      <c r="AV1657" s="157"/>
      <c r="AW1657" s="163"/>
      <c r="AX1657" s="163"/>
      <c r="AY1657" s="164"/>
      <c r="AZ1657" s="165"/>
      <c r="BA1657" s="165"/>
    </row>
    <row r="1658" spans="1:53" ht="25.5">
      <c r="A1658" s="388" t="s">
        <v>1210</v>
      </c>
      <c r="B1658" s="145" t="s">
        <v>1165</v>
      </c>
      <c r="C1658" s="372" t="s">
        <v>1147</v>
      </c>
      <c r="D1658" s="373" t="s">
        <v>437</v>
      </c>
      <c r="E1658" s="373" t="s">
        <v>252</v>
      </c>
      <c r="F1658" s="373">
        <v>1</v>
      </c>
      <c r="G1658" s="374" t="s">
        <v>1209</v>
      </c>
      <c r="H1658" s="373">
        <v>8</v>
      </c>
      <c r="I1658" s="375">
        <v>1</v>
      </c>
      <c r="J1658" s="37" t="s">
        <v>106</v>
      </c>
      <c r="K1658" s="31"/>
      <c r="L1658" s="31"/>
      <c r="M1658" s="38"/>
      <c r="N1658" s="193">
        <v>4</v>
      </c>
      <c r="O1658" s="21">
        <v>120</v>
      </c>
      <c r="P1658" s="21">
        <v>6</v>
      </c>
      <c r="Q1658" s="373">
        <v>2</v>
      </c>
      <c r="R1658" s="21">
        <v>2</v>
      </c>
      <c r="S1658" s="21">
        <v>2</v>
      </c>
      <c r="T1658" s="121">
        <v>104</v>
      </c>
      <c r="U1658" s="50">
        <f t="shared" si="472"/>
        <v>2</v>
      </c>
      <c r="V1658" s="29">
        <f t="shared" si="473"/>
        <v>2</v>
      </c>
      <c r="W1658" s="29">
        <f t="shared" si="474"/>
        <v>2</v>
      </c>
      <c r="X1658" s="57">
        <f t="shared" si="475"/>
        <v>0</v>
      </c>
      <c r="Y1658" s="29">
        <f t="shared" si="476"/>
        <v>0</v>
      </c>
      <c r="Z1658" s="20">
        <f t="shared" si="477"/>
        <v>0</v>
      </c>
      <c r="AA1658" s="20">
        <f t="shared" si="478"/>
        <v>0</v>
      </c>
      <c r="AB1658" s="20">
        <f t="shared" si="479"/>
        <v>2</v>
      </c>
      <c r="AC1658" s="20">
        <f t="shared" si="480"/>
        <v>0</v>
      </c>
      <c r="AD1658" s="20">
        <f t="shared" si="481"/>
        <v>0</v>
      </c>
      <c r="AE1658" s="23">
        <f t="shared" si="482"/>
        <v>0</v>
      </c>
      <c r="AF1658" s="25">
        <f t="shared" si="483"/>
        <v>0</v>
      </c>
      <c r="AG1658" s="230">
        <f t="shared" si="487"/>
        <v>1.28</v>
      </c>
      <c r="AH1658" s="25">
        <f t="shared" si="484"/>
        <v>0</v>
      </c>
      <c r="AI1658" s="23"/>
      <c r="AJ1658" s="49">
        <f t="shared" si="485"/>
        <v>9.2799999999999994</v>
      </c>
      <c r="AK1658" s="181" t="s">
        <v>115</v>
      </c>
      <c r="AL1658" s="182">
        <f t="shared" si="486"/>
        <v>1.5466666666666665E-2</v>
      </c>
      <c r="AM1658" s="69" t="s">
        <v>1198</v>
      </c>
      <c r="AN1658" s="20"/>
      <c r="AO1658" s="20"/>
      <c r="AP1658" s="21"/>
      <c r="AQ1658" s="122"/>
      <c r="AR1658" s="185" t="str">
        <f>INDEX(Преподаватели!F$3:F$72,MATCH($AK1658,Преподаватели!$E$3:$E$72,0),1)</f>
        <v>доц.</v>
      </c>
      <c r="AS1658" s="101" t="str">
        <f>INDEX(Преподаватели!G$3:G$72,MATCH($AK1658,Преподаватели!$E$3:$E$72,0),1)</f>
        <v>шт.</v>
      </c>
      <c r="AT1658" s="101" t="str">
        <f>INDEX(Преподаватели!H$3:H$72,MATCH($AK1658,Преподаватели!$E$3:$E$72,0),1)</f>
        <v>к.н.</v>
      </c>
      <c r="AU1658" s="186" t="str">
        <f>INDEX(Преподаватели!I$3:I$72,MATCH($AK1658,Преподаватели!$E$3:$E$72,0),1)</f>
        <v>б.з.</v>
      </c>
      <c r="AV1658" s="157"/>
      <c r="AW1658" s="163"/>
      <c r="AX1658" s="163"/>
      <c r="AY1658" s="164"/>
      <c r="AZ1658" s="165"/>
      <c r="BA1658" s="165"/>
    </row>
    <row r="1659" spans="1:53" s="1" customFormat="1" ht="15" customHeight="1">
      <c r="A1659" s="387" t="s">
        <v>1208</v>
      </c>
      <c r="B1659" s="145" t="s">
        <v>1166</v>
      </c>
      <c r="C1659" s="379" t="s">
        <v>1147</v>
      </c>
      <c r="D1659" s="373" t="s">
        <v>437</v>
      </c>
      <c r="E1659" s="373" t="s">
        <v>252</v>
      </c>
      <c r="F1659" s="373">
        <v>1</v>
      </c>
      <c r="G1659" s="374" t="s">
        <v>1209</v>
      </c>
      <c r="H1659" s="373">
        <v>8</v>
      </c>
      <c r="I1659" s="375">
        <v>1</v>
      </c>
      <c r="J1659" s="37"/>
      <c r="K1659" s="31"/>
      <c r="L1659" s="31"/>
      <c r="M1659" s="38"/>
      <c r="N1659" s="193">
        <v>0</v>
      </c>
      <c r="O1659" s="21"/>
      <c r="P1659" s="21">
        <f t="shared" si="471"/>
        <v>4</v>
      </c>
      <c r="Q1659" s="373">
        <v>4</v>
      </c>
      <c r="R1659" s="21">
        <v>0</v>
      </c>
      <c r="S1659" s="21"/>
      <c r="T1659" s="121"/>
      <c r="U1659" s="50">
        <f t="shared" si="472"/>
        <v>4</v>
      </c>
      <c r="V1659" s="29">
        <f t="shared" si="473"/>
        <v>0</v>
      </c>
      <c r="W1659" s="29">
        <f t="shared" si="474"/>
        <v>0</v>
      </c>
      <c r="X1659" s="57">
        <f t="shared" si="475"/>
        <v>0</v>
      </c>
      <c r="Y1659" s="29">
        <f t="shared" si="476"/>
        <v>0</v>
      </c>
      <c r="Z1659" s="20">
        <f t="shared" si="477"/>
        <v>0</v>
      </c>
      <c r="AA1659" s="20">
        <f t="shared" si="478"/>
        <v>0</v>
      </c>
      <c r="AB1659" s="20">
        <f t="shared" si="479"/>
        <v>0</v>
      </c>
      <c r="AC1659" s="20">
        <f t="shared" si="480"/>
        <v>0</v>
      </c>
      <c r="AD1659" s="20">
        <f t="shared" si="481"/>
        <v>0</v>
      </c>
      <c r="AE1659" s="23">
        <f t="shared" si="482"/>
        <v>0</v>
      </c>
      <c r="AF1659" s="25">
        <f t="shared" si="483"/>
        <v>0</v>
      </c>
      <c r="AG1659" s="230">
        <f t="shared" si="487"/>
        <v>0</v>
      </c>
      <c r="AH1659" s="25">
        <f t="shared" si="484"/>
        <v>0</v>
      </c>
      <c r="AI1659" s="23"/>
      <c r="AJ1659" s="49">
        <f t="shared" si="485"/>
        <v>4</v>
      </c>
      <c r="AK1659" s="181" t="s">
        <v>1149</v>
      </c>
      <c r="AL1659" s="182">
        <f t="shared" si="486"/>
        <v>6.6666666666666671E-3</v>
      </c>
      <c r="AM1659" s="158" t="s">
        <v>1198</v>
      </c>
      <c r="AN1659" s="20"/>
      <c r="AO1659" s="20"/>
      <c r="AP1659" s="21"/>
      <c r="AQ1659" s="122"/>
      <c r="AR1659" s="185" t="str">
        <f>INDEX(Преподаватели!F$3:F$72,MATCH($AK1659,Преподаватели!$E$3:$E$72,0),1)</f>
        <v>ст.викл.</v>
      </c>
      <c r="AS1659" s="101" t="str">
        <f>INDEX(Преподаватели!G$3:G$72,MATCH($AK1659,Преподаватели!$E$3:$E$72,0),1)</f>
        <v>шт.</v>
      </c>
      <c r="AT1659" s="101" t="str">
        <f>INDEX(Преподаватели!H$3:H$72,MATCH($AK1659,Преподаватели!$E$3:$E$72,0),1)</f>
        <v>б.с.</v>
      </c>
      <c r="AU1659" s="186" t="str">
        <f>INDEX(Преподаватели!I$3:I$72,MATCH($AK1659,Преподаватели!$E$3:$E$72,0),1)</f>
        <v>б.з.</v>
      </c>
      <c r="AV1659" s="157"/>
      <c r="AW1659" s="163"/>
      <c r="AX1659" s="163"/>
      <c r="AY1659" s="164"/>
      <c r="AZ1659" s="165"/>
      <c r="BA1659" s="165"/>
    </row>
    <row r="1660" spans="1:53" s="1" customFormat="1">
      <c r="A1660" s="385" t="s">
        <v>1211</v>
      </c>
      <c r="B1660" s="145" t="s">
        <v>1166</v>
      </c>
      <c r="C1660" s="372" t="s">
        <v>1147</v>
      </c>
      <c r="D1660" s="373" t="s">
        <v>437</v>
      </c>
      <c r="E1660" s="373" t="s">
        <v>252</v>
      </c>
      <c r="F1660" s="373">
        <v>1</v>
      </c>
      <c r="G1660" s="374" t="s">
        <v>1209</v>
      </c>
      <c r="H1660" s="373">
        <v>8</v>
      </c>
      <c r="I1660" s="375">
        <v>1</v>
      </c>
      <c r="J1660" s="37" t="s">
        <v>106</v>
      </c>
      <c r="K1660" s="31"/>
      <c r="L1660" s="31"/>
      <c r="M1660" s="38"/>
      <c r="N1660" s="193">
        <v>4</v>
      </c>
      <c r="O1660" s="21">
        <v>120</v>
      </c>
      <c r="P1660" s="21">
        <f t="shared" si="471"/>
        <v>12</v>
      </c>
      <c r="Q1660" s="373"/>
      <c r="R1660" s="21">
        <v>6</v>
      </c>
      <c r="S1660" s="21">
        <v>6</v>
      </c>
      <c r="T1660" s="121">
        <v>106</v>
      </c>
      <c r="U1660" s="50">
        <f t="shared" si="472"/>
        <v>0</v>
      </c>
      <c r="V1660" s="29">
        <f t="shared" si="473"/>
        <v>6</v>
      </c>
      <c r="W1660" s="29">
        <f t="shared" si="474"/>
        <v>6</v>
      </c>
      <c r="X1660" s="57">
        <f t="shared" si="475"/>
        <v>0</v>
      </c>
      <c r="Y1660" s="29">
        <f t="shared" si="476"/>
        <v>0</v>
      </c>
      <c r="Z1660" s="20">
        <f t="shared" si="477"/>
        <v>0</v>
      </c>
      <c r="AA1660" s="20">
        <f t="shared" si="478"/>
        <v>0</v>
      </c>
      <c r="AB1660" s="20">
        <f t="shared" si="479"/>
        <v>2</v>
      </c>
      <c r="AC1660" s="20">
        <f t="shared" si="480"/>
        <v>0</v>
      </c>
      <c r="AD1660" s="20">
        <f t="shared" si="481"/>
        <v>0</v>
      </c>
      <c r="AE1660" s="23">
        <f t="shared" si="482"/>
        <v>0</v>
      </c>
      <c r="AF1660" s="25">
        <f t="shared" si="483"/>
        <v>0</v>
      </c>
      <c r="AG1660" s="230">
        <f t="shared" si="487"/>
        <v>1.28</v>
      </c>
      <c r="AH1660" s="25">
        <f t="shared" si="484"/>
        <v>0</v>
      </c>
      <c r="AI1660" s="23"/>
      <c r="AJ1660" s="49">
        <f t="shared" si="485"/>
        <v>15.28</v>
      </c>
      <c r="AK1660" s="181" t="s">
        <v>1149</v>
      </c>
      <c r="AL1660" s="182">
        <f t="shared" si="486"/>
        <v>2.5466666666666665E-2</v>
      </c>
      <c r="AM1660" s="158" t="s">
        <v>1198</v>
      </c>
      <c r="AN1660" s="20"/>
      <c r="AO1660" s="20"/>
      <c r="AP1660" s="21"/>
      <c r="AQ1660" s="122"/>
      <c r="AR1660" s="185" t="str">
        <f>INDEX(Преподаватели!F$3:F$72,MATCH($AK1660,Преподаватели!$E$3:$E$72,0),1)</f>
        <v>ст.викл.</v>
      </c>
      <c r="AS1660" s="101" t="str">
        <f>INDEX(Преподаватели!G$3:G$72,MATCH($AK1660,Преподаватели!$E$3:$E$72,0),1)</f>
        <v>шт.</v>
      </c>
      <c r="AT1660" s="101" t="str">
        <f>INDEX(Преподаватели!H$3:H$72,MATCH($AK1660,Преподаватели!$E$3:$E$72,0),1)</f>
        <v>б.с.</v>
      </c>
      <c r="AU1660" s="186" t="str">
        <f>INDEX(Преподаватели!I$3:I$72,MATCH($AK1660,Преподаватели!$E$3:$E$72,0),1)</f>
        <v>б.з.</v>
      </c>
      <c r="AV1660" s="157"/>
      <c r="AW1660" s="163"/>
      <c r="AX1660" s="163"/>
      <c r="AY1660" s="164"/>
      <c r="AZ1660" s="165"/>
      <c r="BA1660" s="165"/>
    </row>
    <row r="1661" spans="1:53" ht="25.5">
      <c r="A1661" s="387" t="s">
        <v>1208</v>
      </c>
      <c r="B1661" s="145" t="s">
        <v>1212</v>
      </c>
      <c r="C1661" s="372" t="s">
        <v>1147</v>
      </c>
      <c r="D1661" s="373" t="s">
        <v>437</v>
      </c>
      <c r="E1661" s="373" t="s">
        <v>252</v>
      </c>
      <c r="F1661" s="373">
        <v>1</v>
      </c>
      <c r="G1661" s="374" t="s">
        <v>1209</v>
      </c>
      <c r="H1661" s="373">
        <v>8</v>
      </c>
      <c r="I1661" s="375">
        <v>1</v>
      </c>
      <c r="J1661" s="37"/>
      <c r="K1661" s="31"/>
      <c r="L1661" s="31"/>
      <c r="M1661" s="38"/>
      <c r="N1661" s="193">
        <v>0</v>
      </c>
      <c r="O1661" s="21"/>
      <c r="P1661" s="21">
        <v>2</v>
      </c>
      <c r="Q1661" s="373">
        <v>2</v>
      </c>
      <c r="R1661" s="21"/>
      <c r="S1661" s="21"/>
      <c r="T1661" s="121"/>
      <c r="U1661" s="50">
        <f t="shared" si="472"/>
        <v>2</v>
      </c>
      <c r="V1661" s="29">
        <f t="shared" si="473"/>
        <v>0</v>
      </c>
      <c r="W1661" s="29">
        <f t="shared" si="474"/>
        <v>0</v>
      </c>
      <c r="X1661" s="57">
        <f t="shared" si="475"/>
        <v>0</v>
      </c>
      <c r="Y1661" s="29">
        <f t="shared" si="476"/>
        <v>0</v>
      </c>
      <c r="Z1661" s="20">
        <f t="shared" si="477"/>
        <v>0</v>
      </c>
      <c r="AA1661" s="20">
        <f t="shared" si="478"/>
        <v>0</v>
      </c>
      <c r="AB1661" s="20">
        <f t="shared" si="479"/>
        <v>0</v>
      </c>
      <c r="AC1661" s="20">
        <f t="shared" si="480"/>
        <v>0</v>
      </c>
      <c r="AD1661" s="20">
        <f t="shared" si="481"/>
        <v>0</v>
      </c>
      <c r="AE1661" s="23">
        <f t="shared" si="482"/>
        <v>0</v>
      </c>
      <c r="AF1661" s="25">
        <f t="shared" si="483"/>
        <v>0</v>
      </c>
      <c r="AG1661" s="230">
        <f t="shared" si="487"/>
        <v>0</v>
      </c>
      <c r="AH1661" s="25">
        <f t="shared" si="484"/>
        <v>0</v>
      </c>
      <c r="AI1661" s="23"/>
      <c r="AJ1661" s="49">
        <f t="shared" si="485"/>
        <v>2</v>
      </c>
      <c r="AK1661" s="181" t="s">
        <v>115</v>
      </c>
      <c r="AL1661" s="182">
        <f t="shared" si="486"/>
        <v>3.3333333333333335E-3</v>
      </c>
      <c r="AM1661" s="69" t="s">
        <v>1198</v>
      </c>
      <c r="AN1661" s="20"/>
      <c r="AO1661" s="20"/>
      <c r="AP1661" s="21"/>
      <c r="AQ1661" s="122"/>
      <c r="AR1661" s="185" t="str">
        <f>INDEX(Преподаватели!F$3:F$72,MATCH($AK1661,Преподаватели!$E$3:$E$72,0),1)</f>
        <v>доц.</v>
      </c>
      <c r="AS1661" s="101" t="str">
        <f>INDEX(Преподаватели!G$3:G$72,MATCH($AK1661,Преподаватели!$E$3:$E$72,0),1)</f>
        <v>шт.</v>
      </c>
      <c r="AT1661" s="101" t="str">
        <f>INDEX(Преподаватели!H$3:H$72,MATCH($AK1661,Преподаватели!$E$3:$E$72,0),1)</f>
        <v>к.н.</v>
      </c>
      <c r="AU1661" s="186" t="str">
        <f>INDEX(Преподаватели!I$3:I$72,MATCH($AK1661,Преподаватели!$E$3:$E$72,0),1)</f>
        <v>б.з.</v>
      </c>
      <c r="AV1661" s="157"/>
      <c r="AW1661" s="163"/>
      <c r="AX1661" s="163"/>
      <c r="AY1661" s="164"/>
      <c r="AZ1661" s="165"/>
      <c r="BA1661" s="165"/>
    </row>
    <row r="1662" spans="1:53" s="1" customFormat="1" ht="25.5">
      <c r="A1662" s="388" t="s">
        <v>1213</v>
      </c>
      <c r="B1662" s="145" t="s">
        <v>1212</v>
      </c>
      <c r="C1662" s="379" t="s">
        <v>1147</v>
      </c>
      <c r="D1662" s="373" t="s">
        <v>437</v>
      </c>
      <c r="E1662" s="373" t="s">
        <v>252</v>
      </c>
      <c r="F1662" s="373">
        <v>1</v>
      </c>
      <c r="G1662" s="374" t="s">
        <v>1209</v>
      </c>
      <c r="H1662" s="373">
        <v>8</v>
      </c>
      <c r="I1662" s="375">
        <v>1</v>
      </c>
      <c r="J1662" s="37" t="s">
        <v>106</v>
      </c>
      <c r="K1662" s="31"/>
      <c r="L1662" s="31"/>
      <c r="M1662" s="38"/>
      <c r="N1662" s="193">
        <v>5</v>
      </c>
      <c r="O1662" s="21">
        <v>150</v>
      </c>
      <c r="P1662" s="21">
        <v>4</v>
      </c>
      <c r="Q1662" s="373">
        <v>2</v>
      </c>
      <c r="R1662" s="21"/>
      <c r="S1662" s="21">
        <v>2</v>
      </c>
      <c r="T1662" s="121">
        <v>132</v>
      </c>
      <c r="U1662" s="50">
        <f t="shared" si="472"/>
        <v>2</v>
      </c>
      <c r="V1662" s="29">
        <f t="shared" si="473"/>
        <v>0</v>
      </c>
      <c r="W1662" s="29">
        <f t="shared" si="474"/>
        <v>2</v>
      </c>
      <c r="X1662" s="57">
        <f t="shared" si="475"/>
        <v>0</v>
      </c>
      <c r="Y1662" s="29">
        <f t="shared" si="476"/>
        <v>0</v>
      </c>
      <c r="Z1662" s="20">
        <f t="shared" si="477"/>
        <v>0</v>
      </c>
      <c r="AA1662" s="20">
        <f t="shared" si="478"/>
        <v>0</v>
      </c>
      <c r="AB1662" s="20">
        <f t="shared" si="479"/>
        <v>2</v>
      </c>
      <c r="AC1662" s="20">
        <f t="shared" si="480"/>
        <v>0</v>
      </c>
      <c r="AD1662" s="20">
        <f t="shared" si="481"/>
        <v>0</v>
      </c>
      <c r="AE1662" s="23">
        <f t="shared" si="482"/>
        <v>0</v>
      </c>
      <c r="AF1662" s="25">
        <f t="shared" si="483"/>
        <v>0</v>
      </c>
      <c r="AG1662" s="230">
        <f t="shared" si="487"/>
        <v>1.6</v>
      </c>
      <c r="AH1662" s="25">
        <f t="shared" si="484"/>
        <v>0</v>
      </c>
      <c r="AI1662" s="23"/>
      <c r="AJ1662" s="49">
        <f t="shared" si="485"/>
        <v>7.6</v>
      </c>
      <c r="AK1662" s="181" t="s">
        <v>115</v>
      </c>
      <c r="AL1662" s="182">
        <f t="shared" si="486"/>
        <v>1.2666666666666666E-2</v>
      </c>
      <c r="AM1662" s="158" t="s">
        <v>1198</v>
      </c>
      <c r="AN1662" s="20"/>
      <c r="AO1662" s="20"/>
      <c r="AP1662" s="21"/>
      <c r="AQ1662" s="122"/>
      <c r="AR1662" s="185" t="str">
        <f>INDEX(Преподаватели!F$3:F$72,MATCH($AK1662,Преподаватели!$E$3:$E$72,0),1)</f>
        <v>доц.</v>
      </c>
      <c r="AS1662" s="101" t="str">
        <f>INDEX(Преподаватели!G$3:G$72,MATCH($AK1662,Преподаватели!$E$3:$E$72,0),1)</f>
        <v>шт.</v>
      </c>
      <c r="AT1662" s="101" t="str">
        <f>INDEX(Преподаватели!H$3:H$72,MATCH($AK1662,Преподаватели!$E$3:$E$72,0),1)</f>
        <v>к.н.</v>
      </c>
      <c r="AU1662" s="186" t="str">
        <f>INDEX(Преподаватели!I$3:I$72,MATCH($AK1662,Преподаватели!$E$3:$E$72,0),1)</f>
        <v>б.з.</v>
      </c>
      <c r="AV1662" s="157"/>
      <c r="AW1662" s="163"/>
      <c r="AX1662" s="163"/>
      <c r="AY1662" s="164"/>
      <c r="AZ1662" s="165"/>
      <c r="BA1662" s="165"/>
    </row>
    <row r="1663" spans="1:53" s="1" customFormat="1" ht="25.5">
      <c r="A1663" s="385" t="s">
        <v>1214</v>
      </c>
      <c r="B1663" s="145" t="s">
        <v>1215</v>
      </c>
      <c r="C1663" s="372" t="s">
        <v>1147</v>
      </c>
      <c r="D1663" s="373" t="s">
        <v>437</v>
      </c>
      <c r="E1663" s="373" t="s">
        <v>252</v>
      </c>
      <c r="F1663" s="373">
        <v>1</v>
      </c>
      <c r="G1663" s="374" t="s">
        <v>1209</v>
      </c>
      <c r="H1663" s="373">
        <v>8</v>
      </c>
      <c r="I1663" s="375">
        <v>1</v>
      </c>
      <c r="J1663" s="37"/>
      <c r="K1663" s="31"/>
      <c r="L1663" s="31" t="s">
        <v>439</v>
      </c>
      <c r="M1663" s="38"/>
      <c r="N1663" s="193">
        <v>0</v>
      </c>
      <c r="O1663" s="21"/>
      <c r="P1663" s="21">
        <v>2</v>
      </c>
      <c r="Q1663" s="373">
        <v>2</v>
      </c>
      <c r="R1663" s="21"/>
      <c r="S1663" s="21"/>
      <c r="T1663" s="121"/>
      <c r="U1663" s="50">
        <f t="shared" si="472"/>
        <v>2</v>
      </c>
      <c r="V1663" s="29">
        <f t="shared" si="473"/>
        <v>0</v>
      </c>
      <c r="W1663" s="29">
        <f t="shared" si="474"/>
        <v>0</v>
      </c>
      <c r="X1663" s="57">
        <f t="shared" si="475"/>
        <v>0</v>
      </c>
      <c r="Y1663" s="29">
        <f t="shared" si="476"/>
        <v>0</v>
      </c>
      <c r="Z1663" s="20">
        <f t="shared" si="477"/>
        <v>0</v>
      </c>
      <c r="AA1663" s="20">
        <f t="shared" si="478"/>
        <v>0</v>
      </c>
      <c r="AB1663" s="20">
        <f t="shared" si="479"/>
        <v>0</v>
      </c>
      <c r="AC1663" s="20">
        <f t="shared" si="480"/>
        <v>0</v>
      </c>
      <c r="AD1663" s="20">
        <f t="shared" si="481"/>
        <v>0</v>
      </c>
      <c r="AE1663" s="23">
        <f t="shared" si="482"/>
        <v>0</v>
      </c>
      <c r="AF1663" s="25">
        <f t="shared" si="483"/>
        <v>0</v>
      </c>
      <c r="AG1663" s="230">
        <f t="shared" si="487"/>
        <v>0</v>
      </c>
      <c r="AH1663" s="25">
        <f t="shared" si="484"/>
        <v>0</v>
      </c>
      <c r="AI1663" s="23"/>
      <c r="AJ1663" s="49">
        <f t="shared" si="485"/>
        <v>2</v>
      </c>
      <c r="AK1663" s="181" t="s">
        <v>115</v>
      </c>
      <c r="AL1663" s="182">
        <f t="shared" si="486"/>
        <v>3.3333333333333335E-3</v>
      </c>
      <c r="AM1663" s="158" t="s">
        <v>1198</v>
      </c>
      <c r="AN1663" s="20"/>
      <c r="AO1663" s="20"/>
      <c r="AP1663" s="21"/>
      <c r="AQ1663" s="122"/>
      <c r="AR1663" s="185" t="str">
        <f>INDEX(Преподаватели!F$3:F$72,MATCH($AK1663,Преподаватели!$E$3:$E$72,0),1)</f>
        <v>доц.</v>
      </c>
      <c r="AS1663" s="101" t="str">
        <f>INDEX(Преподаватели!G$3:G$72,MATCH($AK1663,Преподаватели!$E$3:$E$72,0),1)</f>
        <v>шт.</v>
      </c>
      <c r="AT1663" s="101" t="str">
        <f>INDEX(Преподаватели!H$3:H$72,MATCH($AK1663,Преподаватели!$E$3:$E$72,0),1)</f>
        <v>к.н.</v>
      </c>
      <c r="AU1663" s="186" t="str">
        <f>INDEX(Преподаватели!I$3:I$72,MATCH($AK1663,Преподаватели!$E$3:$E$72,0),1)</f>
        <v>б.з.</v>
      </c>
      <c r="AV1663" s="157"/>
      <c r="AW1663" s="163"/>
      <c r="AX1663" s="163"/>
      <c r="AY1663" s="164"/>
      <c r="AZ1663" s="165"/>
      <c r="BA1663" s="165"/>
    </row>
    <row r="1664" spans="1:53" ht="25.5">
      <c r="A1664" s="367" t="s">
        <v>873</v>
      </c>
      <c r="B1664" s="145" t="s">
        <v>1215</v>
      </c>
      <c r="C1664" s="379" t="s">
        <v>1147</v>
      </c>
      <c r="D1664" s="373" t="s">
        <v>437</v>
      </c>
      <c r="E1664" s="373" t="s">
        <v>252</v>
      </c>
      <c r="F1664" s="373">
        <v>2</v>
      </c>
      <c r="G1664" s="374" t="s">
        <v>1209</v>
      </c>
      <c r="H1664" s="373">
        <v>8</v>
      </c>
      <c r="I1664" s="375">
        <v>1</v>
      </c>
      <c r="J1664" s="37" t="s">
        <v>106</v>
      </c>
      <c r="K1664" s="31"/>
      <c r="L1664" s="31" t="s">
        <v>106</v>
      </c>
      <c r="M1664" s="38"/>
      <c r="N1664" s="193">
        <v>4</v>
      </c>
      <c r="O1664" s="21">
        <v>120</v>
      </c>
      <c r="P1664" s="21">
        <f t="shared" si="471"/>
        <v>10</v>
      </c>
      <c r="Q1664" s="373">
        <v>2</v>
      </c>
      <c r="R1664" s="21"/>
      <c r="S1664" s="21">
        <v>8</v>
      </c>
      <c r="T1664" s="121">
        <v>104</v>
      </c>
      <c r="U1664" s="50">
        <f t="shared" si="472"/>
        <v>2</v>
      </c>
      <c r="V1664" s="29">
        <f t="shared" si="473"/>
        <v>0</v>
      </c>
      <c r="W1664" s="29">
        <f t="shared" si="474"/>
        <v>8</v>
      </c>
      <c r="X1664" s="57">
        <f t="shared" si="475"/>
        <v>0</v>
      </c>
      <c r="Y1664" s="29">
        <f t="shared" si="476"/>
        <v>24</v>
      </c>
      <c r="Z1664" s="20">
        <f t="shared" si="477"/>
        <v>0</v>
      </c>
      <c r="AA1664" s="20">
        <f t="shared" si="478"/>
        <v>0</v>
      </c>
      <c r="AB1664" s="20">
        <f t="shared" si="479"/>
        <v>2</v>
      </c>
      <c r="AC1664" s="20">
        <f t="shared" si="480"/>
        <v>0</v>
      </c>
      <c r="AD1664" s="20">
        <f t="shared" si="481"/>
        <v>0</v>
      </c>
      <c r="AE1664" s="23">
        <f t="shared" si="482"/>
        <v>0</v>
      </c>
      <c r="AF1664" s="25">
        <f t="shared" si="483"/>
        <v>0</v>
      </c>
      <c r="AG1664" s="230">
        <f t="shared" si="487"/>
        <v>0</v>
      </c>
      <c r="AH1664" s="25">
        <f t="shared" si="484"/>
        <v>0</v>
      </c>
      <c r="AI1664" s="23"/>
      <c r="AJ1664" s="49">
        <f t="shared" si="485"/>
        <v>36</v>
      </c>
      <c r="AK1664" s="181" t="s">
        <v>115</v>
      </c>
      <c r="AL1664" s="182">
        <f t="shared" si="486"/>
        <v>0.06</v>
      </c>
      <c r="AM1664" s="69" t="s">
        <v>1198</v>
      </c>
      <c r="AN1664" s="20"/>
      <c r="AO1664" s="20"/>
      <c r="AP1664" s="21"/>
      <c r="AQ1664" s="122"/>
      <c r="AR1664" s="185" t="str">
        <f>INDEX(Преподаватели!F$3:F$72,MATCH($AK1664,Преподаватели!$E$3:$E$72,0),1)</f>
        <v>доц.</v>
      </c>
      <c r="AS1664" s="101" t="str">
        <f>INDEX(Преподаватели!G$3:G$72,MATCH($AK1664,Преподаватели!$E$3:$E$72,0),1)</f>
        <v>шт.</v>
      </c>
      <c r="AT1664" s="101" t="str">
        <f>INDEX(Преподаватели!H$3:H$72,MATCH($AK1664,Преподаватели!$E$3:$E$72,0),1)</f>
        <v>к.н.</v>
      </c>
      <c r="AU1664" s="186" t="str">
        <f>INDEX(Преподаватели!I$3:I$72,MATCH($AK1664,Преподаватели!$E$3:$E$72,0),1)</f>
        <v>б.з.</v>
      </c>
      <c r="AV1664" s="157"/>
      <c r="AW1664" s="163"/>
      <c r="AX1664" s="163"/>
      <c r="AY1664" s="164"/>
      <c r="AZ1664" s="165"/>
      <c r="BA1664" s="165"/>
    </row>
    <row r="1665" spans="1:53" s="1" customFormat="1" ht="25.5">
      <c r="A1665" s="389" t="s">
        <v>1216</v>
      </c>
      <c r="B1665" s="145" t="s">
        <v>1170</v>
      </c>
      <c r="C1665" s="382" t="s">
        <v>1147</v>
      </c>
      <c r="D1665" s="383" t="s">
        <v>437</v>
      </c>
      <c r="E1665" s="383" t="s">
        <v>252</v>
      </c>
      <c r="F1665" s="373">
        <v>1</v>
      </c>
      <c r="G1665" s="374" t="s">
        <v>1209</v>
      </c>
      <c r="H1665" s="373">
        <v>8</v>
      </c>
      <c r="I1665" s="384">
        <v>1</v>
      </c>
      <c r="J1665" s="37"/>
      <c r="K1665" s="31"/>
      <c r="L1665" s="31"/>
      <c r="M1665" s="38"/>
      <c r="N1665" s="193">
        <v>0</v>
      </c>
      <c r="O1665" s="21"/>
      <c r="P1665" s="21">
        <f t="shared" si="471"/>
        <v>6</v>
      </c>
      <c r="Q1665" s="383">
        <v>6</v>
      </c>
      <c r="R1665" s="21"/>
      <c r="S1665" s="21"/>
      <c r="T1665" s="121"/>
      <c r="U1665" s="50">
        <f t="shared" si="472"/>
        <v>6</v>
      </c>
      <c r="V1665" s="29">
        <f t="shared" si="473"/>
        <v>0</v>
      </c>
      <c r="W1665" s="29">
        <f t="shared" si="474"/>
        <v>0</v>
      </c>
      <c r="X1665" s="57">
        <f t="shared" si="475"/>
        <v>0</v>
      </c>
      <c r="Y1665" s="29">
        <f t="shared" si="476"/>
        <v>0</v>
      </c>
      <c r="Z1665" s="20">
        <f t="shared" si="477"/>
        <v>0</v>
      </c>
      <c r="AA1665" s="20">
        <f t="shared" si="478"/>
        <v>0</v>
      </c>
      <c r="AB1665" s="20">
        <f t="shared" si="479"/>
        <v>0</v>
      </c>
      <c r="AC1665" s="20">
        <f t="shared" si="480"/>
        <v>0</v>
      </c>
      <c r="AD1665" s="20">
        <f t="shared" si="481"/>
        <v>0</v>
      </c>
      <c r="AE1665" s="23">
        <f t="shared" si="482"/>
        <v>0</v>
      </c>
      <c r="AF1665" s="25">
        <f t="shared" si="483"/>
        <v>0</v>
      </c>
      <c r="AG1665" s="230">
        <f t="shared" si="487"/>
        <v>0</v>
      </c>
      <c r="AH1665" s="25">
        <f t="shared" si="484"/>
        <v>0</v>
      </c>
      <c r="AI1665" s="23"/>
      <c r="AJ1665" s="49">
        <f t="shared" si="485"/>
        <v>6</v>
      </c>
      <c r="AK1665" s="181" t="s">
        <v>1161</v>
      </c>
      <c r="AL1665" s="182">
        <f t="shared" si="486"/>
        <v>0.01</v>
      </c>
      <c r="AM1665" s="158" t="s">
        <v>1198</v>
      </c>
      <c r="AN1665" s="20"/>
      <c r="AO1665" s="20"/>
      <c r="AP1665" s="21"/>
      <c r="AQ1665" s="122"/>
      <c r="AR1665" s="185" t="str">
        <f>INDEX(Преподаватели!F$3:F$72,MATCH($AK1665,Преподаватели!$E$3:$E$72,0),1)</f>
        <v>доц.</v>
      </c>
      <c r="AS1665" s="101" t="str">
        <f>INDEX(Преподаватели!G$3:G$72,MATCH($AK1665,Преподаватели!$E$3:$E$72,0),1)</f>
        <v>шт.</v>
      </c>
      <c r="AT1665" s="101" t="str">
        <f>INDEX(Преподаватели!H$3:H$72,MATCH($AK1665,Преподаватели!$E$3:$E$72,0),1)</f>
        <v>к.н.</v>
      </c>
      <c r="AU1665" s="186" t="str">
        <f>INDEX(Преподаватели!I$3:I$72,MATCH($AK1665,Преподаватели!$E$3:$E$72,0),1)</f>
        <v>б.з.</v>
      </c>
      <c r="AV1665" s="157"/>
      <c r="AW1665" s="163"/>
      <c r="AX1665" s="163"/>
      <c r="AY1665" s="164"/>
      <c r="AZ1665" s="165"/>
      <c r="BA1665" s="165"/>
    </row>
    <row r="1666" spans="1:53" s="1" customFormat="1" ht="25.5">
      <c r="A1666" s="388" t="s">
        <v>1216</v>
      </c>
      <c r="B1666" s="145" t="s">
        <v>1170</v>
      </c>
      <c r="C1666" s="382" t="s">
        <v>1147</v>
      </c>
      <c r="D1666" s="383" t="s">
        <v>437</v>
      </c>
      <c r="E1666" s="383" t="s">
        <v>252</v>
      </c>
      <c r="F1666" s="373">
        <v>2</v>
      </c>
      <c r="G1666" s="374" t="s">
        <v>1209</v>
      </c>
      <c r="H1666" s="373">
        <v>8</v>
      </c>
      <c r="I1666" s="384">
        <v>1</v>
      </c>
      <c r="J1666" s="37"/>
      <c r="K1666" s="31" t="s">
        <v>106</v>
      </c>
      <c r="L1666" s="31"/>
      <c r="M1666" s="38"/>
      <c r="N1666" s="193">
        <v>4</v>
      </c>
      <c r="O1666" s="21">
        <v>120</v>
      </c>
      <c r="P1666" s="21">
        <f t="shared" si="471"/>
        <v>10</v>
      </c>
      <c r="Q1666" s="21">
        <v>2</v>
      </c>
      <c r="R1666" s="21">
        <v>8</v>
      </c>
      <c r="S1666" s="21"/>
      <c r="T1666" s="121">
        <v>104</v>
      </c>
      <c r="U1666" s="50">
        <f t="shared" si="472"/>
        <v>2</v>
      </c>
      <c r="V1666" s="29">
        <f t="shared" si="473"/>
        <v>8</v>
      </c>
      <c r="W1666" s="29">
        <f t="shared" si="474"/>
        <v>0</v>
      </c>
      <c r="X1666" s="57">
        <f t="shared" si="475"/>
        <v>0</v>
      </c>
      <c r="Y1666" s="29">
        <f t="shared" si="476"/>
        <v>0</v>
      </c>
      <c r="Z1666" s="20">
        <f t="shared" si="477"/>
        <v>0</v>
      </c>
      <c r="AA1666" s="20">
        <f t="shared" si="478"/>
        <v>0</v>
      </c>
      <c r="AB1666" s="20">
        <f t="shared" si="479"/>
        <v>0</v>
      </c>
      <c r="AC1666" s="20">
        <f t="shared" si="480"/>
        <v>0</v>
      </c>
      <c r="AD1666" s="20">
        <f t="shared" si="481"/>
        <v>0</v>
      </c>
      <c r="AE1666" s="23">
        <f t="shared" si="482"/>
        <v>0</v>
      </c>
      <c r="AF1666" s="25">
        <f t="shared" si="483"/>
        <v>0</v>
      </c>
      <c r="AG1666" s="230">
        <f t="shared" si="487"/>
        <v>1.28</v>
      </c>
      <c r="AH1666" s="25">
        <f t="shared" si="484"/>
        <v>0</v>
      </c>
      <c r="AI1666" s="23"/>
      <c r="AJ1666" s="49">
        <f t="shared" si="485"/>
        <v>11.28</v>
      </c>
      <c r="AK1666" s="181" t="s">
        <v>1161</v>
      </c>
      <c r="AL1666" s="182">
        <f t="shared" si="486"/>
        <v>1.8799999999999997E-2</v>
      </c>
      <c r="AM1666" s="158" t="s">
        <v>1198</v>
      </c>
      <c r="AN1666" s="20"/>
      <c r="AO1666" s="20"/>
      <c r="AP1666" s="21"/>
      <c r="AQ1666" s="122"/>
      <c r="AR1666" s="185" t="str">
        <f>INDEX(Преподаватели!F$3:F$72,MATCH($AK1666,Преподаватели!$E$3:$E$72,0),1)</f>
        <v>доц.</v>
      </c>
      <c r="AS1666" s="101" t="str">
        <f>INDEX(Преподаватели!G$3:G$72,MATCH($AK1666,Преподаватели!$E$3:$E$72,0),1)</f>
        <v>шт.</v>
      </c>
      <c r="AT1666" s="101" t="str">
        <f>INDEX(Преподаватели!H$3:H$72,MATCH($AK1666,Преподаватели!$E$3:$E$72,0),1)</f>
        <v>к.н.</v>
      </c>
      <c r="AU1666" s="186" t="str">
        <f>INDEX(Преподаватели!I$3:I$72,MATCH($AK1666,Преподаватели!$E$3:$E$72,0),1)</f>
        <v>б.з.</v>
      </c>
      <c r="AV1666" s="157"/>
      <c r="AW1666" s="163"/>
      <c r="AX1666" s="163"/>
      <c r="AY1666" s="164"/>
      <c r="AZ1666" s="165"/>
      <c r="BA1666" s="165"/>
    </row>
    <row r="1667" spans="1:53" s="1" customFormat="1" ht="25.5">
      <c r="A1667" s="388" t="s">
        <v>1217</v>
      </c>
      <c r="B1667" s="145" t="s">
        <v>1171</v>
      </c>
      <c r="C1667" s="382" t="s">
        <v>1147</v>
      </c>
      <c r="D1667" s="383" t="s">
        <v>437</v>
      </c>
      <c r="E1667" s="383" t="s">
        <v>252</v>
      </c>
      <c r="F1667" s="373">
        <v>1</v>
      </c>
      <c r="G1667" s="374" t="s">
        <v>1209</v>
      </c>
      <c r="H1667" s="373">
        <v>8</v>
      </c>
      <c r="I1667" s="384">
        <v>1</v>
      </c>
      <c r="J1667" s="37"/>
      <c r="K1667" s="31"/>
      <c r="L1667" s="31"/>
      <c r="M1667" s="38"/>
      <c r="N1667" s="193">
        <v>0</v>
      </c>
      <c r="O1667" s="21"/>
      <c r="P1667" s="21">
        <f t="shared" si="471"/>
        <v>6</v>
      </c>
      <c r="Q1667" s="21">
        <v>6</v>
      </c>
      <c r="R1667" s="21"/>
      <c r="S1667" s="21"/>
      <c r="T1667" s="121"/>
      <c r="U1667" s="50">
        <f t="shared" si="472"/>
        <v>6</v>
      </c>
      <c r="V1667" s="29">
        <f t="shared" si="473"/>
        <v>0</v>
      </c>
      <c r="W1667" s="29">
        <f t="shared" si="474"/>
        <v>0</v>
      </c>
      <c r="X1667" s="57">
        <f t="shared" si="475"/>
        <v>0</v>
      </c>
      <c r="Y1667" s="29">
        <f t="shared" si="476"/>
        <v>0</v>
      </c>
      <c r="Z1667" s="20">
        <f t="shared" si="477"/>
        <v>0</v>
      </c>
      <c r="AA1667" s="20">
        <f t="shared" si="478"/>
        <v>0</v>
      </c>
      <c r="AB1667" s="20">
        <f t="shared" si="479"/>
        <v>0</v>
      </c>
      <c r="AC1667" s="20">
        <f t="shared" si="480"/>
        <v>0</v>
      </c>
      <c r="AD1667" s="20">
        <f t="shared" si="481"/>
        <v>0</v>
      </c>
      <c r="AE1667" s="23">
        <f t="shared" si="482"/>
        <v>0</v>
      </c>
      <c r="AF1667" s="25">
        <f t="shared" si="483"/>
        <v>0</v>
      </c>
      <c r="AG1667" s="230">
        <f t="shared" si="487"/>
        <v>0</v>
      </c>
      <c r="AH1667" s="25">
        <f t="shared" si="484"/>
        <v>0</v>
      </c>
      <c r="AI1667" s="23"/>
      <c r="AJ1667" s="49">
        <f t="shared" si="485"/>
        <v>6</v>
      </c>
      <c r="AK1667" s="181" t="s">
        <v>1151</v>
      </c>
      <c r="AL1667" s="182">
        <f t="shared" si="486"/>
        <v>0.01</v>
      </c>
      <c r="AM1667" s="158" t="s">
        <v>1198</v>
      </c>
      <c r="AN1667" s="20"/>
      <c r="AO1667" s="20"/>
      <c r="AP1667" s="21"/>
      <c r="AQ1667" s="122"/>
      <c r="AR1667" s="185" t="str">
        <f>INDEX(Преподаватели!F$3:F$72,MATCH($AK1667,Преподаватели!$E$3:$E$72,0),1)</f>
        <v>доц.</v>
      </c>
      <c r="AS1667" s="101" t="str">
        <f>INDEX(Преподаватели!G$3:G$72,MATCH($AK1667,Преподаватели!$E$3:$E$72,0),1)</f>
        <v>сум.</v>
      </c>
      <c r="AT1667" s="101" t="str">
        <f>INDEX(Преподаватели!H$3:H$72,MATCH($AK1667,Преподаватели!$E$3:$E$72,0),1)</f>
        <v>к.н.</v>
      </c>
      <c r="AU1667" s="186" t="str">
        <f>INDEX(Преподаватели!I$3:I$72,MATCH($AK1667,Преподаватели!$E$3:$E$72,0),1)</f>
        <v>доц.</v>
      </c>
      <c r="AV1667" s="157"/>
      <c r="AW1667" s="163"/>
      <c r="AX1667" s="163"/>
      <c r="AY1667" s="164"/>
      <c r="AZ1667" s="165"/>
      <c r="BA1667" s="165"/>
    </row>
    <row r="1668" spans="1:53" ht="25.5">
      <c r="A1668" s="385" t="s">
        <v>1217</v>
      </c>
      <c r="B1668" s="145" t="s">
        <v>1171</v>
      </c>
      <c r="C1668" s="382" t="s">
        <v>1147</v>
      </c>
      <c r="D1668" s="383" t="s">
        <v>437</v>
      </c>
      <c r="E1668" s="383" t="s">
        <v>252</v>
      </c>
      <c r="F1668" s="373">
        <v>2</v>
      </c>
      <c r="G1668" s="374" t="s">
        <v>1209</v>
      </c>
      <c r="H1668" s="373">
        <v>8</v>
      </c>
      <c r="I1668" s="384">
        <v>1</v>
      </c>
      <c r="J1668" s="37" t="s">
        <v>106</v>
      </c>
      <c r="K1668" s="31"/>
      <c r="L1668" s="31"/>
      <c r="M1668" s="38"/>
      <c r="N1668" s="193">
        <v>5</v>
      </c>
      <c r="O1668" s="21">
        <v>150</v>
      </c>
      <c r="P1668" s="21">
        <f t="shared" si="471"/>
        <v>12</v>
      </c>
      <c r="Q1668" s="21">
        <v>2</v>
      </c>
      <c r="R1668" s="21">
        <v>4</v>
      </c>
      <c r="S1668" s="21">
        <v>6</v>
      </c>
      <c r="T1668" s="121">
        <v>132</v>
      </c>
      <c r="U1668" s="50">
        <f t="shared" si="472"/>
        <v>2</v>
      </c>
      <c r="V1668" s="29">
        <f t="shared" si="473"/>
        <v>4</v>
      </c>
      <c r="W1668" s="29">
        <f t="shared" si="474"/>
        <v>6</v>
      </c>
      <c r="X1668" s="57">
        <f t="shared" si="475"/>
        <v>0</v>
      </c>
      <c r="Y1668" s="29">
        <f t="shared" si="476"/>
        <v>0</v>
      </c>
      <c r="Z1668" s="20">
        <f t="shared" si="477"/>
        <v>0</v>
      </c>
      <c r="AA1668" s="20">
        <f t="shared" si="478"/>
        <v>0</v>
      </c>
      <c r="AB1668" s="20">
        <f t="shared" si="479"/>
        <v>2</v>
      </c>
      <c r="AC1668" s="20">
        <f t="shared" si="480"/>
        <v>0</v>
      </c>
      <c r="AD1668" s="20">
        <f t="shared" si="481"/>
        <v>0</v>
      </c>
      <c r="AE1668" s="23">
        <f t="shared" si="482"/>
        <v>0</v>
      </c>
      <c r="AF1668" s="25">
        <f t="shared" si="483"/>
        <v>0</v>
      </c>
      <c r="AG1668" s="230"/>
      <c r="AH1668" s="25">
        <f t="shared" si="484"/>
        <v>0</v>
      </c>
      <c r="AI1668" s="23"/>
      <c r="AJ1668" s="49">
        <f t="shared" si="485"/>
        <v>14</v>
      </c>
      <c r="AK1668" s="181" t="s">
        <v>1151</v>
      </c>
      <c r="AL1668" s="182">
        <f t="shared" si="486"/>
        <v>2.3333333333333334E-2</v>
      </c>
      <c r="AM1668" s="69" t="s">
        <v>1198</v>
      </c>
      <c r="AN1668" s="20"/>
      <c r="AO1668" s="20"/>
      <c r="AP1668" s="21"/>
      <c r="AQ1668" s="122"/>
      <c r="AR1668" s="185" t="str">
        <f>INDEX(Преподаватели!F$3:F$72,MATCH($AK1668,Преподаватели!$E$3:$E$72,0),1)</f>
        <v>доц.</v>
      </c>
      <c r="AS1668" s="101" t="str">
        <f>INDEX(Преподаватели!G$3:G$72,MATCH($AK1668,Преподаватели!$E$3:$E$72,0),1)</f>
        <v>сум.</v>
      </c>
      <c r="AT1668" s="101" t="str">
        <f>INDEX(Преподаватели!H$3:H$72,MATCH($AK1668,Преподаватели!$E$3:$E$72,0),1)</f>
        <v>к.н.</v>
      </c>
      <c r="AU1668" s="186" t="str">
        <f>INDEX(Преподаватели!I$3:I$72,MATCH($AK1668,Преподаватели!$E$3:$E$72,0),1)</f>
        <v>доц.</v>
      </c>
      <c r="AV1668" s="157"/>
      <c r="AW1668" s="163"/>
      <c r="AX1668" s="163"/>
      <c r="AY1668" s="164"/>
      <c r="AZ1668" s="165"/>
      <c r="BA1668" s="165"/>
    </row>
    <row r="1669" spans="1:53" s="1" customFormat="1">
      <c r="A1669" s="387" t="s">
        <v>1208</v>
      </c>
      <c r="B1669" s="145" t="s">
        <v>569</v>
      </c>
      <c r="C1669" s="382" t="s">
        <v>1147</v>
      </c>
      <c r="D1669" s="383" t="s">
        <v>437</v>
      </c>
      <c r="E1669" s="383" t="s">
        <v>252</v>
      </c>
      <c r="F1669" s="373">
        <v>1</v>
      </c>
      <c r="G1669" s="374" t="s">
        <v>1209</v>
      </c>
      <c r="H1669" s="373">
        <v>8</v>
      </c>
      <c r="I1669" s="384">
        <v>1</v>
      </c>
      <c r="J1669" s="37"/>
      <c r="K1669" s="31"/>
      <c r="L1669" s="31"/>
      <c r="M1669" s="38"/>
      <c r="N1669" s="193">
        <v>0</v>
      </c>
      <c r="O1669" s="21"/>
      <c r="P1669" s="21">
        <f t="shared" si="471"/>
        <v>4</v>
      </c>
      <c r="Q1669" s="21">
        <v>4</v>
      </c>
      <c r="R1669" s="21"/>
      <c r="S1669" s="21"/>
      <c r="T1669" s="121"/>
      <c r="U1669" s="50">
        <f t="shared" si="472"/>
        <v>4</v>
      </c>
      <c r="V1669" s="29">
        <f t="shared" si="473"/>
        <v>0</v>
      </c>
      <c r="W1669" s="29">
        <f t="shared" si="474"/>
        <v>0</v>
      </c>
      <c r="X1669" s="57">
        <f t="shared" si="475"/>
        <v>0</v>
      </c>
      <c r="Y1669" s="29">
        <f t="shared" si="476"/>
        <v>0</v>
      </c>
      <c r="Z1669" s="20">
        <f t="shared" si="477"/>
        <v>0</v>
      </c>
      <c r="AA1669" s="20">
        <f t="shared" si="478"/>
        <v>0</v>
      </c>
      <c r="AB1669" s="20">
        <f t="shared" si="479"/>
        <v>0</v>
      </c>
      <c r="AC1669" s="20">
        <f t="shared" si="480"/>
        <v>0</v>
      </c>
      <c r="AD1669" s="20">
        <f t="shared" si="481"/>
        <v>0</v>
      </c>
      <c r="AE1669" s="23">
        <f t="shared" si="482"/>
        <v>0</v>
      </c>
      <c r="AF1669" s="25">
        <f t="shared" si="483"/>
        <v>0</v>
      </c>
      <c r="AG1669" s="230">
        <f t="shared" si="487"/>
        <v>0</v>
      </c>
      <c r="AH1669" s="25">
        <f t="shared" si="484"/>
        <v>0</v>
      </c>
      <c r="AI1669" s="23"/>
      <c r="AJ1669" s="49">
        <f t="shared" si="485"/>
        <v>4</v>
      </c>
      <c r="AK1669" s="181" t="s">
        <v>254</v>
      </c>
      <c r="AL1669" s="182">
        <f t="shared" si="486"/>
        <v>6.6666666666666671E-3</v>
      </c>
      <c r="AM1669" s="158" t="s">
        <v>140</v>
      </c>
      <c r="AN1669" s="20"/>
      <c r="AO1669" s="20"/>
      <c r="AP1669" s="21"/>
      <c r="AQ1669" s="122"/>
      <c r="AR1669" s="185" t="str">
        <f>INDEX(Преподаватели!F$3:F$72,MATCH($AK1669,Преподаватели!$E$3:$E$72,0),1)</f>
        <v>доц.</v>
      </c>
      <c r="AS1669" s="101" t="str">
        <f>INDEX(Преподаватели!G$3:G$72,MATCH($AK1669,Преподаватели!$E$3:$E$72,0),1)</f>
        <v>шт.сум.</v>
      </c>
      <c r="AT1669" s="101" t="str">
        <f>INDEX(Преподаватели!H$3:H$72,MATCH($AK1669,Преподаватели!$E$3:$E$72,0),1)</f>
        <v>к.н.</v>
      </c>
      <c r="AU1669" s="186" t="str">
        <f>INDEX(Преподаватели!I$3:I$72,MATCH($AK1669,Преподаватели!$E$3:$E$72,0),1)</f>
        <v>доц.</v>
      </c>
      <c r="AV1669" s="157"/>
      <c r="AW1669" s="163"/>
      <c r="AX1669" s="163"/>
      <c r="AY1669" s="164"/>
      <c r="AZ1669" s="165"/>
      <c r="BA1669" s="165"/>
    </row>
    <row r="1670" spans="1:53">
      <c r="A1670" s="388" t="s">
        <v>1218</v>
      </c>
      <c r="B1670" s="145" t="s">
        <v>569</v>
      </c>
      <c r="C1670" s="382" t="s">
        <v>1147</v>
      </c>
      <c r="D1670" s="383" t="s">
        <v>437</v>
      </c>
      <c r="E1670" s="383" t="s">
        <v>252</v>
      </c>
      <c r="F1670" s="373">
        <v>1</v>
      </c>
      <c r="G1670" s="374" t="s">
        <v>1209</v>
      </c>
      <c r="H1670" s="373">
        <v>8</v>
      </c>
      <c r="I1670" s="384">
        <v>1</v>
      </c>
      <c r="J1670" s="37" t="s">
        <v>106</v>
      </c>
      <c r="K1670" s="31"/>
      <c r="L1670" s="31"/>
      <c r="M1670" s="38"/>
      <c r="N1670" s="193">
        <v>4</v>
      </c>
      <c r="O1670" s="21">
        <v>120</v>
      </c>
      <c r="P1670" s="21">
        <f t="shared" si="471"/>
        <v>6</v>
      </c>
      <c r="Q1670" s="21"/>
      <c r="R1670" s="21"/>
      <c r="S1670" s="21">
        <v>6</v>
      </c>
      <c r="T1670" s="121">
        <v>106</v>
      </c>
      <c r="U1670" s="50">
        <f t="shared" si="472"/>
        <v>0</v>
      </c>
      <c r="V1670" s="29">
        <f t="shared" si="473"/>
        <v>0</v>
      </c>
      <c r="W1670" s="29">
        <f t="shared" si="474"/>
        <v>6</v>
      </c>
      <c r="X1670" s="57">
        <f t="shared" si="475"/>
        <v>0</v>
      </c>
      <c r="Y1670" s="29">
        <f t="shared" si="476"/>
        <v>0</v>
      </c>
      <c r="Z1670" s="20">
        <f t="shared" si="477"/>
        <v>0</v>
      </c>
      <c r="AA1670" s="20">
        <f t="shared" si="478"/>
        <v>0</v>
      </c>
      <c r="AB1670" s="20">
        <f t="shared" si="479"/>
        <v>2</v>
      </c>
      <c r="AC1670" s="20">
        <f t="shared" si="480"/>
        <v>0</v>
      </c>
      <c r="AD1670" s="20">
        <f t="shared" si="481"/>
        <v>0</v>
      </c>
      <c r="AE1670" s="23">
        <f t="shared" si="482"/>
        <v>0</v>
      </c>
      <c r="AF1670" s="25">
        <f t="shared" si="483"/>
        <v>0</v>
      </c>
      <c r="AG1670" s="230">
        <f t="shared" si="487"/>
        <v>1.28</v>
      </c>
      <c r="AH1670" s="25">
        <f t="shared" si="484"/>
        <v>0</v>
      </c>
      <c r="AI1670" s="23"/>
      <c r="AJ1670" s="49">
        <f t="shared" si="485"/>
        <v>9.2799999999999994</v>
      </c>
      <c r="AK1670" s="181" t="s">
        <v>254</v>
      </c>
      <c r="AL1670" s="182">
        <f t="shared" si="486"/>
        <v>1.5466666666666665E-2</v>
      </c>
      <c r="AM1670" s="69" t="s">
        <v>140</v>
      </c>
      <c r="AN1670" s="20"/>
      <c r="AO1670" s="20"/>
      <c r="AP1670" s="21"/>
      <c r="AQ1670" s="122"/>
      <c r="AR1670" s="185" t="str">
        <f>INDEX(Преподаватели!F$3:F$72,MATCH($AK1670,Преподаватели!$E$3:$E$72,0),1)</f>
        <v>доц.</v>
      </c>
      <c r="AS1670" s="101" t="str">
        <f>INDEX(Преподаватели!G$3:G$72,MATCH($AK1670,Преподаватели!$E$3:$E$72,0),1)</f>
        <v>шт.сум.</v>
      </c>
      <c r="AT1670" s="101" t="str">
        <f>INDEX(Преподаватели!H$3:H$72,MATCH($AK1670,Преподаватели!$E$3:$E$72,0),1)</f>
        <v>к.н.</v>
      </c>
      <c r="AU1670" s="186" t="str">
        <f>INDEX(Преподаватели!I$3:I$72,MATCH($AK1670,Преподаватели!$E$3:$E$72,0),1)</f>
        <v>доц.</v>
      </c>
      <c r="AV1670" s="157"/>
      <c r="AW1670" s="163"/>
      <c r="AX1670" s="163"/>
      <c r="AY1670" s="164"/>
      <c r="AZ1670" s="165"/>
      <c r="BA1670" s="165"/>
    </row>
    <row r="1671" spans="1:53" s="1" customFormat="1">
      <c r="A1671" s="390" t="s">
        <v>877</v>
      </c>
      <c r="B1671" s="145" t="s">
        <v>1056</v>
      </c>
      <c r="C1671" s="382" t="s">
        <v>1147</v>
      </c>
      <c r="D1671" s="383" t="s">
        <v>437</v>
      </c>
      <c r="E1671" s="383" t="s">
        <v>252</v>
      </c>
      <c r="F1671" s="373">
        <v>2</v>
      </c>
      <c r="G1671" s="374" t="s">
        <v>1209</v>
      </c>
      <c r="H1671" s="373">
        <v>8</v>
      </c>
      <c r="I1671" s="384">
        <v>1</v>
      </c>
      <c r="J1671" s="37"/>
      <c r="K1671" s="31" t="s">
        <v>879</v>
      </c>
      <c r="L1671" s="31"/>
      <c r="M1671" s="38"/>
      <c r="N1671" s="193">
        <v>3</v>
      </c>
      <c r="O1671" s="21">
        <v>90</v>
      </c>
      <c r="P1671" s="21">
        <f t="shared" si="471"/>
        <v>0</v>
      </c>
      <c r="Q1671" s="21"/>
      <c r="R1671" s="21"/>
      <c r="S1671" s="21"/>
      <c r="T1671" s="121"/>
      <c r="U1671" s="50">
        <f t="shared" si="472"/>
        <v>0</v>
      </c>
      <c r="V1671" s="29">
        <f t="shared" si="473"/>
        <v>0</v>
      </c>
      <c r="W1671" s="29">
        <f t="shared" si="474"/>
        <v>0</v>
      </c>
      <c r="X1671" s="57">
        <f t="shared" si="475"/>
        <v>0</v>
      </c>
      <c r="Y1671" s="29">
        <f t="shared" si="476"/>
        <v>0</v>
      </c>
      <c r="Z1671" s="20">
        <f t="shared" si="477"/>
        <v>0</v>
      </c>
      <c r="AA1671" s="20">
        <f t="shared" si="478"/>
        <v>0</v>
      </c>
      <c r="AB1671" s="20">
        <f t="shared" si="479"/>
        <v>0</v>
      </c>
      <c r="AC1671" s="20">
        <f t="shared" si="480"/>
        <v>0</v>
      </c>
      <c r="AD1671" s="20">
        <f t="shared" si="481"/>
        <v>0</v>
      </c>
      <c r="AE1671" s="23">
        <f t="shared" si="482"/>
        <v>0</v>
      </c>
      <c r="AF1671" s="25">
        <f t="shared" si="483"/>
        <v>0.8</v>
      </c>
      <c r="AG1671" s="230">
        <f t="shared" si="487"/>
        <v>0</v>
      </c>
      <c r="AH1671" s="25">
        <f t="shared" si="484"/>
        <v>0</v>
      </c>
      <c r="AI1671" s="23"/>
      <c r="AJ1671" s="49">
        <f t="shared" si="485"/>
        <v>0.8</v>
      </c>
      <c r="AK1671" s="181" t="s">
        <v>1149</v>
      </c>
      <c r="AL1671" s="182">
        <f t="shared" si="486"/>
        <v>1.3333333333333335E-3</v>
      </c>
      <c r="AM1671" s="158" t="s">
        <v>1198</v>
      </c>
      <c r="AN1671" s="20"/>
      <c r="AO1671" s="20"/>
      <c r="AP1671" s="21"/>
      <c r="AQ1671" s="122"/>
      <c r="AR1671" s="185" t="str">
        <f>INDEX(Преподаватели!F$3:F$72,MATCH($AK1671,Преподаватели!$E$3:$E$72,0),1)</f>
        <v>ст.викл.</v>
      </c>
      <c r="AS1671" s="101" t="str">
        <f>INDEX(Преподаватели!G$3:G$72,MATCH($AK1671,Преподаватели!$E$3:$E$72,0),1)</f>
        <v>шт.</v>
      </c>
      <c r="AT1671" s="101" t="str">
        <f>INDEX(Преподаватели!H$3:H$72,MATCH($AK1671,Преподаватели!$E$3:$E$72,0),1)</f>
        <v>б.с.</v>
      </c>
      <c r="AU1671" s="186" t="str">
        <f>INDEX(Преподаватели!I$3:I$72,MATCH($AK1671,Преподаватели!$E$3:$E$72,0),1)</f>
        <v>б.з.</v>
      </c>
      <c r="AV1671" s="157"/>
      <c r="AW1671" s="163"/>
      <c r="AX1671" s="163"/>
      <c r="AY1671" s="164"/>
      <c r="AZ1671" s="165"/>
      <c r="BA1671" s="165"/>
    </row>
    <row r="1672" spans="1:53" ht="15" customHeight="1">
      <c r="A1672" s="387" t="s">
        <v>1208</v>
      </c>
      <c r="B1672" s="145" t="s">
        <v>1172</v>
      </c>
      <c r="C1672" s="382" t="s">
        <v>1147</v>
      </c>
      <c r="D1672" s="383" t="s">
        <v>437</v>
      </c>
      <c r="E1672" s="383" t="s">
        <v>252</v>
      </c>
      <c r="F1672" s="373">
        <v>1</v>
      </c>
      <c r="G1672" s="374" t="s">
        <v>1209</v>
      </c>
      <c r="H1672" s="373">
        <v>8</v>
      </c>
      <c r="I1672" s="384">
        <v>1</v>
      </c>
      <c r="J1672" s="37"/>
      <c r="K1672" s="31"/>
      <c r="L1672" s="31"/>
      <c r="M1672" s="38"/>
      <c r="N1672" s="193">
        <v>0</v>
      </c>
      <c r="O1672" s="21"/>
      <c r="P1672" s="21">
        <f t="shared" si="471"/>
        <v>4</v>
      </c>
      <c r="Q1672" s="21">
        <v>4</v>
      </c>
      <c r="R1672" s="21">
        <v>0</v>
      </c>
      <c r="S1672" s="21"/>
      <c r="T1672" s="121"/>
      <c r="U1672" s="50">
        <f t="shared" ref="U1672:U1692" si="488">Q1672</f>
        <v>4</v>
      </c>
      <c r="V1672" s="29">
        <f t="shared" ref="V1672:V1692" si="489">R1672*I1672</f>
        <v>0</v>
      </c>
      <c r="W1672" s="29">
        <f t="shared" ref="W1672:W1692" si="490">S1672*I1672</f>
        <v>0</v>
      </c>
      <c r="X1672" s="57">
        <f t="shared" ref="X1672:X1692" si="491">IF(AF1672&gt;0,0,IF(AND(D1672="Заоч.(д)",M1672="+"),N1672*2*0.25*H1672,IF(OR(M1672="+",M1672="+у"),H1672*0.25,IF(OR(M1672="к",M1672="к/кмс"),H1672*0.25,IF(OR(M1672="кк",M1672="кк/кмс"),H1672*0.25*2,IF(OR(M1672="рр",M1672="рр/кмс"),H1672*0.5,IF(OR(M1672="кр",M1672="кр/кмс"),H1672*1,0)))))))</f>
        <v>0</v>
      </c>
      <c r="Y1672" s="29">
        <f t="shared" ref="Y1672:Y1692" si="492">IF(L1672="+",H1672*3,IF(L1672="+в",H1672*3,0))</f>
        <v>0</v>
      </c>
      <c r="Z1672" s="20">
        <f t="shared" ref="Z1672:Z1692" si="493">IF(AND(D1672="Заоч.(д)",K1672="+"),H1672*0.1,IF(AF1672&gt;0,0,IF(AND(K1672="+",R1672="",S1672="",O1672=Q1672+T1672),H1672*0.1,0)))</f>
        <v>0</v>
      </c>
      <c r="AA1672" s="20">
        <f t="shared" ref="AA1672:AA1692" si="494">IF(H1672&lt;6,0,IF(AND(D1672="Ден.",J1672="+"),I1672*2,IF(AND(D1672="Ден.",J1672="+п"),I1672*2,0)))</f>
        <v>0</v>
      </c>
      <c r="AB1672" s="20">
        <f t="shared" ref="AB1672:AB1692" si="495">IF(AND(J1672="+",D1672="Заоч.(д)"),H1672*0.1,IF(J1672="+",H1672*0.25,0))</f>
        <v>0</v>
      </c>
      <c r="AC1672" s="20">
        <f t="shared" ref="AC1672:AC1692" si="496">IF(B1672="Керівництво бакалаврськими роботами",H1672*10,IF(B1672="Керівництво магістерськими роботами",H1672*20,IF(B1672="Рецензування бакалаврських робіт",H1672*1,IF(B1672="Рецензування магістерських робіт",H1672*2,IF(B1672="Нормоконтроль",H1672*0.33,0)))))</f>
        <v>0</v>
      </c>
      <c r="AD1672" s="20">
        <f t="shared" ref="AD1672:AD1692" si="497">IF(B1672="Голова ЕК (екзамен)",H1672*0.5,IF(B1672="Голова ЕК (захист)",H1672*0.5,IF(B1672="Участь у ЕК (екзамен)",H1672*0.33,IF(B1672="Участь у ЕК (захист)",H1672*0.33,0))))</f>
        <v>0</v>
      </c>
      <c r="AE1672" s="23">
        <f t="shared" ref="AE1672:AE1692" si="498">IF(B1672="Керівництво аспірантами (очна)",H1672*25,IF(B1672="Керівництво аспірантами (заочна)",H1672*25,IF(B1672="Рецензування рефератів (асп.)",H1672*2,IF(B1672="Кандидатські іспити",H1672*0.5,IF(B1672="Вступні іспити (асп.)",H1672*0.5,IF(B1672="Наукове консультування докторантів",H1672*50,0))))))</f>
        <v>0</v>
      </c>
      <c r="AF1672" s="25">
        <f t="shared" ref="AF1672:AF1692" si="499">IF(AND(A1672="ПедПр",D1672="Ден."),H1672*N1672/1.5,IF(AND(A1672="ПедПр",D1672="Заоч."),H1672*0.5*N1672/1.5,IF(AND(A1672="ПедПр",D1672="Заоч.(д)"),H1672*0.5*N1672/1.5,IF(AND(A1672="Пр",D1672="Ден."),H1672*0.5,IF(AND(A1672="Пр",D1672="Заоч."),H1672*0.1,IF(AND(A1672="Пр",D1672="Заоч.(д)"),H1672*0.1,IF(AND(A1672="НПрКПУ",D1672="Ден.",H1672&gt;=5),ROUND(H1672/6,1)*N1672/3*2*2,0)))))))</f>
        <v>0</v>
      </c>
      <c r="AG1672" s="230">
        <f t="shared" si="487"/>
        <v>0</v>
      </c>
      <c r="AH1672" s="25">
        <f t="shared" ref="AH1672:AH1692" si="500">IF(AF1672&gt;0,0,IF(D1672="Заоч.",0,IF(OR(D1672="Ден.(д)",D1672="Заоч.(д)"),0,IF(Q1672&gt;0,N1672*H1672*0.02,0))))</f>
        <v>0</v>
      </c>
      <c r="AI1672" s="23"/>
      <c r="AJ1672" s="49">
        <f t="shared" ref="AJ1672:AJ1692" si="501">SUM(U1672:AI1672)</f>
        <v>4</v>
      </c>
      <c r="AK1672" s="181" t="s">
        <v>254</v>
      </c>
      <c r="AL1672" s="182">
        <f t="shared" ref="AL1672:AL1692" si="502">IF(OR(AU1672="проф.",AT1672="д.н."),AJ1672/600,AJ1672/600)</f>
        <v>6.6666666666666671E-3</v>
      </c>
      <c r="AM1672" s="69" t="s">
        <v>1198</v>
      </c>
      <c r="AN1672" s="20"/>
      <c r="AO1672" s="20"/>
      <c r="AP1672" s="21"/>
      <c r="AQ1672" s="122"/>
      <c r="AR1672" s="185" t="str">
        <f>INDEX(Преподаватели!F$3:F$72,MATCH($AK1672,Преподаватели!$E$3:$E$72,0),1)</f>
        <v>доц.</v>
      </c>
      <c r="AS1672" s="101" t="str">
        <f>INDEX(Преподаватели!G$3:G$72,MATCH($AK1672,Преподаватели!$E$3:$E$72,0),1)</f>
        <v>шт.сум.</v>
      </c>
      <c r="AT1672" s="101" t="str">
        <f>INDEX(Преподаватели!H$3:H$72,MATCH($AK1672,Преподаватели!$E$3:$E$72,0),1)</f>
        <v>к.н.</v>
      </c>
      <c r="AU1672" s="186" t="str">
        <f>INDEX(Преподаватели!I$3:I$72,MATCH($AK1672,Преподаватели!$E$3:$E$72,0),1)</f>
        <v>доц.</v>
      </c>
      <c r="AV1672" s="157"/>
      <c r="AW1672" s="163"/>
      <c r="AX1672" s="163"/>
      <c r="AY1672" s="164"/>
      <c r="AZ1672" s="165"/>
      <c r="BA1672" s="165"/>
    </row>
    <row r="1673" spans="1:53" s="1" customFormat="1" ht="15" customHeight="1">
      <c r="A1673" s="388" t="s">
        <v>1219</v>
      </c>
      <c r="B1673" s="145" t="s">
        <v>1172</v>
      </c>
      <c r="C1673" s="382" t="s">
        <v>1147</v>
      </c>
      <c r="D1673" s="383" t="s">
        <v>437</v>
      </c>
      <c r="E1673" s="383" t="s">
        <v>252</v>
      </c>
      <c r="F1673" s="373">
        <v>1</v>
      </c>
      <c r="G1673" s="374" t="s">
        <v>1209</v>
      </c>
      <c r="H1673" s="373">
        <v>8</v>
      </c>
      <c r="I1673" s="384">
        <v>1</v>
      </c>
      <c r="J1673" s="37"/>
      <c r="K1673" s="31" t="s">
        <v>106</v>
      </c>
      <c r="L1673" s="31"/>
      <c r="M1673" s="38"/>
      <c r="N1673" s="193">
        <v>4</v>
      </c>
      <c r="O1673" s="21">
        <v>120</v>
      </c>
      <c r="P1673" s="21">
        <f t="shared" si="471"/>
        <v>6</v>
      </c>
      <c r="Q1673" s="21"/>
      <c r="R1673" s="21">
        <v>0</v>
      </c>
      <c r="S1673" s="21">
        <v>6</v>
      </c>
      <c r="T1673" s="121">
        <v>106</v>
      </c>
      <c r="U1673" s="50">
        <f t="shared" si="488"/>
        <v>0</v>
      </c>
      <c r="V1673" s="29">
        <f t="shared" si="489"/>
        <v>0</v>
      </c>
      <c r="W1673" s="29">
        <f t="shared" si="490"/>
        <v>6</v>
      </c>
      <c r="X1673" s="57">
        <f t="shared" si="491"/>
        <v>0</v>
      </c>
      <c r="Y1673" s="29">
        <f t="shared" si="492"/>
        <v>0</v>
      </c>
      <c r="Z1673" s="20">
        <f t="shared" si="493"/>
        <v>0</v>
      </c>
      <c r="AA1673" s="20">
        <f t="shared" si="494"/>
        <v>0</v>
      </c>
      <c r="AB1673" s="20">
        <f t="shared" si="495"/>
        <v>0</v>
      </c>
      <c r="AC1673" s="20">
        <f t="shared" si="496"/>
        <v>0</v>
      </c>
      <c r="AD1673" s="20">
        <f t="shared" si="497"/>
        <v>0</v>
      </c>
      <c r="AE1673" s="23">
        <f t="shared" si="498"/>
        <v>0</v>
      </c>
      <c r="AF1673" s="25">
        <f t="shared" si="499"/>
        <v>0</v>
      </c>
      <c r="AG1673" s="230">
        <f t="shared" si="487"/>
        <v>1.28</v>
      </c>
      <c r="AH1673" s="25">
        <f t="shared" si="500"/>
        <v>0</v>
      </c>
      <c r="AI1673" s="23"/>
      <c r="AJ1673" s="49">
        <f t="shared" si="501"/>
        <v>7.28</v>
      </c>
      <c r="AK1673" s="181" t="s">
        <v>254</v>
      </c>
      <c r="AL1673" s="182">
        <f t="shared" si="502"/>
        <v>1.2133333333333335E-2</v>
      </c>
      <c r="AM1673" s="158" t="s">
        <v>1198</v>
      </c>
      <c r="AN1673" s="20"/>
      <c r="AO1673" s="20"/>
      <c r="AP1673" s="21"/>
      <c r="AQ1673" s="122"/>
      <c r="AR1673" s="185" t="str">
        <f>INDEX(Преподаватели!F$3:F$72,MATCH($AK1673,Преподаватели!$E$3:$E$72,0),1)</f>
        <v>доц.</v>
      </c>
      <c r="AS1673" s="101" t="str">
        <f>INDEX(Преподаватели!G$3:G$72,MATCH($AK1673,Преподаватели!$E$3:$E$72,0),1)</f>
        <v>шт.сум.</v>
      </c>
      <c r="AT1673" s="101" t="str">
        <f>INDEX(Преподаватели!H$3:H$72,MATCH($AK1673,Преподаватели!$E$3:$E$72,0),1)</f>
        <v>к.н.</v>
      </c>
      <c r="AU1673" s="186" t="str">
        <f>INDEX(Преподаватели!I$3:I$72,MATCH($AK1673,Преподаватели!$E$3:$E$72,0),1)</f>
        <v>доц.</v>
      </c>
      <c r="AV1673" s="157"/>
      <c r="AW1673" s="163"/>
      <c r="AX1673" s="163"/>
      <c r="AY1673" s="164"/>
      <c r="AZ1673" s="165"/>
      <c r="BA1673" s="165"/>
    </row>
    <row r="1674" spans="1:53" s="1" customFormat="1" ht="25.5">
      <c r="A1674" s="387" t="s">
        <v>1208</v>
      </c>
      <c r="B1674" s="145" t="s">
        <v>1220</v>
      </c>
      <c r="C1674" s="382" t="s">
        <v>1147</v>
      </c>
      <c r="D1674" s="383" t="s">
        <v>437</v>
      </c>
      <c r="E1674" s="383" t="s">
        <v>252</v>
      </c>
      <c r="F1674" s="373">
        <v>1</v>
      </c>
      <c r="G1674" s="374" t="s">
        <v>1209</v>
      </c>
      <c r="H1674" s="373">
        <v>8</v>
      </c>
      <c r="I1674" s="384">
        <v>1</v>
      </c>
      <c r="J1674" s="37"/>
      <c r="K1674" s="31"/>
      <c r="L1674" s="31"/>
      <c r="M1674" s="38"/>
      <c r="N1674" s="193"/>
      <c r="O1674" s="21"/>
      <c r="P1674" s="21">
        <f t="shared" si="471"/>
        <v>6</v>
      </c>
      <c r="Q1674" s="21">
        <v>6</v>
      </c>
      <c r="R1674" s="21"/>
      <c r="S1674" s="21"/>
      <c r="T1674" s="121"/>
      <c r="U1674" s="50">
        <f t="shared" si="488"/>
        <v>6</v>
      </c>
      <c r="V1674" s="29">
        <f t="shared" si="489"/>
        <v>0</v>
      </c>
      <c r="W1674" s="29">
        <f t="shared" si="490"/>
        <v>0</v>
      </c>
      <c r="X1674" s="57">
        <f t="shared" si="491"/>
        <v>0</v>
      </c>
      <c r="Y1674" s="29">
        <f t="shared" si="492"/>
        <v>0</v>
      </c>
      <c r="Z1674" s="20">
        <f t="shared" si="493"/>
        <v>0</v>
      </c>
      <c r="AA1674" s="20">
        <f t="shared" si="494"/>
        <v>0</v>
      </c>
      <c r="AB1674" s="20">
        <f t="shared" si="495"/>
        <v>0</v>
      </c>
      <c r="AC1674" s="20">
        <f t="shared" si="496"/>
        <v>0</v>
      </c>
      <c r="AD1674" s="20">
        <f t="shared" si="497"/>
        <v>0</v>
      </c>
      <c r="AE1674" s="23">
        <f t="shared" si="498"/>
        <v>0</v>
      </c>
      <c r="AF1674" s="25">
        <f t="shared" si="499"/>
        <v>0</v>
      </c>
      <c r="AG1674" s="230">
        <f t="shared" si="487"/>
        <v>0</v>
      </c>
      <c r="AH1674" s="25">
        <f t="shared" si="500"/>
        <v>0</v>
      </c>
      <c r="AI1674" s="23"/>
      <c r="AJ1674" s="49">
        <f t="shared" si="501"/>
        <v>6</v>
      </c>
      <c r="AK1674" s="181" t="s">
        <v>1149</v>
      </c>
      <c r="AL1674" s="182">
        <f t="shared" si="502"/>
        <v>0.01</v>
      </c>
      <c r="AM1674" s="158" t="s">
        <v>1198</v>
      </c>
      <c r="AN1674" s="20"/>
      <c r="AO1674" s="20"/>
      <c r="AP1674" s="21"/>
      <c r="AQ1674" s="122"/>
      <c r="AR1674" s="185" t="str">
        <f>INDEX(Преподаватели!F$3:F$72,MATCH($AK1674,Преподаватели!$E$3:$E$72,0),1)</f>
        <v>ст.викл.</v>
      </c>
      <c r="AS1674" s="101" t="str">
        <f>INDEX(Преподаватели!G$3:G$72,MATCH($AK1674,Преподаватели!$E$3:$E$72,0),1)</f>
        <v>шт.</v>
      </c>
      <c r="AT1674" s="101" t="str">
        <f>INDEX(Преподаватели!H$3:H$72,MATCH($AK1674,Преподаватели!$E$3:$E$72,0),1)</f>
        <v>б.с.</v>
      </c>
      <c r="AU1674" s="186" t="str">
        <f>INDEX(Преподаватели!I$3:I$72,MATCH($AK1674,Преподаватели!$E$3:$E$72,0),1)</f>
        <v>б.з.</v>
      </c>
      <c r="AV1674" s="157"/>
      <c r="AW1674" s="163"/>
      <c r="AX1674" s="163"/>
      <c r="AY1674" s="164"/>
      <c r="AZ1674" s="165"/>
      <c r="BA1674" s="165"/>
    </row>
    <row r="1675" spans="1:53" s="1" customFormat="1" ht="25.5">
      <c r="A1675" s="21" t="s">
        <v>1221</v>
      </c>
      <c r="B1675" s="145" t="s">
        <v>1220</v>
      </c>
      <c r="C1675" s="391" t="s">
        <v>1147</v>
      </c>
      <c r="D1675" s="21" t="s">
        <v>437</v>
      </c>
      <c r="E1675" s="21" t="s">
        <v>252</v>
      </c>
      <c r="F1675" s="373">
        <v>1</v>
      </c>
      <c r="G1675" s="374" t="s">
        <v>1209</v>
      </c>
      <c r="H1675" s="373">
        <v>8</v>
      </c>
      <c r="I1675" s="49">
        <v>1</v>
      </c>
      <c r="J1675" s="37"/>
      <c r="K1675" s="31" t="s">
        <v>106</v>
      </c>
      <c r="L1675" s="31"/>
      <c r="M1675" s="38"/>
      <c r="N1675" s="193">
        <v>4</v>
      </c>
      <c r="O1675" s="21">
        <v>120</v>
      </c>
      <c r="P1675" s="21">
        <f t="shared" si="471"/>
        <v>10</v>
      </c>
      <c r="Q1675" s="21">
        <v>2</v>
      </c>
      <c r="R1675" s="21"/>
      <c r="S1675" s="21">
        <v>8</v>
      </c>
      <c r="T1675" s="121">
        <v>104</v>
      </c>
      <c r="U1675" s="50">
        <f t="shared" si="488"/>
        <v>2</v>
      </c>
      <c r="V1675" s="29">
        <f t="shared" si="489"/>
        <v>0</v>
      </c>
      <c r="W1675" s="29">
        <f t="shared" si="490"/>
        <v>8</v>
      </c>
      <c r="X1675" s="57">
        <f t="shared" si="491"/>
        <v>0</v>
      </c>
      <c r="Y1675" s="29">
        <f t="shared" si="492"/>
        <v>0</v>
      </c>
      <c r="Z1675" s="20">
        <f t="shared" si="493"/>
        <v>0</v>
      </c>
      <c r="AA1675" s="20">
        <f t="shared" si="494"/>
        <v>0</v>
      </c>
      <c r="AB1675" s="20">
        <f t="shared" si="495"/>
        <v>0</v>
      </c>
      <c r="AC1675" s="20">
        <f t="shared" si="496"/>
        <v>0</v>
      </c>
      <c r="AD1675" s="20">
        <f t="shared" si="497"/>
        <v>0</v>
      </c>
      <c r="AE1675" s="23">
        <f t="shared" si="498"/>
        <v>0</v>
      </c>
      <c r="AF1675" s="25">
        <f t="shared" si="499"/>
        <v>0</v>
      </c>
      <c r="AG1675" s="230">
        <f t="shared" si="487"/>
        <v>1.28</v>
      </c>
      <c r="AH1675" s="25">
        <f t="shared" si="500"/>
        <v>0</v>
      </c>
      <c r="AI1675" s="23"/>
      <c r="AJ1675" s="49">
        <f t="shared" si="501"/>
        <v>11.28</v>
      </c>
      <c r="AK1675" s="181" t="s">
        <v>1149</v>
      </c>
      <c r="AL1675" s="182">
        <f t="shared" si="502"/>
        <v>1.8799999999999997E-2</v>
      </c>
      <c r="AM1675" s="158" t="s">
        <v>1198</v>
      </c>
      <c r="AN1675" s="20"/>
      <c r="AO1675" s="20"/>
      <c r="AP1675" s="21"/>
      <c r="AQ1675" s="122"/>
      <c r="AR1675" s="185" t="str">
        <f>INDEX(Преподаватели!F$3:F$72,MATCH($AK1675,Преподаватели!$E$3:$E$72,0),1)</f>
        <v>ст.викл.</v>
      </c>
      <c r="AS1675" s="101" t="str">
        <f>INDEX(Преподаватели!G$3:G$72,MATCH($AK1675,Преподаватели!$E$3:$E$72,0),1)</f>
        <v>шт.</v>
      </c>
      <c r="AT1675" s="101" t="str">
        <f>INDEX(Преподаватели!H$3:H$72,MATCH($AK1675,Преподаватели!$E$3:$E$72,0),1)</f>
        <v>б.с.</v>
      </c>
      <c r="AU1675" s="186" t="str">
        <f>INDEX(Преподаватели!I$3:I$72,MATCH($AK1675,Преподаватели!$E$3:$E$72,0),1)</f>
        <v>б.з.</v>
      </c>
      <c r="AV1675" s="157"/>
      <c r="AW1675" s="163"/>
      <c r="AX1675" s="163"/>
      <c r="AY1675" s="164"/>
      <c r="AZ1675" s="165"/>
      <c r="BA1675" s="165"/>
    </row>
    <row r="1676" spans="1:53" ht="25.5">
      <c r="A1676" s="21" t="s">
        <v>1222</v>
      </c>
      <c r="B1676" s="145" t="s">
        <v>1174</v>
      </c>
      <c r="C1676" s="68" t="s">
        <v>1147</v>
      </c>
      <c r="D1676" s="21" t="s">
        <v>437</v>
      </c>
      <c r="E1676" s="21" t="s">
        <v>252</v>
      </c>
      <c r="F1676" s="21">
        <v>1</v>
      </c>
      <c r="G1676" s="374" t="s">
        <v>1209</v>
      </c>
      <c r="H1676" s="373">
        <v>8</v>
      </c>
      <c r="I1676" s="49">
        <v>1</v>
      </c>
      <c r="J1676" s="37"/>
      <c r="K1676" s="31" t="s">
        <v>106</v>
      </c>
      <c r="L1676" s="31"/>
      <c r="M1676" s="38"/>
      <c r="N1676" s="193"/>
      <c r="O1676" s="21"/>
      <c r="P1676" s="21">
        <f t="shared" si="471"/>
        <v>6</v>
      </c>
      <c r="Q1676" s="21">
        <v>6</v>
      </c>
      <c r="R1676" s="21">
        <v>0</v>
      </c>
      <c r="S1676" s="21"/>
      <c r="T1676" s="121"/>
      <c r="U1676" s="50">
        <f t="shared" si="488"/>
        <v>6</v>
      </c>
      <c r="V1676" s="29">
        <f t="shared" si="489"/>
        <v>0</v>
      </c>
      <c r="W1676" s="29">
        <f t="shared" si="490"/>
        <v>0</v>
      </c>
      <c r="X1676" s="57">
        <f t="shared" si="491"/>
        <v>0</v>
      </c>
      <c r="Y1676" s="29">
        <f t="shared" si="492"/>
        <v>0</v>
      </c>
      <c r="Z1676" s="20">
        <f t="shared" si="493"/>
        <v>0</v>
      </c>
      <c r="AA1676" s="20">
        <f t="shared" si="494"/>
        <v>0</v>
      </c>
      <c r="AB1676" s="20">
        <f t="shared" si="495"/>
        <v>0</v>
      </c>
      <c r="AC1676" s="20">
        <f t="shared" si="496"/>
        <v>0</v>
      </c>
      <c r="AD1676" s="20">
        <f t="shared" si="497"/>
        <v>0</v>
      </c>
      <c r="AE1676" s="23">
        <f t="shared" si="498"/>
        <v>0</v>
      </c>
      <c r="AF1676" s="25">
        <f t="shared" si="499"/>
        <v>0</v>
      </c>
      <c r="AG1676" s="230">
        <f t="shared" si="487"/>
        <v>0</v>
      </c>
      <c r="AH1676" s="25">
        <f t="shared" si="500"/>
        <v>0</v>
      </c>
      <c r="AI1676" s="23"/>
      <c r="AJ1676" s="49">
        <f t="shared" si="501"/>
        <v>6</v>
      </c>
      <c r="AK1676" s="393" t="s">
        <v>1161</v>
      </c>
      <c r="AL1676" s="182">
        <f t="shared" si="502"/>
        <v>0.01</v>
      </c>
      <c r="AM1676" s="69" t="s">
        <v>1198</v>
      </c>
      <c r="AN1676" s="20"/>
      <c r="AO1676" s="20"/>
      <c r="AP1676" s="21"/>
      <c r="AQ1676" s="122"/>
      <c r="AR1676" s="185" t="str">
        <f>INDEX(Преподаватели!F$3:F$72,MATCH($AK1676,Преподаватели!$E$3:$E$72,0),1)</f>
        <v>доц.</v>
      </c>
      <c r="AS1676" s="101" t="str">
        <f>INDEX(Преподаватели!G$3:G$72,MATCH($AK1676,Преподаватели!$E$3:$E$72,0),1)</f>
        <v>шт.</v>
      </c>
      <c r="AT1676" s="101" t="str">
        <f>INDEX(Преподаватели!H$3:H$72,MATCH($AK1676,Преподаватели!$E$3:$E$72,0),1)</f>
        <v>к.н.</v>
      </c>
      <c r="AU1676" s="186" t="str">
        <f>INDEX(Преподаватели!I$3:I$72,MATCH($AK1676,Преподаватели!$E$3:$E$72,0),1)</f>
        <v>б.з.</v>
      </c>
      <c r="AV1676" s="157"/>
      <c r="AW1676" s="163"/>
      <c r="AX1676" s="163"/>
      <c r="AY1676" s="164"/>
      <c r="AZ1676" s="165"/>
      <c r="BA1676" s="165"/>
    </row>
    <row r="1677" spans="1:53" s="1" customFormat="1" ht="25.5">
      <c r="A1677" s="21" t="s">
        <v>1222</v>
      </c>
      <c r="B1677" s="145" t="s">
        <v>1174</v>
      </c>
      <c r="C1677" s="68" t="s">
        <v>1147</v>
      </c>
      <c r="D1677" s="21" t="s">
        <v>437</v>
      </c>
      <c r="E1677" s="21" t="s">
        <v>252</v>
      </c>
      <c r="F1677" s="21">
        <v>2</v>
      </c>
      <c r="G1677" s="374" t="s">
        <v>1209</v>
      </c>
      <c r="H1677" s="373">
        <v>8</v>
      </c>
      <c r="I1677" s="49">
        <v>1</v>
      </c>
      <c r="J1677" s="37"/>
      <c r="K1677" s="31" t="s">
        <v>106</v>
      </c>
      <c r="L1677" s="31"/>
      <c r="M1677" s="38"/>
      <c r="N1677" s="193">
        <v>5</v>
      </c>
      <c r="O1677" s="21">
        <v>150</v>
      </c>
      <c r="P1677" s="21">
        <f t="shared" si="471"/>
        <v>12</v>
      </c>
      <c r="Q1677" s="21">
        <v>2</v>
      </c>
      <c r="R1677" s="21">
        <v>0</v>
      </c>
      <c r="S1677" s="21">
        <v>10</v>
      </c>
      <c r="T1677" s="121">
        <v>102</v>
      </c>
      <c r="U1677" s="50">
        <f t="shared" si="488"/>
        <v>2</v>
      </c>
      <c r="V1677" s="29">
        <f t="shared" si="489"/>
        <v>0</v>
      </c>
      <c r="W1677" s="29">
        <f t="shared" si="490"/>
        <v>10</v>
      </c>
      <c r="X1677" s="57">
        <f t="shared" si="491"/>
        <v>0</v>
      </c>
      <c r="Y1677" s="29">
        <f t="shared" si="492"/>
        <v>0</v>
      </c>
      <c r="Z1677" s="20">
        <f t="shared" si="493"/>
        <v>0</v>
      </c>
      <c r="AA1677" s="20">
        <f t="shared" si="494"/>
        <v>0</v>
      </c>
      <c r="AB1677" s="20">
        <f t="shared" si="495"/>
        <v>0</v>
      </c>
      <c r="AC1677" s="20">
        <f t="shared" si="496"/>
        <v>0</v>
      </c>
      <c r="AD1677" s="20">
        <f t="shared" si="497"/>
        <v>0</v>
      </c>
      <c r="AE1677" s="23">
        <f t="shared" si="498"/>
        <v>0</v>
      </c>
      <c r="AF1677" s="25">
        <f t="shared" si="499"/>
        <v>0</v>
      </c>
      <c r="AG1677" s="230">
        <f t="shared" si="487"/>
        <v>1.6</v>
      </c>
      <c r="AH1677" s="25">
        <f t="shared" si="500"/>
        <v>0</v>
      </c>
      <c r="AI1677" s="23"/>
      <c r="AJ1677" s="49">
        <f t="shared" si="501"/>
        <v>13.6</v>
      </c>
      <c r="AK1677" s="393" t="s">
        <v>1161</v>
      </c>
      <c r="AL1677" s="182">
        <f t="shared" si="502"/>
        <v>2.2666666666666665E-2</v>
      </c>
      <c r="AM1677" s="158" t="s">
        <v>1198</v>
      </c>
      <c r="AN1677" s="20"/>
      <c r="AO1677" s="20"/>
      <c r="AP1677" s="21"/>
      <c r="AQ1677" s="122"/>
      <c r="AR1677" s="185" t="str">
        <f>INDEX(Преподаватели!F$3:F$72,MATCH($AK1677,Преподаватели!$E$3:$E$72,0),1)</f>
        <v>доц.</v>
      </c>
      <c r="AS1677" s="101" t="str">
        <f>INDEX(Преподаватели!G$3:G$72,MATCH($AK1677,Преподаватели!$E$3:$E$72,0),1)</f>
        <v>шт.</v>
      </c>
      <c r="AT1677" s="101" t="str">
        <f>INDEX(Преподаватели!H$3:H$72,MATCH($AK1677,Преподаватели!$E$3:$E$72,0),1)</f>
        <v>к.н.</v>
      </c>
      <c r="AU1677" s="186" t="str">
        <f>INDEX(Преподаватели!I$3:I$72,MATCH($AK1677,Преподаватели!$E$3:$E$72,0),1)</f>
        <v>б.з.</v>
      </c>
      <c r="AV1677" s="157"/>
      <c r="AW1677" s="163"/>
      <c r="AX1677" s="163"/>
      <c r="AY1677" s="164"/>
      <c r="AZ1677" s="165"/>
      <c r="BA1677" s="165"/>
    </row>
    <row r="1678" spans="1:53" ht="25.5">
      <c r="A1678" s="388" t="s">
        <v>1223</v>
      </c>
      <c r="B1678" s="145" t="s">
        <v>1176</v>
      </c>
      <c r="C1678" s="382" t="s">
        <v>1147</v>
      </c>
      <c r="D1678" s="383" t="s">
        <v>437</v>
      </c>
      <c r="E1678" s="383" t="s">
        <v>252</v>
      </c>
      <c r="F1678" s="373">
        <v>1</v>
      </c>
      <c r="G1678" s="374" t="s">
        <v>1209</v>
      </c>
      <c r="H1678" s="373">
        <v>8</v>
      </c>
      <c r="I1678" s="384">
        <v>1</v>
      </c>
      <c r="J1678" s="37"/>
      <c r="K1678" s="31"/>
      <c r="L1678" s="31"/>
      <c r="M1678" s="38"/>
      <c r="N1678" s="193"/>
      <c r="O1678" s="21"/>
      <c r="P1678" s="21">
        <v>2</v>
      </c>
      <c r="Q1678" s="21">
        <v>2</v>
      </c>
      <c r="R1678" s="21"/>
      <c r="S1678" s="21"/>
      <c r="T1678" s="121"/>
      <c r="U1678" s="50">
        <f t="shared" si="488"/>
        <v>2</v>
      </c>
      <c r="V1678" s="29">
        <f t="shared" si="489"/>
        <v>0</v>
      </c>
      <c r="W1678" s="29">
        <f t="shared" si="490"/>
        <v>0</v>
      </c>
      <c r="X1678" s="57">
        <f t="shared" si="491"/>
        <v>0</v>
      </c>
      <c r="Y1678" s="29">
        <f t="shared" si="492"/>
        <v>0</v>
      </c>
      <c r="Z1678" s="20">
        <f t="shared" si="493"/>
        <v>0</v>
      </c>
      <c r="AA1678" s="20">
        <f t="shared" si="494"/>
        <v>0</v>
      </c>
      <c r="AB1678" s="20">
        <f t="shared" si="495"/>
        <v>0</v>
      </c>
      <c r="AC1678" s="20">
        <f t="shared" si="496"/>
        <v>0</v>
      </c>
      <c r="AD1678" s="20">
        <f t="shared" si="497"/>
        <v>0</v>
      </c>
      <c r="AE1678" s="23">
        <f t="shared" si="498"/>
        <v>0</v>
      </c>
      <c r="AF1678" s="25">
        <f t="shared" si="499"/>
        <v>0</v>
      </c>
      <c r="AG1678" s="230">
        <f t="shared" si="487"/>
        <v>0</v>
      </c>
      <c r="AH1678" s="25">
        <f t="shared" si="500"/>
        <v>0</v>
      </c>
      <c r="AI1678" s="23"/>
      <c r="AJ1678" s="49">
        <f t="shared" si="501"/>
        <v>2</v>
      </c>
      <c r="AK1678" s="181" t="s">
        <v>115</v>
      </c>
      <c r="AL1678" s="182">
        <f t="shared" si="502"/>
        <v>3.3333333333333335E-3</v>
      </c>
      <c r="AM1678" s="69" t="s">
        <v>1198</v>
      </c>
      <c r="AN1678" s="20"/>
      <c r="AO1678" s="20"/>
      <c r="AP1678" s="21"/>
      <c r="AQ1678" s="122"/>
      <c r="AR1678" s="185" t="str">
        <f>INDEX(Преподаватели!F$3:F$72,MATCH($AK1678,Преподаватели!$E$3:$E$72,0),1)</f>
        <v>доц.</v>
      </c>
      <c r="AS1678" s="101" t="str">
        <f>INDEX(Преподаватели!G$3:G$72,MATCH($AK1678,Преподаватели!$E$3:$E$72,0),1)</f>
        <v>шт.</v>
      </c>
      <c r="AT1678" s="101" t="str">
        <f>INDEX(Преподаватели!H$3:H$72,MATCH($AK1678,Преподаватели!$E$3:$E$72,0),1)</f>
        <v>к.н.</v>
      </c>
      <c r="AU1678" s="186" t="str">
        <f>INDEX(Преподаватели!I$3:I$72,MATCH($AK1678,Преподаватели!$E$3:$E$72,0),1)</f>
        <v>б.з.</v>
      </c>
      <c r="AV1678" s="157"/>
      <c r="AW1678" s="163"/>
      <c r="AX1678" s="163"/>
      <c r="AY1678" s="164"/>
      <c r="AZ1678" s="165"/>
      <c r="BA1678" s="165"/>
    </row>
    <row r="1679" spans="1:53" s="1" customFormat="1" ht="25.5">
      <c r="A1679" s="392" t="s">
        <v>1223</v>
      </c>
      <c r="B1679" s="145" t="s">
        <v>1176</v>
      </c>
      <c r="C1679" s="382" t="s">
        <v>1147</v>
      </c>
      <c r="D1679" s="383" t="s">
        <v>437</v>
      </c>
      <c r="E1679" s="383" t="s">
        <v>252</v>
      </c>
      <c r="F1679" s="373">
        <v>2</v>
      </c>
      <c r="G1679" s="374" t="s">
        <v>1209</v>
      </c>
      <c r="H1679" s="373">
        <v>8</v>
      </c>
      <c r="I1679" s="384">
        <v>1</v>
      </c>
      <c r="J1679" s="37" t="s">
        <v>106</v>
      </c>
      <c r="K1679" s="31"/>
      <c r="L1679" s="31"/>
      <c r="M1679" s="38"/>
      <c r="N1679" s="193">
        <v>5</v>
      </c>
      <c r="O1679" s="21">
        <v>150</v>
      </c>
      <c r="P1679" s="21">
        <f t="shared" si="471"/>
        <v>10</v>
      </c>
      <c r="Q1679" s="21"/>
      <c r="R1679" s="21"/>
      <c r="S1679" s="21">
        <v>10</v>
      </c>
      <c r="T1679" s="121">
        <v>132</v>
      </c>
      <c r="U1679" s="50">
        <f t="shared" si="488"/>
        <v>0</v>
      </c>
      <c r="V1679" s="29">
        <f t="shared" si="489"/>
        <v>0</v>
      </c>
      <c r="W1679" s="29">
        <f t="shared" si="490"/>
        <v>10</v>
      </c>
      <c r="X1679" s="57">
        <f t="shared" si="491"/>
        <v>0</v>
      </c>
      <c r="Y1679" s="29">
        <f t="shared" si="492"/>
        <v>0</v>
      </c>
      <c r="Z1679" s="20">
        <f t="shared" si="493"/>
        <v>0</v>
      </c>
      <c r="AA1679" s="20">
        <f t="shared" si="494"/>
        <v>0</v>
      </c>
      <c r="AB1679" s="20">
        <f t="shared" si="495"/>
        <v>2</v>
      </c>
      <c r="AC1679" s="20">
        <f t="shared" si="496"/>
        <v>0</v>
      </c>
      <c r="AD1679" s="20">
        <f t="shared" si="497"/>
        <v>0</v>
      </c>
      <c r="AE1679" s="23">
        <f t="shared" si="498"/>
        <v>0</v>
      </c>
      <c r="AF1679" s="25">
        <f t="shared" si="499"/>
        <v>0</v>
      </c>
      <c r="AG1679" s="230">
        <f t="shared" si="487"/>
        <v>1.6</v>
      </c>
      <c r="AH1679" s="25">
        <f t="shared" si="500"/>
        <v>0</v>
      </c>
      <c r="AI1679" s="23"/>
      <c r="AJ1679" s="49">
        <f t="shared" si="501"/>
        <v>13.6</v>
      </c>
      <c r="AK1679" s="181" t="s">
        <v>115</v>
      </c>
      <c r="AL1679" s="182">
        <f t="shared" si="502"/>
        <v>2.2666666666666665E-2</v>
      </c>
      <c r="AM1679" s="158" t="s">
        <v>1198</v>
      </c>
      <c r="AN1679" s="20"/>
      <c r="AO1679" s="20"/>
      <c r="AP1679" s="21"/>
      <c r="AQ1679" s="122"/>
      <c r="AR1679" s="185" t="str">
        <f>INDEX(Преподаватели!F$3:F$72,MATCH($AK1679,Преподаватели!$E$3:$E$72,0),1)</f>
        <v>доц.</v>
      </c>
      <c r="AS1679" s="101" t="str">
        <f>INDEX(Преподаватели!G$3:G$72,MATCH($AK1679,Преподаватели!$E$3:$E$72,0),1)</f>
        <v>шт.</v>
      </c>
      <c r="AT1679" s="101" t="str">
        <f>INDEX(Преподаватели!H$3:H$72,MATCH($AK1679,Преподаватели!$E$3:$E$72,0),1)</f>
        <v>к.н.</v>
      </c>
      <c r="AU1679" s="186" t="str">
        <f>INDEX(Преподаватели!I$3:I$72,MATCH($AK1679,Преподаватели!$E$3:$E$72,0),1)</f>
        <v>б.з.</v>
      </c>
      <c r="AV1679" s="157"/>
      <c r="AW1679" s="163"/>
      <c r="AX1679" s="163"/>
      <c r="AY1679" s="164"/>
      <c r="AZ1679" s="165"/>
      <c r="BA1679" s="165"/>
    </row>
    <row r="1680" spans="1:53" s="1" customFormat="1" ht="25.5">
      <c r="A1680" s="373" t="s">
        <v>1224</v>
      </c>
      <c r="B1680" s="145" t="s">
        <v>1175</v>
      </c>
      <c r="C1680" s="379" t="s">
        <v>1147</v>
      </c>
      <c r="D1680" s="374" t="s">
        <v>437</v>
      </c>
      <c r="E1680" s="373" t="s">
        <v>252</v>
      </c>
      <c r="F1680" s="373">
        <v>1</v>
      </c>
      <c r="G1680" s="374" t="s">
        <v>1209</v>
      </c>
      <c r="H1680" s="373">
        <v>8</v>
      </c>
      <c r="I1680" s="375">
        <v>1</v>
      </c>
      <c r="J1680" s="37"/>
      <c r="K1680" s="31"/>
      <c r="L1680" s="31" t="s">
        <v>133</v>
      </c>
      <c r="M1680" s="38"/>
      <c r="N1680" s="193">
        <v>0</v>
      </c>
      <c r="O1680" s="21"/>
      <c r="P1680" s="21">
        <v>2</v>
      </c>
      <c r="Q1680" s="21">
        <v>2</v>
      </c>
      <c r="R1680" s="21"/>
      <c r="S1680" s="373"/>
      <c r="T1680" s="121"/>
      <c r="U1680" s="50">
        <f t="shared" si="488"/>
        <v>2</v>
      </c>
      <c r="V1680" s="29">
        <f t="shared" si="489"/>
        <v>0</v>
      </c>
      <c r="W1680" s="29">
        <f t="shared" si="490"/>
        <v>0</v>
      </c>
      <c r="X1680" s="57">
        <f t="shared" si="491"/>
        <v>0</v>
      </c>
      <c r="Y1680" s="29">
        <f t="shared" si="492"/>
        <v>0</v>
      </c>
      <c r="Z1680" s="20">
        <f t="shared" si="493"/>
        <v>0</v>
      </c>
      <c r="AA1680" s="20">
        <f t="shared" si="494"/>
        <v>0</v>
      </c>
      <c r="AB1680" s="20">
        <f t="shared" si="495"/>
        <v>0</v>
      </c>
      <c r="AC1680" s="20">
        <f t="shared" si="496"/>
        <v>0</v>
      </c>
      <c r="AD1680" s="20">
        <f t="shared" si="497"/>
        <v>0</v>
      </c>
      <c r="AE1680" s="23">
        <f t="shared" si="498"/>
        <v>0</v>
      </c>
      <c r="AF1680" s="25">
        <f t="shared" si="499"/>
        <v>0</v>
      </c>
      <c r="AG1680" s="230">
        <f t="shared" si="487"/>
        <v>0</v>
      </c>
      <c r="AH1680" s="25">
        <f t="shared" si="500"/>
        <v>0</v>
      </c>
      <c r="AI1680" s="23"/>
      <c r="AJ1680" s="49">
        <f t="shared" si="501"/>
        <v>2</v>
      </c>
      <c r="AK1680" s="181" t="s">
        <v>115</v>
      </c>
      <c r="AL1680" s="182">
        <f t="shared" si="502"/>
        <v>3.3333333333333335E-3</v>
      </c>
      <c r="AM1680" s="158" t="s">
        <v>1198</v>
      </c>
      <c r="AN1680" s="20"/>
      <c r="AO1680" s="20"/>
      <c r="AP1680" s="21"/>
      <c r="AQ1680" s="122"/>
      <c r="AR1680" s="185" t="str">
        <f>INDEX(Преподаватели!F$3:F$72,MATCH($AK1680,Преподаватели!$E$3:$E$72,0),1)</f>
        <v>доц.</v>
      </c>
      <c r="AS1680" s="101" t="str">
        <f>INDEX(Преподаватели!G$3:G$72,MATCH($AK1680,Преподаватели!$E$3:$E$72,0),1)</f>
        <v>шт.</v>
      </c>
      <c r="AT1680" s="101" t="str">
        <f>INDEX(Преподаватели!H$3:H$72,MATCH($AK1680,Преподаватели!$E$3:$E$72,0),1)</f>
        <v>к.н.</v>
      </c>
      <c r="AU1680" s="186" t="str">
        <f>INDEX(Преподаватели!I$3:I$72,MATCH($AK1680,Преподаватели!$E$3:$E$72,0),1)</f>
        <v>б.з.</v>
      </c>
      <c r="AV1680" s="157"/>
      <c r="AW1680" s="163"/>
      <c r="AX1680" s="163"/>
      <c r="AY1680" s="164"/>
      <c r="AZ1680" s="165"/>
      <c r="BA1680" s="165"/>
    </row>
    <row r="1681" spans="1:53" ht="15" customHeight="1">
      <c r="A1681" s="373" t="s">
        <v>1224</v>
      </c>
      <c r="B1681" s="145" t="s">
        <v>1175</v>
      </c>
      <c r="C1681" s="379" t="s">
        <v>1147</v>
      </c>
      <c r="D1681" s="374" t="s">
        <v>437</v>
      </c>
      <c r="E1681" s="373" t="s">
        <v>252</v>
      </c>
      <c r="F1681" s="373">
        <v>2</v>
      </c>
      <c r="G1681" s="374" t="s">
        <v>1209</v>
      </c>
      <c r="H1681" s="373">
        <v>8</v>
      </c>
      <c r="I1681" s="375">
        <v>1</v>
      </c>
      <c r="J1681" s="37"/>
      <c r="K1681" s="31" t="s">
        <v>106</v>
      </c>
      <c r="L1681" s="31" t="s">
        <v>133</v>
      </c>
      <c r="M1681" s="38"/>
      <c r="N1681" s="193">
        <v>4</v>
      </c>
      <c r="O1681" s="21">
        <v>120</v>
      </c>
      <c r="P1681" s="21">
        <f t="shared" si="471"/>
        <v>10</v>
      </c>
      <c r="Q1681" s="21">
        <v>4</v>
      </c>
      <c r="R1681" s="21"/>
      <c r="S1681" s="373">
        <v>6</v>
      </c>
      <c r="T1681" s="121">
        <v>104</v>
      </c>
      <c r="U1681" s="50">
        <f t="shared" si="488"/>
        <v>4</v>
      </c>
      <c r="V1681" s="29">
        <f t="shared" si="489"/>
        <v>0</v>
      </c>
      <c r="W1681" s="29">
        <f t="shared" si="490"/>
        <v>6</v>
      </c>
      <c r="X1681" s="57">
        <f t="shared" si="491"/>
        <v>0</v>
      </c>
      <c r="Y1681" s="29">
        <f t="shared" si="492"/>
        <v>0</v>
      </c>
      <c r="Z1681" s="20">
        <f t="shared" si="493"/>
        <v>0</v>
      </c>
      <c r="AA1681" s="20">
        <f t="shared" si="494"/>
        <v>0</v>
      </c>
      <c r="AB1681" s="20">
        <f t="shared" si="495"/>
        <v>0</v>
      </c>
      <c r="AC1681" s="20">
        <f t="shared" si="496"/>
        <v>0</v>
      </c>
      <c r="AD1681" s="20">
        <f t="shared" si="497"/>
        <v>0</v>
      </c>
      <c r="AE1681" s="23">
        <f t="shared" si="498"/>
        <v>0</v>
      </c>
      <c r="AF1681" s="25">
        <f t="shared" si="499"/>
        <v>0</v>
      </c>
      <c r="AG1681" s="230">
        <f t="shared" si="487"/>
        <v>1.28</v>
      </c>
      <c r="AH1681" s="25">
        <f t="shared" si="500"/>
        <v>0</v>
      </c>
      <c r="AI1681" s="23"/>
      <c r="AJ1681" s="49">
        <f t="shared" si="501"/>
        <v>11.28</v>
      </c>
      <c r="AK1681" s="181" t="s">
        <v>115</v>
      </c>
      <c r="AL1681" s="182">
        <f t="shared" si="502"/>
        <v>1.8799999999999997E-2</v>
      </c>
      <c r="AM1681" s="69" t="s">
        <v>1198</v>
      </c>
      <c r="AN1681" s="20"/>
      <c r="AO1681" s="20"/>
      <c r="AP1681" s="21"/>
      <c r="AQ1681" s="122"/>
      <c r="AR1681" s="185" t="str">
        <f>INDEX(Преподаватели!F$3:F$72,MATCH($AK1681,Преподаватели!$E$3:$E$72,0),1)</f>
        <v>доц.</v>
      </c>
      <c r="AS1681" s="101" t="str">
        <f>INDEX(Преподаватели!G$3:G$72,MATCH($AK1681,Преподаватели!$E$3:$E$72,0),1)</f>
        <v>шт.</v>
      </c>
      <c r="AT1681" s="101" t="str">
        <f>INDEX(Преподаватели!H$3:H$72,MATCH($AK1681,Преподаватели!$E$3:$E$72,0),1)</f>
        <v>к.н.</v>
      </c>
      <c r="AU1681" s="186" t="str">
        <f>INDEX(Преподаватели!I$3:I$72,MATCH($AK1681,Преподаватели!$E$3:$E$72,0),1)</f>
        <v>б.з.</v>
      </c>
      <c r="AV1681" s="157"/>
      <c r="AW1681" s="163"/>
      <c r="AX1681" s="163"/>
      <c r="AY1681" s="164"/>
      <c r="AZ1681" s="165"/>
      <c r="BA1681" s="165"/>
    </row>
    <row r="1682" spans="1:53" s="1" customFormat="1" ht="29.25" customHeight="1">
      <c r="A1682" s="329" t="s">
        <v>1080</v>
      </c>
      <c r="B1682" s="145" t="s">
        <v>190</v>
      </c>
      <c r="C1682" s="372" t="s">
        <v>1147</v>
      </c>
      <c r="D1682" s="374" t="s">
        <v>437</v>
      </c>
      <c r="E1682" s="373" t="s">
        <v>192</v>
      </c>
      <c r="F1682" s="373">
        <v>1</v>
      </c>
      <c r="G1682" s="374" t="s">
        <v>1225</v>
      </c>
      <c r="H1682" s="21">
        <v>1</v>
      </c>
      <c r="I1682" s="375">
        <v>1</v>
      </c>
      <c r="J1682" s="37"/>
      <c r="K1682" s="31"/>
      <c r="L1682" s="31"/>
      <c r="M1682" s="38"/>
      <c r="N1682" s="193">
        <v>0</v>
      </c>
      <c r="O1682" s="21"/>
      <c r="P1682" s="21">
        <f t="shared" si="471"/>
        <v>2</v>
      </c>
      <c r="Q1682" s="21">
        <v>2</v>
      </c>
      <c r="R1682" s="21">
        <v>0</v>
      </c>
      <c r="S1682" s="21"/>
      <c r="T1682" s="121"/>
      <c r="U1682" s="50">
        <f t="shared" si="488"/>
        <v>2</v>
      </c>
      <c r="V1682" s="29">
        <f t="shared" si="489"/>
        <v>0</v>
      </c>
      <c r="W1682" s="29">
        <f t="shared" si="490"/>
        <v>0</v>
      </c>
      <c r="X1682" s="57">
        <f t="shared" si="491"/>
        <v>0</v>
      </c>
      <c r="Y1682" s="29">
        <f t="shared" si="492"/>
        <v>0</v>
      </c>
      <c r="Z1682" s="20">
        <f t="shared" si="493"/>
        <v>0</v>
      </c>
      <c r="AA1682" s="20">
        <f t="shared" si="494"/>
        <v>0</v>
      </c>
      <c r="AB1682" s="20">
        <f t="shared" si="495"/>
        <v>0</v>
      </c>
      <c r="AC1682" s="20">
        <f t="shared" si="496"/>
        <v>0</v>
      </c>
      <c r="AD1682" s="20">
        <f t="shared" si="497"/>
        <v>0</v>
      </c>
      <c r="AE1682" s="23">
        <f t="shared" si="498"/>
        <v>0</v>
      </c>
      <c r="AF1682" s="25">
        <f t="shared" si="499"/>
        <v>0</v>
      </c>
      <c r="AG1682" s="230">
        <f>IF(OR(L1682="+",A1682="Пр",A1682="ПедПр",A1682="НПрКПУ"),0,IF(OR(D1682="Ден.(д)",D1682="Заоч.(д)"),N1682*0.5*H1682,IF((V1682+W1682)&gt;0,N1682*H1682*0.08,0)))</f>
        <v>0</v>
      </c>
      <c r="AH1682" s="25">
        <f t="shared" si="500"/>
        <v>0</v>
      </c>
      <c r="AI1682" s="23"/>
      <c r="AJ1682" s="49">
        <f t="shared" si="501"/>
        <v>2</v>
      </c>
      <c r="AK1682" s="181" t="s">
        <v>194</v>
      </c>
      <c r="AL1682" s="182">
        <f t="shared" si="502"/>
        <v>3.3333333333333335E-3</v>
      </c>
      <c r="AM1682" s="158" t="s">
        <v>195</v>
      </c>
      <c r="AN1682" s="20"/>
      <c r="AO1682" s="20"/>
      <c r="AP1682" s="21"/>
      <c r="AQ1682" s="122"/>
      <c r="AR1682" s="185" t="str">
        <f>INDEX(Преподаватели!F$3:F$72,MATCH($AK1682,Преподаватели!$E$3:$E$72,0),1)</f>
        <v>доц.</v>
      </c>
      <c r="AS1682" s="101" t="str">
        <f>INDEX(Преподаватели!G$3:G$72,MATCH($AK1682,Преподаватели!$E$3:$E$72,0),1)</f>
        <v>сум.</v>
      </c>
      <c r="AT1682" s="101" t="str">
        <f>INDEX(Преподаватели!H$3:H$72,MATCH($AK1682,Преподаватели!$E$3:$E$72,0),1)</f>
        <v>к.н.</v>
      </c>
      <c r="AU1682" s="186" t="str">
        <f>INDEX(Преподаватели!I$3:I$72,MATCH($AK1682,Преподаватели!$E$3:$E$72,0),1)</f>
        <v>доц.</v>
      </c>
      <c r="AV1682" s="157"/>
      <c r="AW1682" s="163"/>
      <c r="AX1682" s="163"/>
      <c r="AY1682" s="164"/>
      <c r="AZ1682" s="165"/>
      <c r="BA1682" s="165"/>
    </row>
    <row r="1683" spans="1:53" s="1" customFormat="1" ht="25.5">
      <c r="A1683" s="21" t="s">
        <v>141</v>
      </c>
      <c r="B1683" s="145" t="s">
        <v>190</v>
      </c>
      <c r="C1683" s="372" t="s">
        <v>1147</v>
      </c>
      <c r="D1683" s="374" t="s">
        <v>437</v>
      </c>
      <c r="E1683" s="373" t="s">
        <v>192</v>
      </c>
      <c r="F1683" s="373">
        <v>1</v>
      </c>
      <c r="G1683" s="374" t="s">
        <v>1225</v>
      </c>
      <c r="H1683" s="21">
        <v>1</v>
      </c>
      <c r="I1683" s="375">
        <v>1</v>
      </c>
      <c r="J1683" s="37" t="s">
        <v>106</v>
      </c>
      <c r="K1683" s="31"/>
      <c r="L1683" s="31"/>
      <c r="M1683" s="38"/>
      <c r="N1683" s="193">
        <v>3</v>
      </c>
      <c r="O1683" s="21">
        <v>90</v>
      </c>
      <c r="P1683" s="21">
        <f t="shared" si="471"/>
        <v>2</v>
      </c>
      <c r="Q1683" s="21"/>
      <c r="R1683" s="21"/>
      <c r="S1683" s="21">
        <v>2</v>
      </c>
      <c r="T1683" s="121">
        <v>80</v>
      </c>
      <c r="U1683" s="50">
        <f t="shared" si="488"/>
        <v>0</v>
      </c>
      <c r="V1683" s="29">
        <f t="shared" si="489"/>
        <v>0</v>
      </c>
      <c r="W1683" s="29">
        <f t="shared" si="490"/>
        <v>2</v>
      </c>
      <c r="X1683" s="57">
        <f t="shared" si="491"/>
        <v>0</v>
      </c>
      <c r="Y1683" s="29">
        <f t="shared" si="492"/>
        <v>0</v>
      </c>
      <c r="Z1683" s="20">
        <f t="shared" si="493"/>
        <v>0</v>
      </c>
      <c r="AA1683" s="20">
        <f t="shared" si="494"/>
        <v>0</v>
      </c>
      <c r="AB1683" s="20">
        <f t="shared" si="495"/>
        <v>0.25</v>
      </c>
      <c r="AC1683" s="20">
        <f t="shared" si="496"/>
        <v>0</v>
      </c>
      <c r="AD1683" s="20">
        <f t="shared" si="497"/>
        <v>0</v>
      </c>
      <c r="AE1683" s="23">
        <f t="shared" si="498"/>
        <v>0</v>
      </c>
      <c r="AF1683" s="25">
        <f t="shared" si="499"/>
        <v>0</v>
      </c>
      <c r="AG1683" s="230"/>
      <c r="AH1683" s="25">
        <f t="shared" si="500"/>
        <v>0</v>
      </c>
      <c r="AI1683" s="23"/>
      <c r="AJ1683" s="49">
        <f t="shared" si="501"/>
        <v>2.25</v>
      </c>
      <c r="AK1683" s="181" t="s">
        <v>194</v>
      </c>
      <c r="AL1683" s="182">
        <f t="shared" si="502"/>
        <v>3.7499999999999999E-3</v>
      </c>
      <c r="AM1683" s="158" t="s">
        <v>195</v>
      </c>
      <c r="AN1683" s="20"/>
      <c r="AO1683" s="20"/>
      <c r="AP1683" s="21"/>
      <c r="AQ1683" s="122"/>
      <c r="AR1683" s="185" t="str">
        <f>INDEX(Преподаватели!F$3:F$72,MATCH($AK1683,Преподаватели!$E$3:$E$72,0),1)</f>
        <v>доц.</v>
      </c>
      <c r="AS1683" s="101" t="str">
        <f>INDEX(Преподаватели!G$3:G$72,MATCH($AK1683,Преподаватели!$E$3:$E$72,0),1)</f>
        <v>сум.</v>
      </c>
      <c r="AT1683" s="101" t="str">
        <f>INDEX(Преподаватели!H$3:H$72,MATCH($AK1683,Преподаватели!$E$3:$E$72,0),1)</f>
        <v>к.н.</v>
      </c>
      <c r="AU1683" s="186" t="str">
        <f>INDEX(Преподаватели!I$3:I$72,MATCH($AK1683,Преподаватели!$E$3:$E$72,0),1)</f>
        <v>доц.</v>
      </c>
      <c r="AV1683" s="157"/>
      <c r="AW1683" s="163"/>
      <c r="AX1683" s="163"/>
      <c r="AY1683" s="164"/>
      <c r="AZ1683" s="165"/>
      <c r="BA1683" s="165"/>
    </row>
    <row r="1684" spans="1:53">
      <c r="A1684" s="329" t="s">
        <v>1080</v>
      </c>
      <c r="B1684" s="145" t="s">
        <v>442</v>
      </c>
      <c r="C1684" s="379" t="s">
        <v>1147</v>
      </c>
      <c r="D1684" s="374" t="s">
        <v>437</v>
      </c>
      <c r="E1684" s="373" t="s">
        <v>192</v>
      </c>
      <c r="F1684" s="373">
        <v>1</v>
      </c>
      <c r="G1684" s="374" t="s">
        <v>1225</v>
      </c>
      <c r="H1684" s="21">
        <v>1</v>
      </c>
      <c r="I1684" s="375">
        <v>1</v>
      </c>
      <c r="J1684" s="37"/>
      <c r="K1684" s="31"/>
      <c r="L1684" s="31"/>
      <c r="M1684" s="38"/>
      <c r="N1684" s="193">
        <v>0</v>
      </c>
      <c r="O1684" s="21"/>
      <c r="P1684" s="21">
        <f t="shared" si="471"/>
        <v>2</v>
      </c>
      <c r="Q1684" s="21">
        <v>0</v>
      </c>
      <c r="R1684" s="21">
        <v>0</v>
      </c>
      <c r="S1684" s="21">
        <v>2</v>
      </c>
      <c r="T1684" s="121"/>
      <c r="U1684" s="50">
        <f t="shared" si="488"/>
        <v>0</v>
      </c>
      <c r="V1684" s="29">
        <f t="shared" si="489"/>
        <v>0</v>
      </c>
      <c r="W1684" s="29">
        <f t="shared" si="490"/>
        <v>2</v>
      </c>
      <c r="X1684" s="57">
        <f t="shared" si="491"/>
        <v>0</v>
      </c>
      <c r="Y1684" s="29">
        <f t="shared" si="492"/>
        <v>0</v>
      </c>
      <c r="Z1684" s="20">
        <f t="shared" si="493"/>
        <v>0</v>
      </c>
      <c r="AA1684" s="20">
        <f t="shared" si="494"/>
        <v>0</v>
      </c>
      <c r="AB1684" s="20">
        <f t="shared" si="495"/>
        <v>0</v>
      </c>
      <c r="AC1684" s="20">
        <f t="shared" si="496"/>
        <v>0</v>
      </c>
      <c r="AD1684" s="20">
        <f t="shared" si="497"/>
        <v>0</v>
      </c>
      <c r="AE1684" s="23">
        <f t="shared" si="498"/>
        <v>0</v>
      </c>
      <c r="AF1684" s="25">
        <f t="shared" si="499"/>
        <v>0</v>
      </c>
      <c r="AG1684" s="230"/>
      <c r="AH1684" s="25">
        <f t="shared" si="500"/>
        <v>0</v>
      </c>
      <c r="AI1684" s="23"/>
      <c r="AJ1684" s="49">
        <f t="shared" si="501"/>
        <v>2</v>
      </c>
      <c r="AK1684" s="181" t="s">
        <v>155</v>
      </c>
      <c r="AL1684" s="182">
        <f t="shared" si="502"/>
        <v>3.3333333333333335E-3</v>
      </c>
      <c r="AM1684" s="69" t="s">
        <v>156</v>
      </c>
      <c r="AN1684" s="20"/>
      <c r="AO1684" s="20"/>
      <c r="AP1684" s="21"/>
      <c r="AQ1684" s="122"/>
      <c r="AR1684" s="185" t="str">
        <f>INDEX(Преподаватели!F$3:F$72,MATCH($AK1684,Преподаватели!$E$3:$E$72,0),1)</f>
        <v>ст.викл.</v>
      </c>
      <c r="AS1684" s="101" t="str">
        <f>INDEX(Преподаватели!G$3:G$72,MATCH($AK1684,Преподаватели!$E$3:$E$72,0),1)</f>
        <v>сум.</v>
      </c>
      <c r="AT1684" s="101" t="str">
        <f>INDEX(Преподаватели!H$3:H$72,MATCH($AK1684,Преподаватели!$E$3:$E$72,0),1)</f>
        <v>б.с.</v>
      </c>
      <c r="AU1684" s="186" t="str">
        <f>INDEX(Преподаватели!I$3:I$72,MATCH($AK1684,Преподаватели!$E$3:$E$72,0),1)</f>
        <v>б.з.</v>
      </c>
      <c r="AV1684" s="157"/>
      <c r="AW1684" s="163"/>
      <c r="AX1684" s="163"/>
      <c r="AY1684" s="164"/>
      <c r="AZ1684" s="165"/>
      <c r="BA1684" s="165"/>
    </row>
    <row r="1685" spans="1:53" s="1" customFormat="1">
      <c r="A1685" s="21" t="s">
        <v>150</v>
      </c>
      <c r="B1685" s="145" t="s">
        <v>442</v>
      </c>
      <c r="C1685" s="372" t="s">
        <v>1147</v>
      </c>
      <c r="D1685" s="373" t="s">
        <v>437</v>
      </c>
      <c r="E1685" s="373" t="s">
        <v>192</v>
      </c>
      <c r="F1685" s="373">
        <v>1</v>
      </c>
      <c r="G1685" s="374" t="s">
        <v>1225</v>
      </c>
      <c r="H1685" s="21">
        <v>1</v>
      </c>
      <c r="I1685" s="375">
        <v>1</v>
      </c>
      <c r="J1685" s="37"/>
      <c r="K1685" s="31" t="s">
        <v>106</v>
      </c>
      <c r="L1685" s="31"/>
      <c r="M1685" s="38"/>
      <c r="N1685" s="193">
        <v>3</v>
      </c>
      <c r="O1685" s="21">
        <v>90</v>
      </c>
      <c r="P1685" s="21">
        <f t="shared" si="471"/>
        <v>2</v>
      </c>
      <c r="Q1685" s="21">
        <v>0</v>
      </c>
      <c r="R1685" s="21">
        <v>0</v>
      </c>
      <c r="S1685" s="21">
        <v>2</v>
      </c>
      <c r="T1685" s="121">
        <v>76</v>
      </c>
      <c r="U1685" s="50">
        <f t="shared" si="488"/>
        <v>0</v>
      </c>
      <c r="V1685" s="29">
        <f t="shared" si="489"/>
        <v>0</v>
      </c>
      <c r="W1685" s="29">
        <f t="shared" si="490"/>
        <v>2</v>
      </c>
      <c r="X1685" s="57">
        <f t="shared" si="491"/>
        <v>0</v>
      </c>
      <c r="Y1685" s="29">
        <f t="shared" si="492"/>
        <v>0</v>
      </c>
      <c r="Z1685" s="20">
        <f t="shared" si="493"/>
        <v>0</v>
      </c>
      <c r="AA1685" s="20">
        <f t="shared" si="494"/>
        <v>0</v>
      </c>
      <c r="AB1685" s="20">
        <f t="shared" si="495"/>
        <v>0</v>
      </c>
      <c r="AC1685" s="20">
        <f t="shared" si="496"/>
        <v>0</v>
      </c>
      <c r="AD1685" s="20">
        <f t="shared" si="497"/>
        <v>0</v>
      </c>
      <c r="AE1685" s="23">
        <f t="shared" si="498"/>
        <v>0</v>
      </c>
      <c r="AF1685" s="25">
        <f t="shared" si="499"/>
        <v>0</v>
      </c>
      <c r="AG1685" s="230"/>
      <c r="AH1685" s="25">
        <f t="shared" si="500"/>
        <v>0</v>
      </c>
      <c r="AI1685" s="23"/>
      <c r="AJ1685" s="49">
        <f t="shared" si="501"/>
        <v>2</v>
      </c>
      <c r="AK1685" s="181" t="s">
        <v>155</v>
      </c>
      <c r="AL1685" s="182">
        <f t="shared" si="502"/>
        <v>3.3333333333333335E-3</v>
      </c>
      <c r="AM1685" s="158" t="s">
        <v>156</v>
      </c>
      <c r="AN1685" s="20"/>
      <c r="AO1685" s="20"/>
      <c r="AP1685" s="21"/>
      <c r="AQ1685" s="122"/>
      <c r="AR1685" s="185" t="str">
        <f>INDEX(Преподаватели!F$3:F$72,MATCH($AK1685,Преподаватели!$E$3:$E$72,0),1)</f>
        <v>ст.викл.</v>
      </c>
      <c r="AS1685" s="101" t="str">
        <f>INDEX(Преподаватели!G$3:G$72,MATCH($AK1685,Преподаватели!$E$3:$E$72,0),1)</f>
        <v>сум.</v>
      </c>
      <c r="AT1685" s="101" t="str">
        <f>INDEX(Преподаватели!H$3:H$72,MATCH($AK1685,Преподаватели!$E$3:$E$72,0),1)</f>
        <v>б.с.</v>
      </c>
      <c r="AU1685" s="186" t="str">
        <f>INDEX(Преподаватели!I$3:I$72,MATCH($AK1685,Преподаватели!$E$3:$E$72,0),1)</f>
        <v>б.з.</v>
      </c>
      <c r="AV1685" s="157"/>
      <c r="AW1685" s="163"/>
      <c r="AX1685" s="163"/>
      <c r="AY1685" s="164"/>
      <c r="AZ1685" s="165"/>
      <c r="BA1685" s="165"/>
    </row>
    <row r="1686" spans="1:53" ht="15" customHeight="1">
      <c r="A1686" s="329" t="s">
        <v>1080</v>
      </c>
      <c r="B1686" s="145" t="s">
        <v>993</v>
      </c>
      <c r="C1686" s="372" t="s">
        <v>1147</v>
      </c>
      <c r="D1686" s="373" t="s">
        <v>437</v>
      </c>
      <c r="E1686" s="373" t="s">
        <v>192</v>
      </c>
      <c r="F1686" s="373">
        <v>1</v>
      </c>
      <c r="G1686" s="374" t="s">
        <v>1225</v>
      </c>
      <c r="H1686" s="21">
        <v>1</v>
      </c>
      <c r="I1686" s="375">
        <v>1</v>
      </c>
      <c r="J1686" s="37"/>
      <c r="K1686" s="31"/>
      <c r="L1686" s="31"/>
      <c r="M1686" s="38"/>
      <c r="N1686" s="193">
        <v>0</v>
      </c>
      <c r="O1686" s="21"/>
      <c r="P1686" s="21">
        <f t="shared" si="471"/>
        <v>2</v>
      </c>
      <c r="Q1686" s="21">
        <v>2</v>
      </c>
      <c r="R1686" s="21"/>
      <c r="S1686" s="21"/>
      <c r="T1686" s="121"/>
      <c r="U1686" s="50">
        <f t="shared" si="488"/>
        <v>2</v>
      </c>
      <c r="V1686" s="29">
        <f t="shared" si="489"/>
        <v>0</v>
      </c>
      <c r="W1686" s="29">
        <f t="shared" si="490"/>
        <v>0</v>
      </c>
      <c r="X1686" s="57">
        <f t="shared" si="491"/>
        <v>0</v>
      </c>
      <c r="Y1686" s="29">
        <f t="shared" si="492"/>
        <v>0</v>
      </c>
      <c r="Z1686" s="20">
        <f t="shared" si="493"/>
        <v>0</v>
      </c>
      <c r="AA1686" s="20">
        <f t="shared" si="494"/>
        <v>0</v>
      </c>
      <c r="AB1686" s="20">
        <f t="shared" si="495"/>
        <v>0</v>
      </c>
      <c r="AC1686" s="20">
        <f t="shared" si="496"/>
        <v>0</v>
      </c>
      <c r="AD1686" s="20">
        <f t="shared" si="497"/>
        <v>0</v>
      </c>
      <c r="AE1686" s="23">
        <f t="shared" si="498"/>
        <v>0</v>
      </c>
      <c r="AF1686" s="25">
        <f t="shared" si="499"/>
        <v>0</v>
      </c>
      <c r="AG1686" s="230"/>
      <c r="AH1686" s="25">
        <f t="shared" si="500"/>
        <v>0</v>
      </c>
      <c r="AI1686" s="23"/>
      <c r="AJ1686" s="49">
        <f t="shared" si="501"/>
        <v>2</v>
      </c>
      <c r="AK1686" s="181" t="s">
        <v>115</v>
      </c>
      <c r="AL1686" s="182">
        <f t="shared" si="502"/>
        <v>3.3333333333333335E-3</v>
      </c>
      <c r="AM1686" s="69" t="s">
        <v>1226</v>
      </c>
      <c r="AN1686" s="20"/>
      <c r="AO1686" s="20"/>
      <c r="AP1686" s="21"/>
      <c r="AQ1686" s="122"/>
      <c r="AR1686" s="185" t="str">
        <f>INDEX(Преподаватели!F$3:F$72,MATCH($AK1686,Преподаватели!$E$3:$E$72,0),1)</f>
        <v>доц.</v>
      </c>
      <c r="AS1686" s="101" t="str">
        <f>INDEX(Преподаватели!G$3:G$72,MATCH($AK1686,Преподаватели!$E$3:$E$72,0),1)</f>
        <v>шт.</v>
      </c>
      <c r="AT1686" s="101" t="str">
        <f>INDEX(Преподаватели!H$3:H$72,MATCH($AK1686,Преподаватели!$E$3:$E$72,0),1)</f>
        <v>к.н.</v>
      </c>
      <c r="AU1686" s="186" t="str">
        <f>INDEX(Преподаватели!I$3:I$72,MATCH($AK1686,Преподаватели!$E$3:$E$72,0),1)</f>
        <v>б.з.</v>
      </c>
      <c r="AV1686" s="157"/>
      <c r="AW1686" s="163"/>
      <c r="AX1686" s="163"/>
      <c r="AY1686" s="164"/>
      <c r="AZ1686" s="165"/>
      <c r="BA1686" s="165"/>
    </row>
    <row r="1687" spans="1:53" s="1" customFormat="1" ht="15" customHeight="1">
      <c r="A1687" s="21" t="s">
        <v>162</v>
      </c>
      <c r="B1687" s="145" t="s">
        <v>993</v>
      </c>
      <c r="C1687" s="372" t="s">
        <v>1147</v>
      </c>
      <c r="D1687" s="373" t="s">
        <v>437</v>
      </c>
      <c r="E1687" s="373" t="s">
        <v>192</v>
      </c>
      <c r="F1687" s="373">
        <v>1</v>
      </c>
      <c r="G1687" s="374" t="s">
        <v>1225</v>
      </c>
      <c r="H1687" s="21">
        <v>1</v>
      </c>
      <c r="I1687" s="375">
        <v>1</v>
      </c>
      <c r="J1687" s="37" t="s">
        <v>106</v>
      </c>
      <c r="K1687" s="31"/>
      <c r="L1687" s="31"/>
      <c r="M1687" s="38"/>
      <c r="N1687" s="193">
        <v>3</v>
      </c>
      <c r="O1687" s="21">
        <v>90</v>
      </c>
      <c r="P1687" s="21">
        <f t="shared" si="471"/>
        <v>2</v>
      </c>
      <c r="Q1687" s="21"/>
      <c r="R1687" s="21"/>
      <c r="S1687" s="21">
        <v>2</v>
      </c>
      <c r="T1687" s="121">
        <v>76</v>
      </c>
      <c r="U1687" s="50">
        <f t="shared" si="488"/>
        <v>0</v>
      </c>
      <c r="V1687" s="29">
        <f t="shared" si="489"/>
        <v>0</v>
      </c>
      <c r="W1687" s="29">
        <f t="shared" si="490"/>
        <v>2</v>
      </c>
      <c r="X1687" s="57">
        <f t="shared" si="491"/>
        <v>0</v>
      </c>
      <c r="Y1687" s="29">
        <f t="shared" si="492"/>
        <v>0</v>
      </c>
      <c r="Z1687" s="20">
        <f t="shared" si="493"/>
        <v>0</v>
      </c>
      <c r="AA1687" s="20">
        <f t="shared" si="494"/>
        <v>0</v>
      </c>
      <c r="AB1687" s="20">
        <f t="shared" si="495"/>
        <v>0.25</v>
      </c>
      <c r="AC1687" s="20">
        <f t="shared" si="496"/>
        <v>0</v>
      </c>
      <c r="AD1687" s="20">
        <f t="shared" si="497"/>
        <v>0</v>
      </c>
      <c r="AE1687" s="23">
        <f t="shared" si="498"/>
        <v>0</v>
      </c>
      <c r="AF1687" s="25">
        <f t="shared" si="499"/>
        <v>0</v>
      </c>
      <c r="AG1687" s="230"/>
      <c r="AH1687" s="25">
        <f t="shared" si="500"/>
        <v>0</v>
      </c>
      <c r="AI1687" s="23"/>
      <c r="AJ1687" s="49">
        <f t="shared" si="501"/>
        <v>2.25</v>
      </c>
      <c r="AK1687" s="181" t="s">
        <v>115</v>
      </c>
      <c r="AL1687" s="182">
        <f t="shared" si="502"/>
        <v>3.7499999999999999E-3</v>
      </c>
      <c r="AM1687" s="158" t="s">
        <v>1226</v>
      </c>
      <c r="AN1687" s="20"/>
      <c r="AO1687" s="20"/>
      <c r="AP1687" s="21"/>
      <c r="AQ1687" s="122"/>
      <c r="AR1687" s="185" t="str">
        <f>INDEX(Преподаватели!F$3:F$72,MATCH($AK1687,Преподаватели!$E$3:$E$72,0),1)</f>
        <v>доц.</v>
      </c>
      <c r="AS1687" s="101" t="str">
        <f>INDEX(Преподаватели!G$3:G$72,MATCH($AK1687,Преподаватели!$E$3:$E$72,0),1)</f>
        <v>шт.</v>
      </c>
      <c r="AT1687" s="101" t="str">
        <f>INDEX(Преподаватели!H$3:H$72,MATCH($AK1687,Преподаватели!$E$3:$E$72,0),1)</f>
        <v>к.н.</v>
      </c>
      <c r="AU1687" s="186" t="str">
        <f>INDEX(Преподаватели!I$3:I$72,MATCH($AK1687,Преподаватели!$E$3:$E$72,0),1)</f>
        <v>б.з.</v>
      </c>
      <c r="AV1687" s="157"/>
      <c r="AW1687" s="163"/>
      <c r="AX1687" s="163"/>
      <c r="AY1687" s="164"/>
      <c r="AZ1687" s="165"/>
      <c r="BA1687" s="165"/>
    </row>
    <row r="1688" spans="1:53" s="1" customFormat="1" ht="25.5">
      <c r="A1688" s="329" t="s">
        <v>1080</v>
      </c>
      <c r="B1688" s="145" t="s">
        <v>1179</v>
      </c>
      <c r="C1688" s="379" t="s">
        <v>1147</v>
      </c>
      <c r="D1688" s="373" t="s">
        <v>437</v>
      </c>
      <c r="E1688" s="373" t="s">
        <v>192</v>
      </c>
      <c r="F1688" s="373">
        <v>1</v>
      </c>
      <c r="G1688" s="374" t="s">
        <v>1225</v>
      </c>
      <c r="H1688" s="21">
        <v>1</v>
      </c>
      <c r="I1688" s="375">
        <v>1</v>
      </c>
      <c r="J1688" s="37"/>
      <c r="K1688" s="31"/>
      <c r="L1688" s="31"/>
      <c r="M1688" s="38"/>
      <c r="N1688" s="193">
        <v>0</v>
      </c>
      <c r="O1688" s="21"/>
      <c r="P1688" s="21">
        <f t="shared" si="471"/>
        <v>2</v>
      </c>
      <c r="Q1688" s="21">
        <v>2</v>
      </c>
      <c r="R1688" s="21"/>
      <c r="S1688" s="21"/>
      <c r="T1688" s="121"/>
      <c r="U1688" s="50">
        <f t="shared" si="488"/>
        <v>2</v>
      </c>
      <c r="V1688" s="29">
        <f t="shared" si="489"/>
        <v>0</v>
      </c>
      <c r="W1688" s="29">
        <f t="shared" si="490"/>
        <v>0</v>
      </c>
      <c r="X1688" s="57">
        <f t="shared" si="491"/>
        <v>0</v>
      </c>
      <c r="Y1688" s="29">
        <f t="shared" si="492"/>
        <v>0</v>
      </c>
      <c r="Z1688" s="20">
        <f t="shared" si="493"/>
        <v>0</v>
      </c>
      <c r="AA1688" s="20">
        <f t="shared" si="494"/>
        <v>0</v>
      </c>
      <c r="AB1688" s="20">
        <f t="shared" si="495"/>
        <v>0</v>
      </c>
      <c r="AC1688" s="20">
        <f t="shared" si="496"/>
        <v>0</v>
      </c>
      <c r="AD1688" s="20">
        <f t="shared" si="497"/>
        <v>0</v>
      </c>
      <c r="AE1688" s="23">
        <f t="shared" si="498"/>
        <v>0</v>
      </c>
      <c r="AF1688" s="25">
        <f t="shared" si="499"/>
        <v>0</v>
      </c>
      <c r="AG1688" s="230"/>
      <c r="AH1688" s="25">
        <f t="shared" si="500"/>
        <v>0</v>
      </c>
      <c r="AI1688" s="23"/>
      <c r="AJ1688" s="49">
        <f t="shared" si="501"/>
        <v>2</v>
      </c>
      <c r="AK1688" s="181" t="s">
        <v>1149</v>
      </c>
      <c r="AL1688" s="182">
        <f t="shared" si="502"/>
        <v>3.3333333333333335E-3</v>
      </c>
      <c r="AM1688" s="158" t="s">
        <v>1198</v>
      </c>
      <c r="AN1688" s="20"/>
      <c r="AO1688" s="20"/>
      <c r="AP1688" s="21"/>
      <c r="AQ1688" s="122"/>
      <c r="AR1688" s="185" t="str">
        <f>INDEX(Преподаватели!F$3:F$72,MATCH($AK1688,Преподаватели!$E$3:$E$72,0),1)</f>
        <v>ст.викл.</v>
      </c>
      <c r="AS1688" s="101" t="str">
        <f>INDEX(Преподаватели!G$3:G$72,MATCH($AK1688,Преподаватели!$E$3:$E$72,0),1)</f>
        <v>шт.</v>
      </c>
      <c r="AT1688" s="101" t="str">
        <f>INDEX(Преподаватели!H$3:H$72,MATCH($AK1688,Преподаватели!$E$3:$E$72,0),1)</f>
        <v>б.с.</v>
      </c>
      <c r="AU1688" s="186" t="str">
        <f>INDEX(Преподаватели!I$3:I$72,MATCH($AK1688,Преподаватели!$E$3:$E$72,0),1)</f>
        <v>б.з.</v>
      </c>
      <c r="AV1688" s="157"/>
      <c r="AW1688" s="163"/>
      <c r="AX1688" s="163"/>
      <c r="AY1688" s="164"/>
      <c r="AZ1688" s="165"/>
      <c r="BA1688" s="165"/>
    </row>
    <row r="1689" spans="1:53" s="1" customFormat="1" ht="25.5">
      <c r="A1689" s="21" t="s">
        <v>1178</v>
      </c>
      <c r="B1689" s="145" t="s">
        <v>1179</v>
      </c>
      <c r="C1689" s="372" t="s">
        <v>1147</v>
      </c>
      <c r="D1689" s="373" t="s">
        <v>437</v>
      </c>
      <c r="E1689" s="373" t="s">
        <v>192</v>
      </c>
      <c r="F1689" s="373">
        <v>1</v>
      </c>
      <c r="G1689" s="374" t="s">
        <v>1225</v>
      </c>
      <c r="H1689" s="21">
        <v>1</v>
      </c>
      <c r="I1689" s="375">
        <v>1</v>
      </c>
      <c r="J1689" s="37" t="s">
        <v>106</v>
      </c>
      <c r="K1689" s="31"/>
      <c r="L1689" s="31"/>
      <c r="M1689" s="38"/>
      <c r="N1689" s="193">
        <v>3</v>
      </c>
      <c r="O1689" s="21">
        <v>90</v>
      </c>
      <c r="P1689" s="21">
        <f t="shared" si="471"/>
        <v>4</v>
      </c>
      <c r="Q1689" s="21"/>
      <c r="R1689" s="21"/>
      <c r="S1689" s="21">
        <v>4</v>
      </c>
      <c r="T1689" s="121">
        <v>76</v>
      </c>
      <c r="U1689" s="50">
        <f t="shared" si="488"/>
        <v>0</v>
      </c>
      <c r="V1689" s="29">
        <f t="shared" si="489"/>
        <v>0</v>
      </c>
      <c r="W1689" s="29">
        <f t="shared" si="490"/>
        <v>4</v>
      </c>
      <c r="X1689" s="57">
        <f t="shared" si="491"/>
        <v>0</v>
      </c>
      <c r="Y1689" s="29">
        <f t="shared" si="492"/>
        <v>0</v>
      </c>
      <c r="Z1689" s="20">
        <f t="shared" si="493"/>
        <v>0</v>
      </c>
      <c r="AA1689" s="20">
        <f t="shared" si="494"/>
        <v>0</v>
      </c>
      <c r="AB1689" s="20">
        <f t="shared" si="495"/>
        <v>0.25</v>
      </c>
      <c r="AC1689" s="20">
        <f t="shared" si="496"/>
        <v>0</v>
      </c>
      <c r="AD1689" s="20">
        <f t="shared" si="497"/>
        <v>0</v>
      </c>
      <c r="AE1689" s="23">
        <f t="shared" si="498"/>
        <v>0</v>
      </c>
      <c r="AF1689" s="25">
        <f t="shared" si="499"/>
        <v>0</v>
      </c>
      <c r="AG1689" s="230"/>
      <c r="AH1689" s="25">
        <f t="shared" si="500"/>
        <v>0</v>
      </c>
      <c r="AI1689" s="23"/>
      <c r="AJ1689" s="49">
        <f t="shared" si="501"/>
        <v>4.25</v>
      </c>
      <c r="AK1689" s="181" t="s">
        <v>1149</v>
      </c>
      <c r="AL1689" s="182">
        <f t="shared" si="502"/>
        <v>7.083333333333333E-3</v>
      </c>
      <c r="AM1689" s="158" t="s">
        <v>1198</v>
      </c>
      <c r="AN1689" s="20"/>
      <c r="AO1689" s="20"/>
      <c r="AP1689" s="21"/>
      <c r="AQ1689" s="122"/>
      <c r="AR1689" s="185" t="str">
        <f>INDEX(Преподаватели!F$3:F$72,MATCH($AK1689,Преподаватели!$E$3:$E$72,0),1)</f>
        <v>ст.викл.</v>
      </c>
      <c r="AS1689" s="101" t="str">
        <f>INDEX(Преподаватели!G$3:G$72,MATCH($AK1689,Преподаватели!$E$3:$E$72,0),1)</f>
        <v>шт.</v>
      </c>
      <c r="AT1689" s="101" t="str">
        <f>INDEX(Преподаватели!H$3:H$72,MATCH($AK1689,Преподаватели!$E$3:$E$72,0),1)</f>
        <v>б.с.</v>
      </c>
      <c r="AU1689" s="186" t="str">
        <f>INDEX(Преподаватели!I$3:I$72,MATCH($AK1689,Преподаватели!$E$3:$E$72,0),1)</f>
        <v>б.з.</v>
      </c>
      <c r="AV1689" s="157"/>
      <c r="AW1689" s="163"/>
      <c r="AX1689" s="163"/>
      <c r="AY1689" s="164"/>
      <c r="AZ1689" s="165"/>
      <c r="BA1689" s="165"/>
    </row>
    <row r="1690" spans="1:53" ht="25.5">
      <c r="A1690" s="21" t="s">
        <v>1180</v>
      </c>
      <c r="B1690" s="145" t="s">
        <v>1179</v>
      </c>
      <c r="C1690" s="372" t="s">
        <v>1147</v>
      </c>
      <c r="D1690" s="373" t="s">
        <v>437</v>
      </c>
      <c r="E1690" s="373" t="s">
        <v>192</v>
      </c>
      <c r="F1690" s="373">
        <v>1</v>
      </c>
      <c r="G1690" s="374" t="s">
        <v>1225</v>
      </c>
      <c r="H1690" s="21">
        <v>1</v>
      </c>
      <c r="I1690" s="375">
        <v>1</v>
      </c>
      <c r="J1690" s="37"/>
      <c r="K1690" s="31"/>
      <c r="L1690" s="31"/>
      <c r="M1690" s="38"/>
      <c r="N1690" s="193">
        <v>0</v>
      </c>
      <c r="O1690" s="21"/>
      <c r="P1690" s="21">
        <f t="shared" si="471"/>
        <v>4</v>
      </c>
      <c r="Q1690" s="21"/>
      <c r="R1690" s="21">
        <v>2</v>
      </c>
      <c r="S1690" s="21">
        <v>2</v>
      </c>
      <c r="T1690" s="121"/>
      <c r="U1690" s="50">
        <f t="shared" si="488"/>
        <v>0</v>
      </c>
      <c r="V1690" s="29">
        <f t="shared" si="489"/>
        <v>2</v>
      </c>
      <c r="W1690" s="29">
        <f t="shared" si="490"/>
        <v>2</v>
      </c>
      <c r="X1690" s="57">
        <f t="shared" si="491"/>
        <v>0</v>
      </c>
      <c r="Y1690" s="29">
        <f t="shared" si="492"/>
        <v>0</v>
      </c>
      <c r="Z1690" s="20">
        <f t="shared" si="493"/>
        <v>0</v>
      </c>
      <c r="AA1690" s="20">
        <f t="shared" si="494"/>
        <v>0</v>
      </c>
      <c r="AB1690" s="20">
        <f t="shared" si="495"/>
        <v>0</v>
      </c>
      <c r="AC1690" s="20">
        <f t="shared" si="496"/>
        <v>0</v>
      </c>
      <c r="AD1690" s="20">
        <f t="shared" si="497"/>
        <v>0</v>
      </c>
      <c r="AE1690" s="23">
        <f t="shared" si="498"/>
        <v>0</v>
      </c>
      <c r="AF1690" s="25">
        <f t="shared" si="499"/>
        <v>0</v>
      </c>
      <c r="AG1690" s="230"/>
      <c r="AH1690" s="25">
        <f t="shared" si="500"/>
        <v>0</v>
      </c>
      <c r="AI1690" s="23"/>
      <c r="AJ1690" s="49">
        <f t="shared" si="501"/>
        <v>4</v>
      </c>
      <c r="AK1690" s="181" t="s">
        <v>1149</v>
      </c>
      <c r="AL1690" s="182">
        <f t="shared" si="502"/>
        <v>6.6666666666666671E-3</v>
      </c>
      <c r="AM1690" s="69" t="s">
        <v>1198</v>
      </c>
      <c r="AN1690" s="20"/>
      <c r="AO1690" s="20"/>
      <c r="AP1690" s="21"/>
      <c r="AQ1690" s="122"/>
      <c r="AR1690" s="185" t="str">
        <f>INDEX(Преподаватели!F$3:F$72,MATCH($AK1690,Преподаватели!$E$3:$E$72,0),1)</f>
        <v>ст.викл.</v>
      </c>
      <c r="AS1690" s="101" t="str">
        <f>INDEX(Преподаватели!G$3:G$72,MATCH($AK1690,Преподаватели!$E$3:$E$72,0),1)</f>
        <v>шт.</v>
      </c>
      <c r="AT1690" s="101" t="str">
        <f>INDEX(Преподаватели!H$3:H$72,MATCH($AK1690,Преподаватели!$E$3:$E$72,0),1)</f>
        <v>б.с.</v>
      </c>
      <c r="AU1690" s="186" t="str">
        <f>INDEX(Преподаватели!I$3:I$72,MATCH($AK1690,Преподаватели!$E$3:$E$72,0),1)</f>
        <v>б.з.</v>
      </c>
      <c r="AV1690" s="157"/>
      <c r="AW1690" s="163"/>
      <c r="AX1690" s="163"/>
      <c r="AY1690" s="164"/>
      <c r="AZ1690" s="165"/>
      <c r="BA1690" s="165"/>
    </row>
    <row r="1691" spans="1:53">
      <c r="A1691" s="329" t="s">
        <v>1080</v>
      </c>
      <c r="B1691" s="145" t="s">
        <v>1181</v>
      </c>
      <c r="C1691" s="372" t="s">
        <v>1147</v>
      </c>
      <c r="D1691" s="373" t="s">
        <v>437</v>
      </c>
      <c r="E1691" s="373" t="s">
        <v>192</v>
      </c>
      <c r="F1691" s="373">
        <v>1</v>
      </c>
      <c r="G1691" s="374" t="s">
        <v>1225</v>
      </c>
      <c r="H1691" s="21">
        <v>1</v>
      </c>
      <c r="I1691" s="375">
        <v>1</v>
      </c>
      <c r="J1691" s="37"/>
      <c r="K1691" s="31"/>
      <c r="L1691" s="31"/>
      <c r="M1691" s="38"/>
      <c r="N1691" s="193">
        <v>0</v>
      </c>
      <c r="O1691" s="21"/>
      <c r="P1691" s="21">
        <f t="shared" si="471"/>
        <v>2</v>
      </c>
      <c r="Q1691" s="21">
        <v>2</v>
      </c>
      <c r="R1691" s="21">
        <v>0</v>
      </c>
      <c r="S1691" s="21"/>
      <c r="T1691" s="121"/>
      <c r="U1691" s="50">
        <f t="shared" si="488"/>
        <v>2</v>
      </c>
      <c r="V1691" s="29">
        <f t="shared" si="489"/>
        <v>0</v>
      </c>
      <c r="W1691" s="29">
        <f t="shared" si="490"/>
        <v>0</v>
      </c>
      <c r="X1691" s="57">
        <f t="shared" si="491"/>
        <v>0</v>
      </c>
      <c r="Y1691" s="29">
        <f t="shared" si="492"/>
        <v>0</v>
      </c>
      <c r="Z1691" s="20">
        <f t="shared" si="493"/>
        <v>0</v>
      </c>
      <c r="AA1691" s="20">
        <f t="shared" si="494"/>
        <v>0</v>
      </c>
      <c r="AB1691" s="20">
        <f t="shared" si="495"/>
        <v>0</v>
      </c>
      <c r="AC1691" s="20">
        <f t="shared" si="496"/>
        <v>0</v>
      </c>
      <c r="AD1691" s="20">
        <f t="shared" si="497"/>
        <v>0</v>
      </c>
      <c r="AE1691" s="23">
        <f t="shared" si="498"/>
        <v>0</v>
      </c>
      <c r="AF1691" s="25">
        <f t="shared" si="499"/>
        <v>0</v>
      </c>
      <c r="AG1691" s="230"/>
      <c r="AH1691" s="25">
        <f t="shared" si="500"/>
        <v>0</v>
      </c>
      <c r="AI1691" s="23"/>
      <c r="AJ1691" s="49">
        <f t="shared" si="501"/>
        <v>2</v>
      </c>
      <c r="AK1691" s="181" t="s">
        <v>1149</v>
      </c>
      <c r="AL1691" s="182">
        <f t="shared" si="502"/>
        <v>3.3333333333333335E-3</v>
      </c>
      <c r="AM1691" s="69" t="s">
        <v>1198</v>
      </c>
      <c r="AN1691" s="20"/>
      <c r="AO1691" s="20"/>
      <c r="AP1691" s="21"/>
      <c r="AQ1691" s="122"/>
      <c r="AR1691" s="185" t="str">
        <f>INDEX(Преподаватели!F$3:F$72,MATCH($AK1691,Преподаватели!$E$3:$E$72,0),1)</f>
        <v>ст.викл.</v>
      </c>
      <c r="AS1691" s="101" t="str">
        <f>INDEX(Преподаватели!G$3:G$72,MATCH($AK1691,Преподаватели!$E$3:$E$72,0),1)</f>
        <v>шт.</v>
      </c>
      <c r="AT1691" s="101" t="str">
        <f>INDEX(Преподаватели!H$3:H$72,MATCH($AK1691,Преподаватели!$E$3:$E$72,0),1)</f>
        <v>б.с.</v>
      </c>
      <c r="AU1691" s="186" t="str">
        <f>INDEX(Преподаватели!I$3:I$72,MATCH($AK1691,Преподаватели!$E$3:$E$72,0),1)</f>
        <v>б.з.</v>
      </c>
      <c r="AV1691" s="157"/>
      <c r="AW1691" s="163"/>
      <c r="AX1691" s="163"/>
      <c r="AY1691" s="164"/>
      <c r="AZ1691" s="165"/>
      <c r="BA1691" s="165"/>
    </row>
    <row r="1692" spans="1:53" s="1" customFormat="1">
      <c r="A1692" s="21" t="s">
        <v>100</v>
      </c>
      <c r="B1692" s="145" t="s">
        <v>1181</v>
      </c>
      <c r="C1692" s="68" t="s">
        <v>1147</v>
      </c>
      <c r="D1692" s="21" t="s">
        <v>437</v>
      </c>
      <c r="E1692" s="21" t="s">
        <v>192</v>
      </c>
      <c r="F1692" s="373">
        <v>1</v>
      </c>
      <c r="G1692" s="374" t="s">
        <v>1225</v>
      </c>
      <c r="H1692" s="21">
        <v>1</v>
      </c>
      <c r="I1692" s="49">
        <v>1</v>
      </c>
      <c r="J1692" s="37" t="s">
        <v>106</v>
      </c>
      <c r="K1692" s="31"/>
      <c r="L1692" s="31"/>
      <c r="M1692" s="38"/>
      <c r="N1692" s="193">
        <v>5</v>
      </c>
      <c r="O1692" s="21">
        <v>150</v>
      </c>
      <c r="P1692" s="21">
        <f t="shared" si="471"/>
        <v>4</v>
      </c>
      <c r="Q1692" s="21"/>
      <c r="R1692" s="21"/>
      <c r="S1692" s="21">
        <v>4</v>
      </c>
      <c r="T1692" s="121">
        <v>132</v>
      </c>
      <c r="U1692" s="50">
        <f t="shared" si="488"/>
        <v>0</v>
      </c>
      <c r="V1692" s="29">
        <f t="shared" si="489"/>
        <v>0</v>
      </c>
      <c r="W1692" s="29">
        <f t="shared" si="490"/>
        <v>4</v>
      </c>
      <c r="X1692" s="57">
        <f t="shared" si="491"/>
        <v>0</v>
      </c>
      <c r="Y1692" s="29">
        <f t="shared" si="492"/>
        <v>0</v>
      </c>
      <c r="Z1692" s="20">
        <f t="shared" si="493"/>
        <v>0</v>
      </c>
      <c r="AA1692" s="20">
        <f t="shared" si="494"/>
        <v>0</v>
      </c>
      <c r="AB1692" s="20">
        <f t="shared" si="495"/>
        <v>0.25</v>
      </c>
      <c r="AC1692" s="20">
        <f t="shared" si="496"/>
        <v>0</v>
      </c>
      <c r="AD1692" s="20">
        <f t="shared" si="497"/>
        <v>0</v>
      </c>
      <c r="AE1692" s="23">
        <f t="shared" si="498"/>
        <v>0</v>
      </c>
      <c r="AF1692" s="25">
        <f t="shared" si="499"/>
        <v>0</v>
      </c>
      <c r="AG1692" s="230"/>
      <c r="AH1692" s="25">
        <f t="shared" si="500"/>
        <v>0</v>
      </c>
      <c r="AI1692" s="23"/>
      <c r="AJ1692" s="49">
        <f t="shared" si="501"/>
        <v>4.25</v>
      </c>
      <c r="AK1692" s="181" t="s">
        <v>1149</v>
      </c>
      <c r="AL1692" s="182">
        <f t="shared" si="502"/>
        <v>7.083333333333333E-3</v>
      </c>
      <c r="AM1692" s="158" t="s">
        <v>1198</v>
      </c>
      <c r="AN1692" s="20"/>
      <c r="AO1692" s="20"/>
      <c r="AP1692" s="21"/>
      <c r="AQ1692" s="122"/>
      <c r="AR1692" s="185" t="str">
        <f>INDEX(Преподаватели!F$3:F$72,MATCH($AK1692,Преподаватели!$E$3:$E$72,0),1)</f>
        <v>ст.викл.</v>
      </c>
      <c r="AS1692" s="101" t="str">
        <f>INDEX(Преподаватели!G$3:G$72,MATCH($AK1692,Преподаватели!$E$3:$E$72,0),1)</f>
        <v>шт.</v>
      </c>
      <c r="AT1692" s="101" t="str">
        <f>INDEX(Преподаватели!H$3:H$72,MATCH($AK1692,Преподаватели!$E$3:$E$72,0),1)</f>
        <v>б.с.</v>
      </c>
      <c r="AU1692" s="186" t="str">
        <f>INDEX(Преподаватели!I$3:I$72,MATCH($AK1692,Преподаватели!$E$3:$E$72,0),1)</f>
        <v>б.з.</v>
      </c>
      <c r="AV1692" s="157"/>
      <c r="AW1692" s="163"/>
      <c r="AX1692" s="163"/>
      <c r="AY1692" s="164"/>
      <c r="AZ1692" s="165"/>
      <c r="BA1692" s="165"/>
    </row>
    <row r="1693" spans="1:53" ht="15" customHeight="1">
      <c r="A1693" s="22" t="s">
        <v>1182</v>
      </c>
      <c r="B1693" s="145" t="s">
        <v>1183</v>
      </c>
      <c r="C1693" s="68" t="s">
        <v>1147</v>
      </c>
      <c r="D1693" s="21" t="s">
        <v>437</v>
      </c>
      <c r="E1693" s="21" t="s">
        <v>192</v>
      </c>
      <c r="F1693" s="373">
        <v>1</v>
      </c>
      <c r="G1693" s="374" t="s">
        <v>1225</v>
      </c>
      <c r="H1693" s="21">
        <v>1</v>
      </c>
      <c r="I1693" s="49">
        <v>1</v>
      </c>
      <c r="J1693" s="37"/>
      <c r="K1693" s="31"/>
      <c r="L1693" s="31"/>
      <c r="M1693" s="38"/>
      <c r="N1693" s="193">
        <v>0</v>
      </c>
      <c r="O1693" s="21"/>
      <c r="P1693" s="21">
        <f t="shared" si="471"/>
        <v>2</v>
      </c>
      <c r="Q1693" s="21">
        <v>2</v>
      </c>
      <c r="R1693" s="21">
        <v>0</v>
      </c>
      <c r="S1693" s="21"/>
      <c r="T1693" s="121"/>
      <c r="U1693" s="50">
        <f t="shared" ref="U1693:U1698" si="503">Q1693</f>
        <v>2</v>
      </c>
      <c r="V1693" s="29">
        <f t="shared" ref="V1693:V1698" si="504">R1693*I1693</f>
        <v>0</v>
      </c>
      <c r="W1693" s="29">
        <f t="shared" ref="W1693:W1698" si="505">S1693*I1693</f>
        <v>0</v>
      </c>
      <c r="X1693" s="57">
        <f t="shared" ref="X1693:X1698" si="506">IF(AF1693&gt;0,0,IF(AND(D1693="Заоч.(д)",M1693="+"),N1693*2*0.25*H1693,IF(OR(M1693="+",M1693="+у"),H1693*0.25,IF(OR(M1693="к",M1693="к/кмс"),H1693*0.25,IF(OR(M1693="кк",M1693="кк/кмс"),H1693*0.25*2,IF(OR(M1693="рр",M1693="рр/кмс"),H1693*0.5,IF(OR(M1693="кр",M1693="кр/кмс"),H1693*1,0)))))))</f>
        <v>0</v>
      </c>
      <c r="Y1693" s="29">
        <f t="shared" ref="Y1693:Y1698" si="507">IF(L1693="+",H1693*3,IF(L1693="+в",H1693*3,0))</f>
        <v>0</v>
      </c>
      <c r="Z1693" s="20">
        <f t="shared" ref="Z1693:Z1698" si="508">IF(AND(D1693="Заоч.(д)",K1693="+"),H1693*0.1,IF(AF1693&gt;0,0,IF(AND(K1693="+",R1693="",S1693="",O1693=Q1693+T1693),H1693*0.1,0)))</f>
        <v>0</v>
      </c>
      <c r="AA1693" s="20">
        <f t="shared" ref="AA1693:AA1698" si="509">IF(H1693&lt;6,0,IF(AND(D1693="Ден.",J1693="+"),I1693*2,IF(AND(D1693="Ден.",J1693="+п"),I1693*2,0)))</f>
        <v>0</v>
      </c>
      <c r="AB1693" s="20">
        <f t="shared" ref="AB1693:AB1698" si="510">IF(AND(J1693="+",D1693="Заоч.(д)"),H1693*0.1,IF(J1693="+",H1693*0.25,0))</f>
        <v>0</v>
      </c>
      <c r="AC1693" s="20">
        <f t="shared" ref="AC1693:AC1698" si="511">IF(B1693="Керівництво бакалаврськими роботами",H1693*10,IF(B1693="Керівництво магістерськими роботами",H1693*20,IF(B1693="Рецензування бакалаврських робіт",H1693*1,IF(B1693="Рецензування магістерських робіт",H1693*2,IF(B1693="Нормоконтроль",H1693*0.33,0)))))</f>
        <v>0</v>
      </c>
      <c r="AD1693" s="20">
        <f t="shared" ref="AD1693:AD1698" si="512">IF(B1693="Голова ЕК (екзамен)",H1693*0.5,IF(B1693="Голова ЕК (захист)",H1693*0.5,IF(B1693="Участь у ЕК (екзамен)",H1693*0.33,IF(B1693="Участь у ЕК (захист)",H1693*0.33,0))))</f>
        <v>0</v>
      </c>
      <c r="AE1693" s="23">
        <f t="shared" ref="AE1693:AE1698" si="513">IF(B1693="Керівництво аспірантами (очна)",H1693*25,IF(B1693="Керівництво аспірантами (заочна)",H1693*25,IF(B1693="Рецензування рефератів (асп.)",H1693*2,IF(B1693="Кандидатські іспити",H1693*0.5,IF(B1693="Вступні іспити (асп.)",H1693*0.5,IF(B1693="Наукове консультування докторантів",H1693*50,0))))))</f>
        <v>0</v>
      </c>
      <c r="AF1693" s="25">
        <f t="shared" ref="AF1693:AF1698" si="514">IF(AND(A1693="ПедПр",D1693="Ден."),H1693*N1693/1.5,IF(AND(A1693="ПедПр",D1693="Заоч."),H1693*0.5*N1693/1.5,IF(AND(A1693="ПедПр",D1693="Заоч.(д)"),H1693*0.5*N1693/1.5,IF(AND(A1693="Пр",D1693="Ден."),H1693*0.5,IF(AND(A1693="Пр",D1693="Заоч."),H1693*0.1,IF(AND(A1693="Пр",D1693="Заоч.(д)"),H1693*0.1,IF(AND(A1693="НПрКПУ",D1693="Ден.",H1693&gt;=5),ROUND(H1693/6,1)*N1693/3*2*2,0)))))))</f>
        <v>0</v>
      </c>
      <c r="AG1693" s="230"/>
      <c r="AH1693" s="25">
        <f t="shared" ref="AH1693:AH1698" si="515">IF(AF1693&gt;0,0,IF(D1693="Заоч.",0,IF(OR(D1693="Ден.(д)",D1693="Заоч.(д)"),0,IF(Q1693&gt;0,N1693*H1693*0.02,0))))</f>
        <v>0</v>
      </c>
      <c r="AI1693" s="23"/>
      <c r="AJ1693" s="49">
        <f t="shared" ref="AJ1693:AJ1698" si="516">SUM(U1693:AI1693)</f>
        <v>2</v>
      </c>
      <c r="AK1693" s="181" t="s">
        <v>115</v>
      </c>
      <c r="AL1693" s="182">
        <f t="shared" ref="AL1693:AL1698" si="517">IF(OR(AU1693="проф.",AT1693="д.н."),AJ1693/600,AJ1693/600)</f>
        <v>3.3333333333333335E-3</v>
      </c>
      <c r="AM1693" s="69" t="s">
        <v>1198</v>
      </c>
      <c r="AN1693" s="20"/>
      <c r="AO1693" s="20"/>
      <c r="AP1693" s="21"/>
      <c r="AQ1693" s="122"/>
      <c r="AR1693" s="185" t="str">
        <f>INDEX(Преподаватели!F$3:F$72,MATCH($AK1693,Преподаватели!$E$3:$E$72,0),1)</f>
        <v>доц.</v>
      </c>
      <c r="AS1693" s="101" t="str">
        <f>INDEX(Преподаватели!G$3:G$72,MATCH($AK1693,Преподаватели!$E$3:$E$72,0),1)</f>
        <v>шт.</v>
      </c>
      <c r="AT1693" s="101" t="str">
        <f>INDEX(Преподаватели!H$3:H$72,MATCH($AK1693,Преподаватели!$E$3:$E$72,0),1)</f>
        <v>к.н.</v>
      </c>
      <c r="AU1693" s="186" t="str">
        <f>INDEX(Преподаватели!I$3:I$72,MATCH($AK1693,Преподаватели!$E$3:$E$72,0),1)</f>
        <v>б.з.</v>
      </c>
      <c r="AV1693" s="157"/>
      <c r="AW1693" s="163"/>
      <c r="AX1693" s="163"/>
      <c r="AY1693" s="164"/>
      <c r="AZ1693" s="165"/>
      <c r="BA1693" s="165"/>
    </row>
    <row r="1694" spans="1:53" s="1" customFormat="1">
      <c r="A1694" s="21" t="s">
        <v>1227</v>
      </c>
      <c r="B1694" s="145" t="s">
        <v>1184</v>
      </c>
      <c r="C1694" s="68" t="s">
        <v>1147</v>
      </c>
      <c r="D1694" s="21" t="s">
        <v>437</v>
      </c>
      <c r="E1694" s="21" t="s">
        <v>192</v>
      </c>
      <c r="F1694" s="373">
        <v>1</v>
      </c>
      <c r="G1694" s="374" t="s">
        <v>1225</v>
      </c>
      <c r="H1694" s="21">
        <v>1</v>
      </c>
      <c r="I1694" s="49">
        <v>1</v>
      </c>
      <c r="J1694" s="37"/>
      <c r="K1694" s="31"/>
      <c r="L1694" s="31" t="s">
        <v>439</v>
      </c>
      <c r="M1694" s="38"/>
      <c r="N1694" s="193">
        <v>0</v>
      </c>
      <c r="O1694" s="21"/>
      <c r="P1694" s="21">
        <f t="shared" si="471"/>
        <v>2</v>
      </c>
      <c r="Q1694" s="21">
        <v>2</v>
      </c>
      <c r="R1694" s="21">
        <v>0</v>
      </c>
      <c r="S1694" s="21"/>
      <c r="T1694" s="121"/>
      <c r="U1694" s="50">
        <f t="shared" si="503"/>
        <v>2</v>
      </c>
      <c r="V1694" s="29">
        <f t="shared" si="504"/>
        <v>0</v>
      </c>
      <c r="W1694" s="29">
        <f t="shared" si="505"/>
        <v>0</v>
      </c>
      <c r="X1694" s="57">
        <f t="shared" si="506"/>
        <v>0</v>
      </c>
      <c r="Y1694" s="29">
        <f t="shared" si="507"/>
        <v>0</v>
      </c>
      <c r="Z1694" s="20">
        <f t="shared" si="508"/>
        <v>0</v>
      </c>
      <c r="AA1694" s="20">
        <f t="shared" si="509"/>
        <v>0</v>
      </c>
      <c r="AB1694" s="20">
        <f t="shared" si="510"/>
        <v>0</v>
      </c>
      <c r="AC1694" s="20">
        <f t="shared" si="511"/>
        <v>0</v>
      </c>
      <c r="AD1694" s="20">
        <f t="shared" si="512"/>
        <v>0</v>
      </c>
      <c r="AE1694" s="23">
        <f t="shared" si="513"/>
        <v>0</v>
      </c>
      <c r="AF1694" s="25">
        <f t="shared" si="514"/>
        <v>0</v>
      </c>
      <c r="AG1694" s="230"/>
      <c r="AH1694" s="25">
        <f t="shared" si="515"/>
        <v>0</v>
      </c>
      <c r="AI1694" s="23"/>
      <c r="AJ1694" s="49">
        <f t="shared" si="516"/>
        <v>2</v>
      </c>
      <c r="AK1694" s="181" t="s">
        <v>115</v>
      </c>
      <c r="AL1694" s="182">
        <f t="shared" si="517"/>
        <v>3.3333333333333335E-3</v>
      </c>
      <c r="AM1694" s="158" t="s">
        <v>1198</v>
      </c>
      <c r="AN1694" s="20"/>
      <c r="AO1694" s="20"/>
      <c r="AP1694" s="21"/>
      <c r="AQ1694" s="122"/>
      <c r="AR1694" s="185" t="str">
        <f>INDEX(Преподаватели!F$3:F$72,MATCH($AK1694,Преподаватели!$E$3:$E$72,0),1)</f>
        <v>доц.</v>
      </c>
      <c r="AS1694" s="101" t="str">
        <f>INDEX(Преподаватели!G$3:G$72,MATCH($AK1694,Преподаватели!$E$3:$E$72,0),1)</f>
        <v>шт.</v>
      </c>
      <c r="AT1694" s="101" t="str">
        <f>INDEX(Преподаватели!H$3:H$72,MATCH($AK1694,Преподаватели!$E$3:$E$72,0),1)</f>
        <v>к.н.</v>
      </c>
      <c r="AU1694" s="186" t="str">
        <f>INDEX(Преподаватели!I$3:I$72,MATCH($AK1694,Преподаватели!$E$3:$E$72,0),1)</f>
        <v>б.з.</v>
      </c>
      <c r="AV1694" s="157"/>
      <c r="AW1694" s="163"/>
      <c r="AX1694" s="163"/>
      <c r="AY1694" s="164"/>
      <c r="AZ1694" s="165"/>
      <c r="BA1694" s="165"/>
    </row>
    <row r="1695" spans="1:53">
      <c r="A1695" s="21" t="s">
        <v>1185</v>
      </c>
      <c r="B1695" s="145" t="s">
        <v>1186</v>
      </c>
      <c r="C1695" s="372" t="s">
        <v>1147</v>
      </c>
      <c r="D1695" s="374" t="s">
        <v>437</v>
      </c>
      <c r="E1695" s="373" t="s">
        <v>192</v>
      </c>
      <c r="F1695" s="373">
        <v>1</v>
      </c>
      <c r="G1695" s="374" t="s">
        <v>1225</v>
      </c>
      <c r="H1695" s="21">
        <v>1</v>
      </c>
      <c r="I1695" s="375">
        <v>1</v>
      </c>
      <c r="J1695" s="37"/>
      <c r="K1695" s="31"/>
      <c r="L1695" s="31"/>
      <c r="M1695" s="38"/>
      <c r="N1695" s="193">
        <v>0</v>
      </c>
      <c r="O1695" s="21"/>
      <c r="P1695" s="21">
        <f t="shared" si="471"/>
        <v>2</v>
      </c>
      <c r="Q1695" s="21">
        <v>2</v>
      </c>
      <c r="R1695" s="21">
        <v>0</v>
      </c>
      <c r="S1695" s="21"/>
      <c r="T1695" s="121"/>
      <c r="U1695" s="50">
        <f t="shared" si="503"/>
        <v>2</v>
      </c>
      <c r="V1695" s="29">
        <f t="shared" si="504"/>
        <v>0</v>
      </c>
      <c r="W1695" s="29">
        <f t="shared" si="505"/>
        <v>0</v>
      </c>
      <c r="X1695" s="57">
        <f t="shared" si="506"/>
        <v>0</v>
      </c>
      <c r="Y1695" s="29">
        <f t="shared" si="507"/>
        <v>0</v>
      </c>
      <c r="Z1695" s="20">
        <f t="shared" si="508"/>
        <v>0</v>
      </c>
      <c r="AA1695" s="20">
        <f t="shared" si="509"/>
        <v>0</v>
      </c>
      <c r="AB1695" s="20">
        <f t="shared" si="510"/>
        <v>0</v>
      </c>
      <c r="AC1695" s="20">
        <f t="shared" si="511"/>
        <v>0</v>
      </c>
      <c r="AD1695" s="20">
        <f t="shared" si="512"/>
        <v>0</v>
      </c>
      <c r="AE1695" s="23">
        <f t="shared" si="513"/>
        <v>0</v>
      </c>
      <c r="AF1695" s="25">
        <f t="shared" si="514"/>
        <v>0</v>
      </c>
      <c r="AG1695" s="230"/>
      <c r="AH1695" s="25">
        <f t="shared" si="515"/>
        <v>0</v>
      </c>
      <c r="AI1695" s="23"/>
      <c r="AJ1695" s="49">
        <f t="shared" si="516"/>
        <v>2</v>
      </c>
      <c r="AK1695" s="181" t="s">
        <v>1149</v>
      </c>
      <c r="AL1695" s="182">
        <f t="shared" si="517"/>
        <v>3.3333333333333335E-3</v>
      </c>
      <c r="AM1695" s="69" t="s">
        <v>1198</v>
      </c>
      <c r="AN1695" s="20"/>
      <c r="AO1695" s="20"/>
      <c r="AP1695" s="21"/>
      <c r="AQ1695" s="122"/>
      <c r="AR1695" s="185" t="str">
        <f>INDEX(Преподаватели!F$3:F$72,MATCH($AK1695,Преподаватели!$E$3:$E$72,0),1)</f>
        <v>ст.викл.</v>
      </c>
      <c r="AS1695" s="101" t="str">
        <f>INDEX(Преподаватели!G$3:G$72,MATCH($AK1695,Преподаватели!$E$3:$E$72,0),1)</f>
        <v>шт.</v>
      </c>
      <c r="AT1695" s="101" t="str">
        <f>INDEX(Преподаватели!H$3:H$72,MATCH($AK1695,Преподаватели!$E$3:$E$72,0),1)</f>
        <v>б.с.</v>
      </c>
      <c r="AU1695" s="186" t="str">
        <f>INDEX(Преподаватели!I$3:I$72,MATCH($AK1695,Преподаватели!$E$3:$E$72,0),1)</f>
        <v>б.з.</v>
      </c>
      <c r="AV1695" s="157"/>
      <c r="AW1695" s="163"/>
      <c r="AX1695" s="163"/>
      <c r="AY1695" s="164"/>
      <c r="AZ1695" s="165"/>
      <c r="BA1695" s="165"/>
    </row>
    <row r="1696" spans="1:53" ht="25.5">
      <c r="A1696" s="329" t="s">
        <v>1080</v>
      </c>
      <c r="B1696" s="145" t="s">
        <v>1188</v>
      </c>
      <c r="C1696" s="379" t="s">
        <v>1147</v>
      </c>
      <c r="D1696" s="374" t="s">
        <v>437</v>
      </c>
      <c r="E1696" s="373" t="s">
        <v>192</v>
      </c>
      <c r="F1696" s="373">
        <v>1</v>
      </c>
      <c r="G1696" s="374" t="s">
        <v>1225</v>
      </c>
      <c r="H1696" s="21">
        <v>1</v>
      </c>
      <c r="I1696" s="375">
        <v>1</v>
      </c>
      <c r="J1696" s="37"/>
      <c r="K1696" s="31"/>
      <c r="L1696" s="31"/>
      <c r="M1696" s="38"/>
      <c r="N1696" s="193">
        <v>0</v>
      </c>
      <c r="O1696" s="21"/>
      <c r="P1696" s="21">
        <f t="shared" si="471"/>
        <v>2</v>
      </c>
      <c r="Q1696" s="21">
        <v>2</v>
      </c>
      <c r="R1696" s="21"/>
      <c r="S1696" s="21"/>
      <c r="T1696" s="121"/>
      <c r="U1696" s="50">
        <f t="shared" si="503"/>
        <v>2</v>
      </c>
      <c r="V1696" s="29">
        <f t="shared" si="504"/>
        <v>0</v>
      </c>
      <c r="W1696" s="29">
        <f t="shared" si="505"/>
        <v>0</v>
      </c>
      <c r="X1696" s="57">
        <f t="shared" si="506"/>
        <v>0</v>
      </c>
      <c r="Y1696" s="29">
        <f t="shared" si="507"/>
        <v>0</v>
      </c>
      <c r="Z1696" s="20">
        <f t="shared" si="508"/>
        <v>0</v>
      </c>
      <c r="AA1696" s="20">
        <f t="shared" si="509"/>
        <v>0</v>
      </c>
      <c r="AB1696" s="20">
        <f t="shared" si="510"/>
        <v>0</v>
      </c>
      <c r="AC1696" s="20">
        <f t="shared" si="511"/>
        <v>0</v>
      </c>
      <c r="AD1696" s="20">
        <f t="shared" si="512"/>
        <v>0</v>
      </c>
      <c r="AE1696" s="23">
        <f t="shared" si="513"/>
        <v>0</v>
      </c>
      <c r="AF1696" s="25">
        <f t="shared" si="514"/>
        <v>0</v>
      </c>
      <c r="AG1696" s="230"/>
      <c r="AH1696" s="25">
        <f t="shared" si="515"/>
        <v>0</v>
      </c>
      <c r="AI1696" s="23"/>
      <c r="AJ1696" s="49">
        <f t="shared" si="516"/>
        <v>2</v>
      </c>
      <c r="AK1696" s="181" t="s">
        <v>1149</v>
      </c>
      <c r="AL1696" s="182">
        <f t="shared" si="517"/>
        <v>3.3333333333333335E-3</v>
      </c>
      <c r="AM1696" s="69" t="s">
        <v>1198</v>
      </c>
      <c r="AN1696" s="20"/>
      <c r="AO1696" s="20"/>
      <c r="AP1696" s="21"/>
      <c r="AQ1696" s="122"/>
      <c r="AR1696" s="185" t="str">
        <f>INDEX(Преподаватели!F$3:F$72,MATCH($AK1696,Преподаватели!$E$3:$E$72,0),1)</f>
        <v>ст.викл.</v>
      </c>
      <c r="AS1696" s="101" t="str">
        <f>INDEX(Преподаватели!G$3:G$72,MATCH($AK1696,Преподаватели!$E$3:$E$72,0),1)</f>
        <v>шт.</v>
      </c>
      <c r="AT1696" s="101" t="str">
        <f>INDEX(Преподаватели!H$3:H$72,MATCH($AK1696,Преподаватели!$E$3:$E$72,0),1)</f>
        <v>б.с.</v>
      </c>
      <c r="AU1696" s="186" t="str">
        <f>INDEX(Преподаватели!I$3:I$72,MATCH($AK1696,Преподаватели!$E$3:$E$72,0),1)</f>
        <v>б.з.</v>
      </c>
      <c r="AV1696" s="157"/>
      <c r="AW1696" s="163"/>
      <c r="AX1696" s="163"/>
      <c r="AY1696" s="164"/>
      <c r="AZ1696" s="165"/>
      <c r="BA1696" s="165"/>
    </row>
    <row r="1697" spans="1:53" s="1" customFormat="1" ht="25.5">
      <c r="A1697" s="21" t="s">
        <v>1187</v>
      </c>
      <c r="B1697" s="145" t="s">
        <v>1188</v>
      </c>
      <c r="C1697" s="372" t="s">
        <v>1147</v>
      </c>
      <c r="D1697" s="373" t="s">
        <v>437</v>
      </c>
      <c r="E1697" s="373" t="s">
        <v>192</v>
      </c>
      <c r="F1697" s="373">
        <v>1</v>
      </c>
      <c r="G1697" s="374" t="s">
        <v>1225</v>
      </c>
      <c r="H1697" s="21">
        <v>1</v>
      </c>
      <c r="I1697" s="375">
        <v>1</v>
      </c>
      <c r="J1697" s="37" t="s">
        <v>106</v>
      </c>
      <c r="K1697" s="31"/>
      <c r="L1697" s="31"/>
      <c r="M1697" s="38"/>
      <c r="N1697" s="193">
        <v>4</v>
      </c>
      <c r="O1697" s="21">
        <v>120</v>
      </c>
      <c r="P1697" s="21">
        <f t="shared" si="471"/>
        <v>4</v>
      </c>
      <c r="Q1697" s="21"/>
      <c r="R1697" s="21">
        <v>4</v>
      </c>
      <c r="S1697" s="21"/>
      <c r="T1697" s="121">
        <v>106</v>
      </c>
      <c r="U1697" s="50">
        <f t="shared" si="503"/>
        <v>0</v>
      </c>
      <c r="V1697" s="29">
        <f t="shared" si="504"/>
        <v>4</v>
      </c>
      <c r="W1697" s="29">
        <f t="shared" si="505"/>
        <v>0</v>
      </c>
      <c r="X1697" s="57">
        <f t="shared" si="506"/>
        <v>0</v>
      </c>
      <c r="Y1697" s="29">
        <f t="shared" si="507"/>
        <v>0</v>
      </c>
      <c r="Z1697" s="20">
        <f t="shared" si="508"/>
        <v>0</v>
      </c>
      <c r="AA1697" s="20">
        <f t="shared" si="509"/>
        <v>0</v>
      </c>
      <c r="AB1697" s="20">
        <f t="shared" si="510"/>
        <v>0.25</v>
      </c>
      <c r="AC1697" s="20">
        <f t="shared" si="511"/>
        <v>0</v>
      </c>
      <c r="AD1697" s="20">
        <f t="shared" si="512"/>
        <v>0</v>
      </c>
      <c r="AE1697" s="23">
        <f t="shared" si="513"/>
        <v>0</v>
      </c>
      <c r="AF1697" s="25">
        <f t="shared" si="514"/>
        <v>0</v>
      </c>
      <c r="AG1697" s="230"/>
      <c r="AH1697" s="25">
        <f t="shared" si="515"/>
        <v>0</v>
      </c>
      <c r="AI1697" s="23"/>
      <c r="AJ1697" s="49">
        <f t="shared" si="516"/>
        <v>4.25</v>
      </c>
      <c r="AK1697" s="181" t="s">
        <v>1149</v>
      </c>
      <c r="AL1697" s="182">
        <f t="shared" si="517"/>
        <v>7.083333333333333E-3</v>
      </c>
      <c r="AM1697" s="158" t="s">
        <v>1198</v>
      </c>
      <c r="AN1697" s="20"/>
      <c r="AO1697" s="20"/>
      <c r="AP1697" s="21"/>
      <c r="AQ1697" s="122"/>
      <c r="AR1697" s="185" t="str">
        <f>INDEX(Преподаватели!F$3:F$72,MATCH($AK1697,Преподаватели!$E$3:$E$72,0),1)</f>
        <v>ст.викл.</v>
      </c>
      <c r="AS1697" s="101" t="str">
        <f>INDEX(Преподаватели!G$3:G$72,MATCH($AK1697,Преподаватели!$E$3:$E$72,0),1)</f>
        <v>шт.</v>
      </c>
      <c r="AT1697" s="101" t="str">
        <f>INDEX(Преподаватели!H$3:H$72,MATCH($AK1697,Преподаватели!$E$3:$E$72,0),1)</f>
        <v>б.с.</v>
      </c>
      <c r="AU1697" s="186" t="str">
        <f>INDEX(Преподаватели!I$3:I$72,MATCH($AK1697,Преподаватели!$E$3:$E$72,0),1)</f>
        <v>б.з.</v>
      </c>
      <c r="AV1697" s="157"/>
      <c r="AW1697" s="163"/>
      <c r="AX1697" s="163"/>
      <c r="AY1697" s="164"/>
      <c r="AZ1697" s="165"/>
      <c r="BA1697" s="165"/>
    </row>
    <row r="1698" spans="1:53" s="1" customFormat="1" ht="25.5">
      <c r="A1698" s="21" t="s">
        <v>1189</v>
      </c>
      <c r="B1698" s="145" t="s">
        <v>1190</v>
      </c>
      <c r="C1698" s="372" t="s">
        <v>1147</v>
      </c>
      <c r="D1698" s="373" t="s">
        <v>437</v>
      </c>
      <c r="E1698" s="373" t="s">
        <v>192</v>
      </c>
      <c r="F1698" s="373">
        <v>1</v>
      </c>
      <c r="G1698" s="374" t="s">
        <v>1225</v>
      </c>
      <c r="H1698" s="21">
        <v>1</v>
      </c>
      <c r="I1698" s="375">
        <v>1</v>
      </c>
      <c r="J1698" s="37"/>
      <c r="K1698" s="31"/>
      <c r="L1698" s="31"/>
      <c r="M1698" s="38"/>
      <c r="N1698" s="193">
        <v>0</v>
      </c>
      <c r="O1698" s="21"/>
      <c r="P1698" s="21">
        <f t="shared" si="471"/>
        <v>2</v>
      </c>
      <c r="Q1698" s="21">
        <v>2</v>
      </c>
      <c r="R1698" s="21"/>
      <c r="S1698" s="21"/>
      <c r="T1698" s="121"/>
      <c r="U1698" s="50">
        <f t="shared" si="503"/>
        <v>2</v>
      </c>
      <c r="V1698" s="29">
        <f t="shared" si="504"/>
        <v>0</v>
      </c>
      <c r="W1698" s="29">
        <f t="shared" si="505"/>
        <v>0</v>
      </c>
      <c r="X1698" s="57">
        <f t="shared" si="506"/>
        <v>0</v>
      </c>
      <c r="Y1698" s="29">
        <f t="shared" si="507"/>
        <v>0</v>
      </c>
      <c r="Z1698" s="20">
        <f t="shared" si="508"/>
        <v>0</v>
      </c>
      <c r="AA1698" s="20">
        <f t="shared" si="509"/>
        <v>0</v>
      </c>
      <c r="AB1698" s="20">
        <f t="shared" si="510"/>
        <v>0</v>
      </c>
      <c r="AC1698" s="20">
        <f t="shared" si="511"/>
        <v>0</v>
      </c>
      <c r="AD1698" s="20">
        <f t="shared" si="512"/>
        <v>0</v>
      </c>
      <c r="AE1698" s="23">
        <f t="shared" si="513"/>
        <v>0</v>
      </c>
      <c r="AF1698" s="25">
        <f t="shared" si="514"/>
        <v>0</v>
      </c>
      <c r="AG1698" s="230"/>
      <c r="AH1698" s="25">
        <f t="shared" si="515"/>
        <v>0</v>
      </c>
      <c r="AI1698" s="23"/>
      <c r="AJ1698" s="49">
        <f t="shared" si="516"/>
        <v>2</v>
      </c>
      <c r="AK1698" s="181" t="s">
        <v>1161</v>
      </c>
      <c r="AL1698" s="182">
        <f t="shared" si="517"/>
        <v>3.3333333333333335E-3</v>
      </c>
      <c r="AM1698" s="158" t="s">
        <v>1198</v>
      </c>
      <c r="AN1698" s="20"/>
      <c r="AO1698" s="20"/>
      <c r="AP1698" s="21"/>
      <c r="AQ1698" s="122"/>
      <c r="AR1698" s="185" t="str">
        <f>INDEX(Преподаватели!F$3:F$72,MATCH($AK1698,Преподаватели!$E$3:$E$72,0),1)</f>
        <v>доц.</v>
      </c>
      <c r="AS1698" s="101" t="str">
        <f>INDEX(Преподаватели!G$3:G$72,MATCH($AK1698,Преподаватели!$E$3:$E$72,0),1)</f>
        <v>шт.</v>
      </c>
      <c r="AT1698" s="101" t="str">
        <f>INDEX(Преподаватели!H$3:H$72,MATCH($AK1698,Преподаватели!$E$3:$E$72,0),1)</f>
        <v>к.н.</v>
      </c>
      <c r="AU1698" s="186" t="str">
        <f>INDEX(Преподаватели!I$3:I$72,MATCH($AK1698,Преподаватели!$E$3:$E$72,0),1)</f>
        <v>б.з.</v>
      </c>
      <c r="AV1698" s="157"/>
      <c r="AW1698" s="163"/>
      <c r="AX1698" s="163"/>
      <c r="AY1698" s="164"/>
      <c r="AZ1698" s="165"/>
      <c r="BA1698" s="165"/>
    </row>
    <row r="1699" spans="1:53" s="1" customFormat="1" ht="27" customHeight="1">
      <c r="A1699" s="329" t="s">
        <v>1080</v>
      </c>
      <c r="B1699" s="145" t="s">
        <v>1192</v>
      </c>
      <c r="C1699" s="372" t="s">
        <v>1147</v>
      </c>
      <c r="D1699" s="373" t="s">
        <v>437</v>
      </c>
      <c r="E1699" s="373" t="s">
        <v>192</v>
      </c>
      <c r="F1699" s="373">
        <v>1</v>
      </c>
      <c r="G1699" s="374" t="s">
        <v>1225</v>
      </c>
      <c r="H1699" s="21">
        <v>1</v>
      </c>
      <c r="I1699" s="375">
        <v>1</v>
      </c>
      <c r="J1699" s="37"/>
      <c r="K1699" s="31"/>
      <c r="L1699" s="31"/>
      <c r="M1699" s="38"/>
      <c r="N1699" s="193">
        <v>0</v>
      </c>
      <c r="O1699" s="21"/>
      <c r="P1699" s="21">
        <f t="shared" si="471"/>
        <v>2</v>
      </c>
      <c r="Q1699" s="21">
        <v>2</v>
      </c>
      <c r="R1699" s="226"/>
      <c r="S1699" s="21"/>
      <c r="T1699" s="121"/>
      <c r="U1699" s="50">
        <f t="shared" ref="U1699:U1703" si="518">Q1699</f>
        <v>2</v>
      </c>
      <c r="V1699" s="29">
        <f t="shared" ref="V1699:V1703" si="519">R1699*I1699</f>
        <v>0</v>
      </c>
      <c r="W1699" s="29">
        <f t="shared" ref="W1699:W1703" si="520">S1699*I1699</f>
        <v>0</v>
      </c>
      <c r="X1699" s="57">
        <f t="shared" ref="X1699:X1703" si="521">IF(AF1699&gt;0,0,IF(AND(D1699="Заоч.(д)",M1699="+"),N1699*2*0.25*H1699,IF(OR(M1699="+",M1699="+у"),H1699*0.25,IF(OR(M1699="к",M1699="к/кмс"),H1699*0.25,IF(OR(M1699="кк",M1699="кк/кмс"),H1699*0.25*2,IF(OR(M1699="рр",M1699="рр/кмс"),H1699*0.5,IF(OR(M1699="кр",M1699="кр/кмс"),H1699*1,0)))))))</f>
        <v>0</v>
      </c>
      <c r="Y1699" s="29">
        <f t="shared" ref="Y1699:Y1703" si="522">IF(L1699="+",H1699*3,IF(L1699="+в",H1699*3,0))</f>
        <v>0</v>
      </c>
      <c r="Z1699" s="20">
        <f t="shared" ref="Z1699:Z1703" si="523">IF(AND(D1699="Заоч.(д)",K1699="+"),H1699*0.1,IF(AF1699&gt;0,0,IF(AND(K1699="+",R1699="",S1699="",O1699=Q1699+T1699),H1699*0.1,0)))</f>
        <v>0</v>
      </c>
      <c r="AA1699" s="20">
        <f t="shared" ref="AA1699:AA1703" si="524">IF(H1699&lt;6,0,IF(AND(D1699="Ден.",J1699="+"),I1699*2,IF(AND(D1699="Ден.",J1699="+п"),I1699*2,0)))</f>
        <v>0</v>
      </c>
      <c r="AB1699" s="20">
        <f t="shared" ref="AB1699:AB1703" si="525">IF(AND(J1699="+",D1699="Заоч.(д)"),H1699*0.1,IF(J1699="+",H1699*0.25,0))</f>
        <v>0</v>
      </c>
      <c r="AC1699" s="20">
        <f t="shared" ref="AC1699:AC1703" si="526">IF(B1699="Керівництво бакалаврськими роботами",H1699*10,IF(B1699="Керівництво магістерськими роботами",H1699*20,IF(B1699="Рецензування бакалаврських робіт",H1699*1,IF(B1699="Рецензування магістерських робіт",H1699*2,IF(B1699="Нормоконтроль",H1699*0.33,0)))))</f>
        <v>0</v>
      </c>
      <c r="AD1699" s="20">
        <f t="shared" ref="AD1699:AD1703" si="527">IF(B1699="Голова ЕК (екзамен)",H1699*0.5,IF(B1699="Голова ЕК (захист)",H1699*0.5,IF(B1699="Участь у ЕК (екзамен)",H1699*0.33,IF(B1699="Участь у ЕК (захист)",H1699*0.33,0))))</f>
        <v>0</v>
      </c>
      <c r="AE1699" s="23">
        <f t="shared" ref="AE1699:AE1703" si="528">IF(B1699="Керівництво аспірантами (очна)",H1699*25,IF(B1699="Керівництво аспірантами (заочна)",H1699*25,IF(B1699="Рецензування рефератів (асп.)",H1699*2,IF(B1699="Кандидатські іспити",H1699*0.5,IF(B1699="Вступні іспити (асп.)",H1699*0.5,IF(B1699="Наукове консультування докторантів",H1699*50,0))))))</f>
        <v>0</v>
      </c>
      <c r="AF1699" s="25">
        <f t="shared" ref="AF1699:AF1703" si="529">IF(AND(A1699="ПедПр",D1699="Ден."),H1699*N1699/1.5,IF(AND(A1699="ПедПр",D1699="Заоч."),H1699*0.5*N1699/1.5,IF(AND(A1699="ПедПр",D1699="Заоч.(д)"),H1699*0.5*N1699/1.5,IF(AND(A1699="Пр",D1699="Ден."),H1699*0.5,IF(AND(A1699="Пр",D1699="Заоч."),H1699*0.1,IF(AND(A1699="Пр",D1699="Заоч.(д)"),H1699*0.1,IF(AND(A1699="НПрКПУ",D1699="Ден.",H1699&gt;=5),ROUND(H1699/6,1)*N1699/3*2*2,0)))))))</f>
        <v>0</v>
      </c>
      <c r="AG1699" s="230"/>
      <c r="AH1699" s="25">
        <f t="shared" ref="AH1699:AH1712" si="530">IF(AF1699&gt;0,0,IF(D1699="Заоч.",0,IF(OR(D1699="Ден.(д)",D1699="Заоч.(д)"),0,IF(Q1699&gt;0,N1699*H1699*0.02,0))))</f>
        <v>0</v>
      </c>
      <c r="AI1699" s="23"/>
      <c r="AJ1699" s="49">
        <f t="shared" ref="AJ1699:AJ1703" si="531">SUM(U1699:AI1699)</f>
        <v>2</v>
      </c>
      <c r="AK1699" s="181" t="s">
        <v>115</v>
      </c>
      <c r="AL1699" s="182">
        <f t="shared" ref="AL1699:AL1703" si="532">IF(OR(AU1699="проф.",AT1699="д.н."),AJ1699/600,AJ1699/600)</f>
        <v>3.3333333333333335E-3</v>
      </c>
      <c r="AM1699" s="158" t="s">
        <v>1198</v>
      </c>
      <c r="AN1699" s="20"/>
      <c r="AO1699" s="20"/>
      <c r="AP1699" s="21"/>
      <c r="AQ1699" s="122"/>
      <c r="AR1699" s="185" t="str">
        <f>INDEX(Преподаватели!F$3:F$72,MATCH($AK1699,Преподаватели!$E$3:$E$72,0),1)</f>
        <v>доц.</v>
      </c>
      <c r="AS1699" s="101" t="str">
        <f>INDEX(Преподаватели!G$3:G$72,MATCH($AK1699,Преподаватели!$E$3:$E$72,0),1)</f>
        <v>шт.</v>
      </c>
      <c r="AT1699" s="101" t="str">
        <f>INDEX(Преподаватели!H$3:H$72,MATCH($AK1699,Преподаватели!$E$3:$E$72,0),1)</f>
        <v>к.н.</v>
      </c>
      <c r="AU1699" s="186" t="str">
        <f>INDEX(Преподаватели!I$3:I$72,MATCH($AK1699,Преподаватели!$E$3:$E$72,0),1)</f>
        <v>б.з.</v>
      </c>
      <c r="AV1699" s="157"/>
      <c r="AW1699" s="163"/>
      <c r="AX1699" s="163"/>
      <c r="AY1699" s="164"/>
      <c r="AZ1699" s="165"/>
      <c r="BA1699" s="165"/>
    </row>
    <row r="1700" spans="1:53" s="1" customFormat="1" ht="27" customHeight="1">
      <c r="A1700" s="21" t="s">
        <v>1191</v>
      </c>
      <c r="B1700" s="145" t="s">
        <v>1192</v>
      </c>
      <c r="C1700" s="379" t="s">
        <v>1147</v>
      </c>
      <c r="D1700" s="373" t="s">
        <v>437</v>
      </c>
      <c r="E1700" s="373" t="s">
        <v>192</v>
      </c>
      <c r="F1700" s="373">
        <v>1</v>
      </c>
      <c r="G1700" s="374" t="s">
        <v>1225</v>
      </c>
      <c r="H1700" s="21">
        <v>1</v>
      </c>
      <c r="I1700" s="375">
        <v>1</v>
      </c>
      <c r="J1700" s="37"/>
      <c r="K1700" s="31" t="s">
        <v>106</v>
      </c>
      <c r="L1700" s="31"/>
      <c r="M1700" s="38"/>
      <c r="N1700" s="193">
        <v>5</v>
      </c>
      <c r="O1700" s="21">
        <v>150</v>
      </c>
      <c r="P1700" s="21">
        <v>2</v>
      </c>
      <c r="Q1700" s="21"/>
      <c r="R1700" s="21">
        <v>2</v>
      </c>
      <c r="S1700" s="21"/>
      <c r="T1700" s="121">
        <v>136</v>
      </c>
      <c r="U1700" s="50">
        <f t="shared" si="518"/>
        <v>0</v>
      </c>
      <c r="V1700" s="29">
        <f t="shared" si="519"/>
        <v>2</v>
      </c>
      <c r="W1700" s="29">
        <f t="shared" si="520"/>
        <v>0</v>
      </c>
      <c r="X1700" s="57">
        <f t="shared" si="521"/>
        <v>0</v>
      </c>
      <c r="Y1700" s="29">
        <f t="shared" si="522"/>
        <v>0</v>
      </c>
      <c r="Z1700" s="20">
        <f t="shared" si="523"/>
        <v>0</v>
      </c>
      <c r="AA1700" s="20">
        <f t="shared" si="524"/>
        <v>0</v>
      </c>
      <c r="AB1700" s="20">
        <f t="shared" si="525"/>
        <v>0</v>
      </c>
      <c r="AC1700" s="20">
        <f t="shared" si="526"/>
        <v>0</v>
      </c>
      <c r="AD1700" s="20">
        <f t="shared" si="527"/>
        <v>0</v>
      </c>
      <c r="AE1700" s="23">
        <f t="shared" si="528"/>
        <v>0</v>
      </c>
      <c r="AF1700" s="25">
        <f t="shared" si="529"/>
        <v>0</v>
      </c>
      <c r="AG1700" s="230"/>
      <c r="AH1700" s="25">
        <f t="shared" si="530"/>
        <v>0</v>
      </c>
      <c r="AI1700" s="23"/>
      <c r="AJ1700" s="49">
        <f t="shared" si="531"/>
        <v>2</v>
      </c>
      <c r="AK1700" s="181" t="s">
        <v>115</v>
      </c>
      <c r="AL1700" s="182">
        <f t="shared" si="532"/>
        <v>3.3333333333333335E-3</v>
      </c>
      <c r="AM1700" s="158" t="s">
        <v>1198</v>
      </c>
      <c r="AN1700" s="20"/>
      <c r="AO1700" s="20"/>
      <c r="AP1700" s="21"/>
      <c r="AQ1700" s="122"/>
      <c r="AR1700" s="185" t="str">
        <f>INDEX(Преподаватели!F$3:F$72,MATCH($AK1700,Преподаватели!$E$3:$E$72,0),1)</f>
        <v>доц.</v>
      </c>
      <c r="AS1700" s="101" t="str">
        <f>INDEX(Преподаватели!G$3:G$72,MATCH($AK1700,Преподаватели!$E$3:$E$72,0),1)</f>
        <v>шт.</v>
      </c>
      <c r="AT1700" s="101" t="str">
        <f>INDEX(Преподаватели!H$3:H$72,MATCH($AK1700,Преподаватели!$E$3:$E$72,0),1)</f>
        <v>к.н.</v>
      </c>
      <c r="AU1700" s="186" t="str">
        <f>INDEX(Преподаватели!I$3:I$72,MATCH($AK1700,Преподаватели!$E$3:$E$72,0),1)</f>
        <v>б.з.</v>
      </c>
      <c r="AV1700" s="157"/>
      <c r="AW1700" s="163"/>
      <c r="AX1700" s="163"/>
      <c r="AY1700" s="164"/>
      <c r="AZ1700" s="165"/>
      <c r="BA1700" s="165"/>
    </row>
    <row r="1701" spans="1:53">
      <c r="A1701" s="329" t="s">
        <v>1080</v>
      </c>
      <c r="B1701" s="145" t="s">
        <v>1193</v>
      </c>
      <c r="C1701" s="372" t="s">
        <v>1147</v>
      </c>
      <c r="D1701" s="373" t="s">
        <v>437</v>
      </c>
      <c r="E1701" s="373" t="s">
        <v>192</v>
      </c>
      <c r="F1701" s="373">
        <v>1</v>
      </c>
      <c r="G1701" s="374" t="s">
        <v>1225</v>
      </c>
      <c r="H1701" s="21">
        <v>1</v>
      </c>
      <c r="I1701" s="375">
        <v>1</v>
      </c>
      <c r="J1701" s="37"/>
      <c r="K1701" s="31"/>
      <c r="L1701" s="31"/>
      <c r="M1701" s="38"/>
      <c r="N1701" s="193">
        <v>0</v>
      </c>
      <c r="O1701" s="21"/>
      <c r="P1701" s="21">
        <f t="shared" si="471"/>
        <v>2</v>
      </c>
      <c r="Q1701" s="21">
        <v>2</v>
      </c>
      <c r="R1701" s="21"/>
      <c r="S1701" s="21"/>
      <c r="T1701" s="121"/>
      <c r="U1701" s="50">
        <f t="shared" si="518"/>
        <v>2</v>
      </c>
      <c r="V1701" s="29">
        <f t="shared" si="519"/>
        <v>0</v>
      </c>
      <c r="W1701" s="29">
        <f t="shared" si="520"/>
        <v>0</v>
      </c>
      <c r="X1701" s="57">
        <f t="shared" si="521"/>
        <v>0</v>
      </c>
      <c r="Y1701" s="29">
        <f t="shared" si="522"/>
        <v>0</v>
      </c>
      <c r="Z1701" s="20">
        <f t="shared" si="523"/>
        <v>0</v>
      </c>
      <c r="AA1701" s="20">
        <f t="shared" si="524"/>
        <v>0</v>
      </c>
      <c r="AB1701" s="20">
        <f t="shared" si="525"/>
        <v>0</v>
      </c>
      <c r="AC1701" s="20">
        <f t="shared" si="526"/>
        <v>0</v>
      </c>
      <c r="AD1701" s="20">
        <f t="shared" si="527"/>
        <v>0</v>
      </c>
      <c r="AE1701" s="23">
        <f t="shared" si="528"/>
        <v>0</v>
      </c>
      <c r="AF1701" s="25">
        <f t="shared" si="529"/>
        <v>0</v>
      </c>
      <c r="AG1701" s="230"/>
      <c r="AH1701" s="25">
        <f t="shared" si="530"/>
        <v>0</v>
      </c>
      <c r="AI1701" s="23"/>
      <c r="AJ1701" s="49">
        <f t="shared" si="531"/>
        <v>2</v>
      </c>
      <c r="AK1701" s="181" t="s">
        <v>1149</v>
      </c>
      <c r="AL1701" s="182">
        <f t="shared" si="532"/>
        <v>3.3333333333333335E-3</v>
      </c>
      <c r="AM1701" s="69" t="s">
        <v>1198</v>
      </c>
      <c r="AN1701" s="20"/>
      <c r="AO1701" s="20"/>
      <c r="AP1701" s="21"/>
      <c r="AQ1701" s="122"/>
      <c r="AR1701" s="185" t="str">
        <f>INDEX(Преподаватели!F$3:F$72,MATCH($AK1701,Преподаватели!$E$3:$E$72,0),1)</f>
        <v>ст.викл.</v>
      </c>
      <c r="AS1701" s="101" t="str">
        <f>INDEX(Преподаватели!G$3:G$72,MATCH($AK1701,Преподаватели!$E$3:$E$72,0),1)</f>
        <v>шт.</v>
      </c>
      <c r="AT1701" s="101" t="str">
        <f>INDEX(Преподаватели!H$3:H$72,MATCH($AK1701,Преподаватели!$E$3:$E$72,0),1)</f>
        <v>б.с.</v>
      </c>
      <c r="AU1701" s="186" t="str">
        <f>INDEX(Преподаватели!I$3:I$72,MATCH($AK1701,Преподаватели!$E$3:$E$72,0),1)</f>
        <v>б.з.</v>
      </c>
      <c r="AV1701" s="157"/>
      <c r="AW1701" s="163"/>
      <c r="AX1701" s="163"/>
      <c r="AY1701" s="164"/>
      <c r="AZ1701" s="165"/>
      <c r="BA1701" s="165"/>
    </row>
    <row r="1702" spans="1:53" s="1" customFormat="1">
      <c r="A1702" s="21" t="s">
        <v>224</v>
      </c>
      <c r="B1702" s="145" t="s">
        <v>1193</v>
      </c>
      <c r="C1702" s="372" t="s">
        <v>1147</v>
      </c>
      <c r="D1702" s="373" t="s">
        <v>437</v>
      </c>
      <c r="E1702" s="373" t="s">
        <v>192</v>
      </c>
      <c r="F1702" s="373">
        <v>1</v>
      </c>
      <c r="G1702" s="374" t="s">
        <v>1225</v>
      </c>
      <c r="H1702" s="21">
        <v>1</v>
      </c>
      <c r="I1702" s="375">
        <v>1</v>
      </c>
      <c r="J1702" s="37"/>
      <c r="K1702" s="31" t="s">
        <v>106</v>
      </c>
      <c r="L1702" s="31"/>
      <c r="M1702" s="38"/>
      <c r="N1702" s="193">
        <v>4</v>
      </c>
      <c r="O1702" s="21">
        <v>120</v>
      </c>
      <c r="P1702" s="21">
        <f t="shared" si="471"/>
        <v>4</v>
      </c>
      <c r="Q1702" s="21"/>
      <c r="R1702" s="21">
        <v>4</v>
      </c>
      <c r="S1702" s="21"/>
      <c r="T1702" s="121">
        <v>106</v>
      </c>
      <c r="U1702" s="50">
        <f t="shared" si="518"/>
        <v>0</v>
      </c>
      <c r="V1702" s="29">
        <f t="shared" si="519"/>
        <v>4</v>
      </c>
      <c r="W1702" s="29">
        <f t="shared" si="520"/>
        <v>0</v>
      </c>
      <c r="X1702" s="57">
        <f t="shared" si="521"/>
        <v>0</v>
      </c>
      <c r="Y1702" s="29">
        <f t="shared" si="522"/>
        <v>0</v>
      </c>
      <c r="Z1702" s="20">
        <f t="shared" si="523"/>
        <v>0</v>
      </c>
      <c r="AA1702" s="20">
        <f t="shared" si="524"/>
        <v>0</v>
      </c>
      <c r="AB1702" s="20">
        <f t="shared" si="525"/>
        <v>0</v>
      </c>
      <c r="AC1702" s="20">
        <f t="shared" si="526"/>
        <v>0</v>
      </c>
      <c r="AD1702" s="20">
        <f t="shared" si="527"/>
        <v>0</v>
      </c>
      <c r="AE1702" s="23">
        <f t="shared" si="528"/>
        <v>0</v>
      </c>
      <c r="AF1702" s="25">
        <f t="shared" si="529"/>
        <v>0</v>
      </c>
      <c r="AG1702" s="230"/>
      <c r="AH1702" s="25">
        <f t="shared" si="530"/>
        <v>0</v>
      </c>
      <c r="AI1702" s="23"/>
      <c r="AJ1702" s="49">
        <f t="shared" si="531"/>
        <v>4</v>
      </c>
      <c r="AK1702" s="181" t="s">
        <v>1149</v>
      </c>
      <c r="AL1702" s="182">
        <f t="shared" si="532"/>
        <v>6.6666666666666671E-3</v>
      </c>
      <c r="AM1702" s="158" t="s">
        <v>1198</v>
      </c>
      <c r="AN1702" s="20"/>
      <c r="AO1702" s="20"/>
      <c r="AP1702" s="21"/>
      <c r="AQ1702" s="122"/>
      <c r="AR1702" s="185" t="str">
        <f>INDEX(Преподаватели!F$3:F$72,MATCH($AK1702,Преподаватели!$E$3:$E$72,0),1)</f>
        <v>ст.викл.</v>
      </c>
      <c r="AS1702" s="101" t="str">
        <f>INDEX(Преподаватели!G$3:G$72,MATCH($AK1702,Преподаватели!$E$3:$E$72,0),1)</f>
        <v>шт.</v>
      </c>
      <c r="AT1702" s="101" t="str">
        <f>INDEX(Преподаватели!H$3:H$72,MATCH($AK1702,Преподаватели!$E$3:$E$72,0),1)</f>
        <v>б.с.</v>
      </c>
      <c r="AU1702" s="186" t="str">
        <f>INDEX(Преподаватели!I$3:I$72,MATCH($AK1702,Преподаватели!$E$3:$E$72,0),1)</f>
        <v>б.з.</v>
      </c>
      <c r="AV1702" s="157"/>
      <c r="AW1702" s="163"/>
      <c r="AX1702" s="163"/>
      <c r="AY1702" s="164"/>
      <c r="AZ1702" s="165"/>
      <c r="BA1702" s="165"/>
    </row>
    <row r="1703" spans="1:53" s="1" customFormat="1">
      <c r="A1703" s="21" t="s">
        <v>284</v>
      </c>
      <c r="B1703" s="145" t="s">
        <v>1194</v>
      </c>
      <c r="C1703" s="68" t="s">
        <v>1147</v>
      </c>
      <c r="D1703" s="21" t="s">
        <v>437</v>
      </c>
      <c r="E1703" s="21" t="s">
        <v>192</v>
      </c>
      <c r="F1703" s="373">
        <v>1</v>
      </c>
      <c r="G1703" s="374" t="s">
        <v>1225</v>
      </c>
      <c r="H1703" s="21">
        <v>1</v>
      </c>
      <c r="I1703" s="49">
        <v>1</v>
      </c>
      <c r="J1703" s="37"/>
      <c r="K1703" s="31"/>
      <c r="L1703" s="31"/>
      <c r="M1703" s="38"/>
      <c r="N1703" s="193">
        <v>0</v>
      </c>
      <c r="O1703" s="21"/>
      <c r="P1703" s="21">
        <f t="shared" ref="P1703:P1711" si="533">Q1703+R1703+S1703</f>
        <v>2</v>
      </c>
      <c r="Q1703" s="21">
        <v>2</v>
      </c>
      <c r="R1703" s="21"/>
      <c r="S1703" s="21"/>
      <c r="T1703" s="121"/>
      <c r="U1703" s="50">
        <f t="shared" si="518"/>
        <v>2</v>
      </c>
      <c r="V1703" s="29">
        <f t="shared" si="519"/>
        <v>0</v>
      </c>
      <c r="W1703" s="29">
        <f t="shared" si="520"/>
        <v>0</v>
      </c>
      <c r="X1703" s="57">
        <f t="shared" si="521"/>
        <v>0</v>
      </c>
      <c r="Y1703" s="29">
        <f t="shared" si="522"/>
        <v>0</v>
      </c>
      <c r="Z1703" s="20">
        <f t="shared" si="523"/>
        <v>0</v>
      </c>
      <c r="AA1703" s="20">
        <f t="shared" si="524"/>
        <v>0</v>
      </c>
      <c r="AB1703" s="20">
        <f t="shared" si="525"/>
        <v>0</v>
      </c>
      <c r="AC1703" s="20">
        <f t="shared" si="526"/>
        <v>0</v>
      </c>
      <c r="AD1703" s="20">
        <f t="shared" si="527"/>
        <v>0</v>
      </c>
      <c r="AE1703" s="23">
        <f t="shared" si="528"/>
        <v>0</v>
      </c>
      <c r="AF1703" s="25">
        <f t="shared" si="529"/>
        <v>0</v>
      </c>
      <c r="AG1703" s="230"/>
      <c r="AH1703" s="25">
        <f t="shared" si="530"/>
        <v>0</v>
      </c>
      <c r="AI1703" s="23"/>
      <c r="AJ1703" s="49">
        <f t="shared" si="531"/>
        <v>2</v>
      </c>
      <c r="AK1703" s="181" t="s">
        <v>115</v>
      </c>
      <c r="AL1703" s="182">
        <f t="shared" si="532"/>
        <v>3.3333333333333335E-3</v>
      </c>
      <c r="AM1703" s="158" t="s">
        <v>1198</v>
      </c>
      <c r="AN1703" s="20"/>
      <c r="AO1703" s="20"/>
      <c r="AP1703" s="21"/>
      <c r="AQ1703" s="122"/>
      <c r="AR1703" s="185" t="str">
        <f>INDEX(Преподаватели!F$3:F$72,MATCH($AK1703,Преподаватели!$E$3:$E$72,0),1)</f>
        <v>доц.</v>
      </c>
      <c r="AS1703" s="101" t="str">
        <f>INDEX(Преподаватели!G$3:G$72,MATCH($AK1703,Преподаватели!$E$3:$E$72,0),1)</f>
        <v>шт.</v>
      </c>
      <c r="AT1703" s="101" t="str">
        <f>INDEX(Преподаватели!H$3:H$72,MATCH($AK1703,Преподаватели!$E$3:$E$72,0),1)</f>
        <v>к.н.</v>
      </c>
      <c r="AU1703" s="186" t="str">
        <f>INDEX(Преподаватели!I$3:I$72,MATCH($AK1703,Преподаватели!$E$3:$E$72,0),1)</f>
        <v>б.з.</v>
      </c>
      <c r="AV1703" s="157"/>
      <c r="AW1703" s="163"/>
      <c r="AX1703" s="163"/>
      <c r="AY1703" s="164"/>
      <c r="AZ1703" s="165"/>
      <c r="BA1703" s="165"/>
    </row>
    <row r="1704" spans="1:53" s="1" customFormat="1">
      <c r="A1704" s="397" t="s">
        <v>1228</v>
      </c>
      <c r="B1704" s="145" t="s">
        <v>1229</v>
      </c>
      <c r="C1704" s="20" t="s">
        <v>1147</v>
      </c>
      <c r="D1704" s="21" t="s">
        <v>437</v>
      </c>
      <c r="E1704" s="21" t="s">
        <v>144</v>
      </c>
      <c r="F1704" s="373">
        <v>1</v>
      </c>
      <c r="G1704" s="374" t="s">
        <v>1230</v>
      </c>
      <c r="H1704" s="21">
        <v>6</v>
      </c>
      <c r="I1704" s="49">
        <v>1</v>
      </c>
      <c r="J1704" s="37"/>
      <c r="K1704" s="31"/>
      <c r="L1704" s="31"/>
      <c r="M1704" s="38"/>
      <c r="N1704" s="394"/>
      <c r="O1704" s="395"/>
      <c r="P1704" s="21">
        <v>2</v>
      </c>
      <c r="Q1704" s="395">
        <v>2</v>
      </c>
      <c r="R1704" s="395"/>
      <c r="S1704" s="395"/>
      <c r="T1704" s="396"/>
      <c r="U1704" s="50">
        <f t="shared" ref="U1704:U1771" si="534">Q1704</f>
        <v>2</v>
      </c>
      <c r="V1704" s="29">
        <f t="shared" ref="V1704:V1771" si="535">R1704*I1704</f>
        <v>0</v>
      </c>
      <c r="W1704" s="29">
        <f t="shared" ref="W1704:W1771" si="536">S1704*I1704</f>
        <v>0</v>
      </c>
      <c r="X1704" s="57">
        <f t="shared" ref="X1704:X1771" si="537">IF(AF1704&gt;0,0,IF(AND(D1704="Заоч.(д)",M1704="+"),N1704*2*0.25*H1704,IF(OR(M1704="+",M1704="+у"),H1704*0.25,IF(OR(M1704="к",M1704="к/кмс"),H1704*0.25,IF(OR(M1704="кк",M1704="кк/кмс"),H1704*0.25*2,IF(OR(M1704="рр",M1704="рр/кмс"),H1704*0.5,IF(OR(M1704="кр",M1704="кр/кмс"),H1704*1,0)))))))</f>
        <v>0</v>
      </c>
      <c r="Y1704" s="29">
        <f t="shared" ref="Y1704:Y1771" si="538">IF(L1704="+",H1704*3,IF(L1704="+в",H1704*3,0))</f>
        <v>0</v>
      </c>
      <c r="Z1704" s="20">
        <f t="shared" ref="Z1704:Z1771" si="539">IF(AND(D1704="Заоч.(д)",K1704="+"),H1704*0.1,IF(AF1704&gt;0,0,IF(AND(K1704="+",R1704="",S1704="",O1704=Q1704+T1704),H1704*0.1,0)))</f>
        <v>0</v>
      </c>
      <c r="AA1704" s="20">
        <f t="shared" ref="AA1704:AA1771" si="540">IF(H1704&lt;6,0,IF(AND(D1704="Ден.",J1704="+"),I1704*2,IF(AND(D1704="Ден.",J1704="+п"),I1704*2,0)))</f>
        <v>0</v>
      </c>
      <c r="AB1704" s="20">
        <f t="shared" ref="AB1704:AB1771" si="541">IF(AND(J1704="+",D1704="Заоч.(д)"),H1704*0.1,IF(J1704="+",H1704*0.25,0))</f>
        <v>0</v>
      </c>
      <c r="AC1704" s="20">
        <f t="shared" ref="AC1704:AC1771" si="542">IF(B1704="Керівництво бакалаврськими роботами",H1704*10,IF(B1704="Керівництво магістерськими роботами",H1704*20,IF(B1704="Рецензування бакалаврських робіт",H1704*1,IF(B1704="Рецензування магістерських робіт",H1704*2,IF(B1704="Нормоконтроль",H1704*0.33,0)))))</f>
        <v>0</v>
      </c>
      <c r="AD1704" s="20">
        <f t="shared" ref="AD1704:AD1771" si="543">IF(B1704="Голова ЕК (екзамен)",H1704*0.5,IF(B1704="Голова ЕК (захист)",H1704*0.5,IF(B1704="Участь у ЕК (екзамен)",H1704*0.33,IF(B1704="Участь у ЕК (захист)",H1704*0.33,0))))</f>
        <v>0</v>
      </c>
      <c r="AE1704" s="23">
        <f t="shared" ref="AE1704:AE1771" si="544">IF(B1704="Керівництво аспірантами (очна)",H1704*25,IF(B1704="Керівництво аспірантами (заочна)",H1704*25,IF(B1704="Рецензування рефератів (асп.)",H1704*2,IF(B1704="Кандидатські іспити",H1704*0.5,IF(B1704="Вступні іспити (асп.)",H1704*0.5,IF(B1704="Наукове консультування докторантів",H1704*50,0))))))</f>
        <v>0</v>
      </c>
      <c r="AF1704" s="25">
        <f t="shared" ref="AF1704:AF1771" si="545">IF(AND(A1704="ПедПр",D1704="Ден."),H1704*N1704/1.5,IF(AND(A1704="ПедПр",D1704="Заоч."),H1704*0.5*N1704/1.5,IF(AND(A1704="ПедПр",D1704="Заоч.(д)"),H1704*0.5*N1704/1.5,IF(AND(A1704="Пр",D1704="Ден."),H1704*0.5,IF(AND(A1704="Пр",D1704="Заоч."),H1704*0.1,IF(AND(A1704="Пр",D1704="Заоч.(д)"),H1704*0.1,IF(AND(A1704="НПрКПУ",D1704="Ден.",H1704&gt;=5),ROUND(H1704/6,1)*N1704/3*2*2,0)))))))</f>
        <v>0</v>
      </c>
      <c r="AG1704" s="230">
        <f t="shared" ref="AG1704:AG1712" si="546">IF(OR(L1704="+",A1704="Пр",A1704="ПедПр",A1704="НПрКПУ"),0,IF(OR(D1704="Ден.(д)",D1704="Заоч.(д)"),N1704*0.5*H1704,IF((V1704+W1704)&gt;0,N1704*H1704*0.08,0)))</f>
        <v>0</v>
      </c>
      <c r="AH1704" s="25">
        <f t="shared" si="530"/>
        <v>0</v>
      </c>
      <c r="AI1704" s="23"/>
      <c r="AJ1704" s="49">
        <f t="shared" ref="AJ1704:AJ1771" si="547">SUM(U1704:AI1704)</f>
        <v>2</v>
      </c>
      <c r="AK1704" s="181" t="s">
        <v>160</v>
      </c>
      <c r="AL1704" s="182">
        <f t="shared" ref="AL1704:AL1771" si="548">IF(OR(AU1704="проф.",AT1704="д.н."),AJ1704/600,AJ1704/600)</f>
        <v>3.3333333333333335E-3</v>
      </c>
      <c r="AM1704" s="69" t="s">
        <v>1198</v>
      </c>
      <c r="AN1704" s="20"/>
      <c r="AO1704" s="20"/>
      <c r="AP1704" s="21"/>
      <c r="AQ1704" s="122"/>
      <c r="AR1704" s="185" t="str">
        <f>INDEX(Преподаватели!F$3:F$72,MATCH($AK1704,Преподаватели!$E$3:$E$72,0),1)</f>
        <v>доц.</v>
      </c>
      <c r="AS1704" s="101" t="str">
        <f>INDEX(Преподаватели!G$3:G$72,MATCH($AK1704,Преподаватели!$E$3:$E$72,0),1)</f>
        <v>сум.</v>
      </c>
      <c r="AT1704" s="101" t="str">
        <f>INDEX(Преподаватели!H$3:H$72,MATCH($AK1704,Преподаватели!$E$3:$E$72,0),1)</f>
        <v>к.н.</v>
      </c>
      <c r="AU1704" s="186" t="str">
        <f>INDEX(Преподаватели!I$3:I$72,MATCH($AK1704,Преподаватели!$E$3:$E$72,0),1)</f>
        <v>доц.</v>
      </c>
      <c r="AV1704" s="157"/>
      <c r="AW1704" s="163"/>
      <c r="AX1704" s="163"/>
      <c r="AY1704" s="164"/>
      <c r="AZ1704" s="165"/>
      <c r="BA1704" s="165"/>
    </row>
    <row r="1705" spans="1:53" s="1" customFormat="1">
      <c r="A1705" s="69"/>
      <c r="B1705" s="145" t="s">
        <v>1229</v>
      </c>
      <c r="C1705" s="20" t="s">
        <v>1147</v>
      </c>
      <c r="D1705" s="21" t="s">
        <v>437</v>
      </c>
      <c r="E1705" s="21" t="s">
        <v>144</v>
      </c>
      <c r="F1705" s="373">
        <v>1</v>
      </c>
      <c r="G1705" s="374" t="s">
        <v>1230</v>
      </c>
      <c r="H1705" s="21">
        <v>6</v>
      </c>
      <c r="I1705" s="49">
        <v>1</v>
      </c>
      <c r="J1705" s="37"/>
      <c r="K1705" s="31" t="s">
        <v>106</v>
      </c>
      <c r="L1705" s="31"/>
      <c r="M1705" s="38"/>
      <c r="N1705" s="394"/>
      <c r="O1705" s="395">
        <v>120</v>
      </c>
      <c r="P1705" s="21">
        <v>2</v>
      </c>
      <c r="Q1705" s="395"/>
      <c r="R1705" s="395"/>
      <c r="S1705" s="395">
        <v>2</v>
      </c>
      <c r="T1705" s="396">
        <v>106</v>
      </c>
      <c r="U1705" s="50">
        <f t="shared" si="534"/>
        <v>0</v>
      </c>
      <c r="V1705" s="29">
        <f t="shared" si="535"/>
        <v>0</v>
      </c>
      <c r="W1705" s="29">
        <f t="shared" si="536"/>
        <v>2</v>
      </c>
      <c r="X1705" s="57">
        <f t="shared" si="537"/>
        <v>0</v>
      </c>
      <c r="Y1705" s="29">
        <f t="shared" si="538"/>
        <v>0</v>
      </c>
      <c r="Z1705" s="20">
        <f t="shared" si="539"/>
        <v>0</v>
      </c>
      <c r="AA1705" s="20">
        <f t="shared" si="540"/>
        <v>0</v>
      </c>
      <c r="AB1705" s="20">
        <f t="shared" si="541"/>
        <v>0</v>
      </c>
      <c r="AC1705" s="20">
        <f t="shared" si="542"/>
        <v>0</v>
      </c>
      <c r="AD1705" s="20">
        <f t="shared" si="543"/>
        <v>0</v>
      </c>
      <c r="AE1705" s="23">
        <f t="shared" si="544"/>
        <v>0</v>
      </c>
      <c r="AF1705" s="25">
        <f t="shared" si="545"/>
        <v>0</v>
      </c>
      <c r="AG1705" s="230">
        <f t="shared" si="546"/>
        <v>0</v>
      </c>
      <c r="AH1705" s="25">
        <f t="shared" si="530"/>
        <v>0</v>
      </c>
      <c r="AI1705" s="23"/>
      <c r="AJ1705" s="49">
        <f t="shared" si="547"/>
        <v>2</v>
      </c>
      <c r="AK1705" s="181" t="s">
        <v>160</v>
      </c>
      <c r="AL1705" s="182">
        <f t="shared" si="548"/>
        <v>3.3333333333333335E-3</v>
      </c>
      <c r="AM1705" s="69" t="s">
        <v>1198</v>
      </c>
      <c r="AN1705" s="20"/>
      <c r="AO1705" s="20"/>
      <c r="AP1705" s="21"/>
      <c r="AQ1705" s="122"/>
      <c r="AR1705" s="185" t="str">
        <f>INDEX(Преподаватели!F$3:F$72,MATCH($AK1705,Преподаватели!$E$3:$E$72,0),1)</f>
        <v>доц.</v>
      </c>
      <c r="AS1705" s="101" t="str">
        <f>INDEX(Преподаватели!G$3:G$72,MATCH($AK1705,Преподаватели!$E$3:$E$72,0),1)</f>
        <v>сум.</v>
      </c>
      <c r="AT1705" s="101" t="str">
        <f>INDEX(Преподаватели!H$3:H$72,MATCH($AK1705,Преподаватели!$E$3:$E$72,0),1)</f>
        <v>к.н.</v>
      </c>
      <c r="AU1705" s="186" t="str">
        <f>INDEX(Преподаватели!I$3:I$72,MATCH($AK1705,Преподаватели!$E$3:$E$72,0),1)</f>
        <v>доц.</v>
      </c>
      <c r="AV1705" s="157"/>
      <c r="AW1705" s="163"/>
      <c r="AX1705" s="163"/>
      <c r="AY1705" s="164"/>
      <c r="AZ1705" s="165"/>
      <c r="BA1705" s="165"/>
    </row>
    <row r="1706" spans="1:53" s="1" customFormat="1">
      <c r="A1706" s="397" t="s">
        <v>1228</v>
      </c>
      <c r="B1706" s="145" t="s">
        <v>1231</v>
      </c>
      <c r="C1706" s="20" t="s">
        <v>1147</v>
      </c>
      <c r="D1706" s="21" t="s">
        <v>437</v>
      </c>
      <c r="E1706" s="21" t="s">
        <v>144</v>
      </c>
      <c r="F1706" s="373">
        <v>1</v>
      </c>
      <c r="G1706" s="374" t="s">
        <v>1230</v>
      </c>
      <c r="H1706" s="21">
        <v>6</v>
      </c>
      <c r="I1706" s="49">
        <v>1</v>
      </c>
      <c r="J1706" s="37"/>
      <c r="K1706" s="31"/>
      <c r="L1706" s="31"/>
      <c r="M1706" s="38"/>
      <c r="N1706" s="394"/>
      <c r="O1706" s="395"/>
      <c r="P1706" s="21">
        <v>2</v>
      </c>
      <c r="Q1706" s="395">
        <v>2</v>
      </c>
      <c r="R1706" s="395"/>
      <c r="S1706" s="395"/>
      <c r="T1706" s="396"/>
      <c r="U1706" s="50">
        <f t="shared" si="534"/>
        <v>2</v>
      </c>
      <c r="V1706" s="29">
        <f t="shared" si="535"/>
        <v>0</v>
      </c>
      <c r="W1706" s="29">
        <f t="shared" si="536"/>
        <v>0</v>
      </c>
      <c r="X1706" s="57">
        <f t="shared" si="537"/>
        <v>0</v>
      </c>
      <c r="Y1706" s="29">
        <f t="shared" si="538"/>
        <v>0</v>
      </c>
      <c r="Z1706" s="20">
        <f t="shared" si="539"/>
        <v>0</v>
      </c>
      <c r="AA1706" s="20">
        <f t="shared" si="540"/>
        <v>0</v>
      </c>
      <c r="AB1706" s="20">
        <f t="shared" si="541"/>
        <v>0</v>
      </c>
      <c r="AC1706" s="20">
        <f t="shared" si="542"/>
        <v>0</v>
      </c>
      <c r="AD1706" s="20">
        <f t="shared" si="543"/>
        <v>0</v>
      </c>
      <c r="AE1706" s="23">
        <f t="shared" si="544"/>
        <v>0</v>
      </c>
      <c r="AF1706" s="25">
        <f t="shared" si="545"/>
        <v>0</v>
      </c>
      <c r="AG1706" s="230">
        <f t="shared" si="546"/>
        <v>0</v>
      </c>
      <c r="AH1706" s="25">
        <f t="shared" si="530"/>
        <v>0</v>
      </c>
      <c r="AI1706" s="23"/>
      <c r="AJ1706" s="49">
        <f t="shared" si="547"/>
        <v>2</v>
      </c>
      <c r="AK1706" s="181" t="s">
        <v>115</v>
      </c>
      <c r="AL1706" s="182">
        <f t="shared" si="548"/>
        <v>3.3333333333333335E-3</v>
      </c>
      <c r="AM1706" s="158" t="s">
        <v>1198</v>
      </c>
      <c r="AN1706" s="20"/>
      <c r="AO1706" s="20"/>
      <c r="AP1706" s="21"/>
      <c r="AQ1706" s="122"/>
      <c r="AR1706" s="185" t="str">
        <f>INDEX(Преподаватели!F$3:F$72,MATCH($AK1706,Преподаватели!$E$3:$E$72,0),1)</f>
        <v>доц.</v>
      </c>
      <c r="AS1706" s="101" t="str">
        <f>INDEX(Преподаватели!G$3:G$72,MATCH($AK1706,Преподаватели!$E$3:$E$72,0),1)</f>
        <v>шт.</v>
      </c>
      <c r="AT1706" s="101" t="str">
        <f>INDEX(Преподаватели!H$3:H$72,MATCH($AK1706,Преподаватели!$E$3:$E$72,0),1)</f>
        <v>к.н.</v>
      </c>
      <c r="AU1706" s="186" t="str">
        <f>INDEX(Преподаватели!I$3:I$72,MATCH($AK1706,Преподаватели!$E$3:$E$72,0),1)</f>
        <v>б.з.</v>
      </c>
      <c r="AV1706" s="157"/>
      <c r="AW1706" s="163"/>
      <c r="AX1706" s="163"/>
      <c r="AY1706" s="164"/>
      <c r="AZ1706" s="165"/>
      <c r="BA1706" s="165"/>
    </row>
    <row r="1707" spans="1:53" ht="15" customHeight="1">
      <c r="A1707" s="398"/>
      <c r="B1707" s="145" t="s">
        <v>1231</v>
      </c>
      <c r="C1707" s="20" t="s">
        <v>1147</v>
      </c>
      <c r="D1707" s="21" t="s">
        <v>437</v>
      </c>
      <c r="E1707" s="21" t="s">
        <v>144</v>
      </c>
      <c r="F1707" s="373">
        <v>1</v>
      </c>
      <c r="G1707" s="374" t="s">
        <v>1230</v>
      </c>
      <c r="H1707" s="21">
        <v>6</v>
      </c>
      <c r="I1707" s="49">
        <v>1</v>
      </c>
      <c r="J1707" s="37"/>
      <c r="K1707" s="31" t="s">
        <v>106</v>
      </c>
      <c r="L1707" s="31"/>
      <c r="M1707" s="38"/>
      <c r="N1707" s="394"/>
      <c r="O1707" s="395">
        <v>150</v>
      </c>
      <c r="P1707" s="21">
        <v>4</v>
      </c>
      <c r="Q1707" s="395">
        <v>2</v>
      </c>
      <c r="R1707" s="395"/>
      <c r="S1707" s="395">
        <v>2</v>
      </c>
      <c r="T1707" s="396">
        <v>132</v>
      </c>
      <c r="U1707" s="50">
        <f t="shared" si="534"/>
        <v>2</v>
      </c>
      <c r="V1707" s="29">
        <f t="shared" si="535"/>
        <v>0</v>
      </c>
      <c r="W1707" s="29">
        <f t="shared" si="536"/>
        <v>2</v>
      </c>
      <c r="X1707" s="57">
        <f t="shared" si="537"/>
        <v>0</v>
      </c>
      <c r="Y1707" s="29">
        <f t="shared" si="538"/>
        <v>0</v>
      </c>
      <c r="Z1707" s="20">
        <f t="shared" si="539"/>
        <v>0</v>
      </c>
      <c r="AA1707" s="20">
        <f t="shared" si="540"/>
        <v>0</v>
      </c>
      <c r="AB1707" s="20">
        <f t="shared" si="541"/>
        <v>0</v>
      </c>
      <c r="AC1707" s="20">
        <f t="shared" si="542"/>
        <v>0</v>
      </c>
      <c r="AD1707" s="20">
        <f t="shared" si="543"/>
        <v>0</v>
      </c>
      <c r="AE1707" s="23">
        <f t="shared" si="544"/>
        <v>0</v>
      </c>
      <c r="AF1707" s="25">
        <f t="shared" si="545"/>
        <v>0</v>
      </c>
      <c r="AG1707" s="230">
        <f t="shared" si="546"/>
        <v>0</v>
      </c>
      <c r="AH1707" s="25">
        <f t="shared" si="530"/>
        <v>0</v>
      </c>
      <c r="AI1707" s="23"/>
      <c r="AJ1707" s="49">
        <f t="shared" si="547"/>
        <v>4</v>
      </c>
      <c r="AK1707" s="181" t="s">
        <v>115</v>
      </c>
      <c r="AL1707" s="182">
        <f t="shared" si="548"/>
        <v>6.6666666666666671E-3</v>
      </c>
      <c r="AM1707" s="69" t="s">
        <v>1198</v>
      </c>
      <c r="AN1707" s="20"/>
      <c r="AO1707" s="20"/>
      <c r="AP1707" s="21"/>
      <c r="AQ1707" s="122"/>
      <c r="AR1707" s="185" t="str">
        <f>INDEX(Преподаватели!F$3:F$72,MATCH($AK1707,Преподаватели!$E$3:$E$72,0),1)</f>
        <v>доц.</v>
      </c>
      <c r="AS1707" s="101" t="str">
        <f>INDEX(Преподаватели!G$3:G$72,MATCH($AK1707,Преподаватели!$E$3:$E$72,0),1)</f>
        <v>шт.</v>
      </c>
      <c r="AT1707" s="101" t="str">
        <f>INDEX(Преподаватели!H$3:H$72,MATCH($AK1707,Преподаватели!$E$3:$E$72,0),1)</f>
        <v>к.н.</v>
      </c>
      <c r="AU1707" s="186" t="str">
        <f>INDEX(Преподаватели!I$3:I$72,MATCH($AK1707,Преподаватели!$E$3:$E$72,0),1)</f>
        <v>б.з.</v>
      </c>
      <c r="AV1707" s="157"/>
      <c r="AW1707" s="163"/>
      <c r="AX1707" s="163"/>
      <c r="AY1707" s="164"/>
      <c r="AZ1707" s="165"/>
      <c r="BA1707" s="165"/>
    </row>
    <row r="1708" spans="1:53" s="1" customFormat="1">
      <c r="A1708" s="398"/>
      <c r="B1708" s="145" t="s">
        <v>556</v>
      </c>
      <c r="C1708" s="20" t="s">
        <v>1147</v>
      </c>
      <c r="D1708" s="21" t="s">
        <v>437</v>
      </c>
      <c r="E1708" s="21" t="s">
        <v>144</v>
      </c>
      <c r="F1708" s="373">
        <v>1</v>
      </c>
      <c r="G1708" s="374" t="s">
        <v>1230</v>
      </c>
      <c r="H1708" s="21">
        <v>6</v>
      </c>
      <c r="I1708" s="49">
        <v>1</v>
      </c>
      <c r="J1708" s="37"/>
      <c r="K1708" s="31"/>
      <c r="L1708" s="31"/>
      <c r="M1708" s="38"/>
      <c r="N1708" s="394"/>
      <c r="O1708" s="395"/>
      <c r="P1708" s="21">
        <v>4</v>
      </c>
      <c r="Q1708" s="395">
        <v>2</v>
      </c>
      <c r="R1708" s="395"/>
      <c r="S1708" s="395">
        <v>2</v>
      </c>
      <c r="T1708" s="396"/>
      <c r="U1708" s="50">
        <f>Q1708</f>
        <v>2</v>
      </c>
      <c r="V1708" s="29">
        <f>R1708*I1708</f>
        <v>0</v>
      </c>
      <c r="W1708" s="29">
        <f>S1708*I1708</f>
        <v>2</v>
      </c>
      <c r="X1708" s="57">
        <f>IF(AF1708&gt;0,0,IF(AND(D1708="Заоч.(д)",M1708="+"),N1708*2*0.25*H1708,IF(OR(M1708="+",M1708="+у"),H1708*0.25,IF(OR(M1708="к",M1708="к/кмс"),H1708*0.25,IF(OR(M1708="кк",M1708="кк/кмс"),H1708*0.25*2,IF(OR(M1708="рр",M1708="рр/кмс"),H1708*0.5,IF(OR(M1708="кр",M1708="кр/кмс"),H1708*1,0)))))))</f>
        <v>0</v>
      </c>
      <c r="Y1708" s="29">
        <f>IF(L1708="+",H1708*3,IF(L1708="+в",H1708*3,0))</f>
        <v>0</v>
      </c>
      <c r="Z1708" s="20">
        <f>IF(AND(D1708="Заоч.(д)",K1708="+"),H1708*0.1,IF(AF1708&gt;0,0,IF(AND(K1708="+",R1708="",S1708="",O1708=Q1708+T1708),H1708*0.1,0)))</f>
        <v>0</v>
      </c>
      <c r="AA1708" s="20">
        <f>IF(H1708&lt;6,0,IF(AND(D1708="Ден.",J1708="+"),I1708*2,IF(AND(D1708="Ден.",J1708="+п"),I1708*2,0)))</f>
        <v>0</v>
      </c>
      <c r="AB1708" s="20">
        <f>IF(AND(J1708="+",D1708="Заоч.(д)"),H1708*0.1,IF(J1708="+",H1708*0.25,0))</f>
        <v>0</v>
      </c>
      <c r="AC1708" s="20">
        <f>IF(B1708="Керівництво бакалаврськими роботами",H1708*10,IF(B1708="Керівництво магістерськими роботами",H1708*20,IF(B1708="Рецензування бакалаврських робіт",H1708*1,IF(B1708="Рецензування магістерських робіт",H1708*2,IF(B1708="Нормоконтроль",H1708*0.33,0)))))</f>
        <v>0</v>
      </c>
      <c r="AD1708" s="20">
        <f>IF(B1708="Голова ЕК (екзамен)",H1708*0.5,IF(B1708="Голова ЕК (захист)",H1708*0.5,IF(B1708="Участь у ЕК (екзамен)",H1708*0.33,IF(B1708="Участь у ЕК (захист)",H1708*0.33,0))))</f>
        <v>0</v>
      </c>
      <c r="AE1708" s="23">
        <f>IF(B1708="Керівництво аспірантами (очна)",H1708*25,IF(B1708="Керівництво аспірантами (заочна)",H1708*25,IF(B1708="Рецензування рефератів (асп.)",H1708*2,IF(B1708="Кандидатські іспити",H1708*0.5,IF(B1708="Вступні іспити (асп.)",H1708*0.5,IF(B1708="Наукове консультування докторантів",H1708*50,0))))))</f>
        <v>0</v>
      </c>
      <c r="AF1708" s="25">
        <f>IF(AND(A1708="ПедПр",D1708="Ден."),H1708*N1708/1.5,IF(AND(A1708="ПедПр",D1708="Заоч."),H1708*0.5*N1708/1.5,IF(AND(A1708="ПедПр",D1708="Заоч.(д)"),H1708*0.5*N1708/1.5,IF(AND(A1708="Пр",D1708="Ден."),H1708*0.5,IF(AND(A1708="Пр",D1708="Заоч."),H1708*0.1,IF(AND(A1708="Пр",D1708="Заоч.(д)"),H1708*0.1,IF(AND(A1708="НПрКПУ",D1708="Ден.",H1708&gt;=5),ROUND(H1708/6,1)*N1708/3*2*2,0)))))))</f>
        <v>0</v>
      </c>
      <c r="AG1708" s="230">
        <f>IF(OR(L1708="+",A1708="Пр",A1708="ПедПр",A1708="НПрКПУ"),0,IF(OR(D1708="Ден.(д)",D1708="Заоч.(д)"),N1708*0.5*H1708,IF((V1708+W1708)&gt;0,N1708*H1708*0.08,0)))</f>
        <v>0</v>
      </c>
      <c r="AH1708" s="25">
        <f>IF(AF1708&gt;0,0,IF(D1708="Заоч.",0,IF(OR(D1708="Ден.(д)",D1708="Заоч.(д)"),0,IF(Q1708&gt;0,N1708*H1708*0.02,0))))</f>
        <v>0</v>
      </c>
      <c r="AI1708" s="23"/>
      <c r="AJ1708" s="49">
        <f>SUM(U1708:AI1708)</f>
        <v>4</v>
      </c>
      <c r="AK1708" s="181" t="s">
        <v>115</v>
      </c>
      <c r="AL1708" s="182">
        <f>IF(OR(AU1708="проф.",AT1708="д.н."),AJ1708/600,AJ1708/600)</f>
        <v>6.6666666666666671E-3</v>
      </c>
      <c r="AM1708" s="158" t="s">
        <v>1198</v>
      </c>
      <c r="AN1708" s="20"/>
      <c r="AO1708" s="20"/>
      <c r="AP1708" s="21"/>
      <c r="AQ1708" s="122"/>
      <c r="AR1708" s="185" t="str">
        <f>INDEX(Преподаватели!F$3:F$72,MATCH($AK1708,Преподаватели!$E$3:$E$72,0),1)</f>
        <v>доц.</v>
      </c>
      <c r="AS1708" s="101" t="str">
        <f>INDEX(Преподаватели!G$3:G$72,MATCH($AK1708,Преподаватели!$E$3:$E$72,0),1)</f>
        <v>шт.</v>
      </c>
      <c r="AT1708" s="101" t="str">
        <f>INDEX(Преподаватели!H$3:H$72,MATCH($AK1708,Преподаватели!$E$3:$E$72,0),1)</f>
        <v>к.н.</v>
      </c>
      <c r="AU1708" s="186" t="str">
        <f>INDEX(Преподаватели!I$3:I$72,MATCH($AK1708,Преподаватели!$E$3:$E$72,0),1)</f>
        <v>б.з.</v>
      </c>
      <c r="AV1708" s="157"/>
      <c r="AW1708" s="163"/>
      <c r="AX1708" s="163"/>
      <c r="AY1708" s="164"/>
      <c r="AZ1708" s="165"/>
      <c r="BA1708" s="165"/>
    </row>
    <row r="1709" spans="1:53">
      <c r="A1709" s="398"/>
      <c r="B1709" s="145" t="s">
        <v>556</v>
      </c>
      <c r="C1709" s="20" t="s">
        <v>1147</v>
      </c>
      <c r="D1709" s="21" t="s">
        <v>437</v>
      </c>
      <c r="E1709" s="21" t="s">
        <v>144</v>
      </c>
      <c r="F1709" s="373">
        <v>2</v>
      </c>
      <c r="G1709" s="374" t="s">
        <v>1230</v>
      </c>
      <c r="H1709" s="21">
        <v>6</v>
      </c>
      <c r="I1709" s="49">
        <v>1</v>
      </c>
      <c r="J1709" s="37" t="s">
        <v>106</v>
      </c>
      <c r="K1709" s="31"/>
      <c r="L1709" s="31"/>
      <c r="M1709" s="38"/>
      <c r="N1709" s="394"/>
      <c r="O1709" s="395">
        <v>210</v>
      </c>
      <c r="P1709" s="21">
        <f t="shared" si="533"/>
        <v>10</v>
      </c>
      <c r="Q1709" s="395">
        <v>2</v>
      </c>
      <c r="R1709" s="395"/>
      <c r="S1709" s="395">
        <v>8</v>
      </c>
      <c r="T1709" s="396"/>
      <c r="U1709" s="50">
        <f>Q1709</f>
        <v>2</v>
      </c>
      <c r="V1709" s="29">
        <f>R1709*I1709</f>
        <v>0</v>
      </c>
      <c r="W1709" s="29">
        <f>S1709*I1709</f>
        <v>8</v>
      </c>
      <c r="X1709" s="57">
        <f>IF(AF1709&gt;0,0,IF(AND(D1709="Заоч.(д)",M1709="+"),N1709*2*0.25*H1709,IF(OR(M1709="+",M1709="+у"),H1709*0.25,IF(OR(M1709="к",M1709="к/кмс"),H1709*0.25,IF(OR(M1709="кк",M1709="кк/кмс"),H1709*0.25*2,IF(OR(M1709="рр",M1709="рр/кмс"),H1709*0.5,IF(OR(M1709="кр",M1709="кр/кмс"),H1709*1,0)))))))</f>
        <v>0</v>
      </c>
      <c r="Y1709" s="29">
        <f>IF(L1709="+",H1709*3,IF(L1709="+в",H1709*3,0))</f>
        <v>0</v>
      </c>
      <c r="Z1709" s="20">
        <f>IF(AND(D1709="Заоч.(д)",K1709="+"),H1709*0.1,IF(AF1709&gt;0,0,IF(AND(K1709="+",R1709="",S1709="",O1709=Q1709+T1709),H1709*0.1,0)))</f>
        <v>0</v>
      </c>
      <c r="AA1709" s="20">
        <f>IF(H1709&lt;6,0,IF(AND(D1709="Ден.",J1709="+"),I1709*2,IF(AND(D1709="Ден.",J1709="+п"),I1709*2,0)))</f>
        <v>0</v>
      </c>
      <c r="AB1709" s="20">
        <f>IF(AND(J1709="+",D1709="Заоч.(д)"),H1709*0.1,IF(J1709="+",H1709*0.25,0))</f>
        <v>1.5</v>
      </c>
      <c r="AC1709" s="20">
        <f>IF(B1709="Керівництво бакалаврськими роботами",H1709*10,IF(B1709="Керівництво магістерськими роботами",H1709*20,IF(B1709="Рецензування бакалаврських робіт",H1709*1,IF(B1709="Рецензування магістерських робіт",H1709*2,IF(B1709="Нормоконтроль",H1709*0.33,0)))))</f>
        <v>0</v>
      </c>
      <c r="AD1709" s="20">
        <f>IF(B1709="Голова ЕК (екзамен)",H1709*0.5,IF(B1709="Голова ЕК (захист)",H1709*0.5,IF(B1709="Участь у ЕК (екзамен)",H1709*0.33,IF(B1709="Участь у ЕК (захист)",H1709*0.33,0))))</f>
        <v>0</v>
      </c>
      <c r="AE1709" s="23">
        <f>IF(B1709="Керівництво аспірантами (очна)",H1709*25,IF(B1709="Керівництво аспірантами (заочна)",H1709*25,IF(B1709="Рецензування рефератів (асп.)",H1709*2,IF(B1709="Кандидатські іспити",H1709*0.5,IF(B1709="Вступні іспити (асп.)",H1709*0.5,IF(B1709="Наукове консультування докторантів",H1709*50,0))))))</f>
        <v>0</v>
      </c>
      <c r="AF1709" s="25">
        <f>IF(AND(A1709="ПедПр",D1709="Ден."),H1709*N1709/1.5,IF(AND(A1709="ПедПр",D1709="Заоч."),H1709*0.5*N1709/1.5,IF(AND(A1709="ПедПр",D1709="Заоч.(д)"),H1709*0.5*N1709/1.5,IF(AND(A1709="Пр",D1709="Ден."),H1709*0.5,IF(AND(A1709="Пр",D1709="Заоч."),H1709*0.1,IF(AND(A1709="Пр",D1709="Заоч.(д)"),H1709*0.1,IF(AND(A1709="НПрКПУ",D1709="Ден.",H1709&gt;=5),ROUND(H1709/6,1)*N1709/3*2*2,0)))))))</f>
        <v>0</v>
      </c>
      <c r="AG1709" s="230">
        <f>IF(OR(L1709="+",A1709="Пр",A1709="ПедПр",A1709="НПрКПУ"),0,IF(OR(D1709="Ден.(д)",D1709="Заоч.(д)"),N1709*0.5*H1709,IF((V1709+W1709)&gt;0,N1709*H1709*0.08,0)))</f>
        <v>0</v>
      </c>
      <c r="AH1709" s="25">
        <f>IF(AF1709&gt;0,0,IF(D1709="Заоч.",0,IF(OR(D1709="Ден.(д)",D1709="Заоч.(д)"),0,IF(Q1709&gt;0,N1709*H1709*0.02,0))))</f>
        <v>0</v>
      </c>
      <c r="AI1709" s="23"/>
      <c r="AJ1709" s="49">
        <f>SUM(U1709:AI1709)</f>
        <v>11.5</v>
      </c>
      <c r="AK1709" s="181" t="s">
        <v>115</v>
      </c>
      <c r="AL1709" s="182">
        <f>IF(OR(AU1709="проф.",AT1709="д.н."),AJ1709/600,AJ1709/600)</f>
        <v>1.9166666666666665E-2</v>
      </c>
      <c r="AM1709" s="69" t="s">
        <v>1198</v>
      </c>
      <c r="AN1709" s="20"/>
      <c r="AO1709" s="20"/>
      <c r="AP1709" s="21"/>
      <c r="AQ1709" s="122"/>
      <c r="AR1709" s="185" t="str">
        <f>INDEX(Преподаватели!F$3:F$72,MATCH($AK1709,Преподаватели!$E$3:$E$72,0),1)</f>
        <v>доц.</v>
      </c>
      <c r="AS1709" s="101" t="str">
        <f>INDEX(Преподаватели!G$3:G$72,MATCH($AK1709,Преподаватели!$E$3:$E$72,0),1)</f>
        <v>шт.</v>
      </c>
      <c r="AT1709" s="101" t="str">
        <f>INDEX(Преподаватели!H$3:H$72,MATCH($AK1709,Преподаватели!$E$3:$E$72,0),1)</f>
        <v>к.н.</v>
      </c>
      <c r="AU1709" s="186" t="str">
        <f>INDEX(Преподаватели!I$3:I$72,MATCH($AK1709,Преподаватели!$E$3:$E$72,0),1)</f>
        <v>б.з.</v>
      </c>
      <c r="AV1709" s="157"/>
      <c r="AW1709" s="163"/>
      <c r="AX1709" s="163"/>
      <c r="AY1709" s="164"/>
      <c r="AZ1709" s="165"/>
      <c r="BA1709" s="165"/>
    </row>
    <row r="1710" spans="1:53" s="1" customFormat="1">
      <c r="A1710" s="398"/>
      <c r="B1710" s="145" t="s">
        <v>1232</v>
      </c>
      <c r="C1710" s="20" t="s">
        <v>1147</v>
      </c>
      <c r="D1710" s="21" t="s">
        <v>437</v>
      </c>
      <c r="E1710" s="21" t="s">
        <v>144</v>
      </c>
      <c r="F1710" s="373">
        <v>1</v>
      </c>
      <c r="G1710" s="374" t="s">
        <v>1230</v>
      </c>
      <c r="H1710" s="21">
        <v>6</v>
      </c>
      <c r="I1710" s="49">
        <v>1</v>
      </c>
      <c r="J1710" s="37"/>
      <c r="K1710" s="31"/>
      <c r="L1710" s="31"/>
      <c r="M1710" s="38"/>
      <c r="N1710" s="394"/>
      <c r="O1710" s="395"/>
      <c r="P1710" s="21">
        <f t="shared" si="533"/>
        <v>6</v>
      </c>
      <c r="Q1710" s="395">
        <v>6</v>
      </c>
      <c r="R1710" s="395"/>
      <c r="S1710" s="395"/>
      <c r="T1710" s="396"/>
      <c r="U1710" s="50">
        <f t="shared" si="534"/>
        <v>6</v>
      </c>
      <c r="V1710" s="29">
        <f t="shared" si="535"/>
        <v>0</v>
      </c>
      <c r="W1710" s="29">
        <f t="shared" si="536"/>
        <v>0</v>
      </c>
      <c r="X1710" s="57">
        <f t="shared" si="537"/>
        <v>0</v>
      </c>
      <c r="Y1710" s="29">
        <f t="shared" si="538"/>
        <v>0</v>
      </c>
      <c r="Z1710" s="20">
        <f t="shared" si="539"/>
        <v>0</v>
      </c>
      <c r="AA1710" s="20">
        <f t="shared" si="540"/>
        <v>0</v>
      </c>
      <c r="AB1710" s="20">
        <f t="shared" si="541"/>
        <v>0</v>
      </c>
      <c r="AC1710" s="20">
        <f t="shared" si="542"/>
        <v>0</v>
      </c>
      <c r="AD1710" s="20">
        <f t="shared" si="543"/>
        <v>0</v>
      </c>
      <c r="AE1710" s="23">
        <f t="shared" si="544"/>
        <v>0</v>
      </c>
      <c r="AF1710" s="25">
        <f t="shared" si="545"/>
        <v>0</v>
      </c>
      <c r="AG1710" s="230">
        <f t="shared" si="546"/>
        <v>0</v>
      </c>
      <c r="AH1710" s="25">
        <f t="shared" si="530"/>
        <v>0</v>
      </c>
      <c r="AI1710" s="23"/>
      <c r="AJ1710" s="49">
        <f t="shared" si="547"/>
        <v>6</v>
      </c>
      <c r="AK1710" s="181" t="s">
        <v>1149</v>
      </c>
      <c r="AL1710" s="182">
        <f t="shared" si="548"/>
        <v>0.01</v>
      </c>
      <c r="AM1710" s="158" t="s">
        <v>1198</v>
      </c>
      <c r="AN1710" s="20"/>
      <c r="AO1710" s="20"/>
      <c r="AP1710" s="21"/>
      <c r="AQ1710" s="122"/>
      <c r="AR1710" s="185" t="str">
        <f>INDEX(Преподаватели!F$3:F$72,MATCH($AK1710,Преподаватели!$E$3:$E$72,0),1)</f>
        <v>ст.викл.</v>
      </c>
      <c r="AS1710" s="101" t="str">
        <f>INDEX(Преподаватели!G$3:G$72,MATCH($AK1710,Преподаватели!$E$3:$E$72,0),1)</f>
        <v>шт.</v>
      </c>
      <c r="AT1710" s="101" t="str">
        <f>INDEX(Преподаватели!H$3:H$72,MATCH($AK1710,Преподаватели!$E$3:$E$72,0),1)</f>
        <v>б.с.</v>
      </c>
      <c r="AU1710" s="186" t="str">
        <f>INDEX(Преподаватели!I$3:I$72,MATCH($AK1710,Преподаватели!$E$3:$E$72,0),1)</f>
        <v>б.з.</v>
      </c>
      <c r="AV1710" s="157"/>
      <c r="AW1710" s="163"/>
      <c r="AX1710" s="163"/>
      <c r="AY1710" s="164"/>
      <c r="AZ1710" s="165"/>
      <c r="BA1710" s="165"/>
    </row>
    <row r="1711" spans="1:53">
      <c r="A1711" s="398"/>
      <c r="B1711" s="145" t="s">
        <v>1232</v>
      </c>
      <c r="C1711" s="20" t="s">
        <v>1147</v>
      </c>
      <c r="D1711" s="21" t="s">
        <v>437</v>
      </c>
      <c r="E1711" s="21" t="s">
        <v>144</v>
      </c>
      <c r="F1711" s="373">
        <v>2</v>
      </c>
      <c r="G1711" s="374" t="s">
        <v>1230</v>
      </c>
      <c r="H1711" s="21">
        <v>6</v>
      </c>
      <c r="I1711" s="49">
        <v>1</v>
      </c>
      <c r="J1711" s="37"/>
      <c r="K1711" s="31" t="s">
        <v>106</v>
      </c>
      <c r="L1711" s="31"/>
      <c r="M1711" s="38"/>
      <c r="N1711" s="394"/>
      <c r="O1711" s="395">
        <v>120</v>
      </c>
      <c r="P1711" s="21">
        <f t="shared" si="533"/>
        <v>10</v>
      </c>
      <c r="Q1711" s="395">
        <v>2</v>
      </c>
      <c r="R1711" s="395"/>
      <c r="S1711" s="395">
        <v>8</v>
      </c>
      <c r="T1711" s="396"/>
      <c r="U1711" s="50">
        <f t="shared" si="534"/>
        <v>2</v>
      </c>
      <c r="V1711" s="29">
        <f t="shared" si="535"/>
        <v>0</v>
      </c>
      <c r="W1711" s="29">
        <f t="shared" si="536"/>
        <v>8</v>
      </c>
      <c r="X1711" s="57">
        <f t="shared" si="537"/>
        <v>0</v>
      </c>
      <c r="Y1711" s="29">
        <f t="shared" si="538"/>
        <v>0</v>
      </c>
      <c r="Z1711" s="20">
        <f t="shared" si="539"/>
        <v>0</v>
      </c>
      <c r="AA1711" s="20">
        <f t="shared" si="540"/>
        <v>0</v>
      </c>
      <c r="AB1711" s="20">
        <f t="shared" si="541"/>
        <v>0</v>
      </c>
      <c r="AC1711" s="20">
        <f t="shared" si="542"/>
        <v>0</v>
      </c>
      <c r="AD1711" s="20">
        <f t="shared" si="543"/>
        <v>0</v>
      </c>
      <c r="AE1711" s="23">
        <f t="shared" si="544"/>
        <v>0</v>
      </c>
      <c r="AF1711" s="25">
        <f t="shared" si="545"/>
        <v>0</v>
      </c>
      <c r="AG1711" s="230">
        <f t="shared" si="546"/>
        <v>0</v>
      </c>
      <c r="AH1711" s="25">
        <f t="shared" si="530"/>
        <v>0</v>
      </c>
      <c r="AI1711" s="23"/>
      <c r="AJ1711" s="49">
        <f t="shared" si="547"/>
        <v>10</v>
      </c>
      <c r="AK1711" s="181" t="s">
        <v>1149</v>
      </c>
      <c r="AL1711" s="182">
        <f t="shared" si="548"/>
        <v>1.6666666666666666E-2</v>
      </c>
      <c r="AM1711" s="69" t="s">
        <v>1198</v>
      </c>
      <c r="AN1711" s="20"/>
      <c r="AO1711" s="20"/>
      <c r="AP1711" s="21"/>
      <c r="AQ1711" s="122"/>
      <c r="AR1711" s="185" t="str">
        <f>INDEX(Преподаватели!F$3:F$72,MATCH($AK1711,Преподаватели!$E$3:$E$72,0),1)</f>
        <v>ст.викл.</v>
      </c>
      <c r="AS1711" s="101" t="str">
        <f>INDEX(Преподаватели!G$3:G$72,MATCH($AK1711,Преподаватели!$E$3:$E$72,0),1)</f>
        <v>шт.</v>
      </c>
      <c r="AT1711" s="101" t="str">
        <f>INDEX(Преподаватели!H$3:H$72,MATCH($AK1711,Преподаватели!$E$3:$E$72,0),1)</f>
        <v>б.с.</v>
      </c>
      <c r="AU1711" s="186" t="str">
        <f>INDEX(Преподаватели!I$3:I$72,MATCH($AK1711,Преподаватели!$E$3:$E$72,0),1)</f>
        <v>б.з.</v>
      </c>
      <c r="AV1711" s="157"/>
      <c r="AW1711" s="163"/>
      <c r="AX1711" s="163"/>
      <c r="AY1711" s="164"/>
      <c r="AZ1711" s="165"/>
      <c r="BA1711" s="165"/>
    </row>
    <row r="1712" spans="1:53" s="1" customFormat="1">
      <c r="A1712" s="324" t="s">
        <v>877</v>
      </c>
      <c r="B1712" s="145" t="s">
        <v>902</v>
      </c>
      <c r="C1712" s="68" t="s">
        <v>1147</v>
      </c>
      <c r="D1712" s="21" t="s">
        <v>437</v>
      </c>
      <c r="E1712" s="21" t="s">
        <v>144</v>
      </c>
      <c r="F1712" s="21">
        <v>2</v>
      </c>
      <c r="G1712" s="374" t="s">
        <v>1230</v>
      </c>
      <c r="H1712" s="21">
        <v>6</v>
      </c>
      <c r="I1712" s="49">
        <v>1</v>
      </c>
      <c r="J1712" s="37"/>
      <c r="K1712" s="31" t="s">
        <v>879</v>
      </c>
      <c r="L1712" s="31"/>
      <c r="M1712" s="368"/>
      <c r="N1712" s="193">
        <v>3</v>
      </c>
      <c r="O1712" s="21">
        <v>90</v>
      </c>
      <c r="P1712" s="21">
        <v>0</v>
      </c>
      <c r="Q1712" s="21"/>
      <c r="R1712" s="21"/>
      <c r="S1712" s="21"/>
      <c r="T1712" s="121"/>
      <c r="U1712" s="50">
        <f t="shared" si="534"/>
        <v>0</v>
      </c>
      <c r="V1712" s="29">
        <f t="shared" si="535"/>
        <v>0</v>
      </c>
      <c r="W1712" s="29">
        <f t="shared" si="536"/>
        <v>0</v>
      </c>
      <c r="X1712" s="57">
        <f t="shared" si="537"/>
        <v>0</v>
      </c>
      <c r="Y1712" s="29">
        <f t="shared" si="538"/>
        <v>0</v>
      </c>
      <c r="Z1712" s="20">
        <f t="shared" si="539"/>
        <v>0</v>
      </c>
      <c r="AA1712" s="20">
        <f t="shared" si="540"/>
        <v>0</v>
      </c>
      <c r="AB1712" s="20">
        <f t="shared" si="541"/>
        <v>0</v>
      </c>
      <c r="AC1712" s="20">
        <f t="shared" si="542"/>
        <v>0</v>
      </c>
      <c r="AD1712" s="20">
        <f t="shared" si="543"/>
        <v>0</v>
      </c>
      <c r="AE1712" s="23">
        <f t="shared" si="544"/>
        <v>0</v>
      </c>
      <c r="AF1712" s="25">
        <f t="shared" si="545"/>
        <v>0.60000000000000009</v>
      </c>
      <c r="AG1712" s="230">
        <f t="shared" si="546"/>
        <v>0</v>
      </c>
      <c r="AH1712" s="25">
        <f t="shared" si="530"/>
        <v>0</v>
      </c>
      <c r="AI1712" s="23"/>
      <c r="AJ1712" s="49">
        <f t="shared" si="547"/>
        <v>0.60000000000000009</v>
      </c>
      <c r="AK1712" s="181" t="s">
        <v>1149</v>
      </c>
      <c r="AL1712" s="182">
        <f t="shared" si="548"/>
        <v>1.0000000000000002E-3</v>
      </c>
      <c r="AM1712" s="69" t="s">
        <v>1198</v>
      </c>
      <c r="AN1712" s="20"/>
      <c r="AO1712" s="20"/>
      <c r="AP1712" s="21"/>
      <c r="AQ1712" s="122"/>
      <c r="AR1712" s="185" t="str">
        <f>INDEX(Преподаватели!F$3:F$72,MATCH($AK1712,Преподаватели!$E$3:$E$72,0),1)</f>
        <v>ст.викл.</v>
      </c>
      <c r="AS1712" s="101" t="str">
        <f>INDEX(Преподаватели!G$3:G$72,MATCH($AK1712,Преподаватели!$E$3:$E$72,0),1)</f>
        <v>шт.</v>
      </c>
      <c r="AT1712" s="101" t="str">
        <f>INDEX(Преподаватели!H$3:H$72,MATCH($AK1712,Преподаватели!$E$3:$E$72,0),1)</f>
        <v>б.с.</v>
      </c>
      <c r="AU1712" s="186" t="str">
        <f>INDEX(Преподаватели!I$3:I$72,MATCH($AK1712,Преподаватели!$E$3:$E$72,0),1)</f>
        <v>б.з.</v>
      </c>
      <c r="AV1712" s="157"/>
      <c r="AW1712" s="163"/>
      <c r="AX1712" s="163"/>
      <c r="AY1712" s="164"/>
      <c r="AZ1712" s="165"/>
      <c r="BA1712" s="165"/>
    </row>
    <row r="1713" spans="1:53" s="1" customFormat="1">
      <c r="A1713" s="367" t="s">
        <v>873</v>
      </c>
      <c r="B1713" s="552" t="s">
        <v>1150</v>
      </c>
      <c r="C1713" s="68" t="s">
        <v>1147</v>
      </c>
      <c r="D1713" s="21" t="s">
        <v>103</v>
      </c>
      <c r="E1713" s="21" t="s">
        <v>104</v>
      </c>
      <c r="F1713" s="21">
        <v>2</v>
      </c>
      <c r="G1713" s="20" t="s">
        <v>1148</v>
      </c>
      <c r="H1713" s="21">
        <v>8</v>
      </c>
      <c r="I1713" s="49">
        <v>1</v>
      </c>
      <c r="J1713" s="37" t="s">
        <v>106</v>
      </c>
      <c r="K1713" s="31"/>
      <c r="L1713" s="31" t="s">
        <v>106</v>
      </c>
      <c r="M1713" s="368"/>
      <c r="N1713" s="193">
        <v>6</v>
      </c>
      <c r="O1713" s="21">
        <v>180</v>
      </c>
      <c r="P1713" s="21">
        <f t="shared" ref="P1713:P1730" si="549">Q1713+R1713+S1713</f>
        <v>60</v>
      </c>
      <c r="Q1713" s="21">
        <v>24</v>
      </c>
      <c r="R1713" s="21">
        <v>0</v>
      </c>
      <c r="S1713" s="21">
        <v>36</v>
      </c>
      <c r="T1713" s="121">
        <v>144</v>
      </c>
      <c r="U1713" s="50">
        <f t="shared" si="534"/>
        <v>24</v>
      </c>
      <c r="V1713" s="29">
        <f t="shared" si="535"/>
        <v>0</v>
      </c>
      <c r="W1713" s="29">
        <f t="shared" si="536"/>
        <v>36</v>
      </c>
      <c r="X1713" s="57">
        <f t="shared" si="537"/>
        <v>0</v>
      </c>
      <c r="Y1713" s="29">
        <f t="shared" si="538"/>
        <v>24</v>
      </c>
      <c r="Z1713" s="20">
        <f t="shared" si="539"/>
        <v>0</v>
      </c>
      <c r="AA1713" s="20">
        <v>0</v>
      </c>
      <c r="AB1713" s="20">
        <f t="shared" si="541"/>
        <v>2</v>
      </c>
      <c r="AC1713" s="20">
        <f t="shared" si="542"/>
        <v>0</v>
      </c>
      <c r="AD1713" s="20">
        <f t="shared" si="543"/>
        <v>0</v>
      </c>
      <c r="AE1713" s="23">
        <f t="shared" si="544"/>
        <v>0</v>
      </c>
      <c r="AF1713" s="25">
        <f t="shared" si="545"/>
        <v>0</v>
      </c>
      <c r="AG1713" s="230"/>
      <c r="AH1713" s="25"/>
      <c r="AI1713" s="23"/>
      <c r="AJ1713" s="49">
        <f t="shared" ref="AJ1713:AJ1721" si="550">SUM(U1713:AI1713)</f>
        <v>86</v>
      </c>
      <c r="AK1713" s="181" t="s">
        <v>115</v>
      </c>
      <c r="AL1713" s="182">
        <f t="shared" si="548"/>
        <v>0.14333333333333334</v>
      </c>
      <c r="AM1713" s="69" t="s">
        <v>1198</v>
      </c>
      <c r="AN1713" s="20"/>
      <c r="AO1713" s="20"/>
      <c r="AP1713" s="21"/>
      <c r="AQ1713" s="122"/>
      <c r="AR1713" s="185" t="str">
        <f>INDEX(Преподаватели!F$3:F$72,MATCH($AK1713,Преподаватели!$E$3:$E$72,0),1)</f>
        <v>доц.</v>
      </c>
      <c r="AS1713" s="101" t="str">
        <f>INDEX(Преподаватели!G$3:G$72,MATCH($AK1713,Преподаватели!$E$3:$E$72,0),1)</f>
        <v>шт.</v>
      </c>
      <c r="AT1713" s="101" t="str">
        <f>INDEX(Преподаватели!H$3:H$72,MATCH($AK1713,Преподаватели!$E$3:$E$72,0),1)</f>
        <v>к.н.</v>
      </c>
      <c r="AU1713" s="186" t="str">
        <f>INDEX(Преподаватели!I$3:I$72,MATCH($AK1713,Преподаватели!$E$3:$E$72,0),1)</f>
        <v>б.з.</v>
      </c>
      <c r="AV1713" s="157"/>
      <c r="AW1713" s="163"/>
      <c r="AX1713" s="163"/>
      <c r="AY1713" s="164"/>
      <c r="AZ1713" s="165"/>
      <c r="BA1713" s="165"/>
    </row>
    <row r="1714" spans="1:53" s="1" customFormat="1">
      <c r="A1714" s="324" t="s">
        <v>877</v>
      </c>
      <c r="B1714" s="552" t="s">
        <v>1154</v>
      </c>
      <c r="C1714" s="68" t="s">
        <v>1147</v>
      </c>
      <c r="D1714" s="21" t="s">
        <v>103</v>
      </c>
      <c r="E1714" s="21" t="s">
        <v>104</v>
      </c>
      <c r="F1714" s="21">
        <v>2</v>
      </c>
      <c r="G1714" s="20" t="s">
        <v>1148</v>
      </c>
      <c r="H1714" s="21">
        <v>8</v>
      </c>
      <c r="I1714" s="49">
        <v>1</v>
      </c>
      <c r="J1714" s="37"/>
      <c r="K1714" s="31" t="s">
        <v>879</v>
      </c>
      <c r="L1714" s="31"/>
      <c r="M1714" s="368"/>
      <c r="N1714" s="193">
        <v>3</v>
      </c>
      <c r="O1714" s="21">
        <v>90</v>
      </c>
      <c r="P1714" s="21">
        <f t="shared" si="549"/>
        <v>0</v>
      </c>
      <c r="Q1714" s="21"/>
      <c r="R1714" s="21"/>
      <c r="S1714" s="21"/>
      <c r="T1714" s="121"/>
      <c r="U1714" s="50">
        <f t="shared" si="534"/>
        <v>0</v>
      </c>
      <c r="V1714" s="29">
        <f t="shared" si="535"/>
        <v>0</v>
      </c>
      <c r="W1714" s="29">
        <f t="shared" si="536"/>
        <v>0</v>
      </c>
      <c r="X1714" s="57">
        <f t="shared" si="537"/>
        <v>0</v>
      </c>
      <c r="Y1714" s="29">
        <f t="shared" si="538"/>
        <v>0</v>
      </c>
      <c r="Z1714" s="20">
        <f t="shared" si="539"/>
        <v>0</v>
      </c>
      <c r="AA1714" s="20">
        <f t="shared" ref="AA1714" si="551">IF(H1714&lt;6,0,IF(AND(D1714="Ден.",J1714="+"),I1714*2,IF(AND(D1714="Ден.",J1714="+п"),I1714*2,0)))</f>
        <v>0</v>
      </c>
      <c r="AB1714" s="20">
        <f t="shared" si="541"/>
        <v>0</v>
      </c>
      <c r="AC1714" s="20">
        <f t="shared" si="542"/>
        <v>0</v>
      </c>
      <c r="AD1714" s="20">
        <f t="shared" si="543"/>
        <v>0</v>
      </c>
      <c r="AE1714" s="23">
        <f t="shared" si="544"/>
        <v>0</v>
      </c>
      <c r="AF1714" s="25">
        <f t="shared" si="545"/>
        <v>4</v>
      </c>
      <c r="AG1714" s="230"/>
      <c r="AH1714" s="25"/>
      <c r="AI1714" s="23"/>
      <c r="AJ1714" s="49">
        <f t="shared" si="550"/>
        <v>4</v>
      </c>
      <c r="AK1714" s="181" t="s">
        <v>1149</v>
      </c>
      <c r="AL1714" s="182">
        <f t="shared" si="548"/>
        <v>6.6666666666666671E-3</v>
      </c>
      <c r="AM1714" s="69" t="s">
        <v>1198</v>
      </c>
      <c r="AN1714" s="20"/>
      <c r="AO1714" s="20"/>
      <c r="AP1714" s="21"/>
      <c r="AQ1714" s="122"/>
      <c r="AR1714" s="185" t="str">
        <f>INDEX(Преподаватели!F$3:F$72,MATCH($AK1714,Преподаватели!$E$3:$E$72,0),1)</f>
        <v>ст.викл.</v>
      </c>
      <c r="AS1714" s="101" t="str">
        <f>INDEX(Преподаватели!G$3:G$72,MATCH($AK1714,Преподаватели!$E$3:$E$72,0),1)</f>
        <v>шт.</v>
      </c>
      <c r="AT1714" s="101" t="str">
        <f>INDEX(Преподаватели!H$3:H$72,MATCH($AK1714,Преподаватели!$E$3:$E$72,0),1)</f>
        <v>б.с.</v>
      </c>
      <c r="AU1714" s="186" t="str">
        <f>INDEX(Преподаватели!I$3:I$72,MATCH($AK1714,Преподаватели!$E$3:$E$72,0),1)</f>
        <v>б.з.</v>
      </c>
      <c r="AV1714" s="157"/>
      <c r="AW1714" s="163"/>
      <c r="AX1714" s="163"/>
      <c r="AY1714" s="164"/>
      <c r="AZ1714" s="165"/>
      <c r="BA1714" s="165"/>
    </row>
    <row r="1715" spans="1:53" s="1" customFormat="1">
      <c r="A1715" s="21" t="s">
        <v>138</v>
      </c>
      <c r="B1715" s="552" t="s">
        <v>112</v>
      </c>
      <c r="C1715" s="68" t="s">
        <v>1147</v>
      </c>
      <c r="D1715" s="21" t="s">
        <v>103</v>
      </c>
      <c r="E1715" s="21" t="s">
        <v>104</v>
      </c>
      <c r="F1715" s="21">
        <v>2</v>
      </c>
      <c r="G1715" s="20" t="s">
        <v>1148</v>
      </c>
      <c r="H1715" s="21">
        <v>8</v>
      </c>
      <c r="I1715" s="49">
        <v>1</v>
      </c>
      <c r="J1715" s="37" t="s">
        <v>106</v>
      </c>
      <c r="K1715" s="31"/>
      <c r="L1715" s="31"/>
      <c r="M1715" s="368"/>
      <c r="N1715" s="193">
        <v>4</v>
      </c>
      <c r="O1715" s="21">
        <v>120</v>
      </c>
      <c r="P1715" s="21">
        <f t="shared" si="549"/>
        <v>48</v>
      </c>
      <c r="Q1715" s="21">
        <v>18</v>
      </c>
      <c r="R1715" s="21"/>
      <c r="S1715" s="21">
        <v>30</v>
      </c>
      <c r="T1715" s="121">
        <v>96</v>
      </c>
      <c r="U1715" s="50">
        <f t="shared" si="534"/>
        <v>18</v>
      </c>
      <c r="V1715" s="29">
        <f t="shared" si="535"/>
        <v>0</v>
      </c>
      <c r="W1715" s="29">
        <f t="shared" si="536"/>
        <v>30</v>
      </c>
      <c r="X1715" s="57">
        <f t="shared" si="537"/>
        <v>0</v>
      </c>
      <c r="Y1715" s="29">
        <f t="shared" si="538"/>
        <v>0</v>
      </c>
      <c r="Z1715" s="20">
        <f t="shared" si="539"/>
        <v>0</v>
      </c>
      <c r="AA1715" s="20">
        <v>0</v>
      </c>
      <c r="AB1715" s="20">
        <f t="shared" si="541"/>
        <v>2</v>
      </c>
      <c r="AC1715" s="20">
        <f t="shared" si="542"/>
        <v>0</v>
      </c>
      <c r="AD1715" s="20">
        <f t="shared" si="543"/>
        <v>0</v>
      </c>
      <c r="AE1715" s="23">
        <f t="shared" si="544"/>
        <v>0</v>
      </c>
      <c r="AF1715" s="25">
        <f t="shared" si="545"/>
        <v>0</v>
      </c>
      <c r="AG1715" s="230"/>
      <c r="AH1715" s="25"/>
      <c r="AI1715" s="23"/>
      <c r="AJ1715" s="49">
        <f t="shared" si="550"/>
        <v>50</v>
      </c>
      <c r="AK1715" s="181" t="s">
        <v>115</v>
      </c>
      <c r="AL1715" s="182">
        <f t="shared" si="548"/>
        <v>8.3333333333333329E-2</v>
      </c>
      <c r="AM1715" s="69" t="s">
        <v>1198</v>
      </c>
      <c r="AN1715" s="20"/>
      <c r="AO1715" s="20"/>
      <c r="AP1715" s="21"/>
      <c r="AQ1715" s="122"/>
      <c r="AR1715" s="185" t="str">
        <f>INDEX(Преподаватели!F$3:F$72,MATCH($AK1715,Преподаватели!$E$3:$E$72,0),1)</f>
        <v>доц.</v>
      </c>
      <c r="AS1715" s="101" t="str">
        <f>INDEX(Преподаватели!G$3:G$72,MATCH($AK1715,Преподаватели!$E$3:$E$72,0),1)</f>
        <v>шт.</v>
      </c>
      <c r="AT1715" s="101" t="str">
        <f>INDEX(Преподаватели!H$3:H$72,MATCH($AK1715,Преподаватели!$E$3:$E$72,0),1)</f>
        <v>к.н.</v>
      </c>
      <c r="AU1715" s="186" t="str">
        <f>INDEX(Преподаватели!I$3:I$72,MATCH($AK1715,Преподаватели!$E$3:$E$72,0),1)</f>
        <v>б.з.</v>
      </c>
      <c r="AV1715" s="157"/>
      <c r="AW1715" s="163"/>
      <c r="AX1715" s="163"/>
      <c r="AY1715" s="164"/>
      <c r="AZ1715" s="165"/>
      <c r="BA1715" s="165"/>
    </row>
    <row r="1716" spans="1:53" ht="25.5">
      <c r="A1716" s="21" t="s">
        <v>1157</v>
      </c>
      <c r="B1716" s="552" t="s">
        <v>1158</v>
      </c>
      <c r="C1716" s="68" t="s">
        <v>1147</v>
      </c>
      <c r="D1716" s="21" t="s">
        <v>103</v>
      </c>
      <c r="E1716" s="21" t="s">
        <v>104</v>
      </c>
      <c r="F1716" s="21">
        <v>2</v>
      </c>
      <c r="G1716" s="20" t="s">
        <v>1148</v>
      </c>
      <c r="H1716" s="21">
        <v>8</v>
      </c>
      <c r="I1716" s="49">
        <v>1</v>
      </c>
      <c r="J1716" s="37" t="s">
        <v>106</v>
      </c>
      <c r="K1716" s="31"/>
      <c r="L1716" s="31"/>
      <c r="M1716" s="368"/>
      <c r="N1716" s="193">
        <v>4</v>
      </c>
      <c r="O1716" s="21">
        <v>120</v>
      </c>
      <c r="P1716" s="21">
        <f t="shared" si="549"/>
        <v>48</v>
      </c>
      <c r="Q1716" s="21">
        <v>24</v>
      </c>
      <c r="R1716" s="21">
        <v>0</v>
      </c>
      <c r="S1716" s="21">
        <v>24</v>
      </c>
      <c r="T1716" s="121">
        <v>96</v>
      </c>
      <c r="U1716" s="50">
        <f t="shared" si="534"/>
        <v>24</v>
      </c>
      <c r="V1716" s="29">
        <f t="shared" si="535"/>
        <v>0</v>
      </c>
      <c r="W1716" s="29">
        <f t="shared" si="536"/>
        <v>24</v>
      </c>
      <c r="X1716" s="57">
        <f t="shared" si="537"/>
        <v>0</v>
      </c>
      <c r="Y1716" s="29">
        <f t="shared" si="538"/>
        <v>0</v>
      </c>
      <c r="Z1716" s="20">
        <f t="shared" si="539"/>
        <v>0</v>
      </c>
      <c r="AA1716" s="20">
        <v>0</v>
      </c>
      <c r="AB1716" s="20">
        <f t="shared" si="541"/>
        <v>2</v>
      </c>
      <c r="AC1716" s="20">
        <f t="shared" si="542"/>
        <v>0</v>
      </c>
      <c r="AD1716" s="20">
        <f t="shared" si="543"/>
        <v>0</v>
      </c>
      <c r="AE1716" s="23">
        <f t="shared" si="544"/>
        <v>0</v>
      </c>
      <c r="AF1716" s="25">
        <f t="shared" si="545"/>
        <v>0</v>
      </c>
      <c r="AG1716" s="230"/>
      <c r="AH1716" s="25"/>
      <c r="AI1716" s="23"/>
      <c r="AJ1716" s="49">
        <f t="shared" si="550"/>
        <v>50</v>
      </c>
      <c r="AK1716" s="181" t="s">
        <v>1149</v>
      </c>
      <c r="AL1716" s="182">
        <f t="shared" si="548"/>
        <v>8.3333333333333329E-2</v>
      </c>
      <c r="AM1716" s="69" t="s">
        <v>1198</v>
      </c>
      <c r="AN1716" s="20"/>
      <c r="AO1716" s="20"/>
      <c r="AP1716" s="21"/>
      <c r="AQ1716" s="122"/>
      <c r="AR1716" s="185" t="str">
        <f>INDEX(Преподаватели!F$3:F$72,MATCH($AK1716,Преподаватели!$E$3:$E$72,0),1)</f>
        <v>ст.викл.</v>
      </c>
      <c r="AS1716" s="101" t="str">
        <f>INDEX(Преподаватели!G$3:G$72,MATCH($AK1716,Преподаватели!$E$3:$E$72,0),1)</f>
        <v>шт.</v>
      </c>
      <c r="AT1716" s="101" t="str">
        <f>INDEX(Преподаватели!H$3:H$72,MATCH($AK1716,Преподаватели!$E$3:$E$72,0),1)</f>
        <v>б.с.</v>
      </c>
      <c r="AU1716" s="186" t="str">
        <f>INDEX(Преподаватели!I$3:I$72,MATCH($AK1716,Преподаватели!$E$3:$E$72,0),1)</f>
        <v>б.з.</v>
      </c>
      <c r="AV1716" s="157"/>
      <c r="AW1716" s="163"/>
      <c r="AX1716" s="163"/>
      <c r="AY1716" s="164"/>
      <c r="AZ1716" s="165"/>
      <c r="BA1716" s="165"/>
    </row>
    <row r="1717" spans="1:53" s="1" customFormat="1" ht="15" customHeight="1">
      <c r="A1717" s="21" t="s">
        <v>1159</v>
      </c>
      <c r="B1717" s="552" t="s">
        <v>1160</v>
      </c>
      <c r="C1717" s="68" t="s">
        <v>1147</v>
      </c>
      <c r="D1717" s="21" t="s">
        <v>103</v>
      </c>
      <c r="E1717" s="21" t="s">
        <v>104</v>
      </c>
      <c r="F1717" s="21">
        <v>2</v>
      </c>
      <c r="G1717" s="20" t="s">
        <v>1148</v>
      </c>
      <c r="H1717" s="21">
        <v>8</v>
      </c>
      <c r="I1717" s="49">
        <v>1</v>
      </c>
      <c r="J1717" s="37" t="s">
        <v>106</v>
      </c>
      <c r="K1717" s="31"/>
      <c r="L1717" s="31"/>
      <c r="M1717" s="368"/>
      <c r="N1717" s="193">
        <v>4</v>
      </c>
      <c r="O1717" s="21">
        <v>120</v>
      </c>
      <c r="P1717" s="21">
        <f t="shared" si="549"/>
        <v>42</v>
      </c>
      <c r="Q1717" s="21">
        <v>18</v>
      </c>
      <c r="R1717" s="21">
        <v>6</v>
      </c>
      <c r="S1717" s="21">
        <v>18</v>
      </c>
      <c r="T1717" s="121">
        <v>96</v>
      </c>
      <c r="U1717" s="50">
        <f t="shared" si="534"/>
        <v>18</v>
      </c>
      <c r="V1717" s="29">
        <f t="shared" si="535"/>
        <v>6</v>
      </c>
      <c r="W1717" s="29">
        <f t="shared" si="536"/>
        <v>18</v>
      </c>
      <c r="X1717" s="57">
        <f t="shared" si="537"/>
        <v>0</v>
      </c>
      <c r="Y1717" s="29">
        <f t="shared" si="538"/>
        <v>0</v>
      </c>
      <c r="Z1717" s="20">
        <f t="shared" si="539"/>
        <v>0</v>
      </c>
      <c r="AA1717" s="20">
        <f t="shared" ref="AA1717:AA1730" si="552">IF(H1717&lt;6,0,IF(AND(D1717="Ден.",J1717="+"),I1717*2,IF(AND(D1717="Ден.",J1717="+п"),I1717*2,0)))</f>
        <v>2</v>
      </c>
      <c r="AB1717" s="20">
        <f t="shared" si="541"/>
        <v>2</v>
      </c>
      <c r="AC1717" s="20">
        <f t="shared" si="542"/>
        <v>0</v>
      </c>
      <c r="AD1717" s="20">
        <f t="shared" si="543"/>
        <v>0</v>
      </c>
      <c r="AE1717" s="23">
        <f t="shared" si="544"/>
        <v>0</v>
      </c>
      <c r="AF1717" s="25">
        <f t="shared" si="545"/>
        <v>0</v>
      </c>
      <c r="AG1717" s="230"/>
      <c r="AH1717" s="25"/>
      <c r="AI1717" s="23"/>
      <c r="AJ1717" s="49">
        <f t="shared" si="550"/>
        <v>46</v>
      </c>
      <c r="AK1717" s="181" t="s">
        <v>1151</v>
      </c>
      <c r="AL1717" s="182">
        <f t="shared" si="548"/>
        <v>7.6666666666666661E-2</v>
      </c>
      <c r="AM1717" s="69" t="s">
        <v>1198</v>
      </c>
      <c r="AN1717" s="20"/>
      <c r="AO1717" s="20"/>
      <c r="AP1717" s="21"/>
      <c r="AQ1717" s="122"/>
      <c r="AR1717" s="185" t="str">
        <f>INDEX(Преподаватели!F$3:F$72,MATCH($AK1717,Преподаватели!$E$3:$E$72,0),1)</f>
        <v>доц.</v>
      </c>
      <c r="AS1717" s="101" t="str">
        <f>INDEX(Преподаватели!G$3:G$72,MATCH($AK1717,Преподаватели!$E$3:$E$72,0),1)</f>
        <v>сум.</v>
      </c>
      <c r="AT1717" s="101" t="str">
        <f>INDEX(Преподаватели!H$3:H$72,MATCH($AK1717,Преподаватели!$E$3:$E$72,0),1)</f>
        <v>к.н.</v>
      </c>
      <c r="AU1717" s="186" t="str">
        <f>INDEX(Преподаватели!I$3:I$72,MATCH($AK1717,Преподаватели!$E$3:$E$72,0),1)</f>
        <v>доц.</v>
      </c>
      <c r="AV1717" s="157"/>
      <c r="AW1717" s="163"/>
      <c r="AX1717" s="163"/>
      <c r="AY1717" s="164"/>
      <c r="AZ1717" s="165"/>
      <c r="BA1717" s="165"/>
    </row>
    <row r="1718" spans="1:53" ht="15" customHeight="1">
      <c r="A1718" s="319" t="s">
        <v>881</v>
      </c>
      <c r="B1718" s="552" t="s">
        <v>882</v>
      </c>
      <c r="C1718" s="68" t="s">
        <v>1147</v>
      </c>
      <c r="D1718" s="21" t="s">
        <v>103</v>
      </c>
      <c r="E1718" s="21" t="s">
        <v>104</v>
      </c>
      <c r="F1718" s="21">
        <v>2</v>
      </c>
      <c r="G1718" s="20" t="s">
        <v>1148</v>
      </c>
      <c r="H1718" s="21">
        <v>8</v>
      </c>
      <c r="I1718" s="49">
        <v>1</v>
      </c>
      <c r="J1718" s="37"/>
      <c r="K1718" s="31"/>
      <c r="L1718" s="31"/>
      <c r="M1718" s="38"/>
      <c r="N1718" s="193"/>
      <c r="O1718" s="21"/>
      <c r="P1718" s="21">
        <f t="shared" si="549"/>
        <v>0</v>
      </c>
      <c r="Q1718" s="21"/>
      <c r="R1718" s="21"/>
      <c r="S1718" s="21"/>
      <c r="T1718" s="121"/>
      <c r="U1718" s="50">
        <f t="shared" si="534"/>
        <v>0</v>
      </c>
      <c r="V1718" s="29">
        <f t="shared" si="535"/>
        <v>0</v>
      </c>
      <c r="W1718" s="29">
        <f t="shared" si="536"/>
        <v>0</v>
      </c>
      <c r="X1718" s="57">
        <f t="shared" si="537"/>
        <v>0</v>
      </c>
      <c r="Y1718" s="29">
        <f t="shared" si="538"/>
        <v>0</v>
      </c>
      <c r="Z1718" s="20">
        <f t="shared" si="539"/>
        <v>0</v>
      </c>
      <c r="AA1718" s="20">
        <f t="shared" si="552"/>
        <v>0</v>
      </c>
      <c r="AB1718" s="20">
        <f t="shared" si="541"/>
        <v>0</v>
      </c>
      <c r="AC1718" s="20">
        <f t="shared" si="542"/>
        <v>0</v>
      </c>
      <c r="AD1718" s="20">
        <f t="shared" si="543"/>
        <v>4</v>
      </c>
      <c r="AE1718" s="23">
        <f t="shared" si="544"/>
        <v>0</v>
      </c>
      <c r="AF1718" s="25">
        <f t="shared" si="545"/>
        <v>0</v>
      </c>
      <c r="AG1718" s="230">
        <f t="shared" ref="AG1718:AG1721" si="553">IF(OR(L1718="+",A1718="Пр",A1718="ПедПр",A1718="НПрКПУ"),0,IF(OR(D1718="Ден.(д)",D1718="Заоч.(д)"),N1718*0.5*H1718,IF((V1718+W1718)&gt;0,N1718*H1718*0.08,0)))</f>
        <v>0</v>
      </c>
      <c r="AH1718" s="25">
        <f t="shared" ref="AH1718:AH1730" si="554">IF(AF1718&gt;0,0,IF(D1718="Заоч.",0,IF(OR(D1718="Ден.(д)",D1718="Заоч.(д)"),0,IF(Q1718&gt;0,N1718*H1718*0.02,0))))</f>
        <v>0</v>
      </c>
      <c r="AI1718" s="23"/>
      <c r="AJ1718" s="49">
        <f t="shared" si="550"/>
        <v>4</v>
      </c>
      <c r="AK1718" s="181" t="s">
        <v>1162</v>
      </c>
      <c r="AL1718" s="182">
        <f t="shared" si="548"/>
        <v>6.6666666666666671E-3</v>
      </c>
      <c r="AM1718" s="69" t="s">
        <v>1198</v>
      </c>
      <c r="AN1718" s="20"/>
      <c r="AO1718" s="20"/>
      <c r="AP1718" s="21"/>
      <c r="AQ1718" s="122"/>
      <c r="AR1718" s="185" t="str">
        <f>INDEX(Преподаватели!F$3:F$72,MATCH($AK1718,Преподаватели!$E$3:$E$72,0),1)</f>
        <v>доц.</v>
      </c>
      <c r="AS1718" s="101" t="str">
        <f>INDEX(Преподаватели!G$3:G$72,MATCH($AK1718,Преподаватели!$E$3:$E$72,0),1)</f>
        <v>сум.</v>
      </c>
      <c r="AT1718" s="101" t="str">
        <f>INDEX(Преподаватели!H$3:H$72,MATCH($AK1718,Преподаватели!$E$3:$E$72,0),1)</f>
        <v>б.с.</v>
      </c>
      <c r="AU1718" s="186" t="str">
        <f>INDEX(Преподаватели!I$3:I$72,MATCH($AK1718,Преподаватели!$E$3:$E$72,0),1)</f>
        <v>б.з.</v>
      </c>
      <c r="AV1718" s="157"/>
      <c r="AW1718" s="163"/>
      <c r="AX1718" s="163"/>
      <c r="AY1718" s="164"/>
      <c r="AZ1718" s="165"/>
      <c r="BA1718" s="165"/>
    </row>
    <row r="1719" spans="1:53" s="1" customFormat="1" ht="15" customHeight="1">
      <c r="A1719" s="319" t="s">
        <v>881</v>
      </c>
      <c r="B1719" s="552" t="s">
        <v>884</v>
      </c>
      <c r="C1719" s="68" t="s">
        <v>1147</v>
      </c>
      <c r="D1719" s="21" t="s">
        <v>103</v>
      </c>
      <c r="E1719" s="21" t="s">
        <v>104</v>
      </c>
      <c r="F1719" s="21">
        <v>2</v>
      </c>
      <c r="G1719" s="20" t="s">
        <v>1148</v>
      </c>
      <c r="H1719" s="21">
        <v>8</v>
      </c>
      <c r="I1719" s="49">
        <v>1</v>
      </c>
      <c r="J1719" s="37"/>
      <c r="K1719" s="31"/>
      <c r="L1719" s="31"/>
      <c r="M1719" s="38"/>
      <c r="N1719" s="193"/>
      <c r="O1719" s="21"/>
      <c r="P1719" s="21">
        <f t="shared" si="549"/>
        <v>0</v>
      </c>
      <c r="Q1719" s="21"/>
      <c r="R1719" s="21"/>
      <c r="S1719" s="21"/>
      <c r="T1719" s="121"/>
      <c r="U1719" s="50">
        <f t="shared" si="534"/>
        <v>0</v>
      </c>
      <c r="V1719" s="29">
        <f t="shared" si="535"/>
        <v>0</v>
      </c>
      <c r="W1719" s="29">
        <f t="shared" si="536"/>
        <v>0</v>
      </c>
      <c r="X1719" s="57">
        <f t="shared" si="537"/>
        <v>0</v>
      </c>
      <c r="Y1719" s="29">
        <f t="shared" si="538"/>
        <v>0</v>
      </c>
      <c r="Z1719" s="20">
        <f t="shared" si="539"/>
        <v>0</v>
      </c>
      <c r="AA1719" s="20">
        <f t="shared" si="552"/>
        <v>0</v>
      </c>
      <c r="AB1719" s="20">
        <f t="shared" si="541"/>
        <v>0</v>
      </c>
      <c r="AC1719" s="20">
        <f t="shared" si="542"/>
        <v>0</v>
      </c>
      <c r="AD1719" s="20">
        <f t="shared" si="543"/>
        <v>2.64</v>
      </c>
      <c r="AE1719" s="23">
        <f t="shared" si="544"/>
        <v>0</v>
      </c>
      <c r="AF1719" s="25">
        <f t="shared" si="545"/>
        <v>0</v>
      </c>
      <c r="AG1719" s="230">
        <f t="shared" si="553"/>
        <v>0</v>
      </c>
      <c r="AH1719" s="25">
        <f t="shared" si="554"/>
        <v>0</v>
      </c>
      <c r="AI1719" s="23"/>
      <c r="AJ1719" s="49">
        <f t="shared" si="550"/>
        <v>2.64</v>
      </c>
      <c r="AK1719" s="181" t="s">
        <v>115</v>
      </c>
      <c r="AL1719" s="182">
        <f t="shared" si="548"/>
        <v>4.4000000000000003E-3</v>
      </c>
      <c r="AM1719" s="69" t="s">
        <v>1198</v>
      </c>
      <c r="AN1719" s="20"/>
      <c r="AO1719" s="20"/>
      <c r="AP1719" s="21"/>
      <c r="AQ1719" s="122"/>
      <c r="AR1719" s="185" t="str">
        <f>INDEX(Преподаватели!F$3:F$72,MATCH($AK1719,Преподаватели!$E$3:$E$72,0),1)</f>
        <v>доц.</v>
      </c>
      <c r="AS1719" s="101" t="str">
        <f>INDEX(Преподаватели!G$3:G$72,MATCH($AK1719,Преподаватели!$E$3:$E$72,0),1)</f>
        <v>шт.</v>
      </c>
      <c r="AT1719" s="101" t="str">
        <f>INDEX(Преподаватели!H$3:H$72,MATCH($AK1719,Преподаватели!$E$3:$E$72,0),1)</f>
        <v>к.н.</v>
      </c>
      <c r="AU1719" s="186" t="str">
        <f>INDEX(Преподаватели!I$3:I$72,MATCH($AK1719,Преподаватели!$E$3:$E$72,0),1)</f>
        <v>б.з.</v>
      </c>
      <c r="AV1719" s="157"/>
      <c r="AW1719" s="163"/>
      <c r="AX1719" s="163"/>
      <c r="AY1719" s="164"/>
      <c r="AZ1719" s="165"/>
      <c r="BA1719" s="165"/>
    </row>
    <row r="1720" spans="1:53" s="1" customFormat="1">
      <c r="A1720" s="319" t="s">
        <v>881</v>
      </c>
      <c r="B1720" s="552" t="s">
        <v>884</v>
      </c>
      <c r="C1720" s="68" t="s">
        <v>1147</v>
      </c>
      <c r="D1720" s="21" t="s">
        <v>103</v>
      </c>
      <c r="E1720" s="21" t="s">
        <v>104</v>
      </c>
      <c r="F1720" s="21">
        <v>2</v>
      </c>
      <c r="G1720" s="20" t="s">
        <v>1148</v>
      </c>
      <c r="H1720" s="21">
        <v>8</v>
      </c>
      <c r="I1720" s="49">
        <v>1</v>
      </c>
      <c r="J1720" s="37"/>
      <c r="K1720" s="31"/>
      <c r="L1720" s="31"/>
      <c r="M1720" s="38"/>
      <c r="N1720" s="193"/>
      <c r="O1720" s="21"/>
      <c r="P1720" s="21">
        <f t="shared" si="549"/>
        <v>0</v>
      </c>
      <c r="Q1720" s="21"/>
      <c r="R1720" s="21"/>
      <c r="S1720" s="21"/>
      <c r="T1720" s="121"/>
      <c r="U1720" s="50">
        <f t="shared" si="534"/>
        <v>0</v>
      </c>
      <c r="V1720" s="29">
        <f t="shared" si="535"/>
        <v>0</v>
      </c>
      <c r="W1720" s="29">
        <f t="shared" si="536"/>
        <v>0</v>
      </c>
      <c r="X1720" s="57">
        <f t="shared" si="537"/>
        <v>0</v>
      </c>
      <c r="Y1720" s="29">
        <f t="shared" si="538"/>
        <v>0</v>
      </c>
      <c r="Z1720" s="20">
        <f t="shared" si="539"/>
        <v>0</v>
      </c>
      <c r="AA1720" s="20">
        <f t="shared" si="552"/>
        <v>0</v>
      </c>
      <c r="AB1720" s="20">
        <f t="shared" si="541"/>
        <v>0</v>
      </c>
      <c r="AC1720" s="20">
        <f t="shared" si="542"/>
        <v>0</v>
      </c>
      <c r="AD1720" s="20">
        <f t="shared" si="543"/>
        <v>2.64</v>
      </c>
      <c r="AE1720" s="23">
        <f t="shared" si="544"/>
        <v>0</v>
      </c>
      <c r="AF1720" s="25">
        <f t="shared" si="545"/>
        <v>0</v>
      </c>
      <c r="AG1720" s="230">
        <f t="shared" si="553"/>
        <v>0</v>
      </c>
      <c r="AH1720" s="25">
        <f t="shared" si="554"/>
        <v>0</v>
      </c>
      <c r="AI1720" s="23"/>
      <c r="AJ1720" s="49">
        <f t="shared" si="550"/>
        <v>2.64</v>
      </c>
      <c r="AK1720" s="181" t="s">
        <v>1161</v>
      </c>
      <c r="AL1720" s="182">
        <f t="shared" si="548"/>
        <v>4.4000000000000003E-3</v>
      </c>
      <c r="AM1720" s="69" t="s">
        <v>1198</v>
      </c>
      <c r="AN1720" s="20"/>
      <c r="AO1720" s="20"/>
      <c r="AP1720" s="21"/>
      <c r="AQ1720" s="122"/>
      <c r="AR1720" s="185" t="str">
        <f>INDEX(Преподаватели!F$3:F$72,MATCH($AK1720,Преподаватели!$E$3:$E$72,0),1)</f>
        <v>доц.</v>
      </c>
      <c r="AS1720" s="101" t="str">
        <f>INDEX(Преподаватели!G$3:G$72,MATCH($AK1720,Преподаватели!$E$3:$E$72,0),1)</f>
        <v>шт.</v>
      </c>
      <c r="AT1720" s="101" t="str">
        <f>INDEX(Преподаватели!H$3:H$72,MATCH($AK1720,Преподаватели!$E$3:$E$72,0),1)</f>
        <v>к.н.</v>
      </c>
      <c r="AU1720" s="186" t="str">
        <f>INDEX(Преподаватели!I$3:I$72,MATCH($AK1720,Преподаватели!$E$3:$E$72,0),1)</f>
        <v>б.з.</v>
      </c>
      <c r="AV1720" s="157"/>
      <c r="AW1720" s="163"/>
      <c r="AX1720" s="163"/>
      <c r="AY1720" s="164"/>
      <c r="AZ1720" s="165"/>
      <c r="BA1720" s="165"/>
    </row>
    <row r="1721" spans="1:53" s="1" customFormat="1">
      <c r="A1721" s="319" t="s">
        <v>881</v>
      </c>
      <c r="B1721" s="552" t="s">
        <v>884</v>
      </c>
      <c r="C1721" s="68" t="s">
        <v>1147</v>
      </c>
      <c r="D1721" s="21" t="s">
        <v>103</v>
      </c>
      <c r="E1721" s="21" t="s">
        <v>104</v>
      </c>
      <c r="F1721" s="21">
        <v>2</v>
      </c>
      <c r="G1721" s="20" t="s">
        <v>1148</v>
      </c>
      <c r="H1721" s="21">
        <v>8</v>
      </c>
      <c r="I1721" s="49">
        <v>1</v>
      </c>
      <c r="J1721" s="37"/>
      <c r="K1721" s="31"/>
      <c r="L1721" s="31"/>
      <c r="M1721" s="38"/>
      <c r="N1721" s="193"/>
      <c r="O1721" s="21"/>
      <c r="P1721" s="21">
        <f t="shared" si="549"/>
        <v>0</v>
      </c>
      <c r="Q1721" s="21"/>
      <c r="R1721" s="21"/>
      <c r="S1721" s="21"/>
      <c r="T1721" s="121"/>
      <c r="U1721" s="50">
        <f t="shared" si="534"/>
        <v>0</v>
      </c>
      <c r="V1721" s="29">
        <f t="shared" si="535"/>
        <v>0</v>
      </c>
      <c r="W1721" s="29">
        <f t="shared" si="536"/>
        <v>0</v>
      </c>
      <c r="X1721" s="57">
        <f t="shared" si="537"/>
        <v>0</v>
      </c>
      <c r="Y1721" s="29">
        <f t="shared" si="538"/>
        <v>0</v>
      </c>
      <c r="Z1721" s="20">
        <f t="shared" si="539"/>
        <v>0</v>
      </c>
      <c r="AA1721" s="20">
        <f t="shared" si="552"/>
        <v>0</v>
      </c>
      <c r="AB1721" s="20">
        <f t="shared" si="541"/>
        <v>0</v>
      </c>
      <c r="AC1721" s="20">
        <f t="shared" si="542"/>
        <v>0</v>
      </c>
      <c r="AD1721" s="20">
        <f t="shared" si="543"/>
        <v>2.64</v>
      </c>
      <c r="AE1721" s="23">
        <f t="shared" si="544"/>
        <v>0</v>
      </c>
      <c r="AF1721" s="25">
        <f t="shared" si="545"/>
        <v>0</v>
      </c>
      <c r="AG1721" s="230">
        <f t="shared" si="553"/>
        <v>0</v>
      </c>
      <c r="AH1721" s="25">
        <f t="shared" si="554"/>
        <v>0</v>
      </c>
      <c r="AI1721" s="23"/>
      <c r="AJ1721" s="49">
        <f t="shared" si="550"/>
        <v>2.64</v>
      </c>
      <c r="AK1721" s="181" t="s">
        <v>1149</v>
      </c>
      <c r="AL1721" s="182">
        <f t="shared" si="548"/>
        <v>4.4000000000000003E-3</v>
      </c>
      <c r="AM1721" s="69" t="s">
        <v>1198</v>
      </c>
      <c r="AN1721" s="20"/>
      <c r="AO1721" s="20"/>
      <c r="AP1721" s="21"/>
      <c r="AQ1721" s="122"/>
      <c r="AR1721" s="185" t="str">
        <f>INDEX(Преподаватели!F$3:F$72,MATCH($AK1721,Преподаватели!$E$3:$E$72,0),1)</f>
        <v>ст.викл.</v>
      </c>
      <c r="AS1721" s="101" t="str">
        <f>INDEX(Преподаватели!G$3:G$72,MATCH($AK1721,Преподаватели!$E$3:$E$72,0),1)</f>
        <v>шт.</v>
      </c>
      <c r="AT1721" s="101" t="str">
        <f>INDEX(Преподаватели!H$3:H$72,MATCH($AK1721,Преподаватели!$E$3:$E$72,0),1)</f>
        <v>б.с.</v>
      </c>
      <c r="AU1721" s="186" t="str">
        <f>INDEX(Преподаватели!I$3:I$72,MATCH($AK1721,Преподаватели!$E$3:$E$72,0),1)</f>
        <v>б.з.</v>
      </c>
      <c r="AV1721" s="157"/>
      <c r="AW1721" s="163"/>
      <c r="AX1721" s="163"/>
      <c r="AY1721" s="164"/>
      <c r="AZ1721" s="165"/>
      <c r="BA1721" s="165"/>
    </row>
    <row r="1722" spans="1:53" s="1" customFormat="1">
      <c r="A1722" s="367" t="s">
        <v>873</v>
      </c>
      <c r="B1722" s="554" t="s">
        <v>1150</v>
      </c>
      <c r="C1722" s="372" t="s">
        <v>1147</v>
      </c>
      <c r="D1722" s="373" t="s">
        <v>437</v>
      </c>
      <c r="E1722" s="373" t="s">
        <v>104</v>
      </c>
      <c r="F1722" s="373">
        <v>2</v>
      </c>
      <c r="G1722" s="374" t="s">
        <v>1195</v>
      </c>
      <c r="H1722" s="373">
        <v>16</v>
      </c>
      <c r="I1722" s="375">
        <v>1</v>
      </c>
      <c r="J1722" s="37" t="s">
        <v>106</v>
      </c>
      <c r="K1722" s="31"/>
      <c r="L1722" s="38" t="s">
        <v>106</v>
      </c>
      <c r="M1722" s="38"/>
      <c r="N1722" s="193">
        <v>5</v>
      </c>
      <c r="O1722" s="21">
        <v>150</v>
      </c>
      <c r="P1722" s="21">
        <f t="shared" si="549"/>
        <v>14</v>
      </c>
      <c r="Q1722" s="21">
        <v>4</v>
      </c>
      <c r="R1722" s="21"/>
      <c r="S1722" s="21">
        <v>10</v>
      </c>
      <c r="T1722" s="121">
        <v>128</v>
      </c>
      <c r="U1722" s="50">
        <f t="shared" si="534"/>
        <v>4</v>
      </c>
      <c r="V1722" s="29">
        <f t="shared" si="535"/>
        <v>0</v>
      </c>
      <c r="W1722" s="29">
        <f t="shared" si="536"/>
        <v>10</v>
      </c>
      <c r="X1722" s="57">
        <f t="shared" si="537"/>
        <v>0</v>
      </c>
      <c r="Y1722" s="29">
        <f t="shared" si="538"/>
        <v>48</v>
      </c>
      <c r="Z1722" s="20">
        <f t="shared" si="539"/>
        <v>0</v>
      </c>
      <c r="AA1722" s="20">
        <f t="shared" si="552"/>
        <v>0</v>
      </c>
      <c r="AB1722" s="20">
        <f t="shared" si="541"/>
        <v>4</v>
      </c>
      <c r="AC1722" s="20">
        <f t="shared" si="542"/>
        <v>0</v>
      </c>
      <c r="AD1722" s="20">
        <f t="shared" si="543"/>
        <v>0</v>
      </c>
      <c r="AE1722" s="23">
        <f t="shared" si="544"/>
        <v>0</v>
      </c>
      <c r="AF1722" s="25">
        <f t="shared" si="545"/>
        <v>0</v>
      </c>
      <c r="AG1722" s="230">
        <f t="shared" ref="AG1722:AG1726" si="555">IF(OR(L1722="+",A1722="Пр",A1722="ПедПр",A1722="НПрКПУ"),0,IF(OR(D1722="Ден.(д)",D1722="Заоч.(д)"),N1722*0.5*H1722,IF((V1722+W1722)&gt;0,N1722*H1722*0.08,0)))/2</f>
        <v>0</v>
      </c>
      <c r="AH1722" s="25">
        <f t="shared" si="554"/>
        <v>0</v>
      </c>
      <c r="AI1722" s="23"/>
      <c r="AJ1722" s="49">
        <f t="shared" ref="AJ1722:AJ1730" si="556">SUM(U1722:AI1722)</f>
        <v>66</v>
      </c>
      <c r="AK1722" s="181" t="s">
        <v>115</v>
      </c>
      <c r="AL1722" s="182">
        <f t="shared" si="548"/>
        <v>0.11</v>
      </c>
      <c r="AM1722" s="158" t="s">
        <v>1198</v>
      </c>
      <c r="AN1722" s="20"/>
      <c r="AO1722" s="20"/>
      <c r="AP1722" s="21"/>
      <c r="AQ1722" s="122"/>
      <c r="AR1722" s="185" t="str">
        <f>INDEX(Преподаватели!F$3:F$72,MATCH($AK1722,Преподаватели!$E$3:$E$72,0),1)</f>
        <v>доц.</v>
      </c>
      <c r="AS1722" s="101" t="str">
        <f>INDEX(Преподаватели!G$3:G$72,MATCH($AK1722,Преподаватели!$E$3:$E$72,0),1)</f>
        <v>шт.</v>
      </c>
      <c r="AT1722" s="101" t="str">
        <f>INDEX(Преподаватели!H$3:H$72,MATCH($AK1722,Преподаватели!$E$3:$E$72,0),1)</f>
        <v>к.н.</v>
      </c>
      <c r="AU1722" s="186" t="str">
        <f>INDEX(Преподаватели!I$3:I$72,MATCH($AK1722,Преподаватели!$E$3:$E$72,0),1)</f>
        <v>б.з.</v>
      </c>
      <c r="AV1722" s="157"/>
      <c r="AW1722" s="163"/>
      <c r="AX1722" s="163"/>
      <c r="AY1722" s="164"/>
      <c r="AZ1722" s="165"/>
      <c r="BA1722" s="165"/>
    </row>
    <row r="1723" spans="1:53" s="1" customFormat="1" ht="15" customHeight="1">
      <c r="A1723" s="316" t="s">
        <v>877</v>
      </c>
      <c r="B1723" s="371" t="s">
        <v>1154</v>
      </c>
      <c r="C1723" s="372" t="s">
        <v>1147</v>
      </c>
      <c r="D1723" s="373" t="s">
        <v>437</v>
      </c>
      <c r="E1723" s="373" t="s">
        <v>104</v>
      </c>
      <c r="F1723" s="373">
        <v>2</v>
      </c>
      <c r="G1723" s="374" t="s">
        <v>1195</v>
      </c>
      <c r="H1723" s="373">
        <v>16</v>
      </c>
      <c r="I1723" s="375">
        <v>1</v>
      </c>
      <c r="J1723" s="37"/>
      <c r="K1723" s="31" t="s">
        <v>879</v>
      </c>
      <c r="L1723" s="31"/>
      <c r="M1723" s="38"/>
      <c r="N1723" s="193">
        <v>3</v>
      </c>
      <c r="O1723" s="21">
        <v>90</v>
      </c>
      <c r="P1723" s="21">
        <f t="shared" si="549"/>
        <v>0</v>
      </c>
      <c r="Q1723" s="21"/>
      <c r="R1723" s="21"/>
      <c r="S1723" s="21"/>
      <c r="T1723" s="121"/>
      <c r="U1723" s="50">
        <f t="shared" si="534"/>
        <v>0</v>
      </c>
      <c r="V1723" s="29">
        <f t="shared" si="535"/>
        <v>0</v>
      </c>
      <c r="W1723" s="29">
        <f t="shared" si="536"/>
        <v>0</v>
      </c>
      <c r="X1723" s="57">
        <f t="shared" si="537"/>
        <v>0</v>
      </c>
      <c r="Y1723" s="29">
        <f t="shared" si="538"/>
        <v>0</v>
      </c>
      <c r="Z1723" s="20">
        <f t="shared" si="539"/>
        <v>0</v>
      </c>
      <c r="AA1723" s="20">
        <f t="shared" si="552"/>
        <v>0</v>
      </c>
      <c r="AB1723" s="20">
        <f t="shared" si="541"/>
        <v>0</v>
      </c>
      <c r="AC1723" s="20">
        <f t="shared" si="542"/>
        <v>0</v>
      </c>
      <c r="AD1723" s="20">
        <f t="shared" si="543"/>
        <v>0</v>
      </c>
      <c r="AE1723" s="23">
        <f t="shared" si="544"/>
        <v>0</v>
      </c>
      <c r="AF1723" s="25">
        <f t="shared" si="545"/>
        <v>1.6</v>
      </c>
      <c r="AG1723" s="230">
        <f t="shared" si="555"/>
        <v>0</v>
      </c>
      <c r="AH1723" s="25">
        <f t="shared" si="554"/>
        <v>0</v>
      </c>
      <c r="AI1723" s="23"/>
      <c r="AJ1723" s="49">
        <f t="shared" si="556"/>
        <v>1.6</v>
      </c>
      <c r="AK1723" s="181" t="s">
        <v>1149</v>
      </c>
      <c r="AL1723" s="182">
        <f t="shared" si="548"/>
        <v>2.666666666666667E-3</v>
      </c>
      <c r="AM1723" s="158" t="s">
        <v>1198</v>
      </c>
      <c r="AN1723" s="20"/>
      <c r="AO1723" s="20"/>
      <c r="AP1723" s="21"/>
      <c r="AQ1723" s="122"/>
      <c r="AR1723" s="185" t="str">
        <f>INDEX(Преподаватели!F$3:F$72,MATCH($AK1723,Преподаватели!$E$3:$E$72,0),1)</f>
        <v>ст.викл.</v>
      </c>
      <c r="AS1723" s="101" t="str">
        <f>INDEX(Преподаватели!G$3:G$72,MATCH($AK1723,Преподаватели!$E$3:$E$72,0),1)</f>
        <v>шт.</v>
      </c>
      <c r="AT1723" s="101" t="str">
        <f>INDEX(Преподаватели!H$3:H$72,MATCH($AK1723,Преподаватели!$E$3:$E$72,0),1)</f>
        <v>б.с.</v>
      </c>
      <c r="AU1723" s="186" t="str">
        <f>INDEX(Преподаватели!I$3:I$72,MATCH($AK1723,Преподаватели!$E$3:$E$72,0),1)</f>
        <v>б.з.</v>
      </c>
      <c r="AV1723" s="157"/>
      <c r="AW1723" s="163"/>
      <c r="AX1723" s="163"/>
      <c r="AY1723" s="164"/>
      <c r="AZ1723" s="165"/>
      <c r="BA1723" s="165"/>
    </row>
    <row r="1724" spans="1:53" s="1" customFormat="1" ht="15" customHeight="1">
      <c r="A1724" s="376" t="s">
        <v>1205</v>
      </c>
      <c r="B1724" s="371" t="s">
        <v>1160</v>
      </c>
      <c r="C1724" s="372" t="s">
        <v>1147</v>
      </c>
      <c r="D1724" s="373" t="s">
        <v>437</v>
      </c>
      <c r="E1724" s="373" t="s">
        <v>104</v>
      </c>
      <c r="F1724" s="373">
        <v>2</v>
      </c>
      <c r="G1724" s="374" t="s">
        <v>1195</v>
      </c>
      <c r="H1724" s="373">
        <v>16</v>
      </c>
      <c r="I1724" s="375">
        <v>1</v>
      </c>
      <c r="J1724" s="37" t="s">
        <v>106</v>
      </c>
      <c r="K1724" s="31"/>
      <c r="L1724" s="31"/>
      <c r="M1724" s="38"/>
      <c r="N1724" s="193">
        <v>5</v>
      </c>
      <c r="O1724" s="21">
        <v>150</v>
      </c>
      <c r="P1724" s="21">
        <f t="shared" si="549"/>
        <v>12</v>
      </c>
      <c r="Q1724" s="373">
        <v>2</v>
      </c>
      <c r="R1724" s="21">
        <v>4</v>
      </c>
      <c r="S1724" s="21">
        <v>6</v>
      </c>
      <c r="T1724" s="121">
        <v>132</v>
      </c>
      <c r="U1724" s="50">
        <f t="shared" si="534"/>
        <v>2</v>
      </c>
      <c r="V1724" s="29">
        <f t="shared" si="535"/>
        <v>4</v>
      </c>
      <c r="W1724" s="29">
        <f t="shared" si="536"/>
        <v>6</v>
      </c>
      <c r="X1724" s="57">
        <f t="shared" si="537"/>
        <v>0</v>
      </c>
      <c r="Y1724" s="29">
        <f t="shared" si="538"/>
        <v>0</v>
      </c>
      <c r="Z1724" s="20">
        <f t="shared" si="539"/>
        <v>0</v>
      </c>
      <c r="AA1724" s="20">
        <f t="shared" si="552"/>
        <v>0</v>
      </c>
      <c r="AB1724" s="20">
        <f t="shared" si="541"/>
        <v>4</v>
      </c>
      <c r="AC1724" s="20">
        <f t="shared" si="542"/>
        <v>0</v>
      </c>
      <c r="AD1724" s="20">
        <f t="shared" si="543"/>
        <v>0</v>
      </c>
      <c r="AE1724" s="23">
        <f t="shared" si="544"/>
        <v>0</v>
      </c>
      <c r="AF1724" s="25">
        <f t="shared" si="545"/>
        <v>0</v>
      </c>
      <c r="AG1724" s="230">
        <f t="shared" si="555"/>
        <v>3.2</v>
      </c>
      <c r="AH1724" s="25">
        <f t="shared" si="554"/>
        <v>0</v>
      </c>
      <c r="AI1724" s="23"/>
      <c r="AJ1724" s="49">
        <f t="shared" si="556"/>
        <v>19.2</v>
      </c>
      <c r="AK1724" s="181" t="s">
        <v>1161</v>
      </c>
      <c r="AL1724" s="182">
        <f t="shared" si="548"/>
        <v>3.2000000000000001E-2</v>
      </c>
      <c r="AM1724" s="158" t="s">
        <v>1198</v>
      </c>
      <c r="AN1724" s="20"/>
      <c r="AO1724" s="20"/>
      <c r="AP1724" s="21"/>
      <c r="AQ1724" s="122"/>
      <c r="AR1724" s="185" t="str">
        <f>INDEX(Преподаватели!F$3:F$72,MATCH($AK1724,Преподаватели!$E$3:$E$72,0),1)</f>
        <v>доц.</v>
      </c>
      <c r="AS1724" s="101" t="str">
        <f>INDEX(Преподаватели!G$3:G$72,MATCH($AK1724,Преподаватели!$E$3:$E$72,0),1)</f>
        <v>шт.</v>
      </c>
      <c r="AT1724" s="101" t="str">
        <f>INDEX(Преподаватели!H$3:H$72,MATCH($AK1724,Преподаватели!$E$3:$E$72,0),1)</f>
        <v>к.н.</v>
      </c>
      <c r="AU1724" s="186" t="str">
        <f>INDEX(Преподаватели!I$3:I$72,MATCH($AK1724,Преподаватели!$E$3:$E$72,0),1)</f>
        <v>б.з.</v>
      </c>
      <c r="AV1724" s="157"/>
      <c r="AW1724" s="163"/>
      <c r="AX1724" s="163"/>
      <c r="AY1724" s="164"/>
      <c r="AZ1724" s="165"/>
      <c r="BA1724" s="165"/>
    </row>
    <row r="1725" spans="1:53" s="1" customFormat="1">
      <c r="A1725" s="373" t="s">
        <v>1206</v>
      </c>
      <c r="B1725" s="145" t="s">
        <v>112</v>
      </c>
      <c r="C1725" s="379" t="s">
        <v>1147</v>
      </c>
      <c r="D1725" s="373" t="s">
        <v>437</v>
      </c>
      <c r="E1725" s="373" t="s">
        <v>104</v>
      </c>
      <c r="F1725" s="373">
        <v>2</v>
      </c>
      <c r="G1725" s="374" t="s">
        <v>1195</v>
      </c>
      <c r="H1725" s="373">
        <v>16</v>
      </c>
      <c r="I1725" s="375">
        <v>1</v>
      </c>
      <c r="J1725" s="37"/>
      <c r="K1725" s="31" t="s">
        <v>106</v>
      </c>
      <c r="L1725" s="31"/>
      <c r="M1725" s="38"/>
      <c r="N1725" s="193">
        <v>4</v>
      </c>
      <c r="O1725" s="21">
        <v>120</v>
      </c>
      <c r="P1725" s="21">
        <f t="shared" si="549"/>
        <v>10</v>
      </c>
      <c r="Q1725" s="373">
        <v>2</v>
      </c>
      <c r="R1725" s="21"/>
      <c r="S1725" s="21">
        <v>8</v>
      </c>
      <c r="T1725" s="121">
        <v>104</v>
      </c>
      <c r="U1725" s="50">
        <f t="shared" si="534"/>
        <v>2</v>
      </c>
      <c r="V1725" s="29">
        <f t="shared" si="535"/>
        <v>0</v>
      </c>
      <c r="W1725" s="29">
        <f t="shared" si="536"/>
        <v>8</v>
      </c>
      <c r="X1725" s="57">
        <f t="shared" si="537"/>
        <v>0</v>
      </c>
      <c r="Y1725" s="29">
        <f t="shared" si="538"/>
        <v>0</v>
      </c>
      <c r="Z1725" s="20">
        <f t="shared" si="539"/>
        <v>0</v>
      </c>
      <c r="AA1725" s="20">
        <f t="shared" si="552"/>
        <v>0</v>
      </c>
      <c r="AB1725" s="20">
        <f t="shared" si="541"/>
        <v>0</v>
      </c>
      <c r="AC1725" s="20">
        <f t="shared" si="542"/>
        <v>0</v>
      </c>
      <c r="AD1725" s="20">
        <f t="shared" si="543"/>
        <v>0</v>
      </c>
      <c r="AE1725" s="23">
        <f t="shared" si="544"/>
        <v>0</v>
      </c>
      <c r="AF1725" s="25">
        <f t="shared" si="545"/>
        <v>0</v>
      </c>
      <c r="AG1725" s="230">
        <f t="shared" si="555"/>
        <v>2.56</v>
      </c>
      <c r="AH1725" s="25">
        <f t="shared" si="554"/>
        <v>0</v>
      </c>
      <c r="AI1725" s="23"/>
      <c r="AJ1725" s="49">
        <f t="shared" si="556"/>
        <v>12.56</v>
      </c>
      <c r="AK1725" s="181" t="s">
        <v>115</v>
      </c>
      <c r="AL1725" s="182">
        <f t="shared" si="548"/>
        <v>2.0933333333333335E-2</v>
      </c>
      <c r="AM1725" s="158" t="s">
        <v>1198</v>
      </c>
      <c r="AN1725" s="20"/>
      <c r="AO1725" s="20"/>
      <c r="AP1725" s="21"/>
      <c r="AQ1725" s="122"/>
      <c r="AR1725" s="185" t="str">
        <f>INDEX(Преподаватели!F$3:F$72,MATCH($AK1725,Преподаватели!$E$3:$E$72,0),1)</f>
        <v>доц.</v>
      </c>
      <c r="AS1725" s="101" t="str">
        <f>INDEX(Преподаватели!G$3:G$72,MATCH($AK1725,Преподаватели!$E$3:$E$72,0),1)</f>
        <v>шт.</v>
      </c>
      <c r="AT1725" s="101" t="str">
        <f>INDEX(Преподаватели!H$3:H$72,MATCH($AK1725,Преподаватели!$E$3:$E$72,0),1)</f>
        <v>к.н.</v>
      </c>
      <c r="AU1725" s="186" t="str">
        <f>INDEX(Преподаватели!I$3:I$72,MATCH($AK1725,Преподаватели!$E$3:$E$72,0),1)</f>
        <v>б.з.</v>
      </c>
      <c r="AV1725" s="157"/>
      <c r="AW1725" s="163"/>
      <c r="AX1725" s="163"/>
      <c r="AY1725" s="164"/>
      <c r="AZ1725" s="165"/>
      <c r="BA1725" s="165"/>
    </row>
    <row r="1726" spans="1:53" ht="25.5">
      <c r="A1726" s="385" t="s">
        <v>1207</v>
      </c>
      <c r="B1726" s="378" t="s">
        <v>1158</v>
      </c>
      <c r="C1726" s="372" t="s">
        <v>1147</v>
      </c>
      <c r="D1726" s="373" t="s">
        <v>437</v>
      </c>
      <c r="E1726" s="373" t="s">
        <v>104</v>
      </c>
      <c r="F1726" s="373">
        <v>2</v>
      </c>
      <c r="G1726" s="374" t="s">
        <v>1195</v>
      </c>
      <c r="H1726" s="373">
        <v>16</v>
      </c>
      <c r="I1726" s="375">
        <v>1</v>
      </c>
      <c r="J1726" s="37" t="s">
        <v>106</v>
      </c>
      <c r="K1726" s="31"/>
      <c r="L1726" s="31"/>
      <c r="M1726" s="38"/>
      <c r="N1726" s="193">
        <v>4</v>
      </c>
      <c r="O1726" s="21">
        <v>120</v>
      </c>
      <c r="P1726" s="21">
        <f t="shared" si="549"/>
        <v>10</v>
      </c>
      <c r="Q1726" s="373">
        <v>2</v>
      </c>
      <c r="R1726" s="21"/>
      <c r="S1726" s="21">
        <v>8</v>
      </c>
      <c r="T1726" s="121">
        <v>104</v>
      </c>
      <c r="U1726" s="50">
        <f t="shared" si="534"/>
        <v>2</v>
      </c>
      <c r="V1726" s="29">
        <f t="shared" si="535"/>
        <v>0</v>
      </c>
      <c r="W1726" s="29">
        <f t="shared" si="536"/>
        <v>8</v>
      </c>
      <c r="X1726" s="57">
        <f t="shared" si="537"/>
        <v>0</v>
      </c>
      <c r="Y1726" s="29">
        <f t="shared" si="538"/>
        <v>0</v>
      </c>
      <c r="Z1726" s="20">
        <f t="shared" si="539"/>
        <v>0</v>
      </c>
      <c r="AA1726" s="20">
        <f t="shared" si="552"/>
        <v>0</v>
      </c>
      <c r="AB1726" s="20">
        <f t="shared" si="541"/>
        <v>4</v>
      </c>
      <c r="AC1726" s="20">
        <f t="shared" si="542"/>
        <v>0</v>
      </c>
      <c r="AD1726" s="20">
        <f t="shared" si="543"/>
        <v>0</v>
      </c>
      <c r="AE1726" s="23">
        <f t="shared" si="544"/>
        <v>0</v>
      </c>
      <c r="AF1726" s="25">
        <f t="shared" si="545"/>
        <v>0</v>
      </c>
      <c r="AG1726" s="230">
        <f t="shared" si="555"/>
        <v>2.56</v>
      </c>
      <c r="AH1726" s="25">
        <f t="shared" si="554"/>
        <v>0</v>
      </c>
      <c r="AI1726" s="23"/>
      <c r="AJ1726" s="49">
        <f t="shared" si="556"/>
        <v>16.559999999999999</v>
      </c>
      <c r="AK1726" s="181" t="s">
        <v>1149</v>
      </c>
      <c r="AL1726" s="182">
        <f t="shared" si="548"/>
        <v>2.76E-2</v>
      </c>
      <c r="AM1726" s="69" t="s">
        <v>1198</v>
      </c>
      <c r="AN1726" s="20"/>
      <c r="AO1726" s="20"/>
      <c r="AP1726" s="21"/>
      <c r="AQ1726" s="122"/>
      <c r="AR1726" s="185" t="str">
        <f>INDEX(Преподаватели!F$3:F$72,MATCH($AK1726,Преподаватели!$E$3:$E$72,0),1)</f>
        <v>ст.викл.</v>
      </c>
      <c r="AS1726" s="101" t="str">
        <f>INDEX(Преподаватели!G$3:G$72,MATCH($AK1726,Преподаватели!$E$3:$E$72,0),1)</f>
        <v>шт.</v>
      </c>
      <c r="AT1726" s="101" t="str">
        <f>INDEX(Преподаватели!H$3:H$72,MATCH($AK1726,Преподаватели!$E$3:$E$72,0),1)</f>
        <v>б.с.</v>
      </c>
      <c r="AU1726" s="186" t="str">
        <f>INDEX(Преподаватели!I$3:I$72,MATCH($AK1726,Преподаватели!$E$3:$E$72,0),1)</f>
        <v>б.з.</v>
      </c>
      <c r="AV1726" s="157"/>
      <c r="AW1726" s="163"/>
      <c r="AX1726" s="163"/>
      <c r="AY1726" s="164"/>
      <c r="AZ1726" s="165"/>
      <c r="BA1726" s="165"/>
    </row>
    <row r="1727" spans="1:53" s="1" customFormat="1">
      <c r="A1727" s="386" t="s">
        <v>881</v>
      </c>
      <c r="B1727" s="552" t="s">
        <v>882</v>
      </c>
      <c r="C1727" s="372" t="s">
        <v>1147</v>
      </c>
      <c r="D1727" s="373" t="s">
        <v>437</v>
      </c>
      <c r="E1727" s="373" t="s">
        <v>104</v>
      </c>
      <c r="F1727" s="373">
        <v>2</v>
      </c>
      <c r="G1727" s="374" t="s">
        <v>1195</v>
      </c>
      <c r="H1727" s="373">
        <v>16</v>
      </c>
      <c r="I1727" s="375">
        <v>1</v>
      </c>
      <c r="J1727" s="37"/>
      <c r="K1727" s="31"/>
      <c r="L1727" s="31"/>
      <c r="M1727" s="38"/>
      <c r="N1727" s="193"/>
      <c r="O1727" s="21"/>
      <c r="P1727" s="21">
        <f t="shared" si="549"/>
        <v>0</v>
      </c>
      <c r="Q1727" s="21"/>
      <c r="R1727" s="21"/>
      <c r="S1727" s="373"/>
      <c r="T1727" s="121"/>
      <c r="U1727" s="50">
        <f t="shared" si="534"/>
        <v>0</v>
      </c>
      <c r="V1727" s="29">
        <f t="shared" si="535"/>
        <v>0</v>
      </c>
      <c r="W1727" s="29">
        <f t="shared" si="536"/>
        <v>0</v>
      </c>
      <c r="X1727" s="57">
        <f t="shared" si="537"/>
        <v>0</v>
      </c>
      <c r="Y1727" s="29">
        <f t="shared" si="538"/>
        <v>0</v>
      </c>
      <c r="Z1727" s="20">
        <f t="shared" si="539"/>
        <v>0</v>
      </c>
      <c r="AA1727" s="20">
        <f t="shared" si="552"/>
        <v>0</v>
      </c>
      <c r="AB1727" s="20">
        <f t="shared" si="541"/>
        <v>0</v>
      </c>
      <c r="AC1727" s="20">
        <f t="shared" si="542"/>
        <v>0</v>
      </c>
      <c r="AD1727" s="20">
        <f t="shared" si="543"/>
        <v>8</v>
      </c>
      <c r="AE1727" s="23">
        <f t="shared" si="544"/>
        <v>0</v>
      </c>
      <c r="AF1727" s="25">
        <f t="shared" si="545"/>
        <v>0</v>
      </c>
      <c r="AG1727" s="230">
        <f t="shared" ref="AG1727:AG1730" si="557">IF(OR(L1727="+",A1727="Пр",A1727="ПедПр",A1727="НПрКПУ"),0,IF(OR(D1727="Ден.(д)",D1727="Заоч.(д)"),N1727*0.5*H1727,IF((V1727+W1727)&gt;0,N1727*H1727*0.08,0)))</f>
        <v>0</v>
      </c>
      <c r="AH1727" s="25">
        <f t="shared" si="554"/>
        <v>0</v>
      </c>
      <c r="AI1727" s="23"/>
      <c r="AJ1727" s="49">
        <f t="shared" si="556"/>
        <v>8</v>
      </c>
      <c r="AK1727" s="181" t="s">
        <v>1162</v>
      </c>
      <c r="AL1727" s="182">
        <f t="shared" si="548"/>
        <v>1.3333333333333334E-2</v>
      </c>
      <c r="AM1727" s="158" t="s">
        <v>1198</v>
      </c>
      <c r="AN1727" s="20"/>
      <c r="AO1727" s="20"/>
      <c r="AP1727" s="21"/>
      <c r="AQ1727" s="122"/>
      <c r="AR1727" s="185" t="str">
        <f>INDEX(Преподаватели!F$3:F$72,MATCH($AK1727,Преподаватели!$E$3:$E$72,0),1)</f>
        <v>доц.</v>
      </c>
      <c r="AS1727" s="101" t="str">
        <f>INDEX(Преподаватели!G$3:G$72,MATCH($AK1727,Преподаватели!$E$3:$E$72,0),1)</f>
        <v>сум.</v>
      </c>
      <c r="AT1727" s="101" t="str">
        <f>INDEX(Преподаватели!H$3:H$72,MATCH($AK1727,Преподаватели!$E$3:$E$72,0),1)</f>
        <v>б.с.</v>
      </c>
      <c r="AU1727" s="186" t="str">
        <f>INDEX(Преподаватели!I$3:I$72,MATCH($AK1727,Преподаватели!$E$3:$E$72,0),1)</f>
        <v>б.з.</v>
      </c>
      <c r="AV1727" s="157"/>
      <c r="AW1727" s="163"/>
      <c r="AX1727" s="163"/>
      <c r="AY1727" s="164"/>
      <c r="AZ1727" s="165"/>
      <c r="BA1727" s="165"/>
    </row>
    <row r="1728" spans="1:53" s="1" customFormat="1">
      <c r="A1728" s="386" t="s">
        <v>881</v>
      </c>
      <c r="B1728" s="552" t="s">
        <v>884</v>
      </c>
      <c r="C1728" s="372" t="s">
        <v>1147</v>
      </c>
      <c r="D1728" s="373" t="s">
        <v>437</v>
      </c>
      <c r="E1728" s="373" t="s">
        <v>104</v>
      </c>
      <c r="F1728" s="373">
        <v>2</v>
      </c>
      <c r="G1728" s="374" t="s">
        <v>1195</v>
      </c>
      <c r="H1728" s="373">
        <v>16</v>
      </c>
      <c r="I1728" s="375">
        <v>1</v>
      </c>
      <c r="J1728" s="37"/>
      <c r="K1728" s="31"/>
      <c r="L1728" s="31"/>
      <c r="M1728" s="38"/>
      <c r="N1728" s="193"/>
      <c r="O1728" s="21"/>
      <c r="P1728" s="21">
        <f t="shared" si="549"/>
        <v>0</v>
      </c>
      <c r="Q1728" s="21"/>
      <c r="R1728" s="21"/>
      <c r="S1728" s="21"/>
      <c r="T1728" s="121"/>
      <c r="U1728" s="50">
        <f t="shared" si="534"/>
        <v>0</v>
      </c>
      <c r="V1728" s="29">
        <f t="shared" si="535"/>
        <v>0</v>
      </c>
      <c r="W1728" s="29">
        <f t="shared" si="536"/>
        <v>0</v>
      </c>
      <c r="X1728" s="57">
        <f t="shared" si="537"/>
        <v>0</v>
      </c>
      <c r="Y1728" s="29">
        <f t="shared" si="538"/>
        <v>0</v>
      </c>
      <c r="Z1728" s="20">
        <f t="shared" si="539"/>
        <v>0</v>
      </c>
      <c r="AA1728" s="20">
        <f t="shared" si="552"/>
        <v>0</v>
      </c>
      <c r="AB1728" s="20">
        <f t="shared" si="541"/>
        <v>0</v>
      </c>
      <c r="AC1728" s="20">
        <f t="shared" si="542"/>
        <v>0</v>
      </c>
      <c r="AD1728" s="20">
        <f t="shared" si="543"/>
        <v>5.28</v>
      </c>
      <c r="AE1728" s="23">
        <f t="shared" si="544"/>
        <v>0</v>
      </c>
      <c r="AF1728" s="25">
        <f t="shared" si="545"/>
        <v>0</v>
      </c>
      <c r="AG1728" s="230">
        <f t="shared" si="557"/>
        <v>0</v>
      </c>
      <c r="AH1728" s="25">
        <f t="shared" si="554"/>
        <v>0</v>
      </c>
      <c r="AI1728" s="23"/>
      <c r="AJ1728" s="49">
        <f t="shared" si="556"/>
        <v>5.28</v>
      </c>
      <c r="AK1728" s="181" t="s">
        <v>115</v>
      </c>
      <c r="AL1728" s="182">
        <f t="shared" si="548"/>
        <v>8.8000000000000005E-3</v>
      </c>
      <c r="AM1728" s="158" t="s">
        <v>1198</v>
      </c>
      <c r="AN1728" s="20"/>
      <c r="AO1728" s="20"/>
      <c r="AP1728" s="21"/>
      <c r="AQ1728" s="122"/>
      <c r="AR1728" s="185" t="str">
        <f>INDEX(Преподаватели!F$3:F$72,MATCH($AK1728,Преподаватели!$E$3:$E$72,0),1)</f>
        <v>доц.</v>
      </c>
      <c r="AS1728" s="101" t="str">
        <f>INDEX(Преподаватели!G$3:G$72,MATCH($AK1728,Преподаватели!$E$3:$E$72,0),1)</f>
        <v>шт.</v>
      </c>
      <c r="AT1728" s="101" t="str">
        <f>INDEX(Преподаватели!H$3:H$72,MATCH($AK1728,Преподаватели!$E$3:$E$72,0),1)</f>
        <v>к.н.</v>
      </c>
      <c r="AU1728" s="186" t="str">
        <f>INDEX(Преподаватели!I$3:I$72,MATCH($AK1728,Преподаватели!$E$3:$E$72,0),1)</f>
        <v>б.з.</v>
      </c>
      <c r="AV1728" s="157"/>
      <c r="AW1728" s="163"/>
      <c r="AX1728" s="163"/>
      <c r="AY1728" s="164"/>
      <c r="AZ1728" s="165"/>
      <c r="BA1728" s="165"/>
    </row>
    <row r="1729" spans="1:53">
      <c r="A1729" s="386" t="s">
        <v>881</v>
      </c>
      <c r="B1729" s="552" t="s">
        <v>884</v>
      </c>
      <c r="C1729" s="372" t="s">
        <v>1147</v>
      </c>
      <c r="D1729" s="373" t="s">
        <v>437</v>
      </c>
      <c r="E1729" s="373" t="s">
        <v>104</v>
      </c>
      <c r="F1729" s="373">
        <v>2</v>
      </c>
      <c r="G1729" s="374" t="s">
        <v>1195</v>
      </c>
      <c r="H1729" s="373">
        <v>16</v>
      </c>
      <c r="I1729" s="375">
        <v>1</v>
      </c>
      <c r="J1729" s="37"/>
      <c r="K1729" s="31"/>
      <c r="L1729" s="31"/>
      <c r="M1729" s="38"/>
      <c r="N1729" s="193"/>
      <c r="O1729" s="21"/>
      <c r="P1729" s="21">
        <f t="shared" si="549"/>
        <v>0</v>
      </c>
      <c r="Q1729" s="21"/>
      <c r="R1729" s="21"/>
      <c r="S1729" s="21"/>
      <c r="T1729" s="121"/>
      <c r="U1729" s="50">
        <f t="shared" si="534"/>
        <v>0</v>
      </c>
      <c r="V1729" s="29">
        <f t="shared" si="535"/>
        <v>0</v>
      </c>
      <c r="W1729" s="29">
        <f t="shared" si="536"/>
        <v>0</v>
      </c>
      <c r="X1729" s="57">
        <f t="shared" si="537"/>
        <v>0</v>
      </c>
      <c r="Y1729" s="29">
        <f t="shared" si="538"/>
        <v>0</v>
      </c>
      <c r="Z1729" s="20">
        <f t="shared" si="539"/>
        <v>0</v>
      </c>
      <c r="AA1729" s="20">
        <f t="shared" si="552"/>
        <v>0</v>
      </c>
      <c r="AB1729" s="20">
        <f t="shared" si="541"/>
        <v>0</v>
      </c>
      <c r="AC1729" s="20">
        <f t="shared" si="542"/>
        <v>0</v>
      </c>
      <c r="AD1729" s="20">
        <f t="shared" si="543"/>
        <v>5.28</v>
      </c>
      <c r="AE1729" s="23">
        <f t="shared" si="544"/>
        <v>0</v>
      </c>
      <c r="AF1729" s="25">
        <f t="shared" si="545"/>
        <v>0</v>
      </c>
      <c r="AG1729" s="230">
        <f t="shared" si="557"/>
        <v>0</v>
      </c>
      <c r="AH1729" s="25">
        <f t="shared" si="554"/>
        <v>0</v>
      </c>
      <c r="AI1729" s="23"/>
      <c r="AJ1729" s="49">
        <f t="shared" si="556"/>
        <v>5.28</v>
      </c>
      <c r="AK1729" s="181" t="s">
        <v>1149</v>
      </c>
      <c r="AL1729" s="182">
        <f t="shared" si="548"/>
        <v>8.8000000000000005E-3</v>
      </c>
      <c r="AM1729" s="69" t="s">
        <v>1198</v>
      </c>
      <c r="AN1729" s="20"/>
      <c r="AO1729" s="20"/>
      <c r="AP1729" s="21"/>
      <c r="AQ1729" s="122"/>
      <c r="AR1729" s="185" t="str">
        <f>INDEX(Преподаватели!F$3:F$72,MATCH($AK1729,Преподаватели!$E$3:$E$72,0),1)</f>
        <v>ст.викл.</v>
      </c>
      <c r="AS1729" s="101" t="str">
        <f>INDEX(Преподаватели!G$3:G$72,MATCH($AK1729,Преподаватели!$E$3:$E$72,0),1)</f>
        <v>шт.</v>
      </c>
      <c r="AT1729" s="101" t="str">
        <f>INDEX(Преподаватели!H$3:H$72,MATCH($AK1729,Преподаватели!$E$3:$E$72,0),1)</f>
        <v>б.с.</v>
      </c>
      <c r="AU1729" s="186" t="str">
        <f>INDEX(Преподаватели!I$3:I$72,MATCH($AK1729,Преподаватели!$E$3:$E$72,0),1)</f>
        <v>б.з.</v>
      </c>
      <c r="AV1729" s="157"/>
      <c r="AW1729" s="163"/>
      <c r="AX1729" s="163"/>
      <c r="AY1729" s="164"/>
      <c r="AZ1729" s="165"/>
      <c r="BA1729" s="165"/>
    </row>
    <row r="1730" spans="1:53" s="1" customFormat="1">
      <c r="A1730" s="386" t="s">
        <v>881</v>
      </c>
      <c r="B1730" s="552" t="s">
        <v>884</v>
      </c>
      <c r="C1730" s="372" t="s">
        <v>1147</v>
      </c>
      <c r="D1730" s="373" t="s">
        <v>437</v>
      </c>
      <c r="E1730" s="373" t="s">
        <v>104</v>
      </c>
      <c r="F1730" s="373">
        <v>2</v>
      </c>
      <c r="G1730" s="374" t="s">
        <v>1195</v>
      </c>
      <c r="H1730" s="373">
        <v>16</v>
      </c>
      <c r="I1730" s="375">
        <v>1</v>
      </c>
      <c r="J1730" s="37"/>
      <c r="K1730" s="31"/>
      <c r="L1730" s="31"/>
      <c r="M1730" s="38"/>
      <c r="N1730" s="193"/>
      <c r="O1730" s="21"/>
      <c r="P1730" s="21">
        <f t="shared" si="549"/>
        <v>0</v>
      </c>
      <c r="Q1730" s="21"/>
      <c r="R1730" s="21"/>
      <c r="S1730" s="21"/>
      <c r="T1730" s="121"/>
      <c r="U1730" s="50">
        <f t="shared" si="534"/>
        <v>0</v>
      </c>
      <c r="V1730" s="29">
        <f t="shared" si="535"/>
        <v>0</v>
      </c>
      <c r="W1730" s="29">
        <f t="shared" si="536"/>
        <v>0</v>
      </c>
      <c r="X1730" s="57">
        <f t="shared" si="537"/>
        <v>0</v>
      </c>
      <c r="Y1730" s="29">
        <f t="shared" si="538"/>
        <v>0</v>
      </c>
      <c r="Z1730" s="20">
        <f t="shared" si="539"/>
        <v>0</v>
      </c>
      <c r="AA1730" s="20">
        <f t="shared" si="552"/>
        <v>0</v>
      </c>
      <c r="AB1730" s="20">
        <f t="shared" si="541"/>
        <v>0</v>
      </c>
      <c r="AC1730" s="20">
        <f t="shared" si="542"/>
        <v>0</v>
      </c>
      <c r="AD1730" s="20">
        <f t="shared" si="543"/>
        <v>5.28</v>
      </c>
      <c r="AE1730" s="23">
        <f t="shared" si="544"/>
        <v>0</v>
      </c>
      <c r="AF1730" s="25">
        <f t="shared" si="545"/>
        <v>0</v>
      </c>
      <c r="AG1730" s="230">
        <f t="shared" si="557"/>
        <v>0</v>
      </c>
      <c r="AH1730" s="25">
        <f t="shared" si="554"/>
        <v>0</v>
      </c>
      <c r="AI1730" s="23"/>
      <c r="AJ1730" s="49">
        <f t="shared" si="556"/>
        <v>5.28</v>
      </c>
      <c r="AK1730" s="181" t="s">
        <v>1161</v>
      </c>
      <c r="AL1730" s="182">
        <f t="shared" si="548"/>
        <v>8.8000000000000005E-3</v>
      </c>
      <c r="AM1730" s="158" t="s">
        <v>1198</v>
      </c>
      <c r="AN1730" s="20"/>
      <c r="AO1730" s="20"/>
      <c r="AP1730" s="21"/>
      <c r="AQ1730" s="122"/>
      <c r="AR1730" s="185" t="str">
        <f>INDEX(Преподаватели!F$3:F$72,MATCH($AK1730,Преподаватели!$E$3:$E$72,0),1)</f>
        <v>доц.</v>
      </c>
      <c r="AS1730" s="101" t="str">
        <f>INDEX(Преподаватели!G$3:G$72,MATCH($AK1730,Преподаватели!$E$3:$E$72,0),1)</f>
        <v>шт.</v>
      </c>
      <c r="AT1730" s="101" t="str">
        <f>INDEX(Преподаватели!H$3:H$72,MATCH($AK1730,Преподаватели!$E$3:$E$72,0),1)</f>
        <v>к.н.</v>
      </c>
      <c r="AU1730" s="186" t="str">
        <f>INDEX(Преподаватели!I$3:I$72,MATCH($AK1730,Преподаватели!$E$3:$E$72,0),1)</f>
        <v>б.з.</v>
      </c>
      <c r="AV1730" s="157"/>
      <c r="AW1730" s="163"/>
      <c r="AX1730" s="163"/>
      <c r="AY1730" s="164"/>
      <c r="AZ1730" s="165"/>
      <c r="BA1730" s="165"/>
    </row>
    <row r="1731" spans="1:53" ht="21" customHeight="1">
      <c r="A1731" s="22"/>
      <c r="B1731" s="145"/>
      <c r="C1731" s="68"/>
      <c r="D1731" s="21"/>
      <c r="E1731" s="21"/>
      <c r="F1731" s="21"/>
      <c r="G1731" s="20"/>
      <c r="H1731" s="21"/>
      <c r="I1731" s="49"/>
      <c r="J1731" s="37"/>
      <c r="K1731" s="31"/>
      <c r="L1731" s="31"/>
      <c r="M1731" s="38"/>
      <c r="N1731" s="193"/>
      <c r="O1731" s="21"/>
      <c r="P1731" s="21"/>
      <c r="Q1731" s="21"/>
      <c r="R1731" s="21"/>
      <c r="S1731" s="21"/>
      <c r="T1731" s="121"/>
      <c r="U1731" s="50">
        <f t="shared" si="534"/>
        <v>0</v>
      </c>
      <c r="V1731" s="29">
        <f t="shared" si="535"/>
        <v>0</v>
      </c>
      <c r="W1731" s="29">
        <f t="shared" si="536"/>
        <v>0</v>
      </c>
      <c r="X1731" s="57">
        <f t="shared" si="537"/>
        <v>0</v>
      </c>
      <c r="Y1731" s="29">
        <f t="shared" si="538"/>
        <v>0</v>
      </c>
      <c r="Z1731" s="20">
        <f t="shared" si="539"/>
        <v>0</v>
      </c>
      <c r="AA1731" s="20">
        <f t="shared" si="540"/>
        <v>0</v>
      </c>
      <c r="AB1731" s="20">
        <f t="shared" si="541"/>
        <v>0</v>
      </c>
      <c r="AC1731" s="20">
        <f t="shared" si="542"/>
        <v>0</v>
      </c>
      <c r="AD1731" s="20">
        <f t="shared" si="543"/>
        <v>0</v>
      </c>
      <c r="AE1731" s="23">
        <f t="shared" si="544"/>
        <v>0</v>
      </c>
      <c r="AF1731" s="25">
        <f t="shared" si="545"/>
        <v>0</v>
      </c>
      <c r="AG1731" s="230">
        <f t="shared" ref="AG1731:AG1778" si="558">IF(OR(L1731="+",A1731="Пр",A1731="ПедПр",A1731="НПрКПУ"),0,IF(OR(D1731="Ден.(д)",D1731="Заоч.(д)"),N1731*0.5*H1731,IF((V1731+W1731)&gt;0,N1731*H1731*0.08,0)))</f>
        <v>0</v>
      </c>
      <c r="AH1731" s="25">
        <f t="shared" ref="AH1731:AH1778" si="559">IF(AF1731&gt;0,0,IF(D1731="Заоч.",0,IF(OR(D1731="Ден.(д)",D1731="Заоч.(д)"),0,IF(Q1731&gt;0,N1731*H1731*0.02,0))))</f>
        <v>0</v>
      </c>
      <c r="AI1731" s="23"/>
      <c r="AJ1731" s="49">
        <f t="shared" si="547"/>
        <v>0</v>
      </c>
      <c r="AK1731" s="181"/>
      <c r="AL1731" s="182" t="e">
        <f t="shared" si="548"/>
        <v>#N/A</v>
      </c>
      <c r="AM1731" s="69"/>
      <c r="AN1731" s="20"/>
      <c r="AO1731" s="20"/>
      <c r="AP1731" s="21"/>
      <c r="AQ1731" s="122"/>
      <c r="AR1731" s="185" t="e">
        <f>INDEX(Преподаватели!F$3:F$72,MATCH($AK1731,Преподаватели!$E$3:$E$72,0),1)</f>
        <v>#N/A</v>
      </c>
      <c r="AS1731" s="101" t="e">
        <f>INDEX(Преподаватели!G$3:G$72,MATCH($AK1731,Преподаватели!$E$3:$E$72,0),1)</f>
        <v>#N/A</v>
      </c>
      <c r="AT1731" s="101" t="e">
        <f>INDEX(Преподаватели!H$3:H$72,MATCH($AK1731,Преподаватели!$E$3:$E$72,0),1)</f>
        <v>#N/A</v>
      </c>
      <c r="AU1731" s="186" t="e">
        <f>INDEX(Преподаватели!I$3:I$72,MATCH($AK1731,Преподаватели!$E$3:$E$72,0),1)</f>
        <v>#N/A</v>
      </c>
      <c r="AV1731" s="157"/>
      <c r="AW1731" s="163"/>
      <c r="AX1731" s="163"/>
      <c r="AY1731" s="164"/>
      <c r="AZ1731" s="165"/>
      <c r="BA1731" s="165"/>
    </row>
    <row r="1732" spans="1:53">
      <c r="A1732" s="22"/>
      <c r="B1732" s="145"/>
      <c r="C1732" s="68"/>
      <c r="D1732" s="21"/>
      <c r="E1732" s="21"/>
      <c r="F1732" s="21"/>
      <c r="G1732" s="20"/>
      <c r="H1732" s="21"/>
      <c r="I1732" s="49"/>
      <c r="J1732" s="37"/>
      <c r="K1732" s="31"/>
      <c r="L1732" s="31"/>
      <c r="M1732" s="38"/>
      <c r="N1732" s="193"/>
      <c r="O1732" s="21"/>
      <c r="P1732" s="21"/>
      <c r="Q1732" s="21"/>
      <c r="R1732" s="21"/>
      <c r="S1732" s="21"/>
      <c r="T1732" s="121"/>
      <c r="U1732" s="50">
        <f t="shared" si="534"/>
        <v>0</v>
      </c>
      <c r="V1732" s="29">
        <f t="shared" si="535"/>
        <v>0</v>
      </c>
      <c r="W1732" s="29">
        <f t="shared" si="536"/>
        <v>0</v>
      </c>
      <c r="X1732" s="57">
        <f t="shared" si="537"/>
        <v>0</v>
      </c>
      <c r="Y1732" s="29">
        <f t="shared" si="538"/>
        <v>0</v>
      </c>
      <c r="Z1732" s="20">
        <f t="shared" si="539"/>
        <v>0</v>
      </c>
      <c r="AA1732" s="20">
        <f t="shared" si="540"/>
        <v>0</v>
      </c>
      <c r="AB1732" s="20">
        <f t="shared" si="541"/>
        <v>0</v>
      </c>
      <c r="AC1732" s="20">
        <f t="shared" si="542"/>
        <v>0</v>
      </c>
      <c r="AD1732" s="20">
        <f t="shared" si="543"/>
        <v>0</v>
      </c>
      <c r="AE1732" s="23">
        <f t="shared" si="544"/>
        <v>0</v>
      </c>
      <c r="AF1732" s="25">
        <f t="shared" si="545"/>
        <v>0</v>
      </c>
      <c r="AG1732" s="230">
        <f t="shared" si="558"/>
        <v>0</v>
      </c>
      <c r="AH1732" s="25">
        <f t="shared" si="559"/>
        <v>0</v>
      </c>
      <c r="AI1732" s="23"/>
      <c r="AJ1732" s="49">
        <f t="shared" si="547"/>
        <v>0</v>
      </c>
      <c r="AK1732" s="181"/>
      <c r="AL1732" s="182" t="e">
        <f t="shared" si="548"/>
        <v>#N/A</v>
      </c>
      <c r="AM1732" s="69"/>
      <c r="AN1732" s="20"/>
      <c r="AO1732" s="20"/>
      <c r="AP1732" s="21"/>
      <c r="AQ1732" s="122"/>
      <c r="AR1732" s="185" t="e">
        <f>INDEX(Преподаватели!F$3:F$72,MATCH($AK1732,Преподаватели!$E$3:$E$72,0),1)</f>
        <v>#N/A</v>
      </c>
      <c r="AS1732" s="101" t="e">
        <f>INDEX(Преподаватели!G$3:G$72,MATCH($AK1732,Преподаватели!$E$3:$E$72,0),1)</f>
        <v>#N/A</v>
      </c>
      <c r="AT1732" s="101" t="e">
        <f>INDEX(Преподаватели!H$3:H$72,MATCH($AK1732,Преподаватели!$E$3:$E$72,0),1)</f>
        <v>#N/A</v>
      </c>
      <c r="AU1732" s="186" t="e">
        <f>INDEX(Преподаватели!I$3:I$72,MATCH($AK1732,Преподаватели!$E$3:$E$72,0),1)</f>
        <v>#N/A</v>
      </c>
      <c r="AV1732" s="157"/>
      <c r="AW1732" s="163"/>
      <c r="AX1732" s="163"/>
      <c r="AY1732" s="164"/>
      <c r="AZ1732" s="165"/>
      <c r="BA1732" s="165"/>
    </row>
    <row r="1733" spans="1:53" s="1" customFormat="1">
      <c r="A1733" s="21"/>
      <c r="B1733" s="145"/>
      <c r="C1733" s="68"/>
      <c r="D1733" s="21"/>
      <c r="E1733" s="21"/>
      <c r="F1733" s="21"/>
      <c r="G1733" s="20"/>
      <c r="H1733" s="21"/>
      <c r="I1733" s="49"/>
      <c r="J1733" s="37"/>
      <c r="K1733" s="31"/>
      <c r="L1733" s="31"/>
      <c r="M1733" s="38"/>
      <c r="N1733" s="193"/>
      <c r="O1733" s="21"/>
      <c r="P1733" s="21"/>
      <c r="Q1733" s="21"/>
      <c r="R1733" s="21"/>
      <c r="S1733" s="21"/>
      <c r="T1733" s="121"/>
      <c r="U1733" s="50">
        <f t="shared" si="534"/>
        <v>0</v>
      </c>
      <c r="V1733" s="29">
        <f t="shared" si="535"/>
        <v>0</v>
      </c>
      <c r="W1733" s="29">
        <f t="shared" si="536"/>
        <v>0</v>
      </c>
      <c r="X1733" s="57">
        <f t="shared" si="537"/>
        <v>0</v>
      </c>
      <c r="Y1733" s="29">
        <f t="shared" si="538"/>
        <v>0</v>
      </c>
      <c r="Z1733" s="20">
        <f t="shared" si="539"/>
        <v>0</v>
      </c>
      <c r="AA1733" s="20">
        <f t="shared" si="540"/>
        <v>0</v>
      </c>
      <c r="AB1733" s="20">
        <f t="shared" si="541"/>
        <v>0</v>
      </c>
      <c r="AC1733" s="20">
        <f t="shared" si="542"/>
        <v>0</v>
      </c>
      <c r="AD1733" s="20">
        <f t="shared" si="543"/>
        <v>0</v>
      </c>
      <c r="AE1733" s="23">
        <f t="shared" si="544"/>
        <v>0</v>
      </c>
      <c r="AF1733" s="25">
        <f t="shared" si="545"/>
        <v>0</v>
      </c>
      <c r="AG1733" s="230">
        <f t="shared" si="558"/>
        <v>0</v>
      </c>
      <c r="AH1733" s="25">
        <f t="shared" si="559"/>
        <v>0</v>
      </c>
      <c r="AI1733" s="23"/>
      <c r="AJ1733" s="49">
        <f t="shared" si="547"/>
        <v>0</v>
      </c>
      <c r="AK1733" s="181"/>
      <c r="AL1733" s="182" t="e">
        <f t="shared" si="548"/>
        <v>#N/A</v>
      </c>
      <c r="AM1733" s="158"/>
      <c r="AN1733" s="20"/>
      <c r="AO1733" s="20"/>
      <c r="AP1733" s="21"/>
      <c r="AQ1733" s="122"/>
      <c r="AR1733" s="185" t="e">
        <f>INDEX(Преподаватели!F$3:F$72,MATCH($AK1733,Преподаватели!$E$3:$E$72,0),1)</f>
        <v>#N/A</v>
      </c>
      <c r="AS1733" s="101" t="e">
        <f>INDEX(Преподаватели!G$3:G$72,MATCH($AK1733,Преподаватели!$E$3:$E$72,0),1)</f>
        <v>#N/A</v>
      </c>
      <c r="AT1733" s="101" t="e">
        <f>INDEX(Преподаватели!H$3:H$72,MATCH($AK1733,Преподаватели!$E$3:$E$72,0),1)</f>
        <v>#N/A</v>
      </c>
      <c r="AU1733" s="186" t="e">
        <f>INDEX(Преподаватели!I$3:I$72,MATCH($AK1733,Преподаватели!$E$3:$E$72,0),1)</f>
        <v>#N/A</v>
      </c>
      <c r="AV1733" s="157"/>
      <c r="AW1733" s="163"/>
      <c r="AX1733" s="163"/>
      <c r="AY1733" s="164"/>
      <c r="AZ1733" s="165"/>
      <c r="BA1733" s="165"/>
    </row>
    <row r="1734" spans="1:53" s="1" customFormat="1">
      <c r="A1734" s="21"/>
      <c r="B1734" s="145"/>
      <c r="C1734" s="68"/>
      <c r="D1734" s="21"/>
      <c r="E1734" s="21"/>
      <c r="F1734" s="21"/>
      <c r="G1734" s="20"/>
      <c r="H1734" s="21"/>
      <c r="I1734" s="49"/>
      <c r="J1734" s="37"/>
      <c r="K1734" s="31"/>
      <c r="L1734" s="31"/>
      <c r="M1734" s="38"/>
      <c r="N1734" s="193"/>
      <c r="O1734" s="21"/>
      <c r="P1734" s="21"/>
      <c r="Q1734" s="21"/>
      <c r="R1734" s="21"/>
      <c r="S1734" s="21"/>
      <c r="T1734" s="121"/>
      <c r="U1734" s="50">
        <f t="shared" ref="U1734:U1743" si="560">Q1734</f>
        <v>0</v>
      </c>
      <c r="V1734" s="29">
        <f t="shared" ref="V1734:V1743" si="561">R1734*I1734</f>
        <v>0</v>
      </c>
      <c r="W1734" s="29">
        <f t="shared" ref="W1734:W1743" si="562">S1734*I1734</f>
        <v>0</v>
      </c>
      <c r="X1734" s="57">
        <f t="shared" ref="X1734:X1743" si="563">IF(AF1734&gt;0,0,IF(AND(D1734="Заоч.(д)",M1734="+"),N1734*2*0.25*H1734,IF(OR(M1734="+",M1734="+у"),H1734*0.25,IF(OR(M1734="к",M1734="к/кмс"),H1734*0.25,IF(OR(M1734="кк",M1734="кк/кмс"),H1734*0.25*2,IF(OR(M1734="рр",M1734="рр/кмс"),H1734*0.5,IF(OR(M1734="кр",M1734="кр/кмс"),H1734*1,0)))))))</f>
        <v>0</v>
      </c>
      <c r="Y1734" s="29">
        <f t="shared" ref="Y1734:Y1743" si="564">IF(L1734="+",H1734*3,IF(L1734="+в",H1734*3,0))</f>
        <v>0</v>
      </c>
      <c r="Z1734" s="20">
        <f t="shared" ref="Z1734:Z1743" si="565">IF(AND(D1734="Заоч.(д)",K1734="+"),H1734*0.1,IF(AF1734&gt;0,0,IF(AND(K1734="+",R1734="",S1734="",O1734=Q1734+T1734),H1734*0.1,0)))</f>
        <v>0</v>
      </c>
      <c r="AA1734" s="20">
        <f t="shared" ref="AA1734:AA1743" si="566">IF(H1734&lt;6,0,IF(AND(D1734="Ден.",J1734="+"),I1734*2,IF(AND(D1734="Ден.",J1734="+п"),I1734*2,0)))</f>
        <v>0</v>
      </c>
      <c r="AB1734" s="20">
        <f t="shared" ref="AB1734:AB1743" si="567">IF(AND(J1734="+",D1734="Заоч.(д)"),H1734*0.1,IF(J1734="+",H1734*0.25,0))</f>
        <v>0</v>
      </c>
      <c r="AC1734" s="20">
        <f t="shared" ref="AC1734:AC1743" si="568">IF(B1734="Керівництво бакалаврськими роботами",H1734*10,IF(B1734="Керівництво магістерськими роботами",H1734*20,IF(B1734="Рецензування бакалаврських робіт",H1734*1,IF(B1734="Рецензування магістерських робіт",H1734*2,IF(B1734="Нормоконтроль",H1734*0.33,0)))))</f>
        <v>0</v>
      </c>
      <c r="AD1734" s="20">
        <f t="shared" ref="AD1734:AD1743" si="569">IF(B1734="Голова ЕК (екзамен)",H1734*0.5,IF(B1734="Голова ЕК (захист)",H1734*0.5,IF(B1734="Участь у ЕК (екзамен)",H1734*0.33,IF(B1734="Участь у ЕК (захист)",H1734*0.33,0))))</f>
        <v>0</v>
      </c>
      <c r="AE1734" s="23">
        <f t="shared" ref="AE1734:AE1743" si="570">IF(B1734="Керівництво аспірантами (очна)",H1734*25,IF(B1734="Керівництво аспірантами (заочна)",H1734*25,IF(B1734="Рецензування рефератів (асп.)",H1734*2,IF(B1734="Кандидатські іспити",H1734*0.5,IF(B1734="Вступні іспити (асп.)",H1734*0.5,IF(B1734="Наукове консультування докторантів",H1734*50,0))))))</f>
        <v>0</v>
      </c>
      <c r="AF1734" s="25">
        <f t="shared" ref="AF1734:AF1743" si="571">IF(AND(A1734="ПедПр",D1734="Ден."),H1734*N1734/1.5,IF(AND(A1734="ПедПр",D1734="Заоч."),H1734*0.5*N1734/1.5,IF(AND(A1734="ПедПр",D1734="Заоч.(д)"),H1734*0.5*N1734/1.5,IF(AND(A1734="Пр",D1734="Ден."),H1734*0.5,IF(AND(A1734="Пр",D1734="Заоч."),H1734*0.1,IF(AND(A1734="Пр",D1734="Заоч.(д)"),H1734*0.1,IF(AND(A1734="НПрКПУ",D1734="Ден.",H1734&gt;=5),ROUND(H1734/6,1)*N1734/3*2*2,0)))))))</f>
        <v>0</v>
      </c>
      <c r="AG1734" s="230">
        <f t="shared" ref="AG1734:AG1743" si="572">IF(OR(L1734="+",A1734="Пр",A1734="ПедПр",A1734="НПрКПУ"),0,IF(OR(D1734="Ден.(д)",D1734="Заоч.(д)"),N1734*0.5*H1734,IF((V1734+W1734)&gt;0,N1734*H1734*0.08,0)))</f>
        <v>0</v>
      </c>
      <c r="AH1734" s="25">
        <f t="shared" ref="AH1734:AH1743" si="573">IF(AF1734&gt;0,0,IF(D1734="Заоч.",0,IF(OR(D1734="Ден.(д)",D1734="Заоч.(д)"),0,IF(Q1734&gt;0,N1734*H1734*0.02,0))))</f>
        <v>0</v>
      </c>
      <c r="AI1734" s="23"/>
      <c r="AJ1734" s="49">
        <f t="shared" ref="AJ1734:AJ1743" si="574">SUM(U1734:AI1734)</f>
        <v>0</v>
      </c>
      <c r="AK1734" s="181"/>
      <c r="AL1734" s="182" t="e">
        <f t="shared" ref="AL1734:AL1743" si="575">IF(OR(AU1734="проф.",AT1734="д.н."),AJ1734/600,AJ1734/600)</f>
        <v>#N/A</v>
      </c>
      <c r="AM1734" s="158"/>
      <c r="AN1734" s="20"/>
      <c r="AO1734" s="20"/>
      <c r="AP1734" s="21"/>
      <c r="AQ1734" s="122"/>
      <c r="AR1734" s="185" t="e">
        <f>INDEX(Преподаватели!F$3:F$72,MATCH($AK1734,Преподаватели!$E$3:$E$72,0),1)</f>
        <v>#N/A</v>
      </c>
      <c r="AS1734" s="101" t="e">
        <f>INDEX(Преподаватели!G$3:G$72,MATCH($AK1734,Преподаватели!$E$3:$E$72,0),1)</f>
        <v>#N/A</v>
      </c>
      <c r="AT1734" s="101" t="e">
        <f>INDEX(Преподаватели!H$3:H$72,MATCH($AK1734,Преподаватели!$E$3:$E$72,0),1)</f>
        <v>#N/A</v>
      </c>
      <c r="AU1734" s="186" t="e">
        <f>INDEX(Преподаватели!I$3:I$72,MATCH($AK1734,Преподаватели!$E$3:$E$72,0),1)</f>
        <v>#N/A</v>
      </c>
      <c r="AV1734" s="157"/>
      <c r="AW1734" s="163"/>
      <c r="AX1734" s="163"/>
      <c r="AY1734" s="164"/>
      <c r="AZ1734" s="165"/>
      <c r="BA1734" s="165"/>
    </row>
    <row r="1735" spans="1:53" s="1" customFormat="1">
      <c r="A1735" s="21"/>
      <c r="B1735" s="145"/>
      <c r="C1735" s="68"/>
      <c r="D1735" s="21"/>
      <c r="E1735" s="21"/>
      <c r="F1735" s="21"/>
      <c r="G1735" s="20"/>
      <c r="H1735" s="21"/>
      <c r="I1735" s="49"/>
      <c r="J1735" s="37"/>
      <c r="K1735" s="31"/>
      <c r="L1735" s="31"/>
      <c r="M1735" s="38"/>
      <c r="N1735" s="193"/>
      <c r="O1735" s="21"/>
      <c r="P1735" s="21"/>
      <c r="Q1735" s="21"/>
      <c r="R1735" s="21"/>
      <c r="S1735" s="21"/>
      <c r="T1735" s="121"/>
      <c r="U1735" s="50">
        <f t="shared" si="560"/>
        <v>0</v>
      </c>
      <c r="V1735" s="29">
        <f t="shared" si="561"/>
        <v>0</v>
      </c>
      <c r="W1735" s="29">
        <f t="shared" si="562"/>
        <v>0</v>
      </c>
      <c r="X1735" s="57">
        <f t="shared" si="563"/>
        <v>0</v>
      </c>
      <c r="Y1735" s="29">
        <f t="shared" si="564"/>
        <v>0</v>
      </c>
      <c r="Z1735" s="20">
        <f t="shared" si="565"/>
        <v>0</v>
      </c>
      <c r="AA1735" s="20">
        <f t="shared" si="566"/>
        <v>0</v>
      </c>
      <c r="AB1735" s="20">
        <f t="shared" si="567"/>
        <v>0</v>
      </c>
      <c r="AC1735" s="20">
        <f t="shared" si="568"/>
        <v>0</v>
      </c>
      <c r="AD1735" s="20">
        <f t="shared" si="569"/>
        <v>0</v>
      </c>
      <c r="AE1735" s="23">
        <f t="shared" si="570"/>
        <v>0</v>
      </c>
      <c r="AF1735" s="25">
        <f t="shared" si="571"/>
        <v>0</v>
      </c>
      <c r="AG1735" s="230">
        <f t="shared" si="572"/>
        <v>0</v>
      </c>
      <c r="AH1735" s="25">
        <f t="shared" si="573"/>
        <v>0</v>
      </c>
      <c r="AI1735" s="23"/>
      <c r="AJ1735" s="49">
        <f t="shared" si="574"/>
        <v>0</v>
      </c>
      <c r="AK1735" s="181"/>
      <c r="AL1735" s="182" t="e">
        <f t="shared" si="575"/>
        <v>#N/A</v>
      </c>
      <c r="AM1735" s="158"/>
      <c r="AN1735" s="20"/>
      <c r="AO1735" s="20"/>
      <c r="AP1735" s="21"/>
      <c r="AQ1735" s="122"/>
      <c r="AR1735" s="185" t="e">
        <f>INDEX(Преподаватели!F$3:F$72,MATCH($AK1735,Преподаватели!$E$3:$E$72,0),1)</f>
        <v>#N/A</v>
      </c>
      <c r="AS1735" s="101" t="e">
        <f>INDEX(Преподаватели!G$3:G$72,MATCH($AK1735,Преподаватели!$E$3:$E$72,0),1)</f>
        <v>#N/A</v>
      </c>
      <c r="AT1735" s="101" t="e">
        <f>INDEX(Преподаватели!H$3:H$72,MATCH($AK1735,Преподаватели!$E$3:$E$72,0),1)</f>
        <v>#N/A</v>
      </c>
      <c r="AU1735" s="186" t="e">
        <f>INDEX(Преподаватели!I$3:I$72,MATCH($AK1735,Преподаватели!$E$3:$E$72,0),1)</f>
        <v>#N/A</v>
      </c>
      <c r="AV1735" s="157"/>
      <c r="AW1735" s="163"/>
      <c r="AX1735" s="163"/>
      <c r="AY1735" s="164"/>
      <c r="AZ1735" s="165"/>
      <c r="BA1735" s="165"/>
    </row>
    <row r="1736" spans="1:53">
      <c r="A1736" s="22"/>
      <c r="B1736" s="145"/>
      <c r="C1736" s="68"/>
      <c r="D1736" s="21"/>
      <c r="E1736" s="21"/>
      <c r="F1736" s="21"/>
      <c r="G1736" s="20"/>
      <c r="H1736" s="21"/>
      <c r="I1736" s="49"/>
      <c r="J1736" s="37"/>
      <c r="K1736" s="31"/>
      <c r="L1736" s="31"/>
      <c r="M1736" s="38"/>
      <c r="N1736" s="193"/>
      <c r="O1736" s="21"/>
      <c r="P1736" s="21"/>
      <c r="Q1736" s="21"/>
      <c r="R1736" s="21"/>
      <c r="S1736" s="21"/>
      <c r="T1736" s="121"/>
      <c r="U1736" s="50">
        <f t="shared" si="560"/>
        <v>0</v>
      </c>
      <c r="V1736" s="29">
        <f t="shared" si="561"/>
        <v>0</v>
      </c>
      <c r="W1736" s="29">
        <f t="shared" si="562"/>
        <v>0</v>
      </c>
      <c r="X1736" s="57">
        <f t="shared" si="563"/>
        <v>0</v>
      </c>
      <c r="Y1736" s="29">
        <f t="shared" si="564"/>
        <v>0</v>
      </c>
      <c r="Z1736" s="20">
        <f t="shared" si="565"/>
        <v>0</v>
      </c>
      <c r="AA1736" s="20">
        <f t="shared" si="566"/>
        <v>0</v>
      </c>
      <c r="AB1736" s="20">
        <f t="shared" si="567"/>
        <v>0</v>
      </c>
      <c r="AC1736" s="20">
        <f t="shared" si="568"/>
        <v>0</v>
      </c>
      <c r="AD1736" s="20">
        <f t="shared" si="569"/>
        <v>0</v>
      </c>
      <c r="AE1736" s="23">
        <f t="shared" si="570"/>
        <v>0</v>
      </c>
      <c r="AF1736" s="25">
        <f t="shared" si="571"/>
        <v>0</v>
      </c>
      <c r="AG1736" s="230">
        <f t="shared" si="572"/>
        <v>0</v>
      </c>
      <c r="AH1736" s="25">
        <f t="shared" si="573"/>
        <v>0</v>
      </c>
      <c r="AI1736" s="23"/>
      <c r="AJ1736" s="49">
        <f t="shared" si="574"/>
        <v>0</v>
      </c>
      <c r="AK1736" s="181"/>
      <c r="AL1736" s="182" t="e">
        <f t="shared" si="575"/>
        <v>#N/A</v>
      </c>
      <c r="AM1736" s="69"/>
      <c r="AN1736" s="20"/>
      <c r="AO1736" s="20"/>
      <c r="AP1736" s="21"/>
      <c r="AQ1736" s="122"/>
      <c r="AR1736" s="185" t="e">
        <f>INDEX(Преподаватели!F$3:F$72,MATCH($AK1736,Преподаватели!$E$3:$E$72,0),1)</f>
        <v>#N/A</v>
      </c>
      <c r="AS1736" s="101" t="e">
        <f>INDEX(Преподаватели!G$3:G$72,MATCH($AK1736,Преподаватели!$E$3:$E$72,0),1)</f>
        <v>#N/A</v>
      </c>
      <c r="AT1736" s="101" t="e">
        <f>INDEX(Преподаватели!H$3:H$72,MATCH($AK1736,Преподаватели!$E$3:$E$72,0),1)</f>
        <v>#N/A</v>
      </c>
      <c r="AU1736" s="186" t="e">
        <f>INDEX(Преподаватели!I$3:I$72,MATCH($AK1736,Преподаватели!$E$3:$E$72,0),1)</f>
        <v>#N/A</v>
      </c>
      <c r="AV1736" s="157"/>
      <c r="AW1736" s="163"/>
      <c r="AX1736" s="163"/>
      <c r="AY1736" s="164"/>
      <c r="AZ1736" s="165"/>
      <c r="BA1736" s="165"/>
    </row>
    <row r="1737" spans="1:53" s="1" customFormat="1">
      <c r="A1737" s="21"/>
      <c r="B1737" s="145"/>
      <c r="C1737" s="68"/>
      <c r="D1737" s="21"/>
      <c r="E1737" s="21"/>
      <c r="F1737" s="21"/>
      <c r="G1737" s="20"/>
      <c r="H1737" s="21"/>
      <c r="I1737" s="49"/>
      <c r="J1737" s="37"/>
      <c r="K1737" s="31"/>
      <c r="L1737" s="31"/>
      <c r="M1737" s="38"/>
      <c r="N1737" s="193"/>
      <c r="O1737" s="21"/>
      <c r="P1737" s="21"/>
      <c r="Q1737" s="21"/>
      <c r="R1737" s="21"/>
      <c r="S1737" s="21"/>
      <c r="T1737" s="121"/>
      <c r="U1737" s="50">
        <f t="shared" si="560"/>
        <v>0</v>
      </c>
      <c r="V1737" s="29">
        <f t="shared" si="561"/>
        <v>0</v>
      </c>
      <c r="W1737" s="29">
        <f t="shared" si="562"/>
        <v>0</v>
      </c>
      <c r="X1737" s="57">
        <f t="shared" si="563"/>
        <v>0</v>
      </c>
      <c r="Y1737" s="29">
        <f t="shared" si="564"/>
        <v>0</v>
      </c>
      <c r="Z1737" s="20">
        <f t="shared" si="565"/>
        <v>0</v>
      </c>
      <c r="AA1737" s="20">
        <f t="shared" si="566"/>
        <v>0</v>
      </c>
      <c r="AB1737" s="20">
        <f t="shared" si="567"/>
        <v>0</v>
      </c>
      <c r="AC1737" s="20">
        <f t="shared" si="568"/>
        <v>0</v>
      </c>
      <c r="AD1737" s="20">
        <f t="shared" si="569"/>
        <v>0</v>
      </c>
      <c r="AE1737" s="23">
        <f t="shared" si="570"/>
        <v>0</v>
      </c>
      <c r="AF1737" s="25">
        <f t="shared" si="571"/>
        <v>0</v>
      </c>
      <c r="AG1737" s="230">
        <f t="shared" si="572"/>
        <v>0</v>
      </c>
      <c r="AH1737" s="25">
        <f t="shared" si="573"/>
        <v>0</v>
      </c>
      <c r="AI1737" s="23"/>
      <c r="AJ1737" s="49">
        <f t="shared" si="574"/>
        <v>0</v>
      </c>
      <c r="AK1737" s="181"/>
      <c r="AL1737" s="182" t="e">
        <f t="shared" si="575"/>
        <v>#N/A</v>
      </c>
      <c r="AM1737" s="158"/>
      <c r="AN1737" s="20"/>
      <c r="AO1737" s="20"/>
      <c r="AP1737" s="21"/>
      <c r="AQ1737" s="122"/>
      <c r="AR1737" s="185" t="e">
        <f>INDEX(Преподаватели!F$3:F$72,MATCH($AK1737,Преподаватели!$E$3:$E$72,0),1)</f>
        <v>#N/A</v>
      </c>
      <c r="AS1737" s="101" t="e">
        <f>INDEX(Преподаватели!G$3:G$72,MATCH($AK1737,Преподаватели!$E$3:$E$72,0),1)</f>
        <v>#N/A</v>
      </c>
      <c r="AT1737" s="101" t="e">
        <f>INDEX(Преподаватели!H$3:H$72,MATCH($AK1737,Преподаватели!$E$3:$E$72,0),1)</f>
        <v>#N/A</v>
      </c>
      <c r="AU1737" s="186" t="e">
        <f>INDEX(Преподаватели!I$3:I$72,MATCH($AK1737,Преподаватели!$E$3:$E$72,0),1)</f>
        <v>#N/A</v>
      </c>
      <c r="AV1737" s="157"/>
      <c r="AW1737" s="163"/>
      <c r="AX1737" s="163"/>
      <c r="AY1737" s="164"/>
      <c r="AZ1737" s="165"/>
      <c r="BA1737" s="165"/>
    </row>
    <row r="1738" spans="1:53" s="1" customFormat="1">
      <c r="A1738" s="21"/>
      <c r="B1738" s="145"/>
      <c r="C1738" s="68"/>
      <c r="D1738" s="21"/>
      <c r="E1738" s="21"/>
      <c r="F1738" s="21"/>
      <c r="G1738" s="20"/>
      <c r="H1738" s="21"/>
      <c r="I1738" s="49"/>
      <c r="J1738" s="37"/>
      <c r="K1738" s="31"/>
      <c r="L1738" s="31"/>
      <c r="M1738" s="38"/>
      <c r="N1738" s="193"/>
      <c r="O1738" s="21"/>
      <c r="P1738" s="21"/>
      <c r="Q1738" s="21"/>
      <c r="R1738" s="21"/>
      <c r="S1738" s="21"/>
      <c r="T1738" s="121"/>
      <c r="U1738" s="50">
        <f t="shared" si="560"/>
        <v>0</v>
      </c>
      <c r="V1738" s="29">
        <f t="shared" si="561"/>
        <v>0</v>
      </c>
      <c r="W1738" s="29">
        <f t="shared" si="562"/>
        <v>0</v>
      </c>
      <c r="X1738" s="57">
        <f t="shared" si="563"/>
        <v>0</v>
      </c>
      <c r="Y1738" s="29">
        <f t="shared" si="564"/>
        <v>0</v>
      </c>
      <c r="Z1738" s="20">
        <f t="shared" si="565"/>
        <v>0</v>
      </c>
      <c r="AA1738" s="20">
        <f t="shared" si="566"/>
        <v>0</v>
      </c>
      <c r="AB1738" s="20">
        <f t="shared" si="567"/>
        <v>0</v>
      </c>
      <c r="AC1738" s="20">
        <f t="shared" si="568"/>
        <v>0</v>
      </c>
      <c r="AD1738" s="20">
        <f t="shared" si="569"/>
        <v>0</v>
      </c>
      <c r="AE1738" s="23">
        <f t="shared" si="570"/>
        <v>0</v>
      </c>
      <c r="AF1738" s="25">
        <f t="shared" si="571"/>
        <v>0</v>
      </c>
      <c r="AG1738" s="230">
        <f t="shared" si="572"/>
        <v>0</v>
      </c>
      <c r="AH1738" s="25">
        <f t="shared" si="573"/>
        <v>0</v>
      </c>
      <c r="AI1738" s="23"/>
      <c r="AJ1738" s="49">
        <f t="shared" si="574"/>
        <v>0</v>
      </c>
      <c r="AK1738" s="181"/>
      <c r="AL1738" s="182" t="e">
        <f t="shared" si="575"/>
        <v>#N/A</v>
      </c>
      <c r="AM1738" s="158"/>
      <c r="AN1738" s="20"/>
      <c r="AO1738" s="20"/>
      <c r="AP1738" s="21"/>
      <c r="AQ1738" s="122"/>
      <c r="AR1738" s="185" t="e">
        <f>INDEX(Преподаватели!F$3:F$72,MATCH($AK1738,Преподаватели!$E$3:$E$72,0),1)</f>
        <v>#N/A</v>
      </c>
      <c r="AS1738" s="101" t="e">
        <f>INDEX(Преподаватели!G$3:G$72,MATCH($AK1738,Преподаватели!$E$3:$E$72,0),1)</f>
        <v>#N/A</v>
      </c>
      <c r="AT1738" s="101" t="e">
        <f>INDEX(Преподаватели!H$3:H$72,MATCH($AK1738,Преподаватели!$E$3:$E$72,0),1)</f>
        <v>#N/A</v>
      </c>
      <c r="AU1738" s="186" t="e">
        <f>INDEX(Преподаватели!I$3:I$72,MATCH($AK1738,Преподаватели!$E$3:$E$72,0),1)</f>
        <v>#N/A</v>
      </c>
      <c r="AV1738" s="157"/>
      <c r="AW1738" s="163"/>
      <c r="AX1738" s="163"/>
      <c r="AY1738" s="164"/>
      <c r="AZ1738" s="165"/>
      <c r="BA1738" s="165"/>
    </row>
    <row r="1739" spans="1:53" ht="15" customHeight="1">
      <c r="A1739" s="22"/>
      <c r="B1739" s="145"/>
      <c r="C1739" s="68"/>
      <c r="D1739" s="21"/>
      <c r="E1739" s="21"/>
      <c r="F1739" s="21"/>
      <c r="G1739" s="20"/>
      <c r="H1739" s="21"/>
      <c r="I1739" s="49"/>
      <c r="J1739" s="37"/>
      <c r="K1739" s="31"/>
      <c r="L1739" s="31"/>
      <c r="M1739" s="38"/>
      <c r="N1739" s="193"/>
      <c r="O1739" s="21"/>
      <c r="P1739" s="21"/>
      <c r="Q1739" s="21"/>
      <c r="R1739" s="21"/>
      <c r="S1739" s="21"/>
      <c r="T1739" s="121"/>
      <c r="U1739" s="50">
        <f t="shared" si="560"/>
        <v>0</v>
      </c>
      <c r="V1739" s="29">
        <f t="shared" si="561"/>
        <v>0</v>
      </c>
      <c r="W1739" s="29">
        <f t="shared" si="562"/>
        <v>0</v>
      </c>
      <c r="X1739" s="57">
        <f t="shared" si="563"/>
        <v>0</v>
      </c>
      <c r="Y1739" s="29">
        <f t="shared" si="564"/>
        <v>0</v>
      </c>
      <c r="Z1739" s="20">
        <f t="shared" si="565"/>
        <v>0</v>
      </c>
      <c r="AA1739" s="20">
        <f t="shared" si="566"/>
        <v>0</v>
      </c>
      <c r="AB1739" s="20">
        <f t="shared" si="567"/>
        <v>0</v>
      </c>
      <c r="AC1739" s="20">
        <f t="shared" si="568"/>
        <v>0</v>
      </c>
      <c r="AD1739" s="20">
        <f t="shared" si="569"/>
        <v>0</v>
      </c>
      <c r="AE1739" s="23">
        <f t="shared" si="570"/>
        <v>0</v>
      </c>
      <c r="AF1739" s="25">
        <f t="shared" si="571"/>
        <v>0</v>
      </c>
      <c r="AG1739" s="230">
        <f t="shared" si="572"/>
        <v>0</v>
      </c>
      <c r="AH1739" s="25">
        <f t="shared" si="573"/>
        <v>0</v>
      </c>
      <c r="AI1739" s="23"/>
      <c r="AJ1739" s="49">
        <f t="shared" si="574"/>
        <v>0</v>
      </c>
      <c r="AK1739" s="181"/>
      <c r="AL1739" s="182" t="e">
        <f t="shared" si="575"/>
        <v>#N/A</v>
      </c>
      <c r="AM1739" s="69"/>
      <c r="AN1739" s="20"/>
      <c r="AO1739" s="20"/>
      <c r="AP1739" s="21"/>
      <c r="AQ1739" s="122"/>
      <c r="AR1739" s="185" t="e">
        <f>INDEX(Преподаватели!F$3:F$72,MATCH($AK1739,Преподаватели!$E$3:$E$72,0),1)</f>
        <v>#N/A</v>
      </c>
      <c r="AS1739" s="101" t="e">
        <f>INDEX(Преподаватели!G$3:G$72,MATCH($AK1739,Преподаватели!$E$3:$E$72,0),1)</f>
        <v>#N/A</v>
      </c>
      <c r="AT1739" s="101" t="e">
        <f>INDEX(Преподаватели!H$3:H$72,MATCH($AK1739,Преподаватели!$E$3:$E$72,0),1)</f>
        <v>#N/A</v>
      </c>
      <c r="AU1739" s="186" t="e">
        <f>INDEX(Преподаватели!I$3:I$72,MATCH($AK1739,Преподаватели!$E$3:$E$72,0),1)</f>
        <v>#N/A</v>
      </c>
      <c r="AV1739" s="157"/>
      <c r="AW1739" s="163"/>
      <c r="AX1739" s="163"/>
      <c r="AY1739" s="164"/>
      <c r="AZ1739" s="165"/>
      <c r="BA1739" s="165"/>
    </row>
    <row r="1740" spans="1:53" s="1" customFormat="1">
      <c r="A1740" s="21"/>
      <c r="B1740" s="145"/>
      <c r="C1740" s="68"/>
      <c r="D1740" s="21"/>
      <c r="E1740" s="21"/>
      <c r="F1740" s="21"/>
      <c r="G1740" s="20"/>
      <c r="H1740" s="21"/>
      <c r="I1740" s="49"/>
      <c r="J1740" s="37"/>
      <c r="K1740" s="31"/>
      <c r="L1740" s="31"/>
      <c r="M1740" s="38"/>
      <c r="N1740" s="193"/>
      <c r="O1740" s="21"/>
      <c r="P1740" s="21"/>
      <c r="Q1740" s="21"/>
      <c r="R1740" s="21"/>
      <c r="S1740" s="21"/>
      <c r="T1740" s="121"/>
      <c r="U1740" s="50">
        <f t="shared" si="560"/>
        <v>0</v>
      </c>
      <c r="V1740" s="29">
        <f t="shared" si="561"/>
        <v>0</v>
      </c>
      <c r="W1740" s="29">
        <f t="shared" si="562"/>
        <v>0</v>
      </c>
      <c r="X1740" s="57">
        <f t="shared" si="563"/>
        <v>0</v>
      </c>
      <c r="Y1740" s="29">
        <f t="shared" si="564"/>
        <v>0</v>
      </c>
      <c r="Z1740" s="20">
        <f t="shared" si="565"/>
        <v>0</v>
      </c>
      <c r="AA1740" s="20">
        <f t="shared" si="566"/>
        <v>0</v>
      </c>
      <c r="AB1740" s="20">
        <f t="shared" si="567"/>
        <v>0</v>
      </c>
      <c r="AC1740" s="20">
        <f t="shared" si="568"/>
        <v>0</v>
      </c>
      <c r="AD1740" s="20">
        <f t="shared" si="569"/>
        <v>0</v>
      </c>
      <c r="AE1740" s="23">
        <f t="shared" si="570"/>
        <v>0</v>
      </c>
      <c r="AF1740" s="25">
        <f t="shared" si="571"/>
        <v>0</v>
      </c>
      <c r="AG1740" s="230">
        <f t="shared" si="572"/>
        <v>0</v>
      </c>
      <c r="AH1740" s="25">
        <f t="shared" si="573"/>
        <v>0</v>
      </c>
      <c r="AI1740" s="23"/>
      <c r="AJ1740" s="49">
        <f t="shared" si="574"/>
        <v>0</v>
      </c>
      <c r="AK1740" s="181"/>
      <c r="AL1740" s="182" t="e">
        <f t="shared" si="575"/>
        <v>#N/A</v>
      </c>
      <c r="AM1740" s="158"/>
      <c r="AN1740" s="20"/>
      <c r="AO1740" s="20"/>
      <c r="AP1740" s="21"/>
      <c r="AQ1740" s="122"/>
      <c r="AR1740" s="185" t="e">
        <f>INDEX(Преподаватели!F$3:F$72,MATCH($AK1740,Преподаватели!$E$3:$E$72,0),1)</f>
        <v>#N/A</v>
      </c>
      <c r="AS1740" s="101" t="e">
        <f>INDEX(Преподаватели!G$3:G$72,MATCH($AK1740,Преподаватели!$E$3:$E$72,0),1)</f>
        <v>#N/A</v>
      </c>
      <c r="AT1740" s="101" t="e">
        <f>INDEX(Преподаватели!H$3:H$72,MATCH($AK1740,Преподаватели!$E$3:$E$72,0),1)</f>
        <v>#N/A</v>
      </c>
      <c r="AU1740" s="186" t="e">
        <f>INDEX(Преподаватели!I$3:I$72,MATCH($AK1740,Преподаватели!$E$3:$E$72,0),1)</f>
        <v>#N/A</v>
      </c>
      <c r="AV1740" s="157"/>
      <c r="AW1740" s="163"/>
      <c r="AX1740" s="163"/>
      <c r="AY1740" s="164"/>
      <c r="AZ1740" s="165"/>
      <c r="BA1740" s="165"/>
    </row>
    <row r="1741" spans="1:53">
      <c r="A1741" s="22"/>
      <c r="B1741" s="145"/>
      <c r="C1741" s="68"/>
      <c r="D1741" s="21"/>
      <c r="E1741" s="21"/>
      <c r="F1741" s="21"/>
      <c r="G1741" s="20"/>
      <c r="H1741" s="21"/>
      <c r="I1741" s="49"/>
      <c r="J1741" s="37"/>
      <c r="K1741" s="31"/>
      <c r="L1741" s="31"/>
      <c r="M1741" s="38"/>
      <c r="N1741" s="193"/>
      <c r="O1741" s="21"/>
      <c r="P1741" s="21"/>
      <c r="Q1741" s="21"/>
      <c r="R1741" s="21"/>
      <c r="S1741" s="21"/>
      <c r="T1741" s="121"/>
      <c r="U1741" s="50">
        <f t="shared" si="560"/>
        <v>0</v>
      </c>
      <c r="V1741" s="29">
        <f t="shared" si="561"/>
        <v>0</v>
      </c>
      <c r="W1741" s="29">
        <f t="shared" si="562"/>
        <v>0</v>
      </c>
      <c r="X1741" s="57">
        <f t="shared" si="563"/>
        <v>0</v>
      </c>
      <c r="Y1741" s="29">
        <f t="shared" si="564"/>
        <v>0</v>
      </c>
      <c r="Z1741" s="20">
        <f t="shared" si="565"/>
        <v>0</v>
      </c>
      <c r="AA1741" s="20">
        <f t="shared" si="566"/>
        <v>0</v>
      </c>
      <c r="AB1741" s="20">
        <f t="shared" si="567"/>
        <v>0</v>
      </c>
      <c r="AC1741" s="20">
        <f t="shared" si="568"/>
        <v>0</v>
      </c>
      <c r="AD1741" s="20">
        <f t="shared" si="569"/>
        <v>0</v>
      </c>
      <c r="AE1741" s="23">
        <f t="shared" si="570"/>
        <v>0</v>
      </c>
      <c r="AF1741" s="25">
        <f t="shared" si="571"/>
        <v>0</v>
      </c>
      <c r="AG1741" s="230">
        <f t="shared" si="572"/>
        <v>0</v>
      </c>
      <c r="AH1741" s="25">
        <f t="shared" si="573"/>
        <v>0</v>
      </c>
      <c r="AI1741" s="23"/>
      <c r="AJ1741" s="49">
        <f t="shared" si="574"/>
        <v>0</v>
      </c>
      <c r="AK1741" s="181"/>
      <c r="AL1741" s="182" t="e">
        <f t="shared" si="575"/>
        <v>#N/A</v>
      </c>
      <c r="AM1741" s="69"/>
      <c r="AN1741" s="20"/>
      <c r="AO1741" s="20"/>
      <c r="AP1741" s="21"/>
      <c r="AQ1741" s="122"/>
      <c r="AR1741" s="185" t="e">
        <f>INDEX(Преподаватели!F$3:F$72,MATCH($AK1741,Преподаватели!$E$3:$E$72,0),1)</f>
        <v>#N/A</v>
      </c>
      <c r="AS1741" s="101" t="e">
        <f>INDEX(Преподаватели!G$3:G$72,MATCH($AK1741,Преподаватели!$E$3:$E$72,0),1)</f>
        <v>#N/A</v>
      </c>
      <c r="AT1741" s="101" t="e">
        <f>INDEX(Преподаватели!H$3:H$72,MATCH($AK1741,Преподаватели!$E$3:$E$72,0),1)</f>
        <v>#N/A</v>
      </c>
      <c r="AU1741" s="186" t="e">
        <f>INDEX(Преподаватели!I$3:I$72,MATCH($AK1741,Преподаватели!$E$3:$E$72,0),1)</f>
        <v>#N/A</v>
      </c>
      <c r="AV1741" s="157"/>
      <c r="AW1741" s="163"/>
      <c r="AX1741" s="163"/>
      <c r="AY1741" s="164"/>
      <c r="AZ1741" s="165"/>
      <c r="BA1741" s="165"/>
    </row>
    <row r="1742" spans="1:53" s="1" customFormat="1">
      <c r="A1742" s="21"/>
      <c r="B1742" s="145"/>
      <c r="C1742" s="68"/>
      <c r="D1742" s="21"/>
      <c r="E1742" s="21"/>
      <c r="F1742" s="21"/>
      <c r="G1742" s="20"/>
      <c r="H1742" s="21"/>
      <c r="I1742" s="49"/>
      <c r="J1742" s="37"/>
      <c r="K1742" s="31"/>
      <c r="L1742" s="31"/>
      <c r="M1742" s="38"/>
      <c r="N1742" s="193"/>
      <c r="O1742" s="21"/>
      <c r="P1742" s="21"/>
      <c r="Q1742" s="21"/>
      <c r="R1742" s="21"/>
      <c r="S1742" s="21"/>
      <c r="T1742" s="121"/>
      <c r="U1742" s="50">
        <f t="shared" si="560"/>
        <v>0</v>
      </c>
      <c r="V1742" s="29">
        <f t="shared" si="561"/>
        <v>0</v>
      </c>
      <c r="W1742" s="29">
        <f t="shared" si="562"/>
        <v>0</v>
      </c>
      <c r="X1742" s="57">
        <f t="shared" si="563"/>
        <v>0</v>
      </c>
      <c r="Y1742" s="29">
        <f t="shared" si="564"/>
        <v>0</v>
      </c>
      <c r="Z1742" s="20">
        <f t="shared" si="565"/>
        <v>0</v>
      </c>
      <c r="AA1742" s="20">
        <f t="shared" si="566"/>
        <v>0</v>
      </c>
      <c r="AB1742" s="20">
        <f t="shared" si="567"/>
        <v>0</v>
      </c>
      <c r="AC1742" s="20">
        <f t="shared" si="568"/>
        <v>0</v>
      </c>
      <c r="AD1742" s="20">
        <f t="shared" si="569"/>
        <v>0</v>
      </c>
      <c r="AE1742" s="23">
        <f t="shared" si="570"/>
        <v>0</v>
      </c>
      <c r="AF1742" s="25">
        <f t="shared" si="571"/>
        <v>0</v>
      </c>
      <c r="AG1742" s="230">
        <f t="shared" si="572"/>
        <v>0</v>
      </c>
      <c r="AH1742" s="25">
        <f t="shared" si="573"/>
        <v>0</v>
      </c>
      <c r="AI1742" s="23"/>
      <c r="AJ1742" s="49">
        <f t="shared" si="574"/>
        <v>0</v>
      </c>
      <c r="AK1742" s="181"/>
      <c r="AL1742" s="182" t="e">
        <f t="shared" si="575"/>
        <v>#N/A</v>
      </c>
      <c r="AM1742" s="158"/>
      <c r="AN1742" s="20"/>
      <c r="AO1742" s="20"/>
      <c r="AP1742" s="21"/>
      <c r="AQ1742" s="122"/>
      <c r="AR1742" s="185" t="e">
        <f>INDEX(Преподаватели!F$3:F$72,MATCH($AK1742,Преподаватели!$E$3:$E$72,0),1)</f>
        <v>#N/A</v>
      </c>
      <c r="AS1742" s="101" t="e">
        <f>INDEX(Преподаватели!G$3:G$72,MATCH($AK1742,Преподаватели!$E$3:$E$72,0),1)</f>
        <v>#N/A</v>
      </c>
      <c r="AT1742" s="101" t="e">
        <f>INDEX(Преподаватели!H$3:H$72,MATCH($AK1742,Преподаватели!$E$3:$E$72,0),1)</f>
        <v>#N/A</v>
      </c>
      <c r="AU1742" s="186" t="e">
        <f>INDEX(Преподаватели!I$3:I$72,MATCH($AK1742,Преподаватели!$E$3:$E$72,0),1)</f>
        <v>#N/A</v>
      </c>
      <c r="AV1742" s="157"/>
      <c r="AW1742" s="163"/>
      <c r="AX1742" s="163"/>
      <c r="AY1742" s="164"/>
      <c r="AZ1742" s="165"/>
      <c r="BA1742" s="165"/>
    </row>
    <row r="1743" spans="1:53" s="1" customFormat="1">
      <c r="A1743" s="21"/>
      <c r="B1743" s="145"/>
      <c r="C1743" s="68"/>
      <c r="D1743" s="21"/>
      <c r="E1743" s="21"/>
      <c r="F1743" s="21"/>
      <c r="G1743" s="20"/>
      <c r="H1743" s="21"/>
      <c r="I1743" s="49"/>
      <c r="J1743" s="37"/>
      <c r="K1743" s="31"/>
      <c r="L1743" s="31"/>
      <c r="M1743" s="38"/>
      <c r="N1743" s="193"/>
      <c r="O1743" s="21"/>
      <c r="P1743" s="21"/>
      <c r="Q1743" s="21"/>
      <c r="R1743" s="21"/>
      <c r="S1743" s="21"/>
      <c r="T1743" s="121"/>
      <c r="U1743" s="50">
        <f t="shared" si="560"/>
        <v>0</v>
      </c>
      <c r="V1743" s="29">
        <f t="shared" si="561"/>
        <v>0</v>
      </c>
      <c r="W1743" s="29">
        <f t="shared" si="562"/>
        <v>0</v>
      </c>
      <c r="X1743" s="57">
        <f t="shared" si="563"/>
        <v>0</v>
      </c>
      <c r="Y1743" s="29">
        <f t="shared" si="564"/>
        <v>0</v>
      </c>
      <c r="Z1743" s="20">
        <f t="shared" si="565"/>
        <v>0</v>
      </c>
      <c r="AA1743" s="20">
        <f t="shared" si="566"/>
        <v>0</v>
      </c>
      <c r="AB1743" s="20">
        <f t="shared" si="567"/>
        <v>0</v>
      </c>
      <c r="AC1743" s="20">
        <f t="shared" si="568"/>
        <v>0</v>
      </c>
      <c r="AD1743" s="20">
        <f t="shared" si="569"/>
        <v>0</v>
      </c>
      <c r="AE1743" s="23">
        <f t="shared" si="570"/>
        <v>0</v>
      </c>
      <c r="AF1743" s="25">
        <f t="shared" si="571"/>
        <v>0</v>
      </c>
      <c r="AG1743" s="230">
        <f t="shared" si="572"/>
        <v>0</v>
      </c>
      <c r="AH1743" s="25">
        <f t="shared" si="573"/>
        <v>0</v>
      </c>
      <c r="AI1743" s="23"/>
      <c r="AJ1743" s="49">
        <f t="shared" si="574"/>
        <v>0</v>
      </c>
      <c r="AK1743" s="181"/>
      <c r="AL1743" s="182" t="e">
        <f t="shared" si="575"/>
        <v>#N/A</v>
      </c>
      <c r="AM1743" s="158"/>
      <c r="AN1743" s="20"/>
      <c r="AO1743" s="20"/>
      <c r="AP1743" s="21"/>
      <c r="AQ1743" s="122"/>
      <c r="AR1743" s="185" t="e">
        <f>INDEX(Преподаватели!F$3:F$72,MATCH($AK1743,Преподаватели!$E$3:$E$72,0),1)</f>
        <v>#N/A</v>
      </c>
      <c r="AS1743" s="101" t="e">
        <f>INDEX(Преподаватели!G$3:G$72,MATCH($AK1743,Преподаватели!$E$3:$E$72,0),1)</f>
        <v>#N/A</v>
      </c>
      <c r="AT1743" s="101" t="e">
        <f>INDEX(Преподаватели!H$3:H$72,MATCH($AK1743,Преподаватели!$E$3:$E$72,0),1)</f>
        <v>#N/A</v>
      </c>
      <c r="AU1743" s="186" t="e">
        <f>INDEX(Преподаватели!I$3:I$72,MATCH($AK1743,Преподаватели!$E$3:$E$72,0),1)</f>
        <v>#N/A</v>
      </c>
      <c r="AV1743" s="157"/>
      <c r="AW1743" s="163"/>
      <c r="AX1743" s="163"/>
      <c r="AY1743" s="164"/>
      <c r="AZ1743" s="165"/>
      <c r="BA1743" s="165"/>
    </row>
    <row r="1744" spans="1:53" s="1" customFormat="1">
      <c r="A1744" s="21"/>
      <c r="B1744" s="145"/>
      <c r="C1744" s="68"/>
      <c r="D1744" s="21"/>
      <c r="E1744" s="21"/>
      <c r="F1744" s="21"/>
      <c r="G1744" s="20"/>
      <c r="H1744" s="21"/>
      <c r="I1744" s="49"/>
      <c r="J1744" s="37"/>
      <c r="K1744" s="31"/>
      <c r="L1744" s="31"/>
      <c r="M1744" s="38"/>
      <c r="N1744" s="193"/>
      <c r="O1744" s="21"/>
      <c r="P1744" s="21"/>
      <c r="Q1744" s="21"/>
      <c r="R1744" s="21"/>
      <c r="S1744" s="21"/>
      <c r="T1744" s="121"/>
      <c r="U1744" s="50">
        <f t="shared" si="534"/>
        <v>0</v>
      </c>
      <c r="V1744" s="29">
        <f t="shared" si="535"/>
        <v>0</v>
      </c>
      <c r="W1744" s="29">
        <f t="shared" si="536"/>
        <v>0</v>
      </c>
      <c r="X1744" s="57">
        <f t="shared" si="537"/>
        <v>0</v>
      </c>
      <c r="Y1744" s="29">
        <f t="shared" si="538"/>
        <v>0</v>
      </c>
      <c r="Z1744" s="20">
        <f t="shared" si="539"/>
        <v>0</v>
      </c>
      <c r="AA1744" s="20">
        <f t="shared" si="540"/>
        <v>0</v>
      </c>
      <c r="AB1744" s="20">
        <f t="shared" si="541"/>
        <v>0</v>
      </c>
      <c r="AC1744" s="20">
        <f t="shared" si="542"/>
        <v>0</v>
      </c>
      <c r="AD1744" s="20">
        <f t="shared" si="543"/>
        <v>0</v>
      </c>
      <c r="AE1744" s="23">
        <f t="shared" si="544"/>
        <v>0</v>
      </c>
      <c r="AF1744" s="25">
        <f t="shared" si="545"/>
        <v>0</v>
      </c>
      <c r="AG1744" s="230">
        <f t="shared" si="558"/>
        <v>0</v>
      </c>
      <c r="AH1744" s="25">
        <f t="shared" si="559"/>
        <v>0</v>
      </c>
      <c r="AI1744" s="23"/>
      <c r="AJ1744" s="49">
        <f t="shared" si="547"/>
        <v>0</v>
      </c>
      <c r="AK1744" s="181"/>
      <c r="AL1744" s="182" t="e">
        <f t="shared" si="548"/>
        <v>#N/A</v>
      </c>
      <c r="AM1744" s="158"/>
      <c r="AN1744" s="20"/>
      <c r="AO1744" s="20"/>
      <c r="AP1744" s="21"/>
      <c r="AQ1744" s="122"/>
      <c r="AR1744" s="185" t="e">
        <f>INDEX(Преподаватели!F$3:F$72,MATCH($AK1744,Преподаватели!$E$3:$E$72,0),1)</f>
        <v>#N/A</v>
      </c>
      <c r="AS1744" s="101" t="e">
        <f>INDEX(Преподаватели!G$3:G$72,MATCH($AK1744,Преподаватели!$E$3:$E$72,0),1)</f>
        <v>#N/A</v>
      </c>
      <c r="AT1744" s="101" t="e">
        <f>INDEX(Преподаватели!H$3:H$72,MATCH($AK1744,Преподаватели!$E$3:$E$72,0),1)</f>
        <v>#N/A</v>
      </c>
      <c r="AU1744" s="186" t="e">
        <f>INDEX(Преподаватели!I$3:I$72,MATCH($AK1744,Преподаватели!$E$3:$E$72,0),1)</f>
        <v>#N/A</v>
      </c>
      <c r="AV1744" s="157"/>
      <c r="AW1744" s="163"/>
      <c r="AX1744" s="163"/>
      <c r="AY1744" s="164"/>
      <c r="AZ1744" s="165"/>
      <c r="BA1744" s="165"/>
    </row>
    <row r="1745" spans="1:53" ht="15" customHeight="1">
      <c r="A1745" s="22"/>
      <c r="B1745" s="145"/>
      <c r="C1745" s="68"/>
      <c r="D1745" s="21"/>
      <c r="E1745" s="21"/>
      <c r="F1745" s="21"/>
      <c r="G1745" s="20"/>
      <c r="H1745" s="21"/>
      <c r="I1745" s="49"/>
      <c r="J1745" s="37"/>
      <c r="K1745" s="31"/>
      <c r="L1745" s="31"/>
      <c r="M1745" s="38"/>
      <c r="N1745" s="193"/>
      <c r="O1745" s="21"/>
      <c r="P1745" s="21"/>
      <c r="Q1745" s="21"/>
      <c r="R1745" s="21"/>
      <c r="S1745" s="21"/>
      <c r="T1745" s="121"/>
      <c r="U1745" s="50">
        <f t="shared" si="534"/>
        <v>0</v>
      </c>
      <c r="V1745" s="29">
        <f t="shared" si="535"/>
        <v>0</v>
      </c>
      <c r="W1745" s="29">
        <f t="shared" si="536"/>
        <v>0</v>
      </c>
      <c r="X1745" s="57">
        <f t="shared" si="537"/>
        <v>0</v>
      </c>
      <c r="Y1745" s="29">
        <f t="shared" si="538"/>
        <v>0</v>
      </c>
      <c r="Z1745" s="20">
        <f t="shared" si="539"/>
        <v>0</v>
      </c>
      <c r="AA1745" s="20">
        <f t="shared" si="540"/>
        <v>0</v>
      </c>
      <c r="AB1745" s="20">
        <f t="shared" si="541"/>
        <v>0</v>
      </c>
      <c r="AC1745" s="20">
        <f t="shared" si="542"/>
        <v>0</v>
      </c>
      <c r="AD1745" s="20">
        <f t="shared" si="543"/>
        <v>0</v>
      </c>
      <c r="AE1745" s="23">
        <f t="shared" si="544"/>
        <v>0</v>
      </c>
      <c r="AF1745" s="25">
        <f t="shared" si="545"/>
        <v>0</v>
      </c>
      <c r="AG1745" s="230">
        <f t="shared" si="558"/>
        <v>0</v>
      </c>
      <c r="AH1745" s="25">
        <f t="shared" si="559"/>
        <v>0</v>
      </c>
      <c r="AI1745" s="23"/>
      <c r="AJ1745" s="49">
        <f t="shared" si="547"/>
        <v>0</v>
      </c>
      <c r="AK1745" s="181"/>
      <c r="AL1745" s="182" t="e">
        <f t="shared" si="548"/>
        <v>#N/A</v>
      </c>
      <c r="AM1745" s="69"/>
      <c r="AN1745" s="20"/>
      <c r="AO1745" s="20"/>
      <c r="AP1745" s="21"/>
      <c r="AQ1745" s="122"/>
      <c r="AR1745" s="185" t="e">
        <f>INDEX(Преподаватели!F$3:F$72,MATCH($AK1745,Преподаватели!$E$3:$E$72,0),1)</f>
        <v>#N/A</v>
      </c>
      <c r="AS1745" s="101" t="e">
        <f>INDEX(Преподаватели!G$3:G$72,MATCH($AK1745,Преподаватели!$E$3:$E$72,0),1)</f>
        <v>#N/A</v>
      </c>
      <c r="AT1745" s="101" t="e">
        <f>INDEX(Преподаватели!H$3:H$72,MATCH($AK1745,Преподаватели!$E$3:$E$72,0),1)</f>
        <v>#N/A</v>
      </c>
      <c r="AU1745" s="186" t="e">
        <f>INDEX(Преподаватели!I$3:I$72,MATCH($AK1745,Преподаватели!$E$3:$E$72,0),1)</f>
        <v>#N/A</v>
      </c>
      <c r="AV1745" s="157"/>
      <c r="AW1745" s="163"/>
      <c r="AX1745" s="163"/>
      <c r="AY1745" s="164"/>
      <c r="AZ1745" s="165"/>
      <c r="BA1745" s="165"/>
    </row>
    <row r="1746" spans="1:53" s="1" customFormat="1">
      <c r="A1746" s="21"/>
      <c r="B1746" s="145"/>
      <c r="C1746" s="68"/>
      <c r="D1746" s="21"/>
      <c r="E1746" s="21"/>
      <c r="F1746" s="21"/>
      <c r="G1746" s="20"/>
      <c r="H1746" s="21"/>
      <c r="I1746" s="49"/>
      <c r="J1746" s="37"/>
      <c r="K1746" s="31"/>
      <c r="L1746" s="31"/>
      <c r="M1746" s="38"/>
      <c r="N1746" s="193"/>
      <c r="O1746" s="21"/>
      <c r="P1746" s="21"/>
      <c r="Q1746" s="21"/>
      <c r="R1746" s="21"/>
      <c r="S1746" s="21"/>
      <c r="T1746" s="121"/>
      <c r="U1746" s="50">
        <f t="shared" ref="U1746:U1755" si="576">Q1746</f>
        <v>0</v>
      </c>
      <c r="V1746" s="29">
        <f t="shared" ref="V1746:V1755" si="577">R1746*I1746</f>
        <v>0</v>
      </c>
      <c r="W1746" s="29">
        <f t="shared" ref="W1746:W1755" si="578">S1746*I1746</f>
        <v>0</v>
      </c>
      <c r="X1746" s="57">
        <f t="shared" ref="X1746:X1755" si="579">IF(AF1746&gt;0,0,IF(AND(D1746="Заоч.(д)",M1746="+"),N1746*2*0.25*H1746,IF(OR(M1746="+",M1746="+у"),H1746*0.25,IF(OR(M1746="к",M1746="к/кмс"),H1746*0.25,IF(OR(M1746="кк",M1746="кк/кмс"),H1746*0.25*2,IF(OR(M1746="рр",M1746="рр/кмс"),H1746*0.5,IF(OR(M1746="кр",M1746="кр/кмс"),H1746*1,0)))))))</f>
        <v>0</v>
      </c>
      <c r="Y1746" s="29">
        <f t="shared" ref="Y1746:Y1755" si="580">IF(L1746="+",H1746*3,IF(L1746="+в",H1746*3,0))</f>
        <v>0</v>
      </c>
      <c r="Z1746" s="20">
        <f t="shared" ref="Z1746:Z1755" si="581">IF(AND(D1746="Заоч.(д)",K1746="+"),H1746*0.1,IF(AF1746&gt;0,0,IF(AND(K1746="+",R1746="",S1746="",O1746=Q1746+T1746),H1746*0.1,0)))</f>
        <v>0</v>
      </c>
      <c r="AA1746" s="20">
        <f t="shared" ref="AA1746:AA1755" si="582">IF(H1746&lt;6,0,IF(AND(D1746="Ден.",J1746="+"),I1746*2,IF(AND(D1746="Ден.",J1746="+п"),I1746*2,0)))</f>
        <v>0</v>
      </c>
      <c r="AB1746" s="20">
        <f t="shared" ref="AB1746:AB1755" si="583">IF(AND(J1746="+",D1746="Заоч.(д)"),H1746*0.1,IF(J1746="+",H1746*0.25,0))</f>
        <v>0</v>
      </c>
      <c r="AC1746" s="20">
        <f t="shared" ref="AC1746:AC1755" si="584">IF(B1746="Керівництво бакалаврськими роботами",H1746*10,IF(B1746="Керівництво магістерськими роботами",H1746*20,IF(B1746="Рецензування бакалаврських робіт",H1746*1,IF(B1746="Рецензування магістерських робіт",H1746*2,IF(B1746="Нормоконтроль",H1746*0.33,0)))))</f>
        <v>0</v>
      </c>
      <c r="AD1746" s="20">
        <f t="shared" ref="AD1746:AD1755" si="585">IF(B1746="Голова ЕК (екзамен)",H1746*0.5,IF(B1746="Голова ЕК (захист)",H1746*0.5,IF(B1746="Участь у ЕК (екзамен)",H1746*0.33,IF(B1746="Участь у ЕК (захист)",H1746*0.33,0))))</f>
        <v>0</v>
      </c>
      <c r="AE1746" s="23">
        <f t="shared" ref="AE1746:AE1755" si="586">IF(B1746="Керівництво аспірантами (очна)",H1746*25,IF(B1746="Керівництво аспірантами (заочна)",H1746*25,IF(B1746="Рецензування рефератів (асп.)",H1746*2,IF(B1746="Кандидатські іспити",H1746*0.5,IF(B1746="Вступні іспити (асп.)",H1746*0.5,IF(B1746="Наукове консультування докторантів",H1746*50,0))))))</f>
        <v>0</v>
      </c>
      <c r="AF1746" s="25">
        <f t="shared" ref="AF1746:AF1755" si="587">IF(AND(A1746="ПедПр",D1746="Ден."),H1746*N1746/1.5,IF(AND(A1746="ПедПр",D1746="Заоч."),H1746*0.5*N1746/1.5,IF(AND(A1746="ПедПр",D1746="Заоч.(д)"),H1746*0.5*N1746/1.5,IF(AND(A1746="Пр",D1746="Ден."),H1746*0.5,IF(AND(A1746="Пр",D1746="Заоч."),H1746*0.1,IF(AND(A1746="Пр",D1746="Заоч.(д)"),H1746*0.1,IF(AND(A1746="НПрКПУ",D1746="Ден.",H1746&gt;=5),ROUND(H1746/6,1)*N1746/3*2*2,0)))))))</f>
        <v>0</v>
      </c>
      <c r="AG1746" s="230">
        <f t="shared" ref="AG1746:AG1755" si="588">IF(OR(L1746="+",A1746="Пр",A1746="ПедПр",A1746="НПрКПУ"),0,IF(OR(D1746="Ден.(д)",D1746="Заоч.(д)"),N1746*0.5*H1746,IF((V1746+W1746)&gt;0,N1746*H1746*0.08,0)))</f>
        <v>0</v>
      </c>
      <c r="AH1746" s="25">
        <f t="shared" ref="AH1746:AH1755" si="589">IF(AF1746&gt;0,0,IF(D1746="Заоч.",0,IF(OR(D1746="Ден.(д)",D1746="Заоч.(д)"),0,IF(Q1746&gt;0,N1746*H1746*0.02,0))))</f>
        <v>0</v>
      </c>
      <c r="AI1746" s="23"/>
      <c r="AJ1746" s="49">
        <f t="shared" ref="AJ1746:AJ1755" si="590">SUM(U1746:AI1746)</f>
        <v>0</v>
      </c>
      <c r="AK1746" s="181"/>
      <c r="AL1746" s="182" t="e">
        <f t="shared" ref="AL1746:AL1755" si="591">IF(OR(AU1746="проф.",AT1746="д.н."),AJ1746/600,AJ1746/600)</f>
        <v>#N/A</v>
      </c>
      <c r="AM1746" s="158"/>
      <c r="AN1746" s="20"/>
      <c r="AO1746" s="20"/>
      <c r="AP1746" s="21"/>
      <c r="AQ1746" s="122"/>
      <c r="AR1746" s="185" t="e">
        <f>INDEX(Преподаватели!F$3:F$72,MATCH($AK1746,Преподаватели!$E$3:$E$72,0),1)</f>
        <v>#N/A</v>
      </c>
      <c r="AS1746" s="101" t="e">
        <f>INDEX(Преподаватели!G$3:G$72,MATCH($AK1746,Преподаватели!$E$3:$E$72,0),1)</f>
        <v>#N/A</v>
      </c>
      <c r="AT1746" s="101" t="e">
        <f>INDEX(Преподаватели!H$3:H$72,MATCH($AK1746,Преподаватели!$E$3:$E$72,0),1)</f>
        <v>#N/A</v>
      </c>
      <c r="AU1746" s="186" t="e">
        <f>INDEX(Преподаватели!I$3:I$72,MATCH($AK1746,Преподаватели!$E$3:$E$72,0),1)</f>
        <v>#N/A</v>
      </c>
      <c r="AV1746" s="157"/>
      <c r="AW1746" s="163"/>
      <c r="AX1746" s="163"/>
      <c r="AY1746" s="164"/>
      <c r="AZ1746" s="165"/>
      <c r="BA1746" s="165"/>
    </row>
    <row r="1747" spans="1:53">
      <c r="A1747" s="22"/>
      <c r="B1747" s="145"/>
      <c r="C1747" s="68"/>
      <c r="D1747" s="21"/>
      <c r="E1747" s="21"/>
      <c r="F1747" s="21"/>
      <c r="G1747" s="20"/>
      <c r="H1747" s="21"/>
      <c r="I1747" s="49"/>
      <c r="J1747" s="37"/>
      <c r="K1747" s="31"/>
      <c r="L1747" s="31"/>
      <c r="M1747" s="38"/>
      <c r="N1747" s="193"/>
      <c r="O1747" s="21"/>
      <c r="P1747" s="21"/>
      <c r="Q1747" s="21"/>
      <c r="R1747" s="21"/>
      <c r="S1747" s="21"/>
      <c r="T1747" s="121"/>
      <c r="U1747" s="50">
        <f t="shared" si="576"/>
        <v>0</v>
      </c>
      <c r="V1747" s="29">
        <f t="shared" si="577"/>
        <v>0</v>
      </c>
      <c r="W1747" s="29">
        <f t="shared" si="578"/>
        <v>0</v>
      </c>
      <c r="X1747" s="57">
        <f t="shared" si="579"/>
        <v>0</v>
      </c>
      <c r="Y1747" s="29">
        <f t="shared" si="580"/>
        <v>0</v>
      </c>
      <c r="Z1747" s="20">
        <f t="shared" si="581"/>
        <v>0</v>
      </c>
      <c r="AA1747" s="20">
        <f t="shared" si="582"/>
        <v>0</v>
      </c>
      <c r="AB1747" s="20">
        <f t="shared" si="583"/>
        <v>0</v>
      </c>
      <c r="AC1747" s="20">
        <f t="shared" si="584"/>
        <v>0</v>
      </c>
      <c r="AD1747" s="20">
        <f t="shared" si="585"/>
        <v>0</v>
      </c>
      <c r="AE1747" s="23">
        <f t="shared" si="586"/>
        <v>0</v>
      </c>
      <c r="AF1747" s="25">
        <f t="shared" si="587"/>
        <v>0</v>
      </c>
      <c r="AG1747" s="230">
        <f t="shared" si="588"/>
        <v>0</v>
      </c>
      <c r="AH1747" s="25">
        <f t="shared" si="589"/>
        <v>0</v>
      </c>
      <c r="AI1747" s="23"/>
      <c r="AJ1747" s="49">
        <f t="shared" si="590"/>
        <v>0</v>
      </c>
      <c r="AK1747" s="181"/>
      <c r="AL1747" s="182" t="e">
        <f t="shared" si="591"/>
        <v>#N/A</v>
      </c>
      <c r="AM1747" s="69"/>
      <c r="AN1747" s="20"/>
      <c r="AO1747" s="20"/>
      <c r="AP1747" s="21"/>
      <c r="AQ1747" s="122"/>
      <c r="AR1747" s="185" t="e">
        <f>INDEX(Преподаватели!F$3:F$72,MATCH($AK1747,Преподаватели!$E$3:$E$72,0),1)</f>
        <v>#N/A</v>
      </c>
      <c r="AS1747" s="101" t="e">
        <f>INDEX(Преподаватели!G$3:G$72,MATCH($AK1747,Преподаватели!$E$3:$E$72,0),1)</f>
        <v>#N/A</v>
      </c>
      <c r="AT1747" s="101" t="e">
        <f>INDEX(Преподаватели!H$3:H$72,MATCH($AK1747,Преподаватели!$E$3:$E$72,0),1)</f>
        <v>#N/A</v>
      </c>
      <c r="AU1747" s="186" t="e">
        <f>INDEX(Преподаватели!I$3:I$72,MATCH($AK1747,Преподаватели!$E$3:$E$72,0),1)</f>
        <v>#N/A</v>
      </c>
      <c r="AV1747" s="157"/>
      <c r="AW1747" s="163"/>
      <c r="AX1747" s="163"/>
      <c r="AY1747" s="164"/>
      <c r="AZ1747" s="165"/>
      <c r="BA1747" s="165"/>
    </row>
    <row r="1748" spans="1:53" s="1" customFormat="1">
      <c r="A1748" s="21"/>
      <c r="B1748" s="145"/>
      <c r="C1748" s="68"/>
      <c r="D1748" s="21"/>
      <c r="E1748" s="21"/>
      <c r="F1748" s="21"/>
      <c r="G1748" s="20"/>
      <c r="H1748" s="21"/>
      <c r="I1748" s="49"/>
      <c r="J1748" s="37"/>
      <c r="K1748" s="31"/>
      <c r="L1748" s="31"/>
      <c r="M1748" s="38"/>
      <c r="N1748" s="193"/>
      <c r="O1748" s="21"/>
      <c r="P1748" s="21"/>
      <c r="Q1748" s="21"/>
      <c r="R1748" s="21"/>
      <c r="S1748" s="21"/>
      <c r="T1748" s="121"/>
      <c r="U1748" s="50">
        <f t="shared" si="576"/>
        <v>0</v>
      </c>
      <c r="V1748" s="29">
        <f t="shared" si="577"/>
        <v>0</v>
      </c>
      <c r="W1748" s="29">
        <f t="shared" si="578"/>
        <v>0</v>
      </c>
      <c r="X1748" s="57">
        <f t="shared" si="579"/>
        <v>0</v>
      </c>
      <c r="Y1748" s="29">
        <f t="shared" si="580"/>
        <v>0</v>
      </c>
      <c r="Z1748" s="20">
        <f t="shared" si="581"/>
        <v>0</v>
      </c>
      <c r="AA1748" s="20">
        <f t="shared" si="582"/>
        <v>0</v>
      </c>
      <c r="AB1748" s="20">
        <f t="shared" si="583"/>
        <v>0</v>
      </c>
      <c r="AC1748" s="20">
        <f t="shared" si="584"/>
        <v>0</v>
      </c>
      <c r="AD1748" s="20">
        <f t="shared" si="585"/>
        <v>0</v>
      </c>
      <c r="AE1748" s="23">
        <f t="shared" si="586"/>
        <v>0</v>
      </c>
      <c r="AF1748" s="25">
        <f t="shared" si="587"/>
        <v>0</v>
      </c>
      <c r="AG1748" s="230">
        <f t="shared" si="588"/>
        <v>0</v>
      </c>
      <c r="AH1748" s="25">
        <f t="shared" si="589"/>
        <v>0</v>
      </c>
      <c r="AI1748" s="23"/>
      <c r="AJ1748" s="49">
        <f t="shared" si="590"/>
        <v>0</v>
      </c>
      <c r="AK1748" s="181"/>
      <c r="AL1748" s="182" t="e">
        <f t="shared" si="591"/>
        <v>#N/A</v>
      </c>
      <c r="AM1748" s="158"/>
      <c r="AN1748" s="20"/>
      <c r="AO1748" s="20"/>
      <c r="AP1748" s="21"/>
      <c r="AQ1748" s="122"/>
      <c r="AR1748" s="185" t="e">
        <f>INDEX(Преподаватели!F$3:F$72,MATCH($AK1748,Преподаватели!$E$3:$E$72,0),1)</f>
        <v>#N/A</v>
      </c>
      <c r="AS1748" s="101" t="e">
        <f>INDEX(Преподаватели!G$3:G$72,MATCH($AK1748,Преподаватели!$E$3:$E$72,0),1)</f>
        <v>#N/A</v>
      </c>
      <c r="AT1748" s="101" t="e">
        <f>INDEX(Преподаватели!H$3:H$72,MATCH($AK1748,Преподаватели!$E$3:$E$72,0),1)</f>
        <v>#N/A</v>
      </c>
      <c r="AU1748" s="186" t="e">
        <f>INDEX(Преподаватели!I$3:I$72,MATCH($AK1748,Преподаватели!$E$3:$E$72,0),1)</f>
        <v>#N/A</v>
      </c>
      <c r="AV1748" s="157"/>
      <c r="AW1748" s="163"/>
      <c r="AX1748" s="163"/>
      <c r="AY1748" s="164"/>
      <c r="AZ1748" s="165"/>
      <c r="BA1748" s="165"/>
    </row>
    <row r="1749" spans="1:53" s="1" customFormat="1">
      <c r="A1749" s="21"/>
      <c r="B1749" s="145"/>
      <c r="C1749" s="68"/>
      <c r="D1749" s="21"/>
      <c r="E1749" s="21"/>
      <c r="F1749" s="21"/>
      <c r="G1749" s="20"/>
      <c r="H1749" s="21"/>
      <c r="I1749" s="49"/>
      <c r="J1749" s="37"/>
      <c r="K1749" s="31"/>
      <c r="L1749" s="31"/>
      <c r="M1749" s="38"/>
      <c r="N1749" s="193"/>
      <c r="O1749" s="21"/>
      <c r="P1749" s="21"/>
      <c r="Q1749" s="21"/>
      <c r="R1749" s="21"/>
      <c r="S1749" s="21"/>
      <c r="T1749" s="121"/>
      <c r="U1749" s="50">
        <f t="shared" si="576"/>
        <v>0</v>
      </c>
      <c r="V1749" s="29">
        <f t="shared" si="577"/>
        <v>0</v>
      </c>
      <c r="W1749" s="29">
        <f t="shared" si="578"/>
        <v>0</v>
      </c>
      <c r="X1749" s="57">
        <f t="shared" si="579"/>
        <v>0</v>
      </c>
      <c r="Y1749" s="29">
        <f t="shared" si="580"/>
        <v>0</v>
      </c>
      <c r="Z1749" s="20">
        <f t="shared" si="581"/>
        <v>0</v>
      </c>
      <c r="AA1749" s="20">
        <f t="shared" si="582"/>
        <v>0</v>
      </c>
      <c r="AB1749" s="20">
        <f t="shared" si="583"/>
        <v>0</v>
      </c>
      <c r="AC1749" s="20">
        <f t="shared" si="584"/>
        <v>0</v>
      </c>
      <c r="AD1749" s="20">
        <f t="shared" si="585"/>
        <v>0</v>
      </c>
      <c r="AE1749" s="23">
        <f t="shared" si="586"/>
        <v>0</v>
      </c>
      <c r="AF1749" s="25">
        <f t="shared" si="587"/>
        <v>0</v>
      </c>
      <c r="AG1749" s="230">
        <f t="shared" si="588"/>
        <v>0</v>
      </c>
      <c r="AH1749" s="25">
        <f t="shared" si="589"/>
        <v>0</v>
      </c>
      <c r="AI1749" s="23"/>
      <c r="AJ1749" s="49">
        <f t="shared" si="590"/>
        <v>0</v>
      </c>
      <c r="AK1749" s="181"/>
      <c r="AL1749" s="182" t="e">
        <f t="shared" si="591"/>
        <v>#N/A</v>
      </c>
      <c r="AM1749" s="158"/>
      <c r="AN1749" s="20"/>
      <c r="AO1749" s="20"/>
      <c r="AP1749" s="21"/>
      <c r="AQ1749" s="122"/>
      <c r="AR1749" s="185" t="e">
        <f>INDEX(Преподаватели!F$3:F$72,MATCH($AK1749,Преподаватели!$E$3:$E$72,0),1)</f>
        <v>#N/A</v>
      </c>
      <c r="AS1749" s="101" t="e">
        <f>INDEX(Преподаватели!G$3:G$72,MATCH($AK1749,Преподаватели!$E$3:$E$72,0),1)</f>
        <v>#N/A</v>
      </c>
      <c r="AT1749" s="101" t="e">
        <f>INDEX(Преподаватели!H$3:H$72,MATCH($AK1749,Преподаватели!$E$3:$E$72,0),1)</f>
        <v>#N/A</v>
      </c>
      <c r="AU1749" s="186" t="e">
        <f>INDEX(Преподаватели!I$3:I$72,MATCH($AK1749,Преподаватели!$E$3:$E$72,0),1)</f>
        <v>#N/A</v>
      </c>
      <c r="AV1749" s="157"/>
      <c r="AW1749" s="163"/>
      <c r="AX1749" s="163"/>
      <c r="AY1749" s="164"/>
      <c r="AZ1749" s="165"/>
      <c r="BA1749" s="165"/>
    </row>
    <row r="1750" spans="1:53" ht="15" customHeight="1">
      <c r="A1750" s="22"/>
      <c r="B1750" s="145"/>
      <c r="C1750" s="68"/>
      <c r="D1750" s="21"/>
      <c r="E1750" s="21"/>
      <c r="F1750" s="21"/>
      <c r="G1750" s="20"/>
      <c r="H1750" s="21"/>
      <c r="I1750" s="49"/>
      <c r="J1750" s="37"/>
      <c r="K1750" s="31"/>
      <c r="L1750" s="31"/>
      <c r="M1750" s="38"/>
      <c r="N1750" s="193"/>
      <c r="O1750" s="21"/>
      <c r="P1750" s="21"/>
      <c r="Q1750" s="21"/>
      <c r="R1750" s="21"/>
      <c r="S1750" s="21"/>
      <c r="T1750" s="121"/>
      <c r="U1750" s="50">
        <f t="shared" si="576"/>
        <v>0</v>
      </c>
      <c r="V1750" s="29">
        <f t="shared" si="577"/>
        <v>0</v>
      </c>
      <c r="W1750" s="29">
        <f t="shared" si="578"/>
        <v>0</v>
      </c>
      <c r="X1750" s="57">
        <f t="shared" si="579"/>
        <v>0</v>
      </c>
      <c r="Y1750" s="29">
        <f t="shared" si="580"/>
        <v>0</v>
      </c>
      <c r="Z1750" s="20">
        <f t="shared" si="581"/>
        <v>0</v>
      </c>
      <c r="AA1750" s="20">
        <f t="shared" si="582"/>
        <v>0</v>
      </c>
      <c r="AB1750" s="20">
        <f t="shared" si="583"/>
        <v>0</v>
      </c>
      <c r="AC1750" s="20">
        <f t="shared" si="584"/>
        <v>0</v>
      </c>
      <c r="AD1750" s="20">
        <f t="shared" si="585"/>
        <v>0</v>
      </c>
      <c r="AE1750" s="23">
        <f t="shared" si="586"/>
        <v>0</v>
      </c>
      <c r="AF1750" s="25">
        <f t="shared" si="587"/>
        <v>0</v>
      </c>
      <c r="AG1750" s="230">
        <f t="shared" si="588"/>
        <v>0</v>
      </c>
      <c r="AH1750" s="25">
        <f t="shared" si="589"/>
        <v>0</v>
      </c>
      <c r="AI1750" s="23"/>
      <c r="AJ1750" s="49">
        <f t="shared" si="590"/>
        <v>0</v>
      </c>
      <c r="AK1750" s="181"/>
      <c r="AL1750" s="182" t="e">
        <f t="shared" si="591"/>
        <v>#N/A</v>
      </c>
      <c r="AM1750" s="69"/>
      <c r="AN1750" s="20"/>
      <c r="AO1750" s="20"/>
      <c r="AP1750" s="21"/>
      <c r="AQ1750" s="122"/>
      <c r="AR1750" s="185" t="e">
        <f>INDEX(Преподаватели!F$3:F$72,MATCH($AK1750,Преподаватели!$E$3:$E$72,0),1)</f>
        <v>#N/A</v>
      </c>
      <c r="AS1750" s="101" t="e">
        <f>INDEX(Преподаватели!G$3:G$72,MATCH($AK1750,Преподаватели!$E$3:$E$72,0),1)</f>
        <v>#N/A</v>
      </c>
      <c r="AT1750" s="101" t="e">
        <f>INDEX(Преподаватели!H$3:H$72,MATCH($AK1750,Преподаватели!$E$3:$E$72,0),1)</f>
        <v>#N/A</v>
      </c>
      <c r="AU1750" s="186" t="e">
        <f>INDEX(Преподаватели!I$3:I$72,MATCH($AK1750,Преподаватели!$E$3:$E$72,0),1)</f>
        <v>#N/A</v>
      </c>
      <c r="AV1750" s="157"/>
      <c r="AW1750" s="163"/>
      <c r="AX1750" s="163"/>
      <c r="AY1750" s="164"/>
      <c r="AZ1750" s="165"/>
      <c r="BA1750" s="165"/>
    </row>
    <row r="1751" spans="1:53" s="1" customFormat="1">
      <c r="A1751" s="21"/>
      <c r="B1751" s="145"/>
      <c r="C1751" s="68"/>
      <c r="D1751" s="21"/>
      <c r="E1751" s="21"/>
      <c r="F1751" s="21"/>
      <c r="G1751" s="20"/>
      <c r="H1751" s="21"/>
      <c r="I1751" s="49"/>
      <c r="J1751" s="37"/>
      <c r="K1751" s="31"/>
      <c r="L1751" s="31"/>
      <c r="M1751" s="38"/>
      <c r="N1751" s="193"/>
      <c r="O1751" s="21"/>
      <c r="P1751" s="21"/>
      <c r="Q1751" s="21"/>
      <c r="R1751" s="21"/>
      <c r="S1751" s="21"/>
      <c r="T1751" s="121"/>
      <c r="U1751" s="50">
        <f t="shared" si="576"/>
        <v>0</v>
      </c>
      <c r="V1751" s="29">
        <f t="shared" si="577"/>
        <v>0</v>
      </c>
      <c r="W1751" s="29">
        <f t="shared" si="578"/>
        <v>0</v>
      </c>
      <c r="X1751" s="57">
        <f t="shared" si="579"/>
        <v>0</v>
      </c>
      <c r="Y1751" s="29">
        <f t="shared" si="580"/>
        <v>0</v>
      </c>
      <c r="Z1751" s="20">
        <f t="shared" si="581"/>
        <v>0</v>
      </c>
      <c r="AA1751" s="20">
        <f t="shared" si="582"/>
        <v>0</v>
      </c>
      <c r="AB1751" s="20">
        <f t="shared" si="583"/>
        <v>0</v>
      </c>
      <c r="AC1751" s="20">
        <f t="shared" si="584"/>
        <v>0</v>
      </c>
      <c r="AD1751" s="20">
        <f t="shared" si="585"/>
        <v>0</v>
      </c>
      <c r="AE1751" s="23">
        <f t="shared" si="586"/>
        <v>0</v>
      </c>
      <c r="AF1751" s="25">
        <f t="shared" si="587"/>
        <v>0</v>
      </c>
      <c r="AG1751" s="230">
        <f t="shared" si="588"/>
        <v>0</v>
      </c>
      <c r="AH1751" s="25">
        <f t="shared" si="589"/>
        <v>0</v>
      </c>
      <c r="AI1751" s="23"/>
      <c r="AJ1751" s="49">
        <f t="shared" si="590"/>
        <v>0</v>
      </c>
      <c r="AK1751" s="181"/>
      <c r="AL1751" s="182" t="e">
        <f t="shared" si="591"/>
        <v>#N/A</v>
      </c>
      <c r="AM1751" s="158"/>
      <c r="AN1751" s="20"/>
      <c r="AO1751" s="20"/>
      <c r="AP1751" s="21"/>
      <c r="AQ1751" s="122"/>
      <c r="AR1751" s="185" t="e">
        <f>INDEX(Преподаватели!F$3:F$72,MATCH($AK1751,Преподаватели!$E$3:$E$72,0),1)</f>
        <v>#N/A</v>
      </c>
      <c r="AS1751" s="101" t="e">
        <f>INDEX(Преподаватели!G$3:G$72,MATCH($AK1751,Преподаватели!$E$3:$E$72,0),1)</f>
        <v>#N/A</v>
      </c>
      <c r="AT1751" s="101" t="e">
        <f>INDEX(Преподаватели!H$3:H$72,MATCH($AK1751,Преподаватели!$E$3:$E$72,0),1)</f>
        <v>#N/A</v>
      </c>
      <c r="AU1751" s="186" t="e">
        <f>INDEX(Преподаватели!I$3:I$72,MATCH($AK1751,Преподаватели!$E$3:$E$72,0),1)</f>
        <v>#N/A</v>
      </c>
      <c r="AV1751" s="157"/>
      <c r="AW1751" s="163"/>
      <c r="AX1751" s="163"/>
      <c r="AY1751" s="164"/>
      <c r="AZ1751" s="165"/>
      <c r="BA1751" s="165"/>
    </row>
    <row r="1752" spans="1:53">
      <c r="A1752" s="22"/>
      <c r="B1752" s="145"/>
      <c r="C1752" s="68"/>
      <c r="D1752" s="21"/>
      <c r="E1752" s="21"/>
      <c r="F1752" s="21"/>
      <c r="G1752" s="20"/>
      <c r="H1752" s="21"/>
      <c r="I1752" s="49"/>
      <c r="J1752" s="37"/>
      <c r="K1752" s="31"/>
      <c r="L1752" s="31"/>
      <c r="M1752" s="38"/>
      <c r="N1752" s="193"/>
      <c r="O1752" s="21"/>
      <c r="P1752" s="21"/>
      <c r="Q1752" s="21"/>
      <c r="R1752" s="21"/>
      <c r="S1752" s="21"/>
      <c r="T1752" s="121"/>
      <c r="U1752" s="50">
        <f t="shared" si="576"/>
        <v>0</v>
      </c>
      <c r="V1752" s="29">
        <f t="shared" si="577"/>
        <v>0</v>
      </c>
      <c r="W1752" s="29">
        <f t="shared" si="578"/>
        <v>0</v>
      </c>
      <c r="X1752" s="57">
        <f t="shared" si="579"/>
        <v>0</v>
      </c>
      <c r="Y1752" s="29">
        <f t="shared" si="580"/>
        <v>0</v>
      </c>
      <c r="Z1752" s="20">
        <f t="shared" si="581"/>
        <v>0</v>
      </c>
      <c r="AA1752" s="20">
        <f t="shared" si="582"/>
        <v>0</v>
      </c>
      <c r="AB1752" s="20">
        <f t="shared" si="583"/>
        <v>0</v>
      </c>
      <c r="AC1752" s="20">
        <f t="shared" si="584"/>
        <v>0</v>
      </c>
      <c r="AD1752" s="20">
        <f t="shared" si="585"/>
        <v>0</v>
      </c>
      <c r="AE1752" s="23">
        <f t="shared" si="586"/>
        <v>0</v>
      </c>
      <c r="AF1752" s="25">
        <f t="shared" si="587"/>
        <v>0</v>
      </c>
      <c r="AG1752" s="230">
        <f t="shared" si="588"/>
        <v>0</v>
      </c>
      <c r="AH1752" s="25">
        <f t="shared" si="589"/>
        <v>0</v>
      </c>
      <c r="AI1752" s="23"/>
      <c r="AJ1752" s="49">
        <f t="shared" si="590"/>
        <v>0</v>
      </c>
      <c r="AK1752" s="181"/>
      <c r="AL1752" s="182" t="e">
        <f t="shared" si="591"/>
        <v>#N/A</v>
      </c>
      <c r="AM1752" s="69"/>
      <c r="AN1752" s="20"/>
      <c r="AO1752" s="20"/>
      <c r="AP1752" s="21"/>
      <c r="AQ1752" s="122"/>
      <c r="AR1752" s="185" t="e">
        <f>INDEX(Преподаватели!F$3:F$72,MATCH($AK1752,Преподаватели!$E$3:$E$72,0),1)</f>
        <v>#N/A</v>
      </c>
      <c r="AS1752" s="101" t="e">
        <f>INDEX(Преподаватели!G$3:G$72,MATCH($AK1752,Преподаватели!$E$3:$E$72,0),1)</f>
        <v>#N/A</v>
      </c>
      <c r="AT1752" s="101" t="e">
        <f>INDEX(Преподаватели!H$3:H$72,MATCH($AK1752,Преподаватели!$E$3:$E$72,0),1)</f>
        <v>#N/A</v>
      </c>
      <c r="AU1752" s="186" t="e">
        <f>INDEX(Преподаватели!I$3:I$72,MATCH($AK1752,Преподаватели!$E$3:$E$72,0),1)</f>
        <v>#N/A</v>
      </c>
      <c r="AV1752" s="157"/>
      <c r="AW1752" s="163"/>
      <c r="AX1752" s="163"/>
      <c r="AY1752" s="164"/>
      <c r="AZ1752" s="165"/>
      <c r="BA1752" s="165"/>
    </row>
    <row r="1753" spans="1:53" s="1" customFormat="1">
      <c r="A1753" s="21"/>
      <c r="B1753" s="145"/>
      <c r="C1753" s="68"/>
      <c r="D1753" s="21"/>
      <c r="E1753" s="21"/>
      <c r="F1753" s="21"/>
      <c r="G1753" s="20"/>
      <c r="H1753" s="21"/>
      <c r="I1753" s="49"/>
      <c r="J1753" s="37"/>
      <c r="K1753" s="31"/>
      <c r="L1753" s="31"/>
      <c r="M1753" s="38"/>
      <c r="N1753" s="193"/>
      <c r="O1753" s="21"/>
      <c r="P1753" s="21"/>
      <c r="Q1753" s="21"/>
      <c r="R1753" s="21"/>
      <c r="S1753" s="21"/>
      <c r="T1753" s="121"/>
      <c r="U1753" s="50">
        <f t="shared" si="576"/>
        <v>0</v>
      </c>
      <c r="V1753" s="29">
        <f t="shared" si="577"/>
        <v>0</v>
      </c>
      <c r="W1753" s="29">
        <f t="shared" si="578"/>
        <v>0</v>
      </c>
      <c r="X1753" s="57">
        <f t="shared" si="579"/>
        <v>0</v>
      </c>
      <c r="Y1753" s="29">
        <f t="shared" si="580"/>
        <v>0</v>
      </c>
      <c r="Z1753" s="20">
        <f t="shared" si="581"/>
        <v>0</v>
      </c>
      <c r="AA1753" s="20">
        <f t="shared" si="582"/>
        <v>0</v>
      </c>
      <c r="AB1753" s="20">
        <f t="shared" si="583"/>
        <v>0</v>
      </c>
      <c r="AC1753" s="20">
        <f t="shared" si="584"/>
        <v>0</v>
      </c>
      <c r="AD1753" s="20">
        <f t="shared" si="585"/>
        <v>0</v>
      </c>
      <c r="AE1753" s="23">
        <f t="shared" si="586"/>
        <v>0</v>
      </c>
      <c r="AF1753" s="25">
        <f t="shared" si="587"/>
        <v>0</v>
      </c>
      <c r="AG1753" s="230">
        <f t="shared" si="588"/>
        <v>0</v>
      </c>
      <c r="AH1753" s="25">
        <f t="shared" si="589"/>
        <v>0</v>
      </c>
      <c r="AI1753" s="23"/>
      <c r="AJ1753" s="49">
        <f t="shared" si="590"/>
        <v>0</v>
      </c>
      <c r="AK1753" s="181"/>
      <c r="AL1753" s="182" t="e">
        <f t="shared" si="591"/>
        <v>#N/A</v>
      </c>
      <c r="AM1753" s="158"/>
      <c r="AN1753" s="20"/>
      <c r="AO1753" s="20"/>
      <c r="AP1753" s="21"/>
      <c r="AQ1753" s="122"/>
      <c r="AR1753" s="185" t="e">
        <f>INDEX(Преподаватели!F$3:F$72,MATCH($AK1753,Преподаватели!$E$3:$E$72,0),1)</f>
        <v>#N/A</v>
      </c>
      <c r="AS1753" s="101" t="e">
        <f>INDEX(Преподаватели!G$3:G$72,MATCH($AK1753,Преподаватели!$E$3:$E$72,0),1)</f>
        <v>#N/A</v>
      </c>
      <c r="AT1753" s="101" t="e">
        <f>INDEX(Преподаватели!H$3:H$72,MATCH($AK1753,Преподаватели!$E$3:$E$72,0),1)</f>
        <v>#N/A</v>
      </c>
      <c r="AU1753" s="186" t="e">
        <f>INDEX(Преподаватели!I$3:I$72,MATCH($AK1753,Преподаватели!$E$3:$E$72,0),1)</f>
        <v>#N/A</v>
      </c>
      <c r="AV1753" s="157"/>
      <c r="AW1753" s="163"/>
      <c r="AX1753" s="163"/>
      <c r="AY1753" s="164"/>
      <c r="AZ1753" s="165"/>
      <c r="BA1753" s="165"/>
    </row>
    <row r="1754" spans="1:53" s="1" customFormat="1">
      <c r="A1754" s="21"/>
      <c r="B1754" s="145"/>
      <c r="C1754" s="68"/>
      <c r="D1754" s="21"/>
      <c r="E1754" s="21"/>
      <c r="F1754" s="21"/>
      <c r="G1754" s="20"/>
      <c r="H1754" s="21"/>
      <c r="I1754" s="49"/>
      <c r="J1754" s="37"/>
      <c r="K1754" s="31"/>
      <c r="L1754" s="31"/>
      <c r="M1754" s="38"/>
      <c r="N1754" s="193"/>
      <c r="O1754" s="21"/>
      <c r="P1754" s="21"/>
      <c r="Q1754" s="21"/>
      <c r="R1754" s="21"/>
      <c r="S1754" s="21"/>
      <c r="T1754" s="121"/>
      <c r="U1754" s="50">
        <f t="shared" si="576"/>
        <v>0</v>
      </c>
      <c r="V1754" s="29">
        <f t="shared" si="577"/>
        <v>0</v>
      </c>
      <c r="W1754" s="29">
        <f t="shared" si="578"/>
        <v>0</v>
      </c>
      <c r="X1754" s="57">
        <f t="shared" si="579"/>
        <v>0</v>
      </c>
      <c r="Y1754" s="29">
        <f t="shared" si="580"/>
        <v>0</v>
      </c>
      <c r="Z1754" s="20">
        <f t="shared" si="581"/>
        <v>0</v>
      </c>
      <c r="AA1754" s="20">
        <f t="shared" si="582"/>
        <v>0</v>
      </c>
      <c r="AB1754" s="20">
        <f t="shared" si="583"/>
        <v>0</v>
      </c>
      <c r="AC1754" s="20">
        <f t="shared" si="584"/>
        <v>0</v>
      </c>
      <c r="AD1754" s="20">
        <f t="shared" si="585"/>
        <v>0</v>
      </c>
      <c r="AE1754" s="23">
        <f t="shared" si="586"/>
        <v>0</v>
      </c>
      <c r="AF1754" s="25">
        <f t="shared" si="587"/>
        <v>0</v>
      </c>
      <c r="AG1754" s="230">
        <f t="shared" si="588"/>
        <v>0</v>
      </c>
      <c r="AH1754" s="25">
        <f t="shared" si="589"/>
        <v>0</v>
      </c>
      <c r="AI1754" s="23"/>
      <c r="AJ1754" s="49">
        <f t="shared" si="590"/>
        <v>0</v>
      </c>
      <c r="AK1754" s="181"/>
      <c r="AL1754" s="182" t="e">
        <f t="shared" si="591"/>
        <v>#N/A</v>
      </c>
      <c r="AM1754" s="158"/>
      <c r="AN1754" s="20"/>
      <c r="AO1754" s="20"/>
      <c r="AP1754" s="21"/>
      <c r="AQ1754" s="122"/>
      <c r="AR1754" s="185" t="e">
        <f>INDEX(Преподаватели!F$3:F$72,MATCH($AK1754,Преподаватели!$E$3:$E$72,0),1)</f>
        <v>#N/A</v>
      </c>
      <c r="AS1754" s="101" t="e">
        <f>INDEX(Преподаватели!G$3:G$72,MATCH($AK1754,Преподаватели!$E$3:$E$72,0),1)</f>
        <v>#N/A</v>
      </c>
      <c r="AT1754" s="101" t="e">
        <f>INDEX(Преподаватели!H$3:H$72,MATCH($AK1754,Преподаватели!$E$3:$E$72,0),1)</f>
        <v>#N/A</v>
      </c>
      <c r="AU1754" s="186" t="e">
        <f>INDEX(Преподаватели!I$3:I$72,MATCH($AK1754,Преподаватели!$E$3:$E$72,0),1)</f>
        <v>#N/A</v>
      </c>
      <c r="AV1754" s="157"/>
      <c r="AW1754" s="163"/>
      <c r="AX1754" s="163"/>
      <c r="AY1754" s="164"/>
      <c r="AZ1754" s="165"/>
      <c r="BA1754" s="165"/>
    </row>
    <row r="1755" spans="1:53" ht="15" customHeight="1">
      <c r="A1755" s="22"/>
      <c r="B1755" s="145"/>
      <c r="C1755" s="68"/>
      <c r="D1755" s="21"/>
      <c r="E1755" s="21"/>
      <c r="F1755" s="21"/>
      <c r="G1755" s="20"/>
      <c r="H1755" s="21"/>
      <c r="I1755" s="49"/>
      <c r="J1755" s="37"/>
      <c r="K1755" s="31"/>
      <c r="L1755" s="31"/>
      <c r="M1755" s="38"/>
      <c r="N1755" s="193"/>
      <c r="O1755" s="21"/>
      <c r="P1755" s="21"/>
      <c r="Q1755" s="21"/>
      <c r="R1755" s="21"/>
      <c r="S1755" s="21"/>
      <c r="T1755" s="121"/>
      <c r="U1755" s="50">
        <f t="shared" si="576"/>
        <v>0</v>
      </c>
      <c r="V1755" s="29">
        <f t="shared" si="577"/>
        <v>0</v>
      </c>
      <c r="W1755" s="29">
        <f t="shared" si="578"/>
        <v>0</v>
      </c>
      <c r="X1755" s="57">
        <f t="shared" si="579"/>
        <v>0</v>
      </c>
      <c r="Y1755" s="29">
        <f t="shared" si="580"/>
        <v>0</v>
      </c>
      <c r="Z1755" s="20">
        <f t="shared" si="581"/>
        <v>0</v>
      </c>
      <c r="AA1755" s="20">
        <f t="shared" si="582"/>
        <v>0</v>
      </c>
      <c r="AB1755" s="20">
        <f t="shared" si="583"/>
        <v>0</v>
      </c>
      <c r="AC1755" s="20">
        <f t="shared" si="584"/>
        <v>0</v>
      </c>
      <c r="AD1755" s="20">
        <f t="shared" si="585"/>
        <v>0</v>
      </c>
      <c r="AE1755" s="23">
        <f t="shared" si="586"/>
        <v>0</v>
      </c>
      <c r="AF1755" s="25">
        <f t="shared" si="587"/>
        <v>0</v>
      </c>
      <c r="AG1755" s="230">
        <f t="shared" si="588"/>
        <v>0</v>
      </c>
      <c r="AH1755" s="25">
        <f t="shared" si="589"/>
        <v>0</v>
      </c>
      <c r="AI1755" s="23"/>
      <c r="AJ1755" s="49">
        <f t="shared" si="590"/>
        <v>0</v>
      </c>
      <c r="AK1755" s="181"/>
      <c r="AL1755" s="182" t="e">
        <f t="shared" si="591"/>
        <v>#N/A</v>
      </c>
      <c r="AM1755" s="69"/>
      <c r="AN1755" s="20"/>
      <c r="AO1755" s="20"/>
      <c r="AP1755" s="21"/>
      <c r="AQ1755" s="122"/>
      <c r="AR1755" s="185" t="e">
        <f>INDEX(Преподаватели!F$3:F$72,MATCH($AK1755,Преподаватели!$E$3:$E$72,0),1)</f>
        <v>#N/A</v>
      </c>
      <c r="AS1755" s="101" t="e">
        <f>INDEX(Преподаватели!G$3:G$72,MATCH($AK1755,Преподаватели!$E$3:$E$72,0),1)</f>
        <v>#N/A</v>
      </c>
      <c r="AT1755" s="101" t="e">
        <f>INDEX(Преподаватели!H$3:H$72,MATCH($AK1755,Преподаватели!$E$3:$E$72,0),1)</f>
        <v>#N/A</v>
      </c>
      <c r="AU1755" s="186" t="e">
        <f>INDEX(Преподаватели!I$3:I$72,MATCH($AK1755,Преподаватели!$E$3:$E$72,0),1)</f>
        <v>#N/A</v>
      </c>
      <c r="AV1755" s="157"/>
      <c r="AW1755" s="163"/>
      <c r="AX1755" s="163"/>
      <c r="AY1755" s="164"/>
      <c r="AZ1755" s="165"/>
      <c r="BA1755" s="165"/>
    </row>
    <row r="1756" spans="1:53" s="1" customFormat="1">
      <c r="A1756" s="21"/>
      <c r="B1756" s="145"/>
      <c r="C1756" s="68"/>
      <c r="D1756" s="21"/>
      <c r="E1756" s="21"/>
      <c r="F1756" s="21"/>
      <c r="G1756" s="20"/>
      <c r="H1756" s="21"/>
      <c r="I1756" s="49"/>
      <c r="J1756" s="37"/>
      <c r="K1756" s="31"/>
      <c r="L1756" s="31"/>
      <c r="M1756" s="38"/>
      <c r="N1756" s="193"/>
      <c r="O1756" s="21"/>
      <c r="P1756" s="21"/>
      <c r="Q1756" s="21"/>
      <c r="R1756" s="21"/>
      <c r="S1756" s="21"/>
      <c r="T1756" s="121"/>
      <c r="U1756" s="50">
        <f t="shared" si="534"/>
        <v>0</v>
      </c>
      <c r="V1756" s="29">
        <f t="shared" si="535"/>
        <v>0</v>
      </c>
      <c r="W1756" s="29">
        <f t="shared" si="536"/>
        <v>0</v>
      </c>
      <c r="X1756" s="57">
        <f t="shared" si="537"/>
        <v>0</v>
      </c>
      <c r="Y1756" s="29">
        <f t="shared" si="538"/>
        <v>0</v>
      </c>
      <c r="Z1756" s="20">
        <f t="shared" si="539"/>
        <v>0</v>
      </c>
      <c r="AA1756" s="20">
        <f t="shared" si="540"/>
        <v>0</v>
      </c>
      <c r="AB1756" s="20">
        <f t="shared" si="541"/>
        <v>0</v>
      </c>
      <c r="AC1756" s="20">
        <f t="shared" si="542"/>
        <v>0</v>
      </c>
      <c r="AD1756" s="20">
        <f t="shared" si="543"/>
        <v>0</v>
      </c>
      <c r="AE1756" s="23">
        <f t="shared" si="544"/>
        <v>0</v>
      </c>
      <c r="AF1756" s="25">
        <f t="shared" si="545"/>
        <v>0</v>
      </c>
      <c r="AG1756" s="230">
        <f t="shared" si="558"/>
        <v>0</v>
      </c>
      <c r="AH1756" s="25">
        <f t="shared" si="559"/>
        <v>0</v>
      </c>
      <c r="AI1756" s="23"/>
      <c r="AJ1756" s="49">
        <f t="shared" si="547"/>
        <v>0</v>
      </c>
      <c r="AK1756" s="181"/>
      <c r="AL1756" s="182" t="e">
        <f t="shared" si="548"/>
        <v>#N/A</v>
      </c>
      <c r="AM1756" s="158"/>
      <c r="AN1756" s="20"/>
      <c r="AO1756" s="20"/>
      <c r="AP1756" s="21"/>
      <c r="AQ1756" s="122"/>
      <c r="AR1756" s="185" t="e">
        <f>INDEX(Преподаватели!F$3:F$72,MATCH($AK1756,Преподаватели!$E$3:$E$72,0),1)</f>
        <v>#N/A</v>
      </c>
      <c r="AS1756" s="101" t="e">
        <f>INDEX(Преподаватели!G$3:G$72,MATCH($AK1756,Преподаватели!$E$3:$E$72,0),1)</f>
        <v>#N/A</v>
      </c>
      <c r="AT1756" s="101" t="e">
        <f>INDEX(Преподаватели!H$3:H$72,MATCH($AK1756,Преподаватели!$E$3:$E$72,0),1)</f>
        <v>#N/A</v>
      </c>
      <c r="AU1756" s="186" t="e">
        <f>INDEX(Преподаватели!I$3:I$72,MATCH($AK1756,Преподаватели!$E$3:$E$72,0),1)</f>
        <v>#N/A</v>
      </c>
      <c r="AV1756" s="157"/>
      <c r="AW1756" s="163"/>
      <c r="AX1756" s="163"/>
      <c r="AY1756" s="164"/>
      <c r="AZ1756" s="165"/>
      <c r="BA1756" s="165"/>
    </row>
    <row r="1757" spans="1:53">
      <c r="A1757" s="22"/>
      <c r="B1757" s="145"/>
      <c r="C1757" s="68"/>
      <c r="D1757" s="21"/>
      <c r="E1757" s="21"/>
      <c r="F1757" s="21"/>
      <c r="G1757" s="20"/>
      <c r="H1757" s="21"/>
      <c r="I1757" s="49"/>
      <c r="J1757" s="37"/>
      <c r="K1757" s="31"/>
      <c r="L1757" s="31"/>
      <c r="M1757" s="38"/>
      <c r="N1757" s="193"/>
      <c r="O1757" s="21"/>
      <c r="P1757" s="21"/>
      <c r="Q1757" s="21"/>
      <c r="R1757" s="21"/>
      <c r="S1757" s="21"/>
      <c r="T1757" s="121"/>
      <c r="U1757" s="50">
        <f t="shared" si="534"/>
        <v>0</v>
      </c>
      <c r="V1757" s="29">
        <f t="shared" si="535"/>
        <v>0</v>
      </c>
      <c r="W1757" s="29">
        <f t="shared" si="536"/>
        <v>0</v>
      </c>
      <c r="X1757" s="57">
        <f t="shared" si="537"/>
        <v>0</v>
      </c>
      <c r="Y1757" s="29">
        <f t="shared" si="538"/>
        <v>0</v>
      </c>
      <c r="Z1757" s="20">
        <f t="shared" si="539"/>
        <v>0</v>
      </c>
      <c r="AA1757" s="20">
        <f t="shared" si="540"/>
        <v>0</v>
      </c>
      <c r="AB1757" s="20">
        <f t="shared" si="541"/>
        <v>0</v>
      </c>
      <c r="AC1757" s="20">
        <f t="shared" si="542"/>
        <v>0</v>
      </c>
      <c r="AD1757" s="20">
        <f t="shared" si="543"/>
        <v>0</v>
      </c>
      <c r="AE1757" s="23">
        <f t="shared" si="544"/>
        <v>0</v>
      </c>
      <c r="AF1757" s="25">
        <f t="shared" si="545"/>
        <v>0</v>
      </c>
      <c r="AG1757" s="230">
        <f t="shared" si="558"/>
        <v>0</v>
      </c>
      <c r="AH1757" s="25">
        <f t="shared" si="559"/>
        <v>0</v>
      </c>
      <c r="AI1757" s="23"/>
      <c r="AJ1757" s="49">
        <f t="shared" si="547"/>
        <v>0</v>
      </c>
      <c r="AK1757" s="181"/>
      <c r="AL1757" s="182" t="e">
        <f t="shared" si="548"/>
        <v>#N/A</v>
      </c>
      <c r="AM1757" s="69"/>
      <c r="AN1757" s="20"/>
      <c r="AO1757" s="20"/>
      <c r="AP1757" s="21"/>
      <c r="AQ1757" s="122"/>
      <c r="AR1757" s="185" t="e">
        <f>INDEX(Преподаватели!F$3:F$72,MATCH($AK1757,Преподаватели!$E$3:$E$72,0),1)</f>
        <v>#N/A</v>
      </c>
      <c r="AS1757" s="101" t="e">
        <f>INDEX(Преподаватели!G$3:G$72,MATCH($AK1757,Преподаватели!$E$3:$E$72,0),1)</f>
        <v>#N/A</v>
      </c>
      <c r="AT1757" s="101" t="e">
        <f>INDEX(Преподаватели!H$3:H$72,MATCH($AK1757,Преподаватели!$E$3:$E$72,0),1)</f>
        <v>#N/A</v>
      </c>
      <c r="AU1757" s="186" t="e">
        <f>INDEX(Преподаватели!I$3:I$72,MATCH($AK1757,Преподаватели!$E$3:$E$72,0),1)</f>
        <v>#N/A</v>
      </c>
      <c r="AV1757" s="157"/>
      <c r="AW1757" s="163"/>
      <c r="AX1757" s="163"/>
      <c r="AY1757" s="164"/>
      <c r="AZ1757" s="165"/>
      <c r="BA1757" s="165"/>
    </row>
    <row r="1758" spans="1:53" s="1" customFormat="1">
      <c r="A1758" s="21"/>
      <c r="B1758" s="145"/>
      <c r="C1758" s="68"/>
      <c r="D1758" s="21"/>
      <c r="E1758" s="21"/>
      <c r="F1758" s="21"/>
      <c r="G1758" s="20"/>
      <c r="H1758" s="21"/>
      <c r="I1758" s="49"/>
      <c r="J1758" s="37"/>
      <c r="K1758" s="31"/>
      <c r="L1758" s="31"/>
      <c r="M1758" s="38"/>
      <c r="N1758" s="193"/>
      <c r="O1758" s="21"/>
      <c r="P1758" s="21"/>
      <c r="Q1758" s="21"/>
      <c r="R1758" s="21"/>
      <c r="S1758" s="21"/>
      <c r="T1758" s="121"/>
      <c r="U1758" s="50">
        <f t="shared" si="534"/>
        <v>0</v>
      </c>
      <c r="V1758" s="29">
        <f t="shared" si="535"/>
        <v>0</v>
      </c>
      <c r="W1758" s="29">
        <f t="shared" si="536"/>
        <v>0</v>
      </c>
      <c r="X1758" s="57">
        <f t="shared" si="537"/>
        <v>0</v>
      </c>
      <c r="Y1758" s="29">
        <f t="shared" si="538"/>
        <v>0</v>
      </c>
      <c r="Z1758" s="20">
        <f t="shared" si="539"/>
        <v>0</v>
      </c>
      <c r="AA1758" s="20">
        <f t="shared" si="540"/>
        <v>0</v>
      </c>
      <c r="AB1758" s="20">
        <f t="shared" si="541"/>
        <v>0</v>
      </c>
      <c r="AC1758" s="20">
        <f t="shared" si="542"/>
        <v>0</v>
      </c>
      <c r="AD1758" s="20">
        <f t="shared" si="543"/>
        <v>0</v>
      </c>
      <c r="AE1758" s="23">
        <f t="shared" si="544"/>
        <v>0</v>
      </c>
      <c r="AF1758" s="25">
        <f t="shared" si="545"/>
        <v>0</v>
      </c>
      <c r="AG1758" s="230">
        <f t="shared" si="558"/>
        <v>0</v>
      </c>
      <c r="AH1758" s="25">
        <f t="shared" si="559"/>
        <v>0</v>
      </c>
      <c r="AI1758" s="23"/>
      <c r="AJ1758" s="49">
        <f t="shared" si="547"/>
        <v>0</v>
      </c>
      <c r="AK1758" s="181"/>
      <c r="AL1758" s="182" t="e">
        <f t="shared" si="548"/>
        <v>#N/A</v>
      </c>
      <c r="AM1758" s="158"/>
      <c r="AN1758" s="20"/>
      <c r="AO1758" s="20"/>
      <c r="AP1758" s="21"/>
      <c r="AQ1758" s="122"/>
      <c r="AR1758" s="185" t="e">
        <f>INDEX(Преподаватели!F$3:F$72,MATCH($AK1758,Преподаватели!$E$3:$E$72,0),1)</f>
        <v>#N/A</v>
      </c>
      <c r="AS1758" s="101" t="e">
        <f>INDEX(Преподаватели!G$3:G$72,MATCH($AK1758,Преподаватели!$E$3:$E$72,0),1)</f>
        <v>#N/A</v>
      </c>
      <c r="AT1758" s="101" t="e">
        <f>INDEX(Преподаватели!H$3:H$72,MATCH($AK1758,Преподаватели!$E$3:$E$72,0),1)</f>
        <v>#N/A</v>
      </c>
      <c r="AU1758" s="186" t="e">
        <f>INDEX(Преподаватели!I$3:I$72,MATCH($AK1758,Преподаватели!$E$3:$E$72,0),1)</f>
        <v>#N/A</v>
      </c>
      <c r="AV1758" s="157"/>
      <c r="AW1758" s="163"/>
      <c r="AX1758" s="163"/>
      <c r="AY1758" s="164"/>
      <c r="AZ1758" s="165"/>
      <c r="BA1758" s="165"/>
    </row>
    <row r="1759" spans="1:53" s="1" customFormat="1">
      <c r="A1759" s="21"/>
      <c r="B1759" s="145"/>
      <c r="C1759" s="68"/>
      <c r="D1759" s="21"/>
      <c r="E1759" s="21"/>
      <c r="F1759" s="21"/>
      <c r="G1759" s="20"/>
      <c r="H1759" s="21"/>
      <c r="I1759" s="49"/>
      <c r="J1759" s="37"/>
      <c r="K1759" s="31"/>
      <c r="L1759" s="31"/>
      <c r="M1759" s="38"/>
      <c r="N1759" s="193"/>
      <c r="O1759" s="21"/>
      <c r="P1759" s="21"/>
      <c r="Q1759" s="21"/>
      <c r="R1759" s="21"/>
      <c r="S1759" s="21"/>
      <c r="T1759" s="121"/>
      <c r="U1759" s="50">
        <f t="shared" si="534"/>
        <v>0</v>
      </c>
      <c r="V1759" s="29">
        <f t="shared" si="535"/>
        <v>0</v>
      </c>
      <c r="W1759" s="29">
        <f t="shared" si="536"/>
        <v>0</v>
      </c>
      <c r="X1759" s="57">
        <f t="shared" si="537"/>
        <v>0</v>
      </c>
      <c r="Y1759" s="29">
        <f t="shared" si="538"/>
        <v>0</v>
      </c>
      <c r="Z1759" s="20">
        <f t="shared" si="539"/>
        <v>0</v>
      </c>
      <c r="AA1759" s="20">
        <f t="shared" si="540"/>
        <v>0</v>
      </c>
      <c r="AB1759" s="20">
        <f t="shared" si="541"/>
        <v>0</v>
      </c>
      <c r="AC1759" s="20">
        <f t="shared" si="542"/>
        <v>0</v>
      </c>
      <c r="AD1759" s="20">
        <f t="shared" si="543"/>
        <v>0</v>
      </c>
      <c r="AE1759" s="23">
        <f t="shared" si="544"/>
        <v>0</v>
      </c>
      <c r="AF1759" s="25">
        <f t="shared" si="545"/>
        <v>0</v>
      </c>
      <c r="AG1759" s="230">
        <f t="shared" si="558"/>
        <v>0</v>
      </c>
      <c r="AH1759" s="25">
        <f t="shared" si="559"/>
        <v>0</v>
      </c>
      <c r="AI1759" s="23"/>
      <c r="AJ1759" s="49">
        <f t="shared" si="547"/>
        <v>0</v>
      </c>
      <c r="AK1759" s="181"/>
      <c r="AL1759" s="182" t="e">
        <f t="shared" si="548"/>
        <v>#N/A</v>
      </c>
      <c r="AM1759" s="158"/>
      <c r="AN1759" s="20"/>
      <c r="AO1759" s="20"/>
      <c r="AP1759" s="21"/>
      <c r="AQ1759" s="122"/>
      <c r="AR1759" s="185" t="e">
        <f>INDEX(Преподаватели!F$3:F$72,MATCH($AK1759,Преподаватели!$E$3:$E$72,0),1)</f>
        <v>#N/A</v>
      </c>
      <c r="AS1759" s="101" t="e">
        <f>INDEX(Преподаватели!G$3:G$72,MATCH($AK1759,Преподаватели!$E$3:$E$72,0),1)</f>
        <v>#N/A</v>
      </c>
      <c r="AT1759" s="101" t="e">
        <f>INDEX(Преподаватели!H$3:H$72,MATCH($AK1759,Преподаватели!$E$3:$E$72,0),1)</f>
        <v>#N/A</v>
      </c>
      <c r="AU1759" s="186" t="e">
        <f>INDEX(Преподаватели!I$3:I$72,MATCH($AK1759,Преподаватели!$E$3:$E$72,0),1)</f>
        <v>#N/A</v>
      </c>
      <c r="AV1759" s="157"/>
      <c r="AW1759" s="163"/>
      <c r="AX1759" s="163"/>
      <c r="AY1759" s="164"/>
      <c r="AZ1759" s="165"/>
      <c r="BA1759" s="165"/>
    </row>
    <row r="1760" spans="1:53" ht="15" customHeight="1">
      <c r="A1760" s="22"/>
      <c r="B1760" s="145"/>
      <c r="C1760" s="68"/>
      <c r="D1760" s="21"/>
      <c r="E1760" s="21"/>
      <c r="F1760" s="21"/>
      <c r="G1760" s="20"/>
      <c r="H1760" s="21"/>
      <c r="I1760" s="49"/>
      <c r="J1760" s="37"/>
      <c r="K1760" s="31"/>
      <c r="L1760" s="31"/>
      <c r="M1760" s="38"/>
      <c r="N1760" s="193"/>
      <c r="O1760" s="21"/>
      <c r="P1760" s="21"/>
      <c r="Q1760" s="21"/>
      <c r="R1760" s="21"/>
      <c r="S1760" s="21"/>
      <c r="T1760" s="121"/>
      <c r="U1760" s="50">
        <f t="shared" si="534"/>
        <v>0</v>
      </c>
      <c r="V1760" s="29">
        <f t="shared" si="535"/>
        <v>0</v>
      </c>
      <c r="W1760" s="29">
        <f t="shared" si="536"/>
        <v>0</v>
      </c>
      <c r="X1760" s="57">
        <f t="shared" si="537"/>
        <v>0</v>
      </c>
      <c r="Y1760" s="29">
        <f t="shared" si="538"/>
        <v>0</v>
      </c>
      <c r="Z1760" s="20">
        <f t="shared" si="539"/>
        <v>0</v>
      </c>
      <c r="AA1760" s="20">
        <f t="shared" si="540"/>
        <v>0</v>
      </c>
      <c r="AB1760" s="20">
        <f t="shared" si="541"/>
        <v>0</v>
      </c>
      <c r="AC1760" s="20">
        <f t="shared" si="542"/>
        <v>0</v>
      </c>
      <c r="AD1760" s="20">
        <f t="shared" si="543"/>
        <v>0</v>
      </c>
      <c r="AE1760" s="23">
        <f t="shared" si="544"/>
        <v>0</v>
      </c>
      <c r="AF1760" s="25">
        <f t="shared" si="545"/>
        <v>0</v>
      </c>
      <c r="AG1760" s="230">
        <f t="shared" si="558"/>
        <v>0</v>
      </c>
      <c r="AH1760" s="25">
        <f t="shared" si="559"/>
        <v>0</v>
      </c>
      <c r="AI1760" s="23"/>
      <c r="AJ1760" s="49">
        <f t="shared" si="547"/>
        <v>0</v>
      </c>
      <c r="AK1760" s="181"/>
      <c r="AL1760" s="182" t="e">
        <f t="shared" si="548"/>
        <v>#N/A</v>
      </c>
      <c r="AM1760" s="69"/>
      <c r="AN1760" s="20"/>
      <c r="AO1760" s="20"/>
      <c r="AP1760" s="21"/>
      <c r="AQ1760" s="122"/>
      <c r="AR1760" s="185" t="e">
        <f>INDEX(Преподаватели!F$3:F$72,MATCH($AK1760,Преподаватели!$E$3:$E$72,0),1)</f>
        <v>#N/A</v>
      </c>
      <c r="AS1760" s="101" t="e">
        <f>INDEX(Преподаватели!G$3:G$72,MATCH($AK1760,Преподаватели!$E$3:$E$72,0),1)</f>
        <v>#N/A</v>
      </c>
      <c r="AT1760" s="101" t="e">
        <f>INDEX(Преподаватели!H$3:H$72,MATCH($AK1760,Преподаватели!$E$3:$E$72,0),1)</f>
        <v>#N/A</v>
      </c>
      <c r="AU1760" s="186" t="e">
        <f>INDEX(Преподаватели!I$3:I$72,MATCH($AK1760,Преподаватели!$E$3:$E$72,0),1)</f>
        <v>#N/A</v>
      </c>
      <c r="AV1760" s="157"/>
      <c r="AW1760" s="163"/>
      <c r="AX1760" s="163"/>
      <c r="AY1760" s="164"/>
      <c r="AZ1760" s="165"/>
      <c r="BA1760" s="165"/>
    </row>
    <row r="1761" spans="1:53" s="1" customFormat="1">
      <c r="A1761" s="21"/>
      <c r="B1761" s="145"/>
      <c r="C1761" s="68"/>
      <c r="D1761" s="21"/>
      <c r="E1761" s="21"/>
      <c r="F1761" s="21"/>
      <c r="G1761" s="20"/>
      <c r="H1761" s="21"/>
      <c r="I1761" s="49"/>
      <c r="J1761" s="37"/>
      <c r="K1761" s="31"/>
      <c r="L1761" s="31"/>
      <c r="M1761" s="38"/>
      <c r="N1761" s="193"/>
      <c r="O1761" s="21"/>
      <c r="P1761" s="21"/>
      <c r="Q1761" s="21"/>
      <c r="R1761" s="21"/>
      <c r="S1761" s="21"/>
      <c r="T1761" s="121"/>
      <c r="U1761" s="50">
        <f t="shared" ref="U1761:U1765" si="592">Q1761</f>
        <v>0</v>
      </c>
      <c r="V1761" s="29">
        <f t="shared" ref="V1761:V1765" si="593">R1761*I1761</f>
        <v>0</v>
      </c>
      <c r="W1761" s="29">
        <f t="shared" ref="W1761:W1765" si="594">S1761*I1761</f>
        <v>0</v>
      </c>
      <c r="X1761" s="57">
        <f t="shared" ref="X1761:X1765" si="595">IF(AF1761&gt;0,0,IF(AND(D1761="Заоч.(д)",M1761="+"),N1761*2*0.25*H1761,IF(OR(M1761="+",M1761="+у"),H1761*0.25,IF(OR(M1761="к",M1761="к/кмс"),H1761*0.25,IF(OR(M1761="кк",M1761="кк/кмс"),H1761*0.25*2,IF(OR(M1761="рр",M1761="рр/кмс"),H1761*0.5,IF(OR(M1761="кр",M1761="кр/кмс"),H1761*1,0)))))))</f>
        <v>0</v>
      </c>
      <c r="Y1761" s="29">
        <f t="shared" ref="Y1761:Y1765" si="596">IF(L1761="+",H1761*3,IF(L1761="+в",H1761*3,0))</f>
        <v>0</v>
      </c>
      <c r="Z1761" s="20">
        <f t="shared" ref="Z1761:Z1765" si="597">IF(AND(D1761="Заоч.(д)",K1761="+"),H1761*0.1,IF(AF1761&gt;0,0,IF(AND(K1761="+",R1761="",S1761="",O1761=Q1761+T1761),H1761*0.1,0)))</f>
        <v>0</v>
      </c>
      <c r="AA1761" s="20">
        <f t="shared" ref="AA1761:AA1765" si="598">IF(H1761&lt;6,0,IF(AND(D1761="Ден.",J1761="+"),I1761*2,IF(AND(D1761="Ден.",J1761="+п"),I1761*2,0)))</f>
        <v>0</v>
      </c>
      <c r="AB1761" s="20">
        <f t="shared" ref="AB1761:AB1765" si="599">IF(AND(J1761="+",D1761="Заоч.(д)"),H1761*0.1,IF(J1761="+",H1761*0.25,0))</f>
        <v>0</v>
      </c>
      <c r="AC1761" s="20">
        <f t="shared" ref="AC1761:AC1765" si="600">IF(B1761="Керівництво бакалаврськими роботами",H1761*10,IF(B1761="Керівництво магістерськими роботами",H1761*20,IF(B1761="Рецензування бакалаврських робіт",H1761*1,IF(B1761="Рецензування магістерських робіт",H1761*2,IF(B1761="Нормоконтроль",H1761*0.33,0)))))</f>
        <v>0</v>
      </c>
      <c r="AD1761" s="20">
        <f t="shared" ref="AD1761:AD1765" si="601">IF(B1761="Голова ЕК (екзамен)",H1761*0.5,IF(B1761="Голова ЕК (захист)",H1761*0.5,IF(B1761="Участь у ЕК (екзамен)",H1761*0.33,IF(B1761="Участь у ЕК (захист)",H1761*0.33,0))))</f>
        <v>0</v>
      </c>
      <c r="AE1761" s="23">
        <f t="shared" ref="AE1761:AE1765" si="602">IF(B1761="Керівництво аспірантами (очна)",H1761*25,IF(B1761="Керівництво аспірантами (заочна)",H1761*25,IF(B1761="Рецензування рефератів (асп.)",H1761*2,IF(B1761="Кандидатські іспити",H1761*0.5,IF(B1761="Вступні іспити (асп.)",H1761*0.5,IF(B1761="Наукове консультування докторантів",H1761*50,0))))))</f>
        <v>0</v>
      </c>
      <c r="AF1761" s="25">
        <f t="shared" ref="AF1761:AF1765" si="603">IF(AND(A1761="ПедПр",D1761="Ден."),H1761*N1761/1.5,IF(AND(A1761="ПедПр",D1761="Заоч."),H1761*0.5*N1761/1.5,IF(AND(A1761="ПедПр",D1761="Заоч.(д)"),H1761*0.5*N1761/1.5,IF(AND(A1761="Пр",D1761="Ден."),H1761*0.5,IF(AND(A1761="Пр",D1761="Заоч."),H1761*0.1,IF(AND(A1761="Пр",D1761="Заоч.(д)"),H1761*0.1,IF(AND(A1761="НПрКПУ",D1761="Ден.",H1761&gt;=5),ROUND(H1761/6,1)*N1761/3*2*2,0)))))))</f>
        <v>0</v>
      </c>
      <c r="AG1761" s="230">
        <f t="shared" ref="AG1761:AG1765" si="604">IF(OR(L1761="+",A1761="Пр",A1761="ПедПр",A1761="НПрКПУ"),0,IF(OR(D1761="Ден.(д)",D1761="Заоч.(д)"),N1761*0.5*H1761,IF((V1761+W1761)&gt;0,N1761*H1761*0.08,0)))</f>
        <v>0</v>
      </c>
      <c r="AH1761" s="25">
        <f t="shared" ref="AH1761:AH1765" si="605">IF(AF1761&gt;0,0,IF(D1761="Заоч.",0,IF(OR(D1761="Ден.(д)",D1761="Заоч.(д)"),0,IF(Q1761&gt;0,N1761*H1761*0.02,0))))</f>
        <v>0</v>
      </c>
      <c r="AI1761" s="23"/>
      <c r="AJ1761" s="49">
        <f t="shared" ref="AJ1761:AJ1765" si="606">SUM(U1761:AI1761)</f>
        <v>0</v>
      </c>
      <c r="AK1761" s="181"/>
      <c r="AL1761" s="182" t="e">
        <f t="shared" ref="AL1761:AL1765" si="607">IF(OR(AU1761="проф.",AT1761="д.н."),AJ1761/600,AJ1761/600)</f>
        <v>#N/A</v>
      </c>
      <c r="AM1761" s="158"/>
      <c r="AN1761" s="20"/>
      <c r="AO1761" s="20"/>
      <c r="AP1761" s="21"/>
      <c r="AQ1761" s="122"/>
      <c r="AR1761" s="185" t="e">
        <f>INDEX(Преподаватели!F$3:F$72,MATCH($AK1761,Преподаватели!$E$3:$E$72,0),1)</f>
        <v>#N/A</v>
      </c>
      <c r="AS1761" s="101" t="e">
        <f>INDEX(Преподаватели!G$3:G$72,MATCH($AK1761,Преподаватели!$E$3:$E$72,0),1)</f>
        <v>#N/A</v>
      </c>
      <c r="AT1761" s="101" t="e">
        <f>INDEX(Преподаватели!H$3:H$72,MATCH($AK1761,Преподаватели!$E$3:$E$72,0),1)</f>
        <v>#N/A</v>
      </c>
      <c r="AU1761" s="186" t="e">
        <f>INDEX(Преподаватели!I$3:I$72,MATCH($AK1761,Преподаватели!$E$3:$E$72,0),1)</f>
        <v>#N/A</v>
      </c>
      <c r="AV1761" s="157"/>
      <c r="AW1761" s="163"/>
      <c r="AX1761" s="163"/>
      <c r="AY1761" s="164"/>
      <c r="AZ1761" s="165"/>
      <c r="BA1761" s="165"/>
    </row>
    <row r="1762" spans="1:53">
      <c r="A1762" s="22"/>
      <c r="B1762" s="145"/>
      <c r="C1762" s="68"/>
      <c r="D1762" s="21"/>
      <c r="E1762" s="21"/>
      <c r="F1762" s="21"/>
      <c r="G1762" s="20"/>
      <c r="H1762" s="21"/>
      <c r="I1762" s="49"/>
      <c r="J1762" s="37"/>
      <c r="K1762" s="31"/>
      <c r="L1762" s="31"/>
      <c r="M1762" s="38"/>
      <c r="N1762" s="193"/>
      <c r="O1762" s="21"/>
      <c r="P1762" s="21"/>
      <c r="Q1762" s="21"/>
      <c r="R1762" s="21"/>
      <c r="S1762" s="21"/>
      <c r="T1762" s="121"/>
      <c r="U1762" s="50">
        <f t="shared" si="592"/>
        <v>0</v>
      </c>
      <c r="V1762" s="29">
        <f t="shared" si="593"/>
        <v>0</v>
      </c>
      <c r="W1762" s="29">
        <f t="shared" si="594"/>
        <v>0</v>
      </c>
      <c r="X1762" s="57">
        <f t="shared" si="595"/>
        <v>0</v>
      </c>
      <c r="Y1762" s="29">
        <f t="shared" si="596"/>
        <v>0</v>
      </c>
      <c r="Z1762" s="20">
        <f t="shared" si="597"/>
        <v>0</v>
      </c>
      <c r="AA1762" s="20">
        <f t="shared" si="598"/>
        <v>0</v>
      </c>
      <c r="AB1762" s="20">
        <f t="shared" si="599"/>
        <v>0</v>
      </c>
      <c r="AC1762" s="20">
        <f t="shared" si="600"/>
        <v>0</v>
      </c>
      <c r="AD1762" s="20">
        <f t="shared" si="601"/>
        <v>0</v>
      </c>
      <c r="AE1762" s="23">
        <f t="shared" si="602"/>
        <v>0</v>
      </c>
      <c r="AF1762" s="25">
        <f t="shared" si="603"/>
        <v>0</v>
      </c>
      <c r="AG1762" s="230">
        <f t="shared" si="604"/>
        <v>0</v>
      </c>
      <c r="AH1762" s="25">
        <f t="shared" si="605"/>
        <v>0</v>
      </c>
      <c r="AI1762" s="23"/>
      <c r="AJ1762" s="49">
        <f t="shared" si="606"/>
        <v>0</v>
      </c>
      <c r="AK1762" s="181"/>
      <c r="AL1762" s="182" t="e">
        <f t="shared" si="607"/>
        <v>#N/A</v>
      </c>
      <c r="AM1762" s="69"/>
      <c r="AN1762" s="20"/>
      <c r="AO1762" s="20"/>
      <c r="AP1762" s="21"/>
      <c r="AQ1762" s="122"/>
      <c r="AR1762" s="185" t="e">
        <f>INDEX(Преподаватели!F$3:F$72,MATCH($AK1762,Преподаватели!$E$3:$E$72,0),1)</f>
        <v>#N/A</v>
      </c>
      <c r="AS1762" s="101" t="e">
        <f>INDEX(Преподаватели!G$3:G$72,MATCH($AK1762,Преподаватели!$E$3:$E$72,0),1)</f>
        <v>#N/A</v>
      </c>
      <c r="AT1762" s="101" t="e">
        <f>INDEX(Преподаватели!H$3:H$72,MATCH($AK1762,Преподаватели!$E$3:$E$72,0),1)</f>
        <v>#N/A</v>
      </c>
      <c r="AU1762" s="186" t="e">
        <f>INDEX(Преподаватели!I$3:I$72,MATCH($AK1762,Преподаватели!$E$3:$E$72,0),1)</f>
        <v>#N/A</v>
      </c>
      <c r="AV1762" s="157"/>
      <c r="AW1762" s="163"/>
      <c r="AX1762" s="163"/>
      <c r="AY1762" s="164"/>
      <c r="AZ1762" s="165"/>
      <c r="BA1762" s="165"/>
    </row>
    <row r="1763" spans="1:53" s="1" customFormat="1">
      <c r="A1763" s="21"/>
      <c r="B1763" s="145"/>
      <c r="C1763" s="68"/>
      <c r="D1763" s="21"/>
      <c r="E1763" s="21"/>
      <c r="F1763" s="21"/>
      <c r="G1763" s="20"/>
      <c r="H1763" s="21"/>
      <c r="I1763" s="49"/>
      <c r="J1763" s="37"/>
      <c r="K1763" s="31"/>
      <c r="L1763" s="31"/>
      <c r="M1763" s="38"/>
      <c r="N1763" s="193"/>
      <c r="O1763" s="21"/>
      <c r="P1763" s="21"/>
      <c r="Q1763" s="21"/>
      <c r="R1763" s="21"/>
      <c r="S1763" s="21"/>
      <c r="T1763" s="121"/>
      <c r="U1763" s="50">
        <f t="shared" si="592"/>
        <v>0</v>
      </c>
      <c r="V1763" s="29">
        <f t="shared" si="593"/>
        <v>0</v>
      </c>
      <c r="W1763" s="29">
        <f t="shared" si="594"/>
        <v>0</v>
      </c>
      <c r="X1763" s="57">
        <f t="shared" si="595"/>
        <v>0</v>
      </c>
      <c r="Y1763" s="29">
        <f t="shared" si="596"/>
        <v>0</v>
      </c>
      <c r="Z1763" s="20">
        <f t="shared" si="597"/>
        <v>0</v>
      </c>
      <c r="AA1763" s="20">
        <f t="shared" si="598"/>
        <v>0</v>
      </c>
      <c r="AB1763" s="20">
        <f t="shared" si="599"/>
        <v>0</v>
      </c>
      <c r="AC1763" s="20">
        <f t="shared" si="600"/>
        <v>0</v>
      </c>
      <c r="AD1763" s="20">
        <f t="shared" si="601"/>
        <v>0</v>
      </c>
      <c r="AE1763" s="23">
        <f t="shared" si="602"/>
        <v>0</v>
      </c>
      <c r="AF1763" s="25">
        <f t="shared" si="603"/>
        <v>0</v>
      </c>
      <c r="AG1763" s="230">
        <f t="shared" si="604"/>
        <v>0</v>
      </c>
      <c r="AH1763" s="25">
        <f t="shared" si="605"/>
        <v>0</v>
      </c>
      <c r="AI1763" s="23"/>
      <c r="AJ1763" s="49">
        <f t="shared" si="606"/>
        <v>0</v>
      </c>
      <c r="AK1763" s="181"/>
      <c r="AL1763" s="182" t="e">
        <f t="shared" si="607"/>
        <v>#N/A</v>
      </c>
      <c r="AM1763" s="158"/>
      <c r="AN1763" s="20"/>
      <c r="AO1763" s="20"/>
      <c r="AP1763" s="21"/>
      <c r="AQ1763" s="122"/>
      <c r="AR1763" s="185" t="e">
        <f>INDEX(Преподаватели!F$3:F$72,MATCH($AK1763,Преподаватели!$E$3:$E$72,0),1)</f>
        <v>#N/A</v>
      </c>
      <c r="AS1763" s="101" t="e">
        <f>INDEX(Преподаватели!G$3:G$72,MATCH($AK1763,Преподаватели!$E$3:$E$72,0),1)</f>
        <v>#N/A</v>
      </c>
      <c r="AT1763" s="101" t="e">
        <f>INDEX(Преподаватели!H$3:H$72,MATCH($AK1763,Преподаватели!$E$3:$E$72,0),1)</f>
        <v>#N/A</v>
      </c>
      <c r="AU1763" s="186" t="e">
        <f>INDEX(Преподаватели!I$3:I$72,MATCH($AK1763,Преподаватели!$E$3:$E$72,0),1)</f>
        <v>#N/A</v>
      </c>
      <c r="AV1763" s="157"/>
      <c r="AW1763" s="163"/>
      <c r="AX1763" s="163"/>
      <c r="AY1763" s="164"/>
      <c r="AZ1763" s="165"/>
      <c r="BA1763" s="165"/>
    </row>
    <row r="1764" spans="1:53" s="1" customFormat="1">
      <c r="A1764" s="21"/>
      <c r="B1764" s="145"/>
      <c r="C1764" s="68"/>
      <c r="D1764" s="21"/>
      <c r="E1764" s="21"/>
      <c r="F1764" s="21"/>
      <c r="G1764" s="20"/>
      <c r="H1764" s="21"/>
      <c r="I1764" s="49"/>
      <c r="J1764" s="37"/>
      <c r="K1764" s="31"/>
      <c r="L1764" s="31"/>
      <c r="M1764" s="38"/>
      <c r="N1764" s="193"/>
      <c r="O1764" s="21"/>
      <c r="P1764" s="21"/>
      <c r="Q1764" s="21"/>
      <c r="R1764" s="21"/>
      <c r="S1764" s="21"/>
      <c r="T1764" s="121"/>
      <c r="U1764" s="50">
        <f t="shared" si="592"/>
        <v>0</v>
      </c>
      <c r="V1764" s="29">
        <f t="shared" si="593"/>
        <v>0</v>
      </c>
      <c r="W1764" s="29">
        <f t="shared" si="594"/>
        <v>0</v>
      </c>
      <c r="X1764" s="57">
        <f t="shared" si="595"/>
        <v>0</v>
      </c>
      <c r="Y1764" s="29">
        <f t="shared" si="596"/>
        <v>0</v>
      </c>
      <c r="Z1764" s="20">
        <f t="shared" si="597"/>
        <v>0</v>
      </c>
      <c r="AA1764" s="20">
        <f t="shared" si="598"/>
        <v>0</v>
      </c>
      <c r="AB1764" s="20">
        <f t="shared" si="599"/>
        <v>0</v>
      </c>
      <c r="AC1764" s="20">
        <f t="shared" si="600"/>
        <v>0</v>
      </c>
      <c r="AD1764" s="20">
        <f t="shared" si="601"/>
        <v>0</v>
      </c>
      <c r="AE1764" s="23">
        <f t="shared" si="602"/>
        <v>0</v>
      </c>
      <c r="AF1764" s="25">
        <f t="shared" si="603"/>
        <v>0</v>
      </c>
      <c r="AG1764" s="230">
        <f t="shared" si="604"/>
        <v>0</v>
      </c>
      <c r="AH1764" s="25">
        <f t="shared" si="605"/>
        <v>0</v>
      </c>
      <c r="AI1764" s="23"/>
      <c r="AJ1764" s="49">
        <f t="shared" si="606"/>
        <v>0</v>
      </c>
      <c r="AK1764" s="181"/>
      <c r="AL1764" s="182" t="e">
        <f t="shared" si="607"/>
        <v>#N/A</v>
      </c>
      <c r="AM1764" s="158"/>
      <c r="AN1764" s="20"/>
      <c r="AO1764" s="20"/>
      <c r="AP1764" s="21"/>
      <c r="AQ1764" s="122"/>
      <c r="AR1764" s="185" t="e">
        <f>INDEX(Преподаватели!F$3:F$72,MATCH($AK1764,Преподаватели!$E$3:$E$72,0),1)</f>
        <v>#N/A</v>
      </c>
      <c r="AS1764" s="101" t="e">
        <f>INDEX(Преподаватели!G$3:G$72,MATCH($AK1764,Преподаватели!$E$3:$E$72,0),1)</f>
        <v>#N/A</v>
      </c>
      <c r="AT1764" s="101" t="e">
        <f>INDEX(Преподаватели!H$3:H$72,MATCH($AK1764,Преподаватели!$E$3:$E$72,0),1)</f>
        <v>#N/A</v>
      </c>
      <c r="AU1764" s="186" t="e">
        <f>INDEX(Преподаватели!I$3:I$72,MATCH($AK1764,Преподаватели!$E$3:$E$72,0),1)</f>
        <v>#N/A</v>
      </c>
      <c r="AV1764" s="157"/>
      <c r="AW1764" s="163"/>
      <c r="AX1764" s="163"/>
      <c r="AY1764" s="164"/>
      <c r="AZ1764" s="165"/>
      <c r="BA1764" s="165"/>
    </row>
    <row r="1765" spans="1:53" ht="15" customHeight="1">
      <c r="A1765" s="22"/>
      <c r="B1765" s="145"/>
      <c r="C1765" s="68"/>
      <c r="D1765" s="21"/>
      <c r="E1765" s="21"/>
      <c r="F1765" s="21"/>
      <c r="G1765" s="20"/>
      <c r="H1765" s="21"/>
      <c r="I1765" s="49"/>
      <c r="J1765" s="37"/>
      <c r="K1765" s="31"/>
      <c r="L1765" s="31"/>
      <c r="M1765" s="38"/>
      <c r="N1765" s="193"/>
      <c r="O1765" s="21"/>
      <c r="P1765" s="21"/>
      <c r="Q1765" s="21"/>
      <c r="R1765" s="21"/>
      <c r="S1765" s="21"/>
      <c r="T1765" s="121"/>
      <c r="U1765" s="50">
        <f t="shared" si="592"/>
        <v>0</v>
      </c>
      <c r="V1765" s="29">
        <f t="shared" si="593"/>
        <v>0</v>
      </c>
      <c r="W1765" s="29">
        <f t="shared" si="594"/>
        <v>0</v>
      </c>
      <c r="X1765" s="57">
        <f t="shared" si="595"/>
        <v>0</v>
      </c>
      <c r="Y1765" s="29">
        <f t="shared" si="596"/>
        <v>0</v>
      </c>
      <c r="Z1765" s="20">
        <f t="shared" si="597"/>
        <v>0</v>
      </c>
      <c r="AA1765" s="20">
        <f t="shared" si="598"/>
        <v>0</v>
      </c>
      <c r="AB1765" s="20">
        <f t="shared" si="599"/>
        <v>0</v>
      </c>
      <c r="AC1765" s="20">
        <f t="shared" si="600"/>
        <v>0</v>
      </c>
      <c r="AD1765" s="20">
        <f t="shared" si="601"/>
        <v>0</v>
      </c>
      <c r="AE1765" s="23">
        <f t="shared" si="602"/>
        <v>0</v>
      </c>
      <c r="AF1765" s="25">
        <f t="shared" si="603"/>
        <v>0</v>
      </c>
      <c r="AG1765" s="230">
        <f t="shared" si="604"/>
        <v>0</v>
      </c>
      <c r="AH1765" s="25">
        <f t="shared" si="605"/>
        <v>0</v>
      </c>
      <c r="AI1765" s="23"/>
      <c r="AJ1765" s="49">
        <f t="shared" si="606"/>
        <v>0</v>
      </c>
      <c r="AK1765" s="181"/>
      <c r="AL1765" s="182" t="e">
        <f t="shared" si="607"/>
        <v>#N/A</v>
      </c>
      <c r="AM1765" s="69"/>
      <c r="AN1765" s="20"/>
      <c r="AO1765" s="20"/>
      <c r="AP1765" s="21"/>
      <c r="AQ1765" s="122"/>
      <c r="AR1765" s="185" t="e">
        <f>INDEX(Преподаватели!F$3:F$72,MATCH($AK1765,Преподаватели!$E$3:$E$72,0),1)</f>
        <v>#N/A</v>
      </c>
      <c r="AS1765" s="101" t="e">
        <f>INDEX(Преподаватели!G$3:G$72,MATCH($AK1765,Преподаватели!$E$3:$E$72,0),1)</f>
        <v>#N/A</v>
      </c>
      <c r="AT1765" s="101" t="e">
        <f>INDEX(Преподаватели!H$3:H$72,MATCH($AK1765,Преподаватели!$E$3:$E$72,0),1)</f>
        <v>#N/A</v>
      </c>
      <c r="AU1765" s="186" t="e">
        <f>INDEX(Преподаватели!I$3:I$72,MATCH($AK1765,Преподаватели!$E$3:$E$72,0),1)</f>
        <v>#N/A</v>
      </c>
      <c r="AV1765" s="157"/>
      <c r="AW1765" s="163"/>
      <c r="AX1765" s="163"/>
      <c r="AY1765" s="164"/>
      <c r="AZ1765" s="165"/>
      <c r="BA1765" s="165"/>
    </row>
    <row r="1766" spans="1:53" s="1" customFormat="1">
      <c r="A1766" s="21"/>
      <c r="B1766" s="145"/>
      <c r="C1766" s="68"/>
      <c r="D1766" s="21"/>
      <c r="E1766" s="21"/>
      <c r="F1766" s="21"/>
      <c r="G1766" s="20"/>
      <c r="H1766" s="21"/>
      <c r="I1766" s="49"/>
      <c r="J1766" s="37"/>
      <c r="K1766" s="31"/>
      <c r="L1766" s="31"/>
      <c r="M1766" s="38"/>
      <c r="N1766" s="193"/>
      <c r="O1766" s="21"/>
      <c r="P1766" s="21"/>
      <c r="Q1766" s="21"/>
      <c r="R1766" s="21"/>
      <c r="S1766" s="21"/>
      <c r="T1766" s="121"/>
      <c r="U1766" s="50">
        <f t="shared" ref="U1766:U1770" si="608">Q1766</f>
        <v>0</v>
      </c>
      <c r="V1766" s="29">
        <f t="shared" ref="V1766:V1770" si="609">R1766*I1766</f>
        <v>0</v>
      </c>
      <c r="W1766" s="29">
        <f t="shared" ref="W1766:W1770" si="610">S1766*I1766</f>
        <v>0</v>
      </c>
      <c r="X1766" s="57">
        <f t="shared" ref="X1766:X1770" si="611">IF(AF1766&gt;0,0,IF(AND(D1766="Заоч.(д)",M1766="+"),N1766*2*0.25*H1766,IF(OR(M1766="+",M1766="+у"),H1766*0.25,IF(OR(M1766="к",M1766="к/кмс"),H1766*0.25,IF(OR(M1766="кк",M1766="кк/кмс"),H1766*0.25*2,IF(OR(M1766="рр",M1766="рр/кмс"),H1766*0.5,IF(OR(M1766="кр",M1766="кр/кмс"),H1766*1,0)))))))</f>
        <v>0</v>
      </c>
      <c r="Y1766" s="29">
        <f t="shared" ref="Y1766:Y1770" si="612">IF(L1766="+",H1766*3,IF(L1766="+в",H1766*3,0))</f>
        <v>0</v>
      </c>
      <c r="Z1766" s="20">
        <f t="shared" ref="Z1766:Z1770" si="613">IF(AND(D1766="Заоч.(д)",K1766="+"),H1766*0.1,IF(AF1766&gt;0,0,IF(AND(K1766="+",R1766="",S1766="",O1766=Q1766+T1766),H1766*0.1,0)))</f>
        <v>0</v>
      </c>
      <c r="AA1766" s="20">
        <f t="shared" ref="AA1766:AA1770" si="614">IF(H1766&lt;6,0,IF(AND(D1766="Ден.",J1766="+"),I1766*2,IF(AND(D1766="Ден.",J1766="+п"),I1766*2,0)))</f>
        <v>0</v>
      </c>
      <c r="AB1766" s="20">
        <f t="shared" ref="AB1766:AB1770" si="615">IF(AND(J1766="+",D1766="Заоч.(д)"),H1766*0.1,IF(J1766="+",H1766*0.25,0))</f>
        <v>0</v>
      </c>
      <c r="AC1766" s="20">
        <f t="shared" ref="AC1766:AC1770" si="616">IF(B1766="Керівництво бакалаврськими роботами",H1766*10,IF(B1766="Керівництво магістерськими роботами",H1766*20,IF(B1766="Рецензування бакалаврських робіт",H1766*1,IF(B1766="Рецензування магістерських робіт",H1766*2,IF(B1766="Нормоконтроль",H1766*0.33,0)))))</f>
        <v>0</v>
      </c>
      <c r="AD1766" s="20">
        <f t="shared" ref="AD1766:AD1770" si="617">IF(B1766="Голова ЕК (екзамен)",H1766*0.5,IF(B1766="Голова ЕК (захист)",H1766*0.5,IF(B1766="Участь у ЕК (екзамен)",H1766*0.33,IF(B1766="Участь у ЕК (захист)",H1766*0.33,0))))</f>
        <v>0</v>
      </c>
      <c r="AE1766" s="23">
        <f t="shared" ref="AE1766:AE1770" si="618">IF(B1766="Керівництво аспірантами (очна)",H1766*25,IF(B1766="Керівництво аспірантами (заочна)",H1766*25,IF(B1766="Рецензування рефератів (асп.)",H1766*2,IF(B1766="Кандидатські іспити",H1766*0.5,IF(B1766="Вступні іспити (асп.)",H1766*0.5,IF(B1766="Наукове консультування докторантів",H1766*50,0))))))</f>
        <v>0</v>
      </c>
      <c r="AF1766" s="25">
        <f t="shared" ref="AF1766:AF1770" si="619">IF(AND(A1766="ПедПр",D1766="Ден."),H1766*N1766/1.5,IF(AND(A1766="ПедПр",D1766="Заоч."),H1766*0.5*N1766/1.5,IF(AND(A1766="ПедПр",D1766="Заоч.(д)"),H1766*0.5*N1766/1.5,IF(AND(A1766="Пр",D1766="Ден."),H1766*0.5,IF(AND(A1766="Пр",D1766="Заоч."),H1766*0.1,IF(AND(A1766="Пр",D1766="Заоч.(д)"),H1766*0.1,IF(AND(A1766="НПрКПУ",D1766="Ден.",H1766&gt;=5),ROUND(H1766/6,1)*N1766/3*2*2,0)))))))</f>
        <v>0</v>
      </c>
      <c r="AG1766" s="230">
        <f t="shared" ref="AG1766:AG1770" si="620">IF(OR(L1766="+",A1766="Пр",A1766="ПедПр",A1766="НПрКПУ"),0,IF(OR(D1766="Ден.(д)",D1766="Заоч.(д)"),N1766*0.5*H1766,IF((V1766+W1766)&gt;0,N1766*H1766*0.08,0)))</f>
        <v>0</v>
      </c>
      <c r="AH1766" s="25">
        <f t="shared" ref="AH1766:AH1770" si="621">IF(AF1766&gt;0,0,IF(D1766="Заоч.",0,IF(OR(D1766="Ден.(д)",D1766="Заоч.(д)"),0,IF(Q1766&gt;0,N1766*H1766*0.02,0))))</f>
        <v>0</v>
      </c>
      <c r="AI1766" s="23"/>
      <c r="AJ1766" s="49">
        <f t="shared" ref="AJ1766:AJ1770" si="622">SUM(U1766:AI1766)</f>
        <v>0</v>
      </c>
      <c r="AK1766" s="181"/>
      <c r="AL1766" s="182" t="e">
        <f t="shared" ref="AL1766:AL1770" si="623">IF(OR(AU1766="проф.",AT1766="д.н."),AJ1766/600,AJ1766/600)</f>
        <v>#N/A</v>
      </c>
      <c r="AM1766" s="158"/>
      <c r="AN1766" s="20"/>
      <c r="AO1766" s="20"/>
      <c r="AP1766" s="21"/>
      <c r="AQ1766" s="122"/>
      <c r="AR1766" s="185" t="e">
        <f>INDEX(Преподаватели!F$3:F$72,MATCH($AK1766,Преподаватели!$E$3:$E$72,0),1)</f>
        <v>#N/A</v>
      </c>
      <c r="AS1766" s="101" t="e">
        <f>INDEX(Преподаватели!G$3:G$72,MATCH($AK1766,Преподаватели!$E$3:$E$72,0),1)</f>
        <v>#N/A</v>
      </c>
      <c r="AT1766" s="101" t="e">
        <f>INDEX(Преподаватели!H$3:H$72,MATCH($AK1766,Преподаватели!$E$3:$E$72,0),1)</f>
        <v>#N/A</v>
      </c>
      <c r="AU1766" s="186" t="e">
        <f>INDEX(Преподаватели!I$3:I$72,MATCH($AK1766,Преподаватели!$E$3:$E$72,0),1)</f>
        <v>#N/A</v>
      </c>
      <c r="AV1766" s="157"/>
      <c r="AW1766" s="163"/>
      <c r="AX1766" s="163"/>
      <c r="AY1766" s="164"/>
      <c r="AZ1766" s="165"/>
      <c r="BA1766" s="165"/>
    </row>
    <row r="1767" spans="1:53">
      <c r="A1767" s="22"/>
      <c r="B1767" s="145"/>
      <c r="C1767" s="68"/>
      <c r="D1767" s="21"/>
      <c r="E1767" s="21"/>
      <c r="F1767" s="21"/>
      <c r="G1767" s="20"/>
      <c r="H1767" s="21"/>
      <c r="I1767" s="49"/>
      <c r="J1767" s="37"/>
      <c r="K1767" s="31"/>
      <c r="L1767" s="31"/>
      <c r="M1767" s="38"/>
      <c r="N1767" s="193"/>
      <c r="O1767" s="21"/>
      <c r="P1767" s="21"/>
      <c r="Q1767" s="21"/>
      <c r="R1767" s="21"/>
      <c r="S1767" s="21"/>
      <c r="T1767" s="121"/>
      <c r="U1767" s="50">
        <f t="shared" si="608"/>
        <v>0</v>
      </c>
      <c r="V1767" s="29">
        <f t="shared" si="609"/>
        <v>0</v>
      </c>
      <c r="W1767" s="29">
        <f t="shared" si="610"/>
        <v>0</v>
      </c>
      <c r="X1767" s="57">
        <f t="shared" si="611"/>
        <v>0</v>
      </c>
      <c r="Y1767" s="29">
        <f t="shared" si="612"/>
        <v>0</v>
      </c>
      <c r="Z1767" s="20">
        <f t="shared" si="613"/>
        <v>0</v>
      </c>
      <c r="AA1767" s="20">
        <f t="shared" si="614"/>
        <v>0</v>
      </c>
      <c r="AB1767" s="20">
        <f t="shared" si="615"/>
        <v>0</v>
      </c>
      <c r="AC1767" s="20">
        <f t="shared" si="616"/>
        <v>0</v>
      </c>
      <c r="AD1767" s="20">
        <f t="shared" si="617"/>
        <v>0</v>
      </c>
      <c r="AE1767" s="23">
        <f t="shared" si="618"/>
        <v>0</v>
      </c>
      <c r="AF1767" s="25">
        <f t="shared" si="619"/>
        <v>0</v>
      </c>
      <c r="AG1767" s="230">
        <f t="shared" si="620"/>
        <v>0</v>
      </c>
      <c r="AH1767" s="25">
        <f t="shared" si="621"/>
        <v>0</v>
      </c>
      <c r="AI1767" s="23"/>
      <c r="AJ1767" s="49">
        <f t="shared" si="622"/>
        <v>0</v>
      </c>
      <c r="AK1767" s="181"/>
      <c r="AL1767" s="182" t="e">
        <f t="shared" si="623"/>
        <v>#N/A</v>
      </c>
      <c r="AM1767" s="69"/>
      <c r="AN1767" s="20"/>
      <c r="AO1767" s="20"/>
      <c r="AP1767" s="21"/>
      <c r="AQ1767" s="122"/>
      <c r="AR1767" s="185" t="e">
        <f>INDEX(Преподаватели!F$3:F$72,MATCH($AK1767,Преподаватели!$E$3:$E$72,0),1)</f>
        <v>#N/A</v>
      </c>
      <c r="AS1767" s="101" t="e">
        <f>INDEX(Преподаватели!G$3:G$72,MATCH($AK1767,Преподаватели!$E$3:$E$72,0),1)</f>
        <v>#N/A</v>
      </c>
      <c r="AT1767" s="101" t="e">
        <f>INDEX(Преподаватели!H$3:H$72,MATCH($AK1767,Преподаватели!$E$3:$E$72,0),1)</f>
        <v>#N/A</v>
      </c>
      <c r="AU1767" s="186" t="e">
        <f>INDEX(Преподаватели!I$3:I$72,MATCH($AK1767,Преподаватели!$E$3:$E$72,0),1)</f>
        <v>#N/A</v>
      </c>
      <c r="AV1767" s="157"/>
      <c r="AW1767" s="163"/>
      <c r="AX1767" s="163"/>
      <c r="AY1767" s="164"/>
      <c r="AZ1767" s="165"/>
      <c r="BA1767" s="165"/>
    </row>
    <row r="1768" spans="1:53" s="1" customFormat="1">
      <c r="A1768" s="21"/>
      <c r="B1768" s="145"/>
      <c r="C1768" s="68"/>
      <c r="D1768" s="21"/>
      <c r="E1768" s="21"/>
      <c r="F1768" s="21"/>
      <c r="G1768" s="20"/>
      <c r="H1768" s="21"/>
      <c r="I1768" s="49"/>
      <c r="J1768" s="37"/>
      <c r="K1768" s="31"/>
      <c r="L1768" s="31"/>
      <c r="M1768" s="38"/>
      <c r="N1768" s="193"/>
      <c r="O1768" s="21"/>
      <c r="P1768" s="21"/>
      <c r="Q1768" s="21"/>
      <c r="R1768" s="21"/>
      <c r="S1768" s="21"/>
      <c r="T1768" s="121"/>
      <c r="U1768" s="50">
        <f t="shared" si="608"/>
        <v>0</v>
      </c>
      <c r="V1768" s="29">
        <f t="shared" si="609"/>
        <v>0</v>
      </c>
      <c r="W1768" s="29">
        <f t="shared" si="610"/>
        <v>0</v>
      </c>
      <c r="X1768" s="57">
        <f t="shared" si="611"/>
        <v>0</v>
      </c>
      <c r="Y1768" s="29">
        <f t="shared" si="612"/>
        <v>0</v>
      </c>
      <c r="Z1768" s="20">
        <f t="shared" si="613"/>
        <v>0</v>
      </c>
      <c r="AA1768" s="20">
        <f t="shared" si="614"/>
        <v>0</v>
      </c>
      <c r="AB1768" s="20">
        <f t="shared" si="615"/>
        <v>0</v>
      </c>
      <c r="AC1768" s="20">
        <f t="shared" si="616"/>
        <v>0</v>
      </c>
      <c r="AD1768" s="20">
        <f t="shared" si="617"/>
        <v>0</v>
      </c>
      <c r="AE1768" s="23">
        <f t="shared" si="618"/>
        <v>0</v>
      </c>
      <c r="AF1768" s="25">
        <f t="shared" si="619"/>
        <v>0</v>
      </c>
      <c r="AG1768" s="230">
        <f t="shared" si="620"/>
        <v>0</v>
      </c>
      <c r="AH1768" s="25">
        <f t="shared" si="621"/>
        <v>0</v>
      </c>
      <c r="AI1768" s="23"/>
      <c r="AJ1768" s="49">
        <f t="shared" si="622"/>
        <v>0</v>
      </c>
      <c r="AK1768" s="181"/>
      <c r="AL1768" s="182" t="e">
        <f t="shared" si="623"/>
        <v>#N/A</v>
      </c>
      <c r="AM1768" s="158"/>
      <c r="AN1768" s="20"/>
      <c r="AO1768" s="20"/>
      <c r="AP1768" s="21"/>
      <c r="AQ1768" s="122"/>
      <c r="AR1768" s="185" t="e">
        <f>INDEX(Преподаватели!F$3:F$72,MATCH($AK1768,Преподаватели!$E$3:$E$72,0),1)</f>
        <v>#N/A</v>
      </c>
      <c r="AS1768" s="101" t="e">
        <f>INDEX(Преподаватели!G$3:G$72,MATCH($AK1768,Преподаватели!$E$3:$E$72,0),1)</f>
        <v>#N/A</v>
      </c>
      <c r="AT1768" s="101" t="e">
        <f>INDEX(Преподаватели!H$3:H$72,MATCH($AK1768,Преподаватели!$E$3:$E$72,0),1)</f>
        <v>#N/A</v>
      </c>
      <c r="AU1768" s="186" t="e">
        <f>INDEX(Преподаватели!I$3:I$72,MATCH($AK1768,Преподаватели!$E$3:$E$72,0),1)</f>
        <v>#N/A</v>
      </c>
      <c r="AV1768" s="157"/>
      <c r="AW1768" s="163"/>
      <c r="AX1768" s="163"/>
      <c r="AY1768" s="164"/>
      <c r="AZ1768" s="165"/>
      <c r="BA1768" s="165"/>
    </row>
    <row r="1769" spans="1:53" s="1" customFormat="1">
      <c r="A1769" s="21"/>
      <c r="B1769" s="145"/>
      <c r="C1769" s="68"/>
      <c r="D1769" s="21"/>
      <c r="E1769" s="21"/>
      <c r="F1769" s="21"/>
      <c r="G1769" s="20"/>
      <c r="H1769" s="21"/>
      <c r="I1769" s="49"/>
      <c r="J1769" s="37"/>
      <c r="K1769" s="31"/>
      <c r="L1769" s="31"/>
      <c r="M1769" s="38"/>
      <c r="N1769" s="193"/>
      <c r="O1769" s="21"/>
      <c r="P1769" s="21"/>
      <c r="Q1769" s="21"/>
      <c r="R1769" s="21"/>
      <c r="S1769" s="21"/>
      <c r="T1769" s="121"/>
      <c r="U1769" s="50">
        <f t="shared" si="608"/>
        <v>0</v>
      </c>
      <c r="V1769" s="29">
        <f t="shared" si="609"/>
        <v>0</v>
      </c>
      <c r="W1769" s="29">
        <f t="shared" si="610"/>
        <v>0</v>
      </c>
      <c r="X1769" s="57">
        <f t="shared" si="611"/>
        <v>0</v>
      </c>
      <c r="Y1769" s="29">
        <f t="shared" si="612"/>
        <v>0</v>
      </c>
      <c r="Z1769" s="20">
        <f t="shared" si="613"/>
        <v>0</v>
      </c>
      <c r="AA1769" s="20">
        <f t="shared" si="614"/>
        <v>0</v>
      </c>
      <c r="AB1769" s="20">
        <f t="shared" si="615"/>
        <v>0</v>
      </c>
      <c r="AC1769" s="20">
        <f t="shared" si="616"/>
        <v>0</v>
      </c>
      <c r="AD1769" s="20">
        <f t="shared" si="617"/>
        <v>0</v>
      </c>
      <c r="AE1769" s="23">
        <f t="shared" si="618"/>
        <v>0</v>
      </c>
      <c r="AF1769" s="25">
        <f t="shared" si="619"/>
        <v>0</v>
      </c>
      <c r="AG1769" s="230">
        <f t="shared" si="620"/>
        <v>0</v>
      </c>
      <c r="AH1769" s="25">
        <f t="shared" si="621"/>
        <v>0</v>
      </c>
      <c r="AI1769" s="23"/>
      <c r="AJ1769" s="49">
        <f t="shared" si="622"/>
        <v>0</v>
      </c>
      <c r="AK1769" s="181"/>
      <c r="AL1769" s="182" t="e">
        <f t="shared" si="623"/>
        <v>#N/A</v>
      </c>
      <c r="AM1769" s="158"/>
      <c r="AN1769" s="20"/>
      <c r="AO1769" s="20"/>
      <c r="AP1769" s="21"/>
      <c r="AQ1769" s="122"/>
      <c r="AR1769" s="185" t="e">
        <f>INDEX(Преподаватели!F$3:F$72,MATCH($AK1769,Преподаватели!$E$3:$E$72,0),1)</f>
        <v>#N/A</v>
      </c>
      <c r="AS1769" s="101" t="e">
        <f>INDEX(Преподаватели!G$3:G$72,MATCH($AK1769,Преподаватели!$E$3:$E$72,0),1)</f>
        <v>#N/A</v>
      </c>
      <c r="AT1769" s="101" t="e">
        <f>INDEX(Преподаватели!H$3:H$72,MATCH($AK1769,Преподаватели!$E$3:$E$72,0),1)</f>
        <v>#N/A</v>
      </c>
      <c r="AU1769" s="186" t="e">
        <f>INDEX(Преподаватели!I$3:I$72,MATCH($AK1769,Преподаватели!$E$3:$E$72,0),1)</f>
        <v>#N/A</v>
      </c>
      <c r="AV1769" s="157"/>
      <c r="AW1769" s="163"/>
      <c r="AX1769" s="163"/>
      <c r="AY1769" s="164"/>
      <c r="AZ1769" s="165"/>
      <c r="BA1769" s="165"/>
    </row>
    <row r="1770" spans="1:53" ht="15" customHeight="1">
      <c r="A1770" s="22"/>
      <c r="B1770" s="145"/>
      <c r="C1770" s="68"/>
      <c r="D1770" s="21"/>
      <c r="E1770" s="21"/>
      <c r="F1770" s="21"/>
      <c r="G1770" s="20"/>
      <c r="H1770" s="21"/>
      <c r="I1770" s="49"/>
      <c r="J1770" s="37"/>
      <c r="K1770" s="31"/>
      <c r="L1770" s="31"/>
      <c r="M1770" s="38"/>
      <c r="N1770" s="193"/>
      <c r="O1770" s="21"/>
      <c r="P1770" s="21"/>
      <c r="Q1770" s="21"/>
      <c r="R1770" s="21"/>
      <c r="S1770" s="21"/>
      <c r="T1770" s="121"/>
      <c r="U1770" s="50">
        <f t="shared" si="608"/>
        <v>0</v>
      </c>
      <c r="V1770" s="29">
        <f t="shared" si="609"/>
        <v>0</v>
      </c>
      <c r="W1770" s="29">
        <f t="shared" si="610"/>
        <v>0</v>
      </c>
      <c r="X1770" s="57">
        <f t="shared" si="611"/>
        <v>0</v>
      </c>
      <c r="Y1770" s="29">
        <f t="shared" si="612"/>
        <v>0</v>
      </c>
      <c r="Z1770" s="20">
        <f t="shared" si="613"/>
        <v>0</v>
      </c>
      <c r="AA1770" s="20">
        <f t="shared" si="614"/>
        <v>0</v>
      </c>
      <c r="AB1770" s="20">
        <f t="shared" si="615"/>
        <v>0</v>
      </c>
      <c r="AC1770" s="20">
        <f t="shared" si="616"/>
        <v>0</v>
      </c>
      <c r="AD1770" s="20">
        <f t="shared" si="617"/>
        <v>0</v>
      </c>
      <c r="AE1770" s="23">
        <f t="shared" si="618"/>
        <v>0</v>
      </c>
      <c r="AF1770" s="25">
        <f t="shared" si="619"/>
        <v>0</v>
      </c>
      <c r="AG1770" s="230">
        <f t="shared" si="620"/>
        <v>0</v>
      </c>
      <c r="AH1770" s="25">
        <f t="shared" si="621"/>
        <v>0</v>
      </c>
      <c r="AI1770" s="23"/>
      <c r="AJ1770" s="49">
        <f t="shared" si="622"/>
        <v>0</v>
      </c>
      <c r="AK1770" s="181"/>
      <c r="AL1770" s="182" t="e">
        <f t="shared" si="623"/>
        <v>#N/A</v>
      </c>
      <c r="AM1770" s="69"/>
      <c r="AN1770" s="20"/>
      <c r="AO1770" s="20"/>
      <c r="AP1770" s="21"/>
      <c r="AQ1770" s="122"/>
      <c r="AR1770" s="185" t="e">
        <f>INDEX(Преподаватели!F$3:F$72,MATCH($AK1770,Преподаватели!$E$3:$E$72,0),1)</f>
        <v>#N/A</v>
      </c>
      <c r="AS1770" s="101" t="e">
        <f>INDEX(Преподаватели!G$3:G$72,MATCH($AK1770,Преподаватели!$E$3:$E$72,0),1)</f>
        <v>#N/A</v>
      </c>
      <c r="AT1770" s="101" t="e">
        <f>INDEX(Преподаватели!H$3:H$72,MATCH($AK1770,Преподаватели!$E$3:$E$72,0),1)</f>
        <v>#N/A</v>
      </c>
      <c r="AU1770" s="186" t="e">
        <f>INDEX(Преподаватели!I$3:I$72,MATCH($AK1770,Преподаватели!$E$3:$E$72,0),1)</f>
        <v>#N/A</v>
      </c>
      <c r="AV1770" s="157"/>
      <c r="AW1770" s="163"/>
      <c r="AX1770" s="163"/>
      <c r="AY1770" s="164"/>
      <c r="AZ1770" s="165"/>
      <c r="BA1770" s="165"/>
    </row>
    <row r="1771" spans="1:53" s="1" customFormat="1">
      <c r="A1771" s="21"/>
      <c r="B1771" s="145"/>
      <c r="C1771" s="68"/>
      <c r="D1771" s="21"/>
      <c r="E1771" s="21"/>
      <c r="F1771" s="21"/>
      <c r="G1771" s="20"/>
      <c r="H1771" s="21"/>
      <c r="I1771" s="49"/>
      <c r="J1771" s="37"/>
      <c r="K1771" s="31"/>
      <c r="L1771" s="31"/>
      <c r="M1771" s="38"/>
      <c r="N1771" s="193"/>
      <c r="O1771" s="21"/>
      <c r="P1771" s="21"/>
      <c r="Q1771" s="21"/>
      <c r="R1771" s="21"/>
      <c r="S1771" s="21"/>
      <c r="T1771" s="121"/>
      <c r="U1771" s="50">
        <f t="shared" si="534"/>
        <v>0</v>
      </c>
      <c r="V1771" s="29">
        <f t="shared" si="535"/>
        <v>0</v>
      </c>
      <c r="W1771" s="29">
        <f t="shared" si="536"/>
        <v>0</v>
      </c>
      <c r="X1771" s="57">
        <f t="shared" si="537"/>
        <v>0</v>
      </c>
      <c r="Y1771" s="29">
        <f t="shared" si="538"/>
        <v>0</v>
      </c>
      <c r="Z1771" s="20">
        <f t="shared" si="539"/>
        <v>0</v>
      </c>
      <c r="AA1771" s="20">
        <f t="shared" si="540"/>
        <v>0</v>
      </c>
      <c r="AB1771" s="20">
        <f t="shared" si="541"/>
        <v>0</v>
      </c>
      <c r="AC1771" s="20">
        <f t="shared" si="542"/>
        <v>0</v>
      </c>
      <c r="AD1771" s="20">
        <f t="shared" si="543"/>
        <v>0</v>
      </c>
      <c r="AE1771" s="23">
        <f t="shared" si="544"/>
        <v>0</v>
      </c>
      <c r="AF1771" s="25">
        <f t="shared" si="545"/>
        <v>0</v>
      </c>
      <c r="AG1771" s="230">
        <f t="shared" si="558"/>
        <v>0</v>
      </c>
      <c r="AH1771" s="25">
        <f t="shared" si="559"/>
        <v>0</v>
      </c>
      <c r="AI1771" s="23"/>
      <c r="AJ1771" s="49">
        <f t="shared" si="547"/>
        <v>0</v>
      </c>
      <c r="AK1771" s="181"/>
      <c r="AL1771" s="182" t="e">
        <f t="shared" si="548"/>
        <v>#N/A</v>
      </c>
      <c r="AM1771" s="158"/>
      <c r="AN1771" s="20"/>
      <c r="AO1771" s="20"/>
      <c r="AP1771" s="21"/>
      <c r="AQ1771" s="122"/>
      <c r="AR1771" s="185" t="e">
        <f>INDEX(Преподаватели!F$3:F$72,MATCH($AK1771,Преподаватели!$E$3:$E$72,0),1)</f>
        <v>#N/A</v>
      </c>
      <c r="AS1771" s="101" t="e">
        <f>INDEX(Преподаватели!G$3:G$72,MATCH($AK1771,Преподаватели!$E$3:$E$72,0),1)</f>
        <v>#N/A</v>
      </c>
      <c r="AT1771" s="101" t="e">
        <f>INDEX(Преподаватели!H$3:H$72,MATCH($AK1771,Преподаватели!$E$3:$E$72,0),1)</f>
        <v>#N/A</v>
      </c>
      <c r="AU1771" s="186" t="e">
        <f>INDEX(Преподаватели!I$3:I$72,MATCH($AK1771,Преподаватели!$E$3:$E$72,0),1)</f>
        <v>#N/A</v>
      </c>
      <c r="AV1771" s="157"/>
      <c r="AW1771" s="163"/>
      <c r="AX1771" s="163"/>
      <c r="AY1771" s="164"/>
      <c r="AZ1771" s="165"/>
      <c r="BA1771" s="165"/>
    </row>
    <row r="1772" spans="1:53">
      <c r="A1772" s="22"/>
      <c r="B1772" s="145"/>
      <c r="C1772" s="68"/>
      <c r="D1772" s="21"/>
      <c r="E1772" s="21"/>
      <c r="F1772" s="21"/>
      <c r="G1772" s="20"/>
      <c r="H1772" s="21"/>
      <c r="I1772" s="49"/>
      <c r="J1772" s="37"/>
      <c r="K1772" s="31"/>
      <c r="L1772" s="31"/>
      <c r="M1772" s="38"/>
      <c r="N1772" s="193"/>
      <c r="O1772" s="21"/>
      <c r="P1772" s="21"/>
      <c r="Q1772" s="21"/>
      <c r="R1772" s="21"/>
      <c r="S1772" s="21"/>
      <c r="T1772" s="121"/>
      <c r="U1772" s="50">
        <f t="shared" ref="U1772:U1778" si="624">Q1772</f>
        <v>0</v>
      </c>
      <c r="V1772" s="29">
        <f t="shared" ref="V1772:V1778" si="625">R1772*I1772</f>
        <v>0</v>
      </c>
      <c r="W1772" s="29">
        <f t="shared" ref="W1772:W1778" si="626">S1772*I1772</f>
        <v>0</v>
      </c>
      <c r="X1772" s="57">
        <f t="shared" ref="X1772:X1778" si="627">IF(AF1772&gt;0,0,IF(AND(D1772="Заоч.(д)",M1772="+"),N1772*2*0.25*H1772,IF(OR(M1772="+",M1772="+у"),H1772*0.25,IF(OR(M1772="к",M1772="к/кмс"),H1772*0.25,IF(OR(M1772="кк",M1772="кк/кмс"),H1772*0.25*2,IF(OR(M1772="рр",M1772="рр/кмс"),H1772*0.5,IF(OR(M1772="кр",M1772="кр/кмс"),H1772*1,0)))))))</f>
        <v>0</v>
      </c>
      <c r="Y1772" s="29">
        <f t="shared" ref="Y1772:Y1778" si="628">IF(L1772="+",H1772*3,IF(L1772="+в",H1772*3,0))</f>
        <v>0</v>
      </c>
      <c r="Z1772" s="20">
        <f t="shared" ref="Z1772:Z1778" si="629">IF(AND(D1772="Заоч.(д)",K1772="+"),H1772*0.1,IF(AF1772&gt;0,0,IF(AND(K1772="+",R1772="",S1772="",O1772=Q1772+T1772),H1772*0.1,0)))</f>
        <v>0</v>
      </c>
      <c r="AA1772" s="20">
        <f t="shared" ref="AA1772:AA1778" si="630">IF(H1772&lt;6,0,IF(AND(D1772="Ден.",J1772="+"),I1772*2,IF(AND(D1772="Ден.",J1772="+п"),I1772*2,0)))</f>
        <v>0</v>
      </c>
      <c r="AB1772" s="20">
        <f t="shared" ref="AB1772:AB1778" si="631">IF(AND(J1772="+",D1772="Заоч.(д)"),H1772*0.1,IF(J1772="+",H1772*0.25,0))</f>
        <v>0</v>
      </c>
      <c r="AC1772" s="20">
        <f t="shared" ref="AC1772:AC1778" si="632">IF(B1772="Керівництво бакалаврськими роботами",H1772*10,IF(B1772="Керівництво магістерськими роботами",H1772*20,IF(B1772="Рецензування бакалаврських робіт",H1772*1,IF(B1772="Рецензування магістерських робіт",H1772*2,IF(B1772="Нормоконтроль",H1772*0.33,0)))))</f>
        <v>0</v>
      </c>
      <c r="AD1772" s="20">
        <f t="shared" ref="AD1772:AD1778" si="633">IF(B1772="Голова ЕК (екзамен)",H1772*0.5,IF(B1772="Голова ЕК (захист)",H1772*0.5,IF(B1772="Участь у ЕК (екзамен)",H1772*0.33,IF(B1772="Участь у ЕК (захист)",H1772*0.33,0))))</f>
        <v>0</v>
      </c>
      <c r="AE1772" s="23">
        <f t="shared" ref="AE1772:AE1778" si="634">IF(B1772="Керівництво аспірантами (очна)",H1772*25,IF(B1772="Керівництво аспірантами (заочна)",H1772*25,IF(B1772="Рецензування рефератів (асп.)",H1772*2,IF(B1772="Кандидатські іспити",H1772*0.5,IF(B1772="Вступні іспити (асп.)",H1772*0.5,IF(B1772="Наукове консультування докторантів",H1772*50,0))))))</f>
        <v>0</v>
      </c>
      <c r="AF1772" s="25">
        <f t="shared" ref="AF1772:AF1778" si="635">IF(AND(A1772="ПедПр",D1772="Ден."),H1772*N1772/1.5,IF(AND(A1772="ПедПр",D1772="Заоч."),H1772*0.5*N1772/1.5,IF(AND(A1772="ПедПр",D1772="Заоч.(д)"),H1772*0.5*N1772/1.5,IF(AND(A1772="Пр",D1772="Ден."),H1772*0.5,IF(AND(A1772="Пр",D1772="Заоч."),H1772*0.1,IF(AND(A1772="Пр",D1772="Заоч.(д)"),H1772*0.1,IF(AND(A1772="НПрКПУ",D1772="Ден.",H1772&gt;=5),ROUND(H1772/6,1)*N1772/3*2*2,0)))))))</f>
        <v>0</v>
      </c>
      <c r="AG1772" s="230">
        <f t="shared" si="558"/>
        <v>0</v>
      </c>
      <c r="AH1772" s="25">
        <f t="shared" si="559"/>
        <v>0</v>
      </c>
      <c r="AI1772" s="23"/>
      <c r="AJ1772" s="49">
        <f t="shared" ref="AJ1772:AJ1778" si="636">SUM(U1772:AI1772)</f>
        <v>0</v>
      </c>
      <c r="AK1772" s="181"/>
      <c r="AL1772" s="182" t="e">
        <f t="shared" ref="AL1772:AL1779" si="637">IF(OR(AU1772="проф.",AT1772="д.н."),AJ1772/600,AJ1772/600)</f>
        <v>#N/A</v>
      </c>
      <c r="AM1772" s="69"/>
      <c r="AN1772" s="20"/>
      <c r="AO1772" s="20"/>
      <c r="AP1772" s="21"/>
      <c r="AQ1772" s="122"/>
      <c r="AR1772" s="185" t="e">
        <f>INDEX(Преподаватели!F$3:F$72,MATCH($AK1772,Преподаватели!$E$3:$E$72,0),1)</f>
        <v>#N/A</v>
      </c>
      <c r="AS1772" s="101" t="e">
        <f>INDEX(Преподаватели!G$3:G$72,MATCH($AK1772,Преподаватели!$E$3:$E$72,0),1)</f>
        <v>#N/A</v>
      </c>
      <c r="AT1772" s="101" t="e">
        <f>INDEX(Преподаватели!H$3:H$72,MATCH($AK1772,Преподаватели!$E$3:$E$72,0),1)</f>
        <v>#N/A</v>
      </c>
      <c r="AU1772" s="186" t="e">
        <f>INDEX(Преподаватели!I$3:I$72,MATCH($AK1772,Преподаватели!$E$3:$E$72,0),1)</f>
        <v>#N/A</v>
      </c>
      <c r="AV1772" s="157"/>
      <c r="AW1772" s="163"/>
      <c r="AX1772" s="163"/>
      <c r="AY1772" s="164"/>
      <c r="AZ1772" s="165"/>
      <c r="BA1772" s="165"/>
    </row>
    <row r="1773" spans="1:53" s="1" customFormat="1">
      <c r="A1773" s="21"/>
      <c r="B1773" s="145"/>
      <c r="C1773" s="68"/>
      <c r="D1773" s="21"/>
      <c r="E1773" s="21"/>
      <c r="F1773" s="21"/>
      <c r="G1773" s="20"/>
      <c r="H1773" s="21"/>
      <c r="I1773" s="49"/>
      <c r="J1773" s="37"/>
      <c r="K1773" s="31"/>
      <c r="L1773" s="31"/>
      <c r="M1773" s="38"/>
      <c r="N1773" s="193"/>
      <c r="O1773" s="21"/>
      <c r="P1773" s="21"/>
      <c r="Q1773" s="21"/>
      <c r="R1773" s="21"/>
      <c r="S1773" s="21"/>
      <c r="T1773" s="121"/>
      <c r="U1773" s="50">
        <f t="shared" si="624"/>
        <v>0</v>
      </c>
      <c r="V1773" s="29">
        <f t="shared" si="625"/>
        <v>0</v>
      </c>
      <c r="W1773" s="29">
        <f t="shared" si="626"/>
        <v>0</v>
      </c>
      <c r="X1773" s="57">
        <f t="shared" si="627"/>
        <v>0</v>
      </c>
      <c r="Y1773" s="29">
        <f t="shared" si="628"/>
        <v>0</v>
      </c>
      <c r="Z1773" s="20">
        <f t="shared" si="629"/>
        <v>0</v>
      </c>
      <c r="AA1773" s="20">
        <f t="shared" si="630"/>
        <v>0</v>
      </c>
      <c r="AB1773" s="20">
        <f t="shared" si="631"/>
        <v>0</v>
      </c>
      <c r="AC1773" s="20">
        <f t="shared" si="632"/>
        <v>0</v>
      </c>
      <c r="AD1773" s="20">
        <f t="shared" si="633"/>
        <v>0</v>
      </c>
      <c r="AE1773" s="23">
        <f t="shared" si="634"/>
        <v>0</v>
      </c>
      <c r="AF1773" s="25">
        <f t="shared" si="635"/>
        <v>0</v>
      </c>
      <c r="AG1773" s="230">
        <f t="shared" si="558"/>
        <v>0</v>
      </c>
      <c r="AH1773" s="25">
        <f t="shared" si="559"/>
        <v>0</v>
      </c>
      <c r="AI1773" s="23"/>
      <c r="AJ1773" s="49">
        <f t="shared" si="636"/>
        <v>0</v>
      </c>
      <c r="AK1773" s="181"/>
      <c r="AL1773" s="182" t="e">
        <f t="shared" si="637"/>
        <v>#N/A</v>
      </c>
      <c r="AM1773" s="158"/>
      <c r="AN1773" s="20"/>
      <c r="AO1773" s="20"/>
      <c r="AP1773" s="21"/>
      <c r="AQ1773" s="122"/>
      <c r="AR1773" s="185" t="e">
        <f>INDEX(Преподаватели!F$3:F$72,MATCH($AK1773,Преподаватели!$E$3:$E$72,0),1)</f>
        <v>#N/A</v>
      </c>
      <c r="AS1773" s="101" t="e">
        <f>INDEX(Преподаватели!G$3:G$72,MATCH($AK1773,Преподаватели!$E$3:$E$72,0),1)</f>
        <v>#N/A</v>
      </c>
      <c r="AT1773" s="101" t="e">
        <f>INDEX(Преподаватели!H$3:H$72,MATCH($AK1773,Преподаватели!$E$3:$E$72,0),1)</f>
        <v>#N/A</v>
      </c>
      <c r="AU1773" s="186" t="e">
        <f>INDEX(Преподаватели!I$3:I$72,MATCH($AK1773,Преподаватели!$E$3:$E$72,0),1)</f>
        <v>#N/A</v>
      </c>
      <c r="AV1773" s="157"/>
      <c r="AW1773" s="163"/>
      <c r="AX1773" s="163"/>
      <c r="AY1773" s="164"/>
      <c r="AZ1773" s="165"/>
      <c r="BA1773" s="165"/>
    </row>
    <row r="1774" spans="1:53" s="1" customFormat="1">
      <c r="A1774" s="21"/>
      <c r="B1774" s="145"/>
      <c r="C1774" s="68"/>
      <c r="D1774" s="21"/>
      <c r="E1774" s="21"/>
      <c r="F1774" s="21"/>
      <c r="G1774" s="20"/>
      <c r="H1774" s="21"/>
      <c r="I1774" s="49"/>
      <c r="J1774" s="37"/>
      <c r="K1774" s="31"/>
      <c r="L1774" s="31"/>
      <c r="M1774" s="38"/>
      <c r="N1774" s="193"/>
      <c r="O1774" s="21"/>
      <c r="P1774" s="21"/>
      <c r="Q1774" s="21"/>
      <c r="R1774" s="21"/>
      <c r="S1774" s="21"/>
      <c r="T1774" s="121"/>
      <c r="U1774" s="50">
        <f t="shared" si="624"/>
        <v>0</v>
      </c>
      <c r="V1774" s="29">
        <f t="shared" si="625"/>
        <v>0</v>
      </c>
      <c r="W1774" s="29">
        <f t="shared" si="626"/>
        <v>0</v>
      </c>
      <c r="X1774" s="57">
        <f t="shared" si="627"/>
        <v>0</v>
      </c>
      <c r="Y1774" s="29">
        <f t="shared" si="628"/>
        <v>0</v>
      </c>
      <c r="Z1774" s="20">
        <f t="shared" si="629"/>
        <v>0</v>
      </c>
      <c r="AA1774" s="20">
        <f t="shared" si="630"/>
        <v>0</v>
      </c>
      <c r="AB1774" s="20">
        <f t="shared" si="631"/>
        <v>0</v>
      </c>
      <c r="AC1774" s="20">
        <f t="shared" si="632"/>
        <v>0</v>
      </c>
      <c r="AD1774" s="20">
        <f t="shared" si="633"/>
        <v>0</v>
      </c>
      <c r="AE1774" s="23">
        <f t="shared" si="634"/>
        <v>0</v>
      </c>
      <c r="AF1774" s="25">
        <f t="shared" si="635"/>
        <v>0</v>
      </c>
      <c r="AG1774" s="230">
        <f t="shared" si="558"/>
        <v>0</v>
      </c>
      <c r="AH1774" s="25">
        <f t="shared" si="559"/>
        <v>0</v>
      </c>
      <c r="AI1774" s="23"/>
      <c r="AJ1774" s="49">
        <f t="shared" si="636"/>
        <v>0</v>
      </c>
      <c r="AK1774" s="181"/>
      <c r="AL1774" s="182" t="e">
        <f t="shared" si="637"/>
        <v>#N/A</v>
      </c>
      <c r="AM1774" s="158"/>
      <c r="AN1774" s="20"/>
      <c r="AO1774" s="20"/>
      <c r="AP1774" s="21"/>
      <c r="AQ1774" s="122"/>
      <c r="AR1774" s="185" t="e">
        <f>INDEX(Преподаватели!F$3:F$72,MATCH($AK1774,Преподаватели!$E$3:$E$72,0),1)</f>
        <v>#N/A</v>
      </c>
      <c r="AS1774" s="101" t="e">
        <f>INDEX(Преподаватели!G$3:G$72,MATCH($AK1774,Преподаватели!$E$3:$E$72,0),1)</f>
        <v>#N/A</v>
      </c>
      <c r="AT1774" s="101" t="e">
        <f>INDEX(Преподаватели!H$3:H$72,MATCH($AK1774,Преподаватели!$E$3:$E$72,0),1)</f>
        <v>#N/A</v>
      </c>
      <c r="AU1774" s="186" t="e">
        <f>INDEX(Преподаватели!I$3:I$72,MATCH($AK1774,Преподаватели!$E$3:$E$72,0),1)</f>
        <v>#N/A</v>
      </c>
      <c r="AV1774" s="157"/>
      <c r="AW1774" s="163"/>
      <c r="AX1774" s="163"/>
      <c r="AY1774" s="164"/>
      <c r="AZ1774" s="165"/>
      <c r="BA1774" s="165"/>
    </row>
    <row r="1775" spans="1:53" ht="15" customHeight="1">
      <c r="A1775" s="22"/>
      <c r="B1775" s="145"/>
      <c r="C1775" s="68"/>
      <c r="D1775" s="21"/>
      <c r="E1775" s="21"/>
      <c r="F1775" s="21"/>
      <c r="G1775" s="20"/>
      <c r="H1775" s="21"/>
      <c r="I1775" s="49"/>
      <c r="J1775" s="37"/>
      <c r="K1775" s="31"/>
      <c r="L1775" s="31"/>
      <c r="M1775" s="38"/>
      <c r="N1775" s="193"/>
      <c r="O1775" s="21"/>
      <c r="P1775" s="21"/>
      <c r="Q1775" s="21"/>
      <c r="R1775" s="21"/>
      <c r="S1775" s="21"/>
      <c r="T1775" s="121"/>
      <c r="U1775" s="50">
        <f t="shared" si="624"/>
        <v>0</v>
      </c>
      <c r="V1775" s="29">
        <f t="shared" si="625"/>
        <v>0</v>
      </c>
      <c r="W1775" s="29">
        <f t="shared" si="626"/>
        <v>0</v>
      </c>
      <c r="X1775" s="57">
        <f t="shared" si="627"/>
        <v>0</v>
      </c>
      <c r="Y1775" s="29">
        <f t="shared" si="628"/>
        <v>0</v>
      </c>
      <c r="Z1775" s="20">
        <f t="shared" si="629"/>
        <v>0</v>
      </c>
      <c r="AA1775" s="20">
        <f t="shared" si="630"/>
        <v>0</v>
      </c>
      <c r="AB1775" s="20">
        <f t="shared" si="631"/>
        <v>0</v>
      </c>
      <c r="AC1775" s="20">
        <f t="shared" si="632"/>
        <v>0</v>
      </c>
      <c r="AD1775" s="20">
        <f t="shared" si="633"/>
        <v>0</v>
      </c>
      <c r="AE1775" s="23">
        <f t="shared" si="634"/>
        <v>0</v>
      </c>
      <c r="AF1775" s="25">
        <f t="shared" si="635"/>
        <v>0</v>
      </c>
      <c r="AG1775" s="230">
        <f t="shared" si="558"/>
        <v>0</v>
      </c>
      <c r="AH1775" s="25">
        <f t="shared" si="559"/>
        <v>0</v>
      </c>
      <c r="AI1775" s="23"/>
      <c r="AJ1775" s="49">
        <f t="shared" si="636"/>
        <v>0</v>
      </c>
      <c r="AK1775" s="181"/>
      <c r="AL1775" s="182" t="e">
        <f t="shared" si="637"/>
        <v>#N/A</v>
      </c>
      <c r="AM1775" s="69"/>
      <c r="AN1775" s="20"/>
      <c r="AO1775" s="20"/>
      <c r="AP1775" s="21"/>
      <c r="AQ1775" s="122"/>
      <c r="AR1775" s="185" t="e">
        <f>INDEX(Преподаватели!F$3:F$72,MATCH($AK1775,Преподаватели!$E$3:$E$72,0),1)</f>
        <v>#N/A</v>
      </c>
      <c r="AS1775" s="101" t="e">
        <f>INDEX(Преподаватели!G$3:G$72,MATCH($AK1775,Преподаватели!$E$3:$E$72,0),1)</f>
        <v>#N/A</v>
      </c>
      <c r="AT1775" s="101" t="e">
        <f>INDEX(Преподаватели!H$3:H$72,MATCH($AK1775,Преподаватели!$E$3:$E$72,0),1)</f>
        <v>#N/A</v>
      </c>
      <c r="AU1775" s="186" t="e">
        <f>INDEX(Преподаватели!I$3:I$72,MATCH($AK1775,Преподаватели!$E$3:$E$72,0),1)</f>
        <v>#N/A</v>
      </c>
      <c r="AV1775" s="157"/>
      <c r="AW1775" s="163"/>
      <c r="AX1775" s="163"/>
      <c r="AY1775" s="164"/>
      <c r="AZ1775" s="165"/>
      <c r="BA1775" s="165"/>
    </row>
    <row r="1776" spans="1:53" s="1" customFormat="1" ht="15" customHeight="1">
      <c r="A1776" s="21"/>
      <c r="B1776" s="145"/>
      <c r="C1776" s="68"/>
      <c r="D1776" s="21"/>
      <c r="E1776" s="21"/>
      <c r="F1776" s="21"/>
      <c r="G1776" s="20"/>
      <c r="H1776" s="21"/>
      <c r="I1776" s="49"/>
      <c r="J1776" s="37"/>
      <c r="K1776" s="31"/>
      <c r="L1776" s="31"/>
      <c r="M1776" s="38"/>
      <c r="N1776" s="193"/>
      <c r="O1776" s="21"/>
      <c r="P1776" s="21"/>
      <c r="Q1776" s="21"/>
      <c r="R1776" s="21"/>
      <c r="S1776" s="21"/>
      <c r="T1776" s="121"/>
      <c r="U1776" s="50">
        <f t="shared" si="624"/>
        <v>0</v>
      </c>
      <c r="V1776" s="29">
        <f t="shared" si="625"/>
        <v>0</v>
      </c>
      <c r="W1776" s="29">
        <f t="shared" si="626"/>
        <v>0</v>
      </c>
      <c r="X1776" s="57">
        <f t="shared" si="627"/>
        <v>0</v>
      </c>
      <c r="Y1776" s="29">
        <f t="shared" si="628"/>
        <v>0</v>
      </c>
      <c r="Z1776" s="20">
        <f t="shared" si="629"/>
        <v>0</v>
      </c>
      <c r="AA1776" s="20">
        <f t="shared" si="630"/>
        <v>0</v>
      </c>
      <c r="AB1776" s="20">
        <f t="shared" si="631"/>
        <v>0</v>
      </c>
      <c r="AC1776" s="20">
        <f t="shared" si="632"/>
        <v>0</v>
      </c>
      <c r="AD1776" s="20">
        <f t="shared" si="633"/>
        <v>0</v>
      </c>
      <c r="AE1776" s="23">
        <f t="shared" si="634"/>
        <v>0</v>
      </c>
      <c r="AF1776" s="25">
        <f t="shared" si="635"/>
        <v>0</v>
      </c>
      <c r="AG1776" s="230">
        <f t="shared" si="558"/>
        <v>0</v>
      </c>
      <c r="AH1776" s="25">
        <f t="shared" si="559"/>
        <v>0</v>
      </c>
      <c r="AI1776" s="23"/>
      <c r="AJ1776" s="49">
        <f t="shared" si="636"/>
        <v>0</v>
      </c>
      <c r="AK1776" s="181"/>
      <c r="AL1776" s="182" t="e">
        <f t="shared" si="637"/>
        <v>#N/A</v>
      </c>
      <c r="AM1776" s="158"/>
      <c r="AN1776" s="20"/>
      <c r="AO1776" s="20"/>
      <c r="AP1776" s="21"/>
      <c r="AQ1776" s="122"/>
      <c r="AR1776" s="185" t="e">
        <f>INDEX(Преподаватели!F$3:F$72,MATCH($AK1776,Преподаватели!$E$3:$E$72,0),1)</f>
        <v>#N/A</v>
      </c>
      <c r="AS1776" s="101" t="e">
        <f>INDEX(Преподаватели!G$3:G$72,MATCH($AK1776,Преподаватели!$E$3:$E$72,0),1)</f>
        <v>#N/A</v>
      </c>
      <c r="AT1776" s="101" t="e">
        <f>INDEX(Преподаватели!H$3:H$72,MATCH($AK1776,Преподаватели!$E$3:$E$72,0),1)</f>
        <v>#N/A</v>
      </c>
      <c r="AU1776" s="186" t="e">
        <f>INDEX(Преподаватели!I$3:I$72,MATCH($AK1776,Преподаватели!$E$3:$E$72,0),1)</f>
        <v>#N/A</v>
      </c>
      <c r="AV1776" s="157"/>
      <c r="AW1776" s="163"/>
      <c r="AX1776" s="163"/>
      <c r="AY1776" s="164"/>
      <c r="AZ1776" s="165"/>
      <c r="BA1776" s="165"/>
    </row>
    <row r="1777" spans="1:53" s="1" customFormat="1" ht="15" customHeight="1">
      <c r="A1777" s="21"/>
      <c r="B1777" s="145"/>
      <c r="C1777" s="68"/>
      <c r="D1777" s="21"/>
      <c r="E1777" s="21"/>
      <c r="F1777" s="21"/>
      <c r="G1777" s="20"/>
      <c r="H1777" s="21"/>
      <c r="I1777" s="49"/>
      <c r="J1777" s="37"/>
      <c r="K1777" s="31"/>
      <c r="L1777" s="31"/>
      <c r="M1777" s="38"/>
      <c r="N1777" s="193"/>
      <c r="O1777" s="21"/>
      <c r="P1777" s="21"/>
      <c r="Q1777" s="21"/>
      <c r="R1777" s="21"/>
      <c r="S1777" s="21"/>
      <c r="T1777" s="121"/>
      <c r="U1777" s="50">
        <f t="shared" si="624"/>
        <v>0</v>
      </c>
      <c r="V1777" s="29">
        <f t="shared" si="625"/>
        <v>0</v>
      </c>
      <c r="W1777" s="29">
        <f t="shared" si="626"/>
        <v>0</v>
      </c>
      <c r="X1777" s="57">
        <f t="shared" si="627"/>
        <v>0</v>
      </c>
      <c r="Y1777" s="29">
        <f t="shared" si="628"/>
        <v>0</v>
      </c>
      <c r="Z1777" s="20">
        <f t="shared" si="629"/>
        <v>0</v>
      </c>
      <c r="AA1777" s="20">
        <f t="shared" si="630"/>
        <v>0</v>
      </c>
      <c r="AB1777" s="20">
        <f t="shared" si="631"/>
        <v>0</v>
      </c>
      <c r="AC1777" s="20">
        <f t="shared" si="632"/>
        <v>0</v>
      </c>
      <c r="AD1777" s="20">
        <f t="shared" si="633"/>
        <v>0</v>
      </c>
      <c r="AE1777" s="23">
        <f t="shared" si="634"/>
        <v>0</v>
      </c>
      <c r="AF1777" s="25">
        <f t="shared" si="635"/>
        <v>0</v>
      </c>
      <c r="AG1777" s="230">
        <f t="shared" si="558"/>
        <v>0</v>
      </c>
      <c r="AH1777" s="25">
        <f t="shared" si="559"/>
        <v>0</v>
      </c>
      <c r="AI1777" s="23"/>
      <c r="AJ1777" s="49">
        <f t="shared" si="636"/>
        <v>0</v>
      </c>
      <c r="AK1777" s="181"/>
      <c r="AL1777" s="182" t="e">
        <f t="shared" si="637"/>
        <v>#N/A</v>
      </c>
      <c r="AM1777" s="158"/>
      <c r="AN1777" s="20"/>
      <c r="AO1777" s="20"/>
      <c r="AP1777" s="21"/>
      <c r="AQ1777" s="122"/>
      <c r="AR1777" s="185" t="e">
        <f>INDEX(Преподаватели!F$3:F$72,MATCH($AK1777,Преподаватели!$E$3:$E$72,0),1)</f>
        <v>#N/A</v>
      </c>
      <c r="AS1777" s="101" t="e">
        <f>INDEX(Преподаватели!G$3:G$72,MATCH($AK1777,Преподаватели!$E$3:$E$72,0),1)</f>
        <v>#N/A</v>
      </c>
      <c r="AT1777" s="101" t="e">
        <f>INDEX(Преподаватели!H$3:H$72,MATCH($AK1777,Преподаватели!$E$3:$E$72,0),1)</f>
        <v>#N/A</v>
      </c>
      <c r="AU1777" s="186" t="e">
        <f>INDEX(Преподаватели!I$3:I$72,MATCH($AK1777,Преподаватели!$E$3:$E$72,0),1)</f>
        <v>#N/A</v>
      </c>
      <c r="AV1777" s="157"/>
      <c r="AW1777" s="163"/>
      <c r="AX1777" s="163"/>
      <c r="AY1777" s="164"/>
      <c r="AZ1777" s="165"/>
      <c r="BA1777" s="165"/>
    </row>
    <row r="1778" spans="1:53" ht="15" customHeight="1">
      <c r="A1778" s="22"/>
      <c r="B1778" s="145"/>
      <c r="C1778" s="68"/>
      <c r="D1778" s="21"/>
      <c r="E1778" s="21"/>
      <c r="F1778" s="21"/>
      <c r="G1778" s="20"/>
      <c r="H1778" s="21"/>
      <c r="I1778" s="49"/>
      <c r="J1778" s="37"/>
      <c r="K1778" s="31"/>
      <c r="L1778" s="31"/>
      <c r="M1778" s="38"/>
      <c r="N1778" s="193"/>
      <c r="O1778" s="21"/>
      <c r="P1778" s="21"/>
      <c r="Q1778" s="21"/>
      <c r="R1778" s="21"/>
      <c r="S1778" s="21"/>
      <c r="T1778" s="121"/>
      <c r="U1778" s="50">
        <f t="shared" si="624"/>
        <v>0</v>
      </c>
      <c r="V1778" s="29">
        <f t="shared" si="625"/>
        <v>0</v>
      </c>
      <c r="W1778" s="29">
        <f t="shared" si="626"/>
        <v>0</v>
      </c>
      <c r="X1778" s="57">
        <f t="shared" si="627"/>
        <v>0</v>
      </c>
      <c r="Y1778" s="29">
        <f t="shared" si="628"/>
        <v>0</v>
      </c>
      <c r="Z1778" s="20">
        <f t="shared" si="629"/>
        <v>0</v>
      </c>
      <c r="AA1778" s="20">
        <f t="shared" si="630"/>
        <v>0</v>
      </c>
      <c r="AB1778" s="20">
        <f t="shared" si="631"/>
        <v>0</v>
      </c>
      <c r="AC1778" s="20">
        <f t="shared" si="632"/>
        <v>0</v>
      </c>
      <c r="AD1778" s="20">
        <f t="shared" si="633"/>
        <v>0</v>
      </c>
      <c r="AE1778" s="23">
        <f t="shared" si="634"/>
        <v>0</v>
      </c>
      <c r="AF1778" s="25">
        <f t="shared" si="635"/>
        <v>0</v>
      </c>
      <c r="AG1778" s="230">
        <f t="shared" si="558"/>
        <v>0</v>
      </c>
      <c r="AH1778" s="25">
        <f t="shared" si="559"/>
        <v>0</v>
      </c>
      <c r="AI1778" s="23"/>
      <c r="AJ1778" s="49">
        <f t="shared" si="636"/>
        <v>0</v>
      </c>
      <c r="AK1778" s="181"/>
      <c r="AL1778" s="182" t="e">
        <f>SUBTOTAL(9,AL37:AL1572)</f>
        <v>#N/A</v>
      </c>
      <c r="AM1778" s="69"/>
      <c r="AN1778" s="20"/>
      <c r="AO1778" s="20"/>
      <c r="AP1778" s="21"/>
      <c r="AQ1778" s="122"/>
      <c r="AR1778" s="185" t="e">
        <f>INDEX(Преподаватели!F$3:F$72,MATCH($AK1778,Преподаватели!$E$3:$E$72,0),1)</f>
        <v>#N/A</v>
      </c>
      <c r="AS1778" s="101" t="e">
        <f>INDEX(Преподаватели!G$3:G$72,MATCH($AK1778,Преподаватели!$E$3:$E$72,0),1)</f>
        <v>#N/A</v>
      </c>
      <c r="AT1778" s="101" t="e">
        <f>INDEX(Преподаватели!H$3:H$72,MATCH($AK1778,Преподаватели!$E$3:$E$72,0),1)</f>
        <v>#N/A</v>
      </c>
      <c r="AU1778" s="186" t="e">
        <f>INDEX(Преподаватели!I$3:I$72,MATCH($AK1778,Преподаватели!$E$3:$E$72,0),1)</f>
        <v>#N/A</v>
      </c>
      <c r="AV1778" s="157"/>
      <c r="AW1778" s="163"/>
      <c r="AX1778" s="163"/>
      <c r="AY1778" s="164"/>
      <c r="AZ1778" s="165"/>
      <c r="BA1778" s="165"/>
    </row>
    <row r="1779" spans="1:53" s="1" customFormat="1" ht="15.75" thickBot="1">
      <c r="A1779" s="174"/>
      <c r="B1779" s="175"/>
      <c r="C1779" s="176"/>
      <c r="D1779" s="174"/>
      <c r="E1779" s="174"/>
      <c r="F1779" s="174"/>
      <c r="G1779" s="172"/>
      <c r="H1779" s="174"/>
      <c r="I1779" s="177"/>
      <c r="J1779" s="178"/>
      <c r="K1779" s="179"/>
      <c r="L1779" s="179"/>
      <c r="M1779" s="180"/>
      <c r="N1779" s="189"/>
      <c r="O1779" s="190"/>
      <c r="P1779" s="190"/>
      <c r="Q1779" s="190"/>
      <c r="R1779" s="190"/>
      <c r="S1779" s="190"/>
      <c r="T1779" s="191"/>
      <c r="U1779" s="154">
        <f>SUBTOTAL(9,U9:U1778)</f>
        <v>3547</v>
      </c>
      <c r="V1779" s="154">
        <f>SUBTOTAL(9,V9:V1778)</f>
        <v>390</v>
      </c>
      <c r="W1779" s="154">
        <f>SUBTOTAL(9,W9:W1778)</f>
        <v>5286</v>
      </c>
      <c r="X1779" s="154">
        <f>SUBTOTAL(9,X9:X1778)</f>
        <v>0</v>
      </c>
      <c r="Y1779" s="154">
        <f>SUBTOTAL(9,Y9:Y1778)</f>
        <v>696</v>
      </c>
      <c r="Z1779" s="172">
        <f>SUBTOTAL(9,Z9:Z1778)</f>
        <v>0</v>
      </c>
      <c r="AA1779" s="172">
        <f>SUBTOTAL(9,AA9:AA1778)</f>
        <v>4</v>
      </c>
      <c r="AB1779" s="172">
        <f>SUBTOTAL(9,AB9:AB1778)</f>
        <v>520.75</v>
      </c>
      <c r="AC1779" s="172">
        <f>SUBTOTAL(9,AC9:AC1778)</f>
        <v>1130.46</v>
      </c>
      <c r="AD1779" s="172">
        <f>SUBTOTAL(9,AD9:AD1778)</f>
        <v>254.78999999999996</v>
      </c>
      <c r="AE1779" s="172">
        <f>SUBTOTAL(9,AE9:AE1778)</f>
        <v>0</v>
      </c>
      <c r="AF1779" s="231">
        <f>SUBTOTAL(9,AF9:AF1778)</f>
        <v>115.09999999999998</v>
      </c>
      <c r="AG1779" s="172">
        <f>SUBTOTAL(9,AG9:AG1778)</f>
        <v>328.08000000000033</v>
      </c>
      <c r="AH1779" s="172">
        <f>SUBTOTAL(9,AH9:AH1778)</f>
        <v>0.74</v>
      </c>
      <c r="AI1779" s="172">
        <f>SUBTOTAL(9,AI9:AI1778)</f>
        <v>0</v>
      </c>
      <c r="AJ1779" s="154">
        <f>SUBTOTAL(9,AJ9:AJ1778)</f>
        <v>12272.92</v>
      </c>
      <c r="AK1779" s="159"/>
      <c r="AL1779" s="182" t="e">
        <f t="shared" si="637"/>
        <v>#N/A</v>
      </c>
      <c r="AM1779" s="147"/>
      <c r="AN1779" s="20"/>
      <c r="AO1779" s="20"/>
      <c r="AP1779" s="21"/>
      <c r="AQ1779" s="122"/>
      <c r="AR1779" s="185" t="e">
        <f>INDEX(Преподаватели!F$3:F$72,MATCH($AK1779,Преподаватели!$E$3:$E$72,0),1)</f>
        <v>#N/A</v>
      </c>
      <c r="AS1779" s="101" t="e">
        <f>INDEX(Преподаватели!G$3:G$72,MATCH($AK1779,Преподаватели!$E$3:$E$72,0),1)</f>
        <v>#N/A</v>
      </c>
      <c r="AT1779" s="101" t="e">
        <f>INDEX(Преподаватели!H$3:H$72,MATCH($AK1779,Преподаватели!$E$3:$E$72,0),1)</f>
        <v>#N/A</v>
      </c>
      <c r="AU1779" s="186" t="e">
        <f>INDEX(Преподаватели!I$3:I$72,MATCH($AK1779,Преподаватели!$E$3:$E$72,0),1)</f>
        <v>#N/A</v>
      </c>
      <c r="AV1779" s="157"/>
      <c r="AW1779" s="163"/>
      <c r="AX1779" s="163"/>
      <c r="AY1779" s="164"/>
      <c r="AZ1779" s="165"/>
      <c r="BA1779" s="165"/>
    </row>
    <row r="1780" spans="1:53">
      <c r="AC1780" s="26">
        <f t="shared" ref="AC1780:AC1834" si="638">IF(B1780="Керівництво бакалаврськими роботами",H1780*10,IF(B1780="Керівництво магістерськими роботами",H1780*20,IF(B1780="Рецензування бакалаврських робіт",H1780*1,IF(B1780="Рецензування магістерських робіт",H1780*2,IF(B1780="Нормоконтроль",H1780*0.33,0)))))</f>
        <v>0</v>
      </c>
      <c r="AW1780" s="161"/>
      <c r="AX1780" s="161"/>
    </row>
    <row r="1781" spans="1:53" s="1" customFormat="1">
      <c r="B1781" s="6"/>
      <c r="C1781" s="97"/>
      <c r="G1781" s="97"/>
      <c r="I1781" s="97"/>
      <c r="J1781" s="98"/>
      <c r="K1781" s="98"/>
      <c r="L1781" s="98"/>
      <c r="M1781" s="98"/>
      <c r="N1781" s="98"/>
      <c r="U1781" s="154">
        <f t="shared" ref="U1781:AB1781" si="639">U1779</f>
        <v>3547</v>
      </c>
      <c r="V1781" s="154">
        <f t="shared" si="639"/>
        <v>390</v>
      </c>
      <c r="W1781" s="154">
        <f t="shared" si="639"/>
        <v>5286</v>
      </c>
      <c r="X1781" s="154">
        <f t="shared" si="639"/>
        <v>0</v>
      </c>
      <c r="Y1781" s="154">
        <f t="shared" si="639"/>
        <v>696</v>
      </c>
      <c r="Z1781" s="154">
        <f t="shared" si="639"/>
        <v>0</v>
      </c>
      <c r="AA1781" s="154">
        <f t="shared" si="639"/>
        <v>4</v>
      </c>
      <c r="AB1781" s="154">
        <f t="shared" si="639"/>
        <v>520.75</v>
      </c>
      <c r="AC1781" s="154">
        <f t="shared" si="638"/>
        <v>0</v>
      </c>
      <c r="AD1781" s="154">
        <f t="shared" ref="AD1781:AJ1781" si="640">AD1779</f>
        <v>254.78999999999996</v>
      </c>
      <c r="AE1781" s="154">
        <f t="shared" si="640"/>
        <v>0</v>
      </c>
      <c r="AF1781" s="154">
        <f t="shared" si="640"/>
        <v>115.09999999999998</v>
      </c>
      <c r="AG1781" s="154">
        <f t="shared" si="640"/>
        <v>328.08000000000033</v>
      </c>
      <c r="AH1781" s="154">
        <f t="shared" si="640"/>
        <v>0.74</v>
      </c>
      <c r="AI1781" s="154">
        <f t="shared" si="640"/>
        <v>0</v>
      </c>
      <c r="AJ1781" s="173">
        <f t="shared" si="640"/>
        <v>12272.92</v>
      </c>
      <c r="AK1781" s="69"/>
      <c r="AL1781" s="57">
        <f>IF(AR1781="проф.",AJ1781/600,IF(AR1781="доц.",AJ1781/700,IF(AR1781="ст.викл.",AJ1781/800,IF(AR1781="викл.",AJ1781/800,0))))</f>
        <v>0</v>
      </c>
      <c r="AM1781" s="21"/>
      <c r="AN1781" s="20"/>
      <c r="AO1781" s="20"/>
      <c r="AP1781" s="21"/>
      <c r="AQ1781" s="21"/>
      <c r="AR1781" s="21"/>
      <c r="AS1781" s="21"/>
      <c r="AT1781" s="21"/>
      <c r="AU1781" s="122"/>
      <c r="AV1781" s="170"/>
      <c r="AW1781" s="161"/>
      <c r="AX1781" s="164"/>
    </row>
    <row r="1782" spans="1:53" ht="51.75" thickBot="1">
      <c r="C1782" s="68" t="s">
        <v>440</v>
      </c>
      <c r="G1782" s="400" t="s">
        <v>441</v>
      </c>
      <c r="H1782" s="21">
        <v>23</v>
      </c>
      <c r="U1782" s="141">
        <f t="shared" ref="U1782:AJ1782" si="641">U1781/$AJ$1781</f>
        <v>0.28901027628306875</v>
      </c>
      <c r="V1782" s="142">
        <f t="shared" si="641"/>
        <v>3.1777278756807671E-2</v>
      </c>
      <c r="W1782" s="142">
        <f t="shared" si="641"/>
        <v>0.43070434745765473</v>
      </c>
      <c r="X1782" s="142">
        <f t="shared" si="641"/>
        <v>0</v>
      </c>
      <c r="Y1782" s="142">
        <f t="shared" si="641"/>
        <v>5.6710220550610611E-2</v>
      </c>
      <c r="Z1782" s="142">
        <f t="shared" si="641"/>
        <v>0</v>
      </c>
      <c r="AA1782" s="142">
        <f t="shared" si="641"/>
        <v>3.2592080776212997E-4</v>
      </c>
      <c r="AB1782" s="142">
        <f t="shared" si="641"/>
        <v>4.2430815160532293E-2</v>
      </c>
      <c r="AC1782" s="142">
        <f t="shared" si="638"/>
        <v>0</v>
      </c>
      <c r="AD1782" s="142">
        <f t="shared" si="641"/>
        <v>2.076034065242827E-2</v>
      </c>
      <c r="AE1782" s="142">
        <f t="shared" si="641"/>
        <v>0</v>
      </c>
      <c r="AF1782" s="142">
        <f t="shared" si="641"/>
        <v>9.3783712433552872E-3</v>
      </c>
      <c r="AG1782" s="142">
        <f t="shared" si="641"/>
        <v>2.6732024652649924E-2</v>
      </c>
      <c r="AH1782" s="142">
        <f t="shared" si="641"/>
        <v>6.0295349435994041E-5</v>
      </c>
      <c r="AI1782" s="142">
        <f t="shared" si="641"/>
        <v>0</v>
      </c>
      <c r="AJ1782" s="143">
        <f t="shared" si="641"/>
        <v>1</v>
      </c>
      <c r="AV1782" s="171"/>
      <c r="AW1782" s="161"/>
      <c r="AX1782" s="161"/>
    </row>
    <row r="1783" spans="1:53">
      <c r="I1783" s="3" t="e">
        <f>SUBTOTAL(9,#REF!)</f>
        <v>#REF!</v>
      </c>
      <c r="AC1783" s="26">
        <f t="shared" si="638"/>
        <v>0</v>
      </c>
      <c r="AW1783" s="161"/>
      <c r="AX1783" s="161"/>
    </row>
    <row r="1784" spans="1:53" ht="70.5">
      <c r="AC1784" s="26">
        <f t="shared" si="638"/>
        <v>0</v>
      </c>
      <c r="AO1784" s="102" t="s">
        <v>1233</v>
      </c>
      <c r="AP1784" s="102" t="s">
        <v>1234</v>
      </c>
      <c r="AR1784" s="102" t="s">
        <v>50</v>
      </c>
      <c r="AS1784" s="102" t="s">
        <v>51</v>
      </c>
      <c r="AT1784" s="102" t="s">
        <v>52</v>
      </c>
      <c r="AU1784" s="102" t="s">
        <v>53</v>
      </c>
      <c r="AW1784" s="161"/>
      <c r="AX1784" s="161"/>
    </row>
    <row r="1785" spans="1:53">
      <c r="AC1785" s="26">
        <f t="shared" si="638"/>
        <v>0</v>
      </c>
      <c r="AO1785" s="101">
        <v>96</v>
      </c>
      <c r="AP1785" s="21">
        <v>240</v>
      </c>
      <c r="AR1785" s="99" t="s">
        <v>1235</v>
      </c>
      <c r="AS1785" s="99"/>
      <c r="AT1785" s="100" t="s">
        <v>1236</v>
      </c>
      <c r="AU1785" s="100" t="s">
        <v>1235</v>
      </c>
      <c r="AW1785" s="161"/>
      <c r="AX1785" s="161"/>
    </row>
    <row r="1786" spans="1:53">
      <c r="AC1786" s="26">
        <f t="shared" si="638"/>
        <v>0</v>
      </c>
      <c r="AO1786" s="101">
        <v>96</v>
      </c>
      <c r="AP1786" s="21">
        <v>240</v>
      </c>
      <c r="AR1786" s="99" t="s">
        <v>1235</v>
      </c>
      <c r="AS1786" s="99"/>
      <c r="AT1786" s="100" t="s">
        <v>1236</v>
      </c>
      <c r="AU1786" s="100" t="s">
        <v>1237</v>
      </c>
      <c r="AW1786" s="161"/>
      <c r="AX1786" s="161"/>
    </row>
    <row r="1787" spans="1:53">
      <c r="AC1787" s="26">
        <f t="shared" si="638"/>
        <v>0</v>
      </c>
      <c r="AO1787" s="101">
        <v>96</v>
      </c>
      <c r="AP1787" s="21">
        <v>240</v>
      </c>
      <c r="AR1787" s="99" t="s">
        <v>1235</v>
      </c>
      <c r="AS1787" s="99"/>
      <c r="AT1787" s="100" t="s">
        <v>1238</v>
      </c>
      <c r="AU1787" s="100" t="s">
        <v>1235</v>
      </c>
      <c r="AW1787" s="161"/>
      <c r="AX1787" s="161"/>
    </row>
    <row r="1788" spans="1:53">
      <c r="AC1788" s="26">
        <f t="shared" si="638"/>
        <v>0</v>
      </c>
      <c r="AO1788" s="101">
        <v>96</v>
      </c>
      <c r="AP1788" s="21">
        <v>240</v>
      </c>
      <c r="AR1788" s="99" t="s">
        <v>1235</v>
      </c>
      <c r="AS1788" s="99"/>
      <c r="AT1788" s="100" t="s">
        <v>1238</v>
      </c>
      <c r="AU1788" s="100" t="s">
        <v>1237</v>
      </c>
      <c r="AW1788" s="161"/>
      <c r="AX1788" s="161"/>
    </row>
    <row r="1789" spans="1:53">
      <c r="AC1789" s="26">
        <f t="shared" si="638"/>
        <v>0</v>
      </c>
      <c r="AO1789" s="101">
        <v>144</v>
      </c>
      <c r="AP1789" s="21">
        <v>320</v>
      </c>
      <c r="AR1789" s="99" t="s">
        <v>1237</v>
      </c>
      <c r="AS1789" s="99"/>
      <c r="AT1789" s="100" t="s">
        <v>1238</v>
      </c>
      <c r="AU1789" s="100" t="s">
        <v>1237</v>
      </c>
      <c r="AW1789" s="161"/>
      <c r="AX1789" s="161"/>
    </row>
    <row r="1790" spans="1:53">
      <c r="AC1790" s="26">
        <f t="shared" si="638"/>
        <v>0</v>
      </c>
      <c r="AO1790" s="101">
        <v>144</v>
      </c>
      <c r="AP1790" s="21">
        <v>320</v>
      </c>
      <c r="AR1790" s="99" t="s">
        <v>1237</v>
      </c>
      <c r="AS1790" s="99"/>
      <c r="AT1790" s="100" t="s">
        <v>1238</v>
      </c>
      <c r="AU1790" s="100" t="s">
        <v>1239</v>
      </c>
      <c r="AW1790" s="161"/>
      <c r="AX1790" s="161"/>
    </row>
    <row r="1791" spans="1:53">
      <c r="AC1791" s="26">
        <f t="shared" si="638"/>
        <v>0</v>
      </c>
      <c r="AO1791" s="101">
        <v>144</v>
      </c>
      <c r="AP1791" s="21">
        <v>320</v>
      </c>
      <c r="AR1791" s="99" t="s">
        <v>1237</v>
      </c>
      <c r="AS1791" s="99"/>
      <c r="AT1791" s="100" t="s">
        <v>1240</v>
      </c>
      <c r="AU1791" s="100" t="s">
        <v>1237</v>
      </c>
      <c r="AW1791" s="161"/>
      <c r="AX1791" s="161"/>
    </row>
    <row r="1792" spans="1:53">
      <c r="AC1792" s="26">
        <f t="shared" si="638"/>
        <v>0</v>
      </c>
      <c r="AO1792" s="101">
        <v>144</v>
      </c>
      <c r="AP1792" s="21">
        <v>320</v>
      </c>
      <c r="AR1792" s="99" t="s">
        <v>1237</v>
      </c>
      <c r="AS1792" s="99"/>
      <c r="AT1792" s="100" t="s">
        <v>1240</v>
      </c>
      <c r="AU1792" s="100" t="s">
        <v>1239</v>
      </c>
      <c r="AW1792" s="161"/>
      <c r="AX1792" s="161"/>
    </row>
    <row r="1793" spans="29:50">
      <c r="AC1793" s="26">
        <f t="shared" si="638"/>
        <v>0</v>
      </c>
      <c r="AO1793" s="101">
        <v>144</v>
      </c>
      <c r="AP1793" s="21">
        <v>384</v>
      </c>
      <c r="AR1793" s="99" t="s">
        <v>1241</v>
      </c>
      <c r="AS1793" s="99"/>
      <c r="AT1793" s="100" t="s">
        <v>1238</v>
      </c>
      <c r="AU1793" s="100" t="s">
        <v>1239</v>
      </c>
      <c r="AW1793" s="161"/>
      <c r="AX1793" s="161"/>
    </row>
    <row r="1794" spans="29:50">
      <c r="AC1794" s="26">
        <f t="shared" si="638"/>
        <v>0</v>
      </c>
      <c r="AO1794" s="101">
        <v>144</v>
      </c>
      <c r="AP1794" s="21">
        <v>416</v>
      </c>
      <c r="AR1794" s="99" t="s">
        <v>1241</v>
      </c>
      <c r="AS1794" s="99"/>
      <c r="AT1794" s="100" t="s">
        <v>1240</v>
      </c>
      <c r="AU1794" s="100" t="s">
        <v>1239</v>
      </c>
      <c r="AW1794" s="161"/>
      <c r="AX1794" s="161"/>
    </row>
    <row r="1795" spans="29:50">
      <c r="AC1795" s="26">
        <f t="shared" si="638"/>
        <v>0</v>
      </c>
      <c r="AO1795" s="101"/>
      <c r="AP1795" s="21">
        <v>512</v>
      </c>
      <c r="AR1795" s="99" t="s">
        <v>1242</v>
      </c>
      <c r="AS1795" s="99"/>
      <c r="AT1795" s="100" t="s">
        <v>1240</v>
      </c>
      <c r="AU1795" s="100" t="s">
        <v>1239</v>
      </c>
      <c r="AW1795" s="161"/>
      <c r="AX1795" s="161"/>
    </row>
    <row r="1796" spans="29:50">
      <c r="AC1796" s="26">
        <f t="shared" si="638"/>
        <v>0</v>
      </c>
      <c r="AW1796" s="161"/>
      <c r="AX1796" s="161"/>
    </row>
    <row r="1797" spans="29:50">
      <c r="AC1797" s="26">
        <f t="shared" si="638"/>
        <v>0</v>
      </c>
      <c r="AW1797" s="161"/>
      <c r="AX1797" s="161"/>
    </row>
    <row r="1798" spans="29:50">
      <c r="AC1798" s="26">
        <f t="shared" si="638"/>
        <v>0</v>
      </c>
      <c r="AW1798" s="161"/>
      <c r="AX1798" s="161"/>
    </row>
    <row r="1799" spans="29:50">
      <c r="AC1799" s="26">
        <f t="shared" si="638"/>
        <v>0</v>
      </c>
      <c r="AW1799" s="161"/>
      <c r="AX1799" s="161"/>
    </row>
    <row r="1800" spans="29:50">
      <c r="AC1800" s="26">
        <f t="shared" si="638"/>
        <v>0</v>
      </c>
      <c r="AW1800" s="161"/>
      <c r="AX1800" s="161"/>
    </row>
    <row r="1801" spans="29:50">
      <c r="AC1801" s="26">
        <f t="shared" si="638"/>
        <v>0</v>
      </c>
      <c r="AW1801" s="161"/>
      <c r="AX1801" s="161"/>
    </row>
    <row r="1802" spans="29:50">
      <c r="AC1802" s="26">
        <f t="shared" si="638"/>
        <v>0</v>
      </c>
      <c r="AW1802" s="161"/>
      <c r="AX1802" s="161"/>
    </row>
    <row r="1803" spans="29:50">
      <c r="AC1803" s="26">
        <f t="shared" si="638"/>
        <v>0</v>
      </c>
      <c r="AW1803" s="161"/>
      <c r="AX1803" s="161"/>
    </row>
    <row r="1804" spans="29:50">
      <c r="AC1804" s="26">
        <f t="shared" si="638"/>
        <v>0</v>
      </c>
      <c r="AW1804" s="161"/>
      <c r="AX1804" s="161"/>
    </row>
    <row r="1805" spans="29:50">
      <c r="AC1805" s="26">
        <f t="shared" si="638"/>
        <v>0</v>
      </c>
      <c r="AW1805" s="161"/>
      <c r="AX1805" s="161"/>
    </row>
    <row r="1806" spans="29:50">
      <c r="AC1806" s="26">
        <f t="shared" si="638"/>
        <v>0</v>
      </c>
      <c r="AW1806" s="161"/>
      <c r="AX1806" s="161"/>
    </row>
    <row r="1807" spans="29:50">
      <c r="AC1807" s="26">
        <f t="shared" si="638"/>
        <v>0</v>
      </c>
      <c r="AW1807" s="161"/>
      <c r="AX1807" s="161"/>
    </row>
    <row r="1808" spans="29:50">
      <c r="AC1808" s="26">
        <f t="shared" si="638"/>
        <v>0</v>
      </c>
      <c r="AW1808" s="161"/>
      <c r="AX1808" s="161"/>
    </row>
    <row r="1809" spans="1:50">
      <c r="AC1809" s="26">
        <f t="shared" si="638"/>
        <v>0</v>
      </c>
      <c r="AW1809" s="161"/>
      <c r="AX1809" s="161"/>
    </row>
    <row r="1810" spans="1:50">
      <c r="AC1810" s="26">
        <f t="shared" si="638"/>
        <v>0</v>
      </c>
      <c r="AW1810" s="161"/>
      <c r="AX1810" s="161"/>
    </row>
    <row r="1811" spans="1:50">
      <c r="AC1811" s="26">
        <f t="shared" si="638"/>
        <v>0</v>
      </c>
      <c r="AW1811" s="161"/>
      <c r="AX1811" s="161"/>
    </row>
    <row r="1812" spans="1:50">
      <c r="AC1812" s="26">
        <f t="shared" si="638"/>
        <v>0</v>
      </c>
      <c r="AW1812" s="161"/>
      <c r="AX1812" s="161"/>
    </row>
    <row r="1813" spans="1:50">
      <c r="A1813" s="215"/>
      <c r="B1813" s="216"/>
      <c r="C1813" s="217"/>
      <c r="D1813" s="218"/>
      <c r="E1813" s="218"/>
      <c r="F1813" s="218"/>
      <c r="G1813" s="217"/>
      <c r="H1813" s="218"/>
      <c r="I1813" s="218"/>
      <c r="J1813" s="219"/>
      <c r="K1813" s="220"/>
      <c r="L1813" s="219"/>
      <c r="M1813" s="219"/>
      <c r="N1813" s="219"/>
      <c r="O1813" s="221"/>
      <c r="P1813" s="221"/>
      <c r="Q1813" s="218"/>
      <c r="R1813" s="218"/>
      <c r="S1813" s="218"/>
      <c r="T1813" s="215"/>
      <c r="U1813" s="150"/>
      <c r="V1813" s="150"/>
      <c r="W1813" s="150"/>
      <c r="X1813" s="150"/>
      <c r="Y1813" s="150"/>
      <c r="Z1813" s="150"/>
      <c r="AA1813" s="150"/>
      <c r="AB1813" s="150"/>
      <c r="AC1813" s="150">
        <f t="shared" si="638"/>
        <v>0</v>
      </c>
      <c r="AD1813" s="150"/>
      <c r="AE1813" s="151"/>
      <c r="AF1813" s="151"/>
      <c r="AG1813" s="151"/>
      <c r="AH1813" s="151"/>
      <c r="AI1813" s="151"/>
      <c r="AJ1813" s="151"/>
      <c r="AK1813" s="222"/>
      <c r="AL1813" s="221"/>
      <c r="AM1813" s="215"/>
      <c r="AN1813" s="221"/>
      <c r="AO1813" s="218"/>
      <c r="AP1813" s="215"/>
      <c r="AW1813" s="161"/>
      <c r="AX1813" s="161"/>
    </row>
    <row r="1814" spans="1:50" s="1" customFormat="1">
      <c r="A1814" s="23"/>
      <c r="B1814" s="203"/>
      <c r="C1814" s="204"/>
      <c r="D1814" s="23"/>
      <c r="E1814" s="23"/>
      <c r="F1814" s="23"/>
      <c r="G1814" s="25"/>
      <c r="H1814" s="23"/>
      <c r="I1814" s="49"/>
      <c r="J1814" s="205"/>
      <c r="K1814" s="206"/>
      <c r="L1814" s="206"/>
      <c r="M1814" s="207"/>
      <c r="N1814" s="208"/>
      <c r="O1814" s="23"/>
      <c r="P1814" s="23"/>
      <c r="Q1814" s="23"/>
      <c r="R1814" s="23"/>
      <c r="S1814" s="23"/>
      <c r="T1814" s="209"/>
      <c r="U1814" s="210">
        <f t="shared" ref="U1814:U1834" si="642">Q1814</f>
        <v>0</v>
      </c>
      <c r="V1814" s="211">
        <f t="shared" ref="V1814:V1834" si="643">R1814*I1814</f>
        <v>0</v>
      </c>
      <c r="W1814" s="211">
        <f t="shared" ref="W1814:W1834" si="644">S1814*I1814</f>
        <v>0</v>
      </c>
      <c r="X1814" s="212">
        <f t="shared" ref="X1814:X1834" si="645">IF(AF1814&gt;0,0,IF(AND(D1814="Заоч.(д)",M1814="+"),N1814*2*0.25*H1814,IF(OR(M1814="+",M1814="+у"),H1814*0.25,IF(OR(M1814="к",M1814="к/кмс"),H1814*0.25,IF(OR(M1814="кк",M1814="кк/кмс"),H1814*0.25*2,IF(OR(M1814="рр",M1814="рр/кмс"),H1814*0.5,IF(OR(M1814="кр",M1814="кр/кмс"),H1814*1,0)))))))</f>
        <v>0</v>
      </c>
      <c r="Y1814" s="211">
        <f t="shared" ref="Y1814:Y1834" si="646">IF(L1814="+",H1814*3,IF(L1814="+в",H1814*3,0))</f>
        <v>0</v>
      </c>
      <c r="Z1814" s="25">
        <f t="shared" ref="Z1814:Z1834" si="647">IF(AND(D1814="Заоч.(д)",K1814="+"),H1814*0.1,IF(AF1814&gt;0,0,IF(AND(K1814="+",R1814="",S1814="",O1814=Q1814+T1814),H1814*0.1,0)))</f>
        <v>0</v>
      </c>
      <c r="AA1814" s="25">
        <f t="shared" ref="AA1814:AA1834" si="648">IF(H1814&lt;6,0,IF(AND(D1814="Ден.",J1814="+"),I1814*2,IF(AND(D1814="Ден.",J1814="+п"),I1814*2,0)))</f>
        <v>0</v>
      </c>
      <c r="AB1814" s="25">
        <f t="shared" ref="AB1814:AB1834" si="649">IF(AND(J1814="+",D1814="Заоч.(д)"),H1814*0.1,IF(J1814="+",H1814*0.25,0))</f>
        <v>0</v>
      </c>
      <c r="AC1814" s="25">
        <f t="shared" si="638"/>
        <v>0</v>
      </c>
      <c r="AD1814" s="20">
        <f t="shared" ref="AD1814:AD1825" si="650">IF(B1814="Голова ЕК (екзамен)",H1814*0.5,IF(B1814="Голова ЕК (захист)",H1814*0.5,IF(B1814="Участь у ЕК (екзамен)",H1814*0.33,IF(B1814="Участь у ЕК (захист)",H1814*0.33,0))))</f>
        <v>0</v>
      </c>
      <c r="AE1814" s="23">
        <f t="shared" ref="AE1814:AE1834" si="651">IF(B1814="Керівництво аспірантами (очна)",H1814*25,IF(B1814="Керівництво аспірантами (заочна)",H1814*25,IF(B1814="Рецензування рефератів (асп.)",H1814*2,IF(B1814="Кандидатські іспити",H1814*0.5,IF(B1814="Вступні іспити (асп.)",H1814*0.5,IF(B1814="Наукове консультування докторантів",H1814*50,0))))))</f>
        <v>0</v>
      </c>
      <c r="AF1814" s="25">
        <f t="shared" ref="AF1814:AF1834" si="652">IF(AND(A1814="ПедПр",D1814="Ден."),H1814*N1814/1.5,IF(AND(A1814="ПедПр",D1814="Заоч."),H1814*0.5*N1814/1.5,IF(AND(A1814="ПедПр",D1814="Заоч.(д)"),H1814*0.5*N1814/1.5,IF(AND(A1814="Пр",D1814="Ден."),H1814*0.5,IF(AND(A1814="Пр",D1814="Заоч."),H1814*0.1,IF(AND(A1814="Пр",D1814="Заоч.(д)"),H1814*0.1,IF(AND(A1814="НПрКПУ",D1814="Ден.",H1814&gt;=5),ROUND(H1814/6,1)*N1814/3*2*2,0)))))))</f>
        <v>0</v>
      </c>
      <c r="AG1814" s="230">
        <f t="shared" ref="AG1814:AG1834" si="653">IF(OR(L1814="+",A1814="Пр",A1814="ПедПр",A1814="НПрКПУ"),0,IF(OR(D1814="Ден.(д)",D1814="Заоч.(д)"),N1814*0.5*H1814,IF((V1814+W1814)&gt;0,N1814*H1814*0.08,0)))</f>
        <v>0</v>
      </c>
      <c r="AH1814" s="25">
        <f t="shared" ref="AH1814:AH1834" si="654">IF(AF1814&gt;0,0,IF(D1814="Заоч.",0,IF(OR(D1814="Ден.(д)",D1814="Заоч.(д)"),0,IF(Q1814&gt;0,N1814*H1814*0.02,0))))</f>
        <v>0</v>
      </c>
      <c r="AI1814" s="23"/>
      <c r="AJ1814" s="49">
        <f t="shared" ref="AJ1814:AJ1834" si="655">SUM(U1814:AI1814)</f>
        <v>0</v>
      </c>
      <c r="AK1814" s="213"/>
      <c r="AL1814" s="214">
        <f>IF(OR(AU1814="проф.",AT1814="д.н."),AJ1814/650,IF(OR(AU1814="доц.",AT1814="к.н."),AJ1814/800,AJ1814/900))</f>
        <v>0</v>
      </c>
      <c r="AM1814" s="23"/>
      <c r="AN1814" s="25"/>
      <c r="AO1814" s="25"/>
      <c r="AP1814" s="23"/>
      <c r="AQ1814" s="21"/>
      <c r="AR1814" s="21"/>
      <c r="AS1814" s="21"/>
      <c r="AT1814" s="21"/>
      <c r="AU1814" s="21"/>
      <c r="AW1814" s="161"/>
      <c r="AX1814" s="164"/>
    </row>
    <row r="1815" spans="1:50" s="1" customFormat="1">
      <c r="A1815" s="232" t="s">
        <v>1243</v>
      </c>
      <c r="B1815" s="145" t="s">
        <v>902</v>
      </c>
      <c r="C1815" s="19"/>
      <c r="D1815" s="95" t="s">
        <v>103</v>
      </c>
      <c r="E1815" s="25"/>
      <c r="F1815" s="21"/>
      <c r="G1815" s="20"/>
      <c r="H1815" s="21">
        <v>10</v>
      </c>
      <c r="I1815" s="49">
        <v>1</v>
      </c>
      <c r="J1815" s="37"/>
      <c r="K1815" s="31"/>
      <c r="L1815" s="31"/>
      <c r="M1815" s="38"/>
      <c r="N1815" s="196">
        <v>3</v>
      </c>
      <c r="O1815" s="21">
        <v>90</v>
      </c>
      <c r="P1815" s="21"/>
      <c r="Q1815" s="21"/>
      <c r="R1815" s="21"/>
      <c r="S1815" s="21"/>
      <c r="T1815" s="96"/>
      <c r="U1815" s="50">
        <f t="shared" si="642"/>
        <v>0</v>
      </c>
      <c r="V1815" s="29">
        <f t="shared" si="643"/>
        <v>0</v>
      </c>
      <c r="W1815" s="29">
        <f t="shared" si="644"/>
        <v>0</v>
      </c>
      <c r="X1815" s="57">
        <f t="shared" si="645"/>
        <v>0</v>
      </c>
      <c r="Y1815" s="29">
        <f t="shared" si="646"/>
        <v>0</v>
      </c>
      <c r="Z1815" s="20">
        <f t="shared" si="647"/>
        <v>0</v>
      </c>
      <c r="AA1815" s="20">
        <f t="shared" si="648"/>
        <v>0</v>
      </c>
      <c r="AB1815" s="20">
        <f t="shared" si="649"/>
        <v>0</v>
      </c>
      <c r="AC1815" s="20">
        <f t="shared" si="638"/>
        <v>0</v>
      </c>
      <c r="AD1815" s="20">
        <f t="shared" si="650"/>
        <v>0</v>
      </c>
      <c r="AE1815" s="23">
        <f t="shared" si="651"/>
        <v>0</v>
      </c>
      <c r="AF1815" s="25">
        <f>IF(AND(A1815="ПедПр",D1815="Ден."),H1815*N1815/1.5,IF(AND(A1815="ПедПр",D1815="Заоч."),H1815*0.5*N1815/1.5,IF(AND(A1815="ПедПр",D1815="Заоч.(д)"),H1815*0.5*N1815/1.5,IF(AND(A1815="Пр",D1815="Ден."),H1815*0.5,IF(AND(A1815="Пр",D1815="Заоч."),H1815*0.1,IF(AND(A1815="Пр",D1815="Заоч.(д)"),H1815*0.1,IF(AND(A1815="НПрКПУ",D1815="Ден.",H1815&gt;=5),ROUND(H1815/6,1)*N1815/3*2*2,0)))))))</f>
        <v>6.8</v>
      </c>
      <c r="AG1815" s="230">
        <f t="shared" si="653"/>
        <v>0</v>
      </c>
      <c r="AH1815" s="25">
        <f t="shared" si="654"/>
        <v>0</v>
      </c>
      <c r="AI1815" s="23"/>
      <c r="AJ1815" s="49">
        <f t="shared" si="655"/>
        <v>6.8</v>
      </c>
      <c r="AK1815" s="69"/>
      <c r="AL1815" s="57">
        <f>IF(AR1815="проф.",AJ1815/600,IF(AR1815="доц.",AJ1815/700,IF(AR1815="ст.викл.",AJ1815/800,IF(AR1815="викл.",AJ1815/800,0))))</f>
        <v>0</v>
      </c>
      <c r="AM1815" s="21"/>
      <c r="AN1815" s="20"/>
      <c r="AO1815" s="20"/>
      <c r="AP1815" s="21"/>
      <c r="AQ1815" s="21"/>
      <c r="AR1815" s="21"/>
      <c r="AS1815" s="21"/>
      <c r="AT1815" s="21"/>
      <c r="AU1815" s="21"/>
      <c r="AW1815" s="161"/>
      <c r="AX1815" s="164"/>
    </row>
    <row r="1816" spans="1:50" s="1" customFormat="1">
      <c r="A1816" s="232" t="s">
        <v>349</v>
      </c>
      <c r="B1816" s="24" t="s">
        <v>878</v>
      </c>
      <c r="C1816" s="19"/>
      <c r="D1816" s="95" t="s">
        <v>103</v>
      </c>
      <c r="E1816" s="23"/>
      <c r="F1816" s="21"/>
      <c r="G1816" s="20"/>
      <c r="H1816" s="21">
        <v>10</v>
      </c>
      <c r="I1816" s="49">
        <v>1</v>
      </c>
      <c r="J1816" s="37"/>
      <c r="K1816" s="31"/>
      <c r="L1816" s="31"/>
      <c r="M1816" s="38"/>
      <c r="N1816" s="196">
        <v>6</v>
      </c>
      <c r="O1816" s="21">
        <v>180</v>
      </c>
      <c r="P1816" s="21"/>
      <c r="Q1816" s="21"/>
      <c r="R1816" s="21"/>
      <c r="S1816" s="21"/>
      <c r="T1816" s="96"/>
      <c r="U1816" s="50">
        <f t="shared" si="642"/>
        <v>0</v>
      </c>
      <c r="V1816" s="29">
        <f t="shared" si="643"/>
        <v>0</v>
      </c>
      <c r="W1816" s="29">
        <f t="shared" si="644"/>
        <v>0</v>
      </c>
      <c r="X1816" s="57">
        <f t="shared" si="645"/>
        <v>0</v>
      </c>
      <c r="Y1816" s="29">
        <f t="shared" si="646"/>
        <v>0</v>
      </c>
      <c r="Z1816" s="20">
        <f t="shared" si="647"/>
        <v>0</v>
      </c>
      <c r="AA1816" s="20">
        <f t="shared" si="648"/>
        <v>0</v>
      </c>
      <c r="AB1816" s="20">
        <f t="shared" si="649"/>
        <v>0</v>
      </c>
      <c r="AC1816" s="20">
        <f t="shared" si="638"/>
        <v>0</v>
      </c>
      <c r="AD1816" s="20">
        <f t="shared" si="650"/>
        <v>0</v>
      </c>
      <c r="AE1816" s="23">
        <f t="shared" si="651"/>
        <v>0</v>
      </c>
      <c r="AF1816" s="25">
        <f t="shared" si="652"/>
        <v>5</v>
      </c>
      <c r="AG1816" s="230">
        <f t="shared" si="653"/>
        <v>0</v>
      </c>
      <c r="AH1816" s="25">
        <f t="shared" si="654"/>
        <v>0</v>
      </c>
      <c r="AI1816" s="23"/>
      <c r="AJ1816" s="49">
        <f t="shared" si="655"/>
        <v>5</v>
      </c>
      <c r="AK1816" s="69"/>
      <c r="AL1816" s="57">
        <f>IF(AR1816="проф.",AJ1816/600,IF(AR1816="доц.",AJ1816/700,IF(AR1816="ст.викл.",AJ1816/800,IF(AR1816="викл.",AJ1816/800,0))))</f>
        <v>0</v>
      </c>
      <c r="AM1816" s="21"/>
      <c r="AN1816" s="20"/>
      <c r="AO1816" s="20"/>
      <c r="AP1816" s="21"/>
      <c r="AQ1816" s="21"/>
      <c r="AR1816" s="21"/>
      <c r="AS1816" s="21"/>
      <c r="AT1816" s="21"/>
      <c r="AU1816" s="21"/>
      <c r="AW1816" s="161"/>
      <c r="AX1816" s="164"/>
    </row>
    <row r="1817" spans="1:50" s="1" customFormat="1">
      <c r="A1817" s="232" t="s">
        <v>349</v>
      </c>
      <c r="B1817" s="24" t="s">
        <v>893</v>
      </c>
      <c r="C1817" s="19"/>
      <c r="D1817" s="95" t="s">
        <v>103</v>
      </c>
      <c r="E1817" s="23"/>
      <c r="F1817" s="21"/>
      <c r="G1817" s="20"/>
      <c r="H1817" s="21">
        <v>10</v>
      </c>
      <c r="I1817" s="49">
        <v>1</v>
      </c>
      <c r="J1817" s="37"/>
      <c r="K1817" s="31"/>
      <c r="L1817" s="31"/>
      <c r="M1817" s="38"/>
      <c r="N1817" s="196">
        <v>3</v>
      </c>
      <c r="O1817" s="21">
        <v>90</v>
      </c>
      <c r="P1817" s="21"/>
      <c r="Q1817" s="21"/>
      <c r="R1817" s="21"/>
      <c r="S1817" s="21"/>
      <c r="T1817" s="96"/>
      <c r="U1817" s="50">
        <f t="shared" si="642"/>
        <v>0</v>
      </c>
      <c r="V1817" s="29">
        <f t="shared" si="643"/>
        <v>0</v>
      </c>
      <c r="W1817" s="29">
        <f t="shared" si="644"/>
        <v>0</v>
      </c>
      <c r="X1817" s="57">
        <f t="shared" si="645"/>
        <v>0</v>
      </c>
      <c r="Y1817" s="29">
        <f t="shared" si="646"/>
        <v>0</v>
      </c>
      <c r="Z1817" s="20">
        <f t="shared" si="647"/>
        <v>0</v>
      </c>
      <c r="AA1817" s="20">
        <f t="shared" si="648"/>
        <v>0</v>
      </c>
      <c r="AB1817" s="20">
        <f t="shared" si="649"/>
        <v>0</v>
      </c>
      <c r="AC1817" s="20">
        <f t="shared" si="638"/>
        <v>0</v>
      </c>
      <c r="AD1817" s="20">
        <f t="shared" si="650"/>
        <v>0</v>
      </c>
      <c r="AE1817" s="23">
        <f t="shared" si="651"/>
        <v>0</v>
      </c>
      <c r="AF1817" s="25">
        <f t="shared" si="652"/>
        <v>5</v>
      </c>
      <c r="AG1817" s="230">
        <f t="shared" si="653"/>
        <v>0</v>
      </c>
      <c r="AH1817" s="25">
        <f t="shared" si="654"/>
        <v>0</v>
      </c>
      <c r="AI1817" s="23"/>
      <c r="AJ1817" s="49">
        <f t="shared" si="655"/>
        <v>5</v>
      </c>
      <c r="AK1817" s="69"/>
      <c r="AL1817" s="57">
        <f>IF(AR1817="проф.",AJ1817/600,IF(AR1817="доц.",AJ1817/700,IF(AR1817="ст.викл.",AJ1817/800,IF(AR1817="викл.",AJ1817/800,0))))</f>
        <v>0</v>
      </c>
      <c r="AM1817" s="21"/>
      <c r="AN1817" s="20"/>
      <c r="AO1817" s="20"/>
      <c r="AP1817" s="21"/>
      <c r="AQ1817" s="21"/>
      <c r="AR1817" s="21"/>
      <c r="AS1817" s="21"/>
      <c r="AT1817" s="21"/>
      <c r="AU1817" s="21"/>
      <c r="AW1817" s="161"/>
      <c r="AX1817" s="164"/>
    </row>
    <row r="1818" spans="1:50" s="1" customFormat="1">
      <c r="A1818" s="232" t="s">
        <v>349</v>
      </c>
      <c r="B1818" s="24" t="s">
        <v>888</v>
      </c>
      <c r="C1818" s="19"/>
      <c r="D1818" s="95" t="s">
        <v>103</v>
      </c>
      <c r="E1818" s="23"/>
      <c r="F1818" s="21"/>
      <c r="G1818" s="20"/>
      <c r="H1818" s="21">
        <v>10</v>
      </c>
      <c r="I1818" s="49">
        <v>1</v>
      </c>
      <c r="J1818" s="37"/>
      <c r="K1818" s="31"/>
      <c r="L1818" s="31"/>
      <c r="M1818" s="38"/>
      <c r="N1818" s="196">
        <f>O1818/36</f>
        <v>9</v>
      </c>
      <c r="O1818" s="21">
        <v>324</v>
      </c>
      <c r="P1818" s="21"/>
      <c r="Q1818" s="21"/>
      <c r="R1818" s="21"/>
      <c r="S1818" s="21"/>
      <c r="T1818" s="96"/>
      <c r="U1818" s="50">
        <f t="shared" si="642"/>
        <v>0</v>
      </c>
      <c r="V1818" s="29">
        <f t="shared" si="643"/>
        <v>0</v>
      </c>
      <c r="W1818" s="29">
        <f t="shared" si="644"/>
        <v>0</v>
      </c>
      <c r="X1818" s="57">
        <f t="shared" si="645"/>
        <v>0</v>
      </c>
      <c r="Y1818" s="29">
        <f t="shared" si="646"/>
        <v>0</v>
      </c>
      <c r="Z1818" s="20">
        <f t="shared" si="647"/>
        <v>0</v>
      </c>
      <c r="AA1818" s="20">
        <f t="shared" si="648"/>
        <v>0</v>
      </c>
      <c r="AB1818" s="20">
        <f t="shared" si="649"/>
        <v>0</v>
      </c>
      <c r="AC1818" s="20">
        <f t="shared" si="638"/>
        <v>0</v>
      </c>
      <c r="AD1818" s="20">
        <f t="shared" si="650"/>
        <v>0</v>
      </c>
      <c r="AE1818" s="23">
        <f t="shared" si="651"/>
        <v>0</v>
      </c>
      <c r="AF1818" s="25">
        <f t="shared" si="652"/>
        <v>5</v>
      </c>
      <c r="AG1818" s="230">
        <f t="shared" si="653"/>
        <v>0</v>
      </c>
      <c r="AH1818" s="25">
        <f t="shared" si="654"/>
        <v>0</v>
      </c>
      <c r="AI1818" s="23"/>
      <c r="AJ1818" s="49">
        <f t="shared" si="655"/>
        <v>5</v>
      </c>
      <c r="AK1818" s="69"/>
      <c r="AL1818" s="57">
        <f>IF(AR1818="проф.",AJ1818/600,IF(AR1818="доц.",AJ1818/700,IF(AR1818="ст.викл.",AJ1818/800,IF(AR1818="викл.",AJ1818/800,0))))</f>
        <v>0</v>
      </c>
      <c r="AM1818" s="21"/>
      <c r="AN1818" s="20"/>
      <c r="AO1818" s="20"/>
      <c r="AP1818" s="21"/>
      <c r="AQ1818" s="21"/>
      <c r="AR1818" s="21"/>
      <c r="AS1818" s="21"/>
      <c r="AT1818" s="21"/>
      <c r="AU1818" s="21"/>
      <c r="AW1818" s="161"/>
      <c r="AX1818" s="164"/>
    </row>
    <row r="1819" spans="1:50" s="1" customFormat="1">
      <c r="A1819" s="232" t="s">
        <v>885</v>
      </c>
      <c r="B1819" s="24" t="s">
        <v>886</v>
      </c>
      <c r="C1819" s="19"/>
      <c r="D1819" s="95" t="s">
        <v>103</v>
      </c>
      <c r="E1819" s="23"/>
      <c r="F1819" s="21"/>
      <c r="G1819" s="20"/>
      <c r="H1819" s="21">
        <v>10</v>
      </c>
      <c r="I1819" s="49">
        <v>1</v>
      </c>
      <c r="J1819" s="37"/>
      <c r="K1819" s="31"/>
      <c r="L1819" s="31"/>
      <c r="M1819" s="38"/>
      <c r="N1819" s="196">
        <v>4.5</v>
      </c>
      <c r="O1819" s="21">
        <v>135</v>
      </c>
      <c r="P1819" s="21"/>
      <c r="Q1819" s="21"/>
      <c r="R1819" s="21"/>
      <c r="S1819" s="21"/>
      <c r="T1819" s="96"/>
      <c r="U1819" s="50">
        <f t="shared" si="642"/>
        <v>0</v>
      </c>
      <c r="V1819" s="29">
        <f t="shared" si="643"/>
        <v>0</v>
      </c>
      <c r="W1819" s="29">
        <f t="shared" si="644"/>
        <v>0</v>
      </c>
      <c r="X1819" s="57">
        <f t="shared" si="645"/>
        <v>0</v>
      </c>
      <c r="Y1819" s="29">
        <f t="shared" si="646"/>
        <v>0</v>
      </c>
      <c r="Z1819" s="20">
        <f t="shared" si="647"/>
        <v>0</v>
      </c>
      <c r="AA1819" s="20">
        <f t="shared" si="648"/>
        <v>0</v>
      </c>
      <c r="AB1819" s="20">
        <f t="shared" si="649"/>
        <v>0</v>
      </c>
      <c r="AC1819" s="20">
        <f t="shared" si="638"/>
        <v>0</v>
      </c>
      <c r="AD1819" s="20">
        <f t="shared" si="650"/>
        <v>0</v>
      </c>
      <c r="AE1819" s="23">
        <f t="shared" si="651"/>
        <v>0</v>
      </c>
      <c r="AF1819" s="25">
        <f t="shared" si="652"/>
        <v>30</v>
      </c>
      <c r="AG1819" s="230">
        <f t="shared" si="653"/>
        <v>0</v>
      </c>
      <c r="AH1819" s="25">
        <f t="shared" si="654"/>
        <v>0</v>
      </c>
      <c r="AI1819" s="23"/>
      <c r="AJ1819" s="49">
        <f t="shared" si="655"/>
        <v>30</v>
      </c>
      <c r="AK1819" s="69"/>
      <c r="AL1819" s="57">
        <f>IF(AR1819="проф.",AJ1819/600,IF(AR1819="доц.",AJ1819/700,IF(AR1819="ст.викл.",AJ1819/800,IF(AR1819="викл.",AJ1819/800,0))))</f>
        <v>0</v>
      </c>
      <c r="AM1819" s="21"/>
      <c r="AN1819" s="20"/>
      <c r="AO1819" s="20"/>
      <c r="AP1819" s="21"/>
      <c r="AQ1819" s="21"/>
      <c r="AR1819" s="21"/>
      <c r="AS1819" s="21"/>
      <c r="AT1819" s="21"/>
      <c r="AU1819" s="21"/>
      <c r="AW1819" s="161"/>
      <c r="AX1819" s="164"/>
    </row>
    <row r="1820" spans="1:50" s="1" customFormat="1">
      <c r="A1820" s="21"/>
      <c r="B1820" s="24" t="s">
        <v>889</v>
      </c>
      <c r="C1820" s="19"/>
      <c r="D1820" s="21"/>
      <c r="E1820" s="25"/>
      <c r="F1820" s="21"/>
      <c r="G1820" s="20"/>
      <c r="H1820" s="21">
        <v>1</v>
      </c>
      <c r="I1820" s="49">
        <v>1</v>
      </c>
      <c r="J1820" s="37"/>
      <c r="K1820" s="31"/>
      <c r="L1820" s="31"/>
      <c r="M1820" s="38"/>
      <c r="N1820" s="195"/>
      <c r="O1820" s="21"/>
      <c r="P1820" s="21"/>
      <c r="Q1820" s="21"/>
      <c r="R1820" s="21"/>
      <c r="S1820" s="21"/>
      <c r="T1820" s="96"/>
      <c r="U1820" s="50">
        <f t="shared" si="642"/>
        <v>0</v>
      </c>
      <c r="V1820" s="29">
        <f t="shared" si="643"/>
        <v>0</v>
      </c>
      <c r="W1820" s="29">
        <f t="shared" si="644"/>
        <v>0</v>
      </c>
      <c r="X1820" s="57">
        <f t="shared" si="645"/>
        <v>0</v>
      </c>
      <c r="Y1820" s="29">
        <f t="shared" si="646"/>
        <v>0</v>
      </c>
      <c r="Z1820" s="20">
        <f t="shared" si="647"/>
        <v>0</v>
      </c>
      <c r="AA1820" s="20">
        <f t="shared" si="648"/>
        <v>0</v>
      </c>
      <c r="AB1820" s="20">
        <f t="shared" si="649"/>
        <v>0</v>
      </c>
      <c r="AC1820" s="20">
        <f t="shared" si="638"/>
        <v>20</v>
      </c>
      <c r="AD1820" s="20">
        <f t="shared" si="650"/>
        <v>0</v>
      </c>
      <c r="AE1820" s="23">
        <f t="shared" si="651"/>
        <v>0</v>
      </c>
      <c r="AF1820" s="25">
        <f t="shared" si="652"/>
        <v>0</v>
      </c>
      <c r="AG1820" s="230">
        <f t="shared" si="653"/>
        <v>0</v>
      </c>
      <c r="AH1820" s="25">
        <f t="shared" si="654"/>
        <v>0</v>
      </c>
      <c r="AI1820" s="23"/>
      <c r="AJ1820" s="49">
        <f t="shared" si="655"/>
        <v>20</v>
      </c>
      <c r="AK1820" s="69"/>
      <c r="AL1820" s="57">
        <f t="shared" ref="AL1820:AL1833" si="656">IF(AR1820="проф.",AJ1820/600,IF(AR1820="доц.",AJ1820/700,IF(AR1820="ст.викл.",AJ1820/800,IF(AR1820="викл.",AJ1820/800,0))))</f>
        <v>0</v>
      </c>
      <c r="AM1820" s="21"/>
      <c r="AN1820" s="20"/>
      <c r="AO1820" s="20"/>
      <c r="AP1820" s="21"/>
      <c r="AQ1820" s="21"/>
      <c r="AR1820" s="21"/>
      <c r="AS1820" s="21"/>
      <c r="AT1820" s="21"/>
      <c r="AU1820" s="21"/>
      <c r="AW1820" s="161"/>
      <c r="AX1820" s="164"/>
    </row>
    <row r="1821" spans="1:50" s="1" customFormat="1">
      <c r="A1821" s="21"/>
      <c r="B1821" s="24" t="s">
        <v>904</v>
      </c>
      <c r="C1821" s="19"/>
      <c r="D1821" s="21"/>
      <c r="E1821" s="23"/>
      <c r="F1821" s="21"/>
      <c r="G1821" s="20"/>
      <c r="H1821" s="21">
        <v>1</v>
      </c>
      <c r="I1821" s="49">
        <v>1</v>
      </c>
      <c r="J1821" s="37"/>
      <c r="K1821" s="31"/>
      <c r="L1821" s="31"/>
      <c r="M1821" s="38"/>
      <c r="N1821" s="195"/>
      <c r="O1821" s="21"/>
      <c r="P1821" s="21"/>
      <c r="Q1821" s="21"/>
      <c r="R1821" s="21"/>
      <c r="S1821" s="21"/>
      <c r="T1821" s="96"/>
      <c r="U1821" s="50">
        <f t="shared" si="642"/>
        <v>0</v>
      </c>
      <c r="V1821" s="29">
        <f t="shared" si="643"/>
        <v>0</v>
      </c>
      <c r="W1821" s="29">
        <f t="shared" si="644"/>
        <v>0</v>
      </c>
      <c r="X1821" s="57">
        <f t="shared" si="645"/>
        <v>0</v>
      </c>
      <c r="Y1821" s="29">
        <f t="shared" si="646"/>
        <v>0</v>
      </c>
      <c r="Z1821" s="20">
        <f t="shared" si="647"/>
        <v>0</v>
      </c>
      <c r="AA1821" s="20">
        <f t="shared" si="648"/>
        <v>0</v>
      </c>
      <c r="AB1821" s="20">
        <f t="shared" si="649"/>
        <v>0</v>
      </c>
      <c r="AC1821" s="20">
        <f t="shared" si="638"/>
        <v>10</v>
      </c>
      <c r="AD1821" s="20">
        <f t="shared" si="650"/>
        <v>0</v>
      </c>
      <c r="AE1821" s="23">
        <f t="shared" si="651"/>
        <v>0</v>
      </c>
      <c r="AF1821" s="25">
        <f t="shared" si="652"/>
        <v>0</v>
      </c>
      <c r="AG1821" s="230">
        <f t="shared" si="653"/>
        <v>0</v>
      </c>
      <c r="AH1821" s="25">
        <f t="shared" si="654"/>
        <v>0</v>
      </c>
      <c r="AI1821" s="23"/>
      <c r="AJ1821" s="49">
        <f t="shared" si="655"/>
        <v>10</v>
      </c>
      <c r="AK1821" s="69"/>
      <c r="AL1821" s="57">
        <f t="shared" si="656"/>
        <v>0</v>
      </c>
      <c r="AM1821" s="21"/>
      <c r="AN1821" s="20"/>
      <c r="AO1821" s="20"/>
      <c r="AP1821" s="21"/>
      <c r="AQ1821" s="21"/>
      <c r="AR1821" s="21"/>
      <c r="AS1821" s="21"/>
      <c r="AT1821" s="21"/>
      <c r="AU1821" s="21"/>
      <c r="AW1821" s="161"/>
      <c r="AX1821" s="164"/>
    </row>
    <row r="1822" spans="1:50" s="1" customFormat="1">
      <c r="A1822" s="21"/>
      <c r="B1822" s="24" t="s">
        <v>1244</v>
      </c>
      <c r="C1822" s="19"/>
      <c r="D1822" s="21"/>
      <c r="E1822" s="23"/>
      <c r="F1822" s="21"/>
      <c r="G1822" s="20"/>
      <c r="H1822" s="21">
        <v>1</v>
      </c>
      <c r="I1822" s="49">
        <v>1</v>
      </c>
      <c r="J1822" s="37"/>
      <c r="K1822" s="31"/>
      <c r="L1822" s="31"/>
      <c r="M1822" s="38"/>
      <c r="N1822" s="195"/>
      <c r="O1822" s="21"/>
      <c r="P1822" s="21"/>
      <c r="Q1822" s="21"/>
      <c r="R1822" s="21"/>
      <c r="S1822" s="21"/>
      <c r="T1822" s="96"/>
      <c r="U1822" s="50">
        <f t="shared" si="642"/>
        <v>0</v>
      </c>
      <c r="V1822" s="29">
        <f t="shared" si="643"/>
        <v>0</v>
      </c>
      <c r="W1822" s="29">
        <f t="shared" si="644"/>
        <v>0</v>
      </c>
      <c r="X1822" s="57">
        <f t="shared" si="645"/>
        <v>0</v>
      </c>
      <c r="Y1822" s="29">
        <f t="shared" si="646"/>
        <v>0</v>
      </c>
      <c r="Z1822" s="20">
        <f t="shared" si="647"/>
        <v>0</v>
      </c>
      <c r="AA1822" s="20">
        <f t="shared" si="648"/>
        <v>0</v>
      </c>
      <c r="AB1822" s="20">
        <f t="shared" si="649"/>
        <v>0</v>
      </c>
      <c r="AC1822" s="20">
        <f t="shared" si="638"/>
        <v>2</v>
      </c>
      <c r="AD1822" s="20">
        <f t="shared" si="650"/>
        <v>0</v>
      </c>
      <c r="AE1822" s="23">
        <f t="shared" si="651"/>
        <v>0</v>
      </c>
      <c r="AF1822" s="25">
        <f t="shared" si="652"/>
        <v>0</v>
      </c>
      <c r="AG1822" s="230">
        <f t="shared" si="653"/>
        <v>0</v>
      </c>
      <c r="AH1822" s="25">
        <f t="shared" si="654"/>
        <v>0</v>
      </c>
      <c r="AI1822" s="23"/>
      <c r="AJ1822" s="49">
        <f t="shared" si="655"/>
        <v>2</v>
      </c>
      <c r="AK1822" s="69"/>
      <c r="AL1822" s="57">
        <f t="shared" si="656"/>
        <v>0</v>
      </c>
      <c r="AM1822" s="21"/>
      <c r="AN1822" s="20"/>
      <c r="AO1822" s="20"/>
      <c r="AP1822" s="21"/>
      <c r="AQ1822" s="21"/>
      <c r="AR1822" s="21"/>
      <c r="AS1822" s="21"/>
      <c r="AT1822" s="21"/>
      <c r="AU1822" s="21"/>
      <c r="AW1822" s="161"/>
      <c r="AX1822" s="164"/>
    </row>
    <row r="1823" spans="1:50" s="1" customFormat="1">
      <c r="A1823" s="21"/>
      <c r="B1823" s="24" t="s">
        <v>1245</v>
      </c>
      <c r="C1823" s="19"/>
      <c r="D1823" s="21"/>
      <c r="E1823" s="25"/>
      <c r="F1823" s="21"/>
      <c r="G1823" s="20"/>
      <c r="H1823" s="21">
        <v>1</v>
      </c>
      <c r="I1823" s="49">
        <v>1</v>
      </c>
      <c r="J1823" s="37"/>
      <c r="K1823" s="31"/>
      <c r="L1823" s="31"/>
      <c r="M1823" s="38"/>
      <c r="N1823" s="195"/>
      <c r="O1823" s="21"/>
      <c r="P1823" s="21"/>
      <c r="Q1823" s="21"/>
      <c r="R1823" s="21"/>
      <c r="S1823" s="21"/>
      <c r="T1823" s="96"/>
      <c r="U1823" s="50">
        <f t="shared" si="642"/>
        <v>0</v>
      </c>
      <c r="V1823" s="29">
        <f t="shared" si="643"/>
        <v>0</v>
      </c>
      <c r="W1823" s="29">
        <f t="shared" si="644"/>
        <v>0</v>
      </c>
      <c r="X1823" s="57">
        <f t="shared" si="645"/>
        <v>0</v>
      </c>
      <c r="Y1823" s="29">
        <f t="shared" si="646"/>
        <v>0</v>
      </c>
      <c r="Z1823" s="20">
        <f t="shared" si="647"/>
        <v>0</v>
      </c>
      <c r="AA1823" s="20">
        <f t="shared" si="648"/>
        <v>0</v>
      </c>
      <c r="AB1823" s="20">
        <f t="shared" si="649"/>
        <v>0</v>
      </c>
      <c r="AC1823" s="20">
        <f t="shared" si="638"/>
        <v>0</v>
      </c>
      <c r="AD1823" s="20">
        <f t="shared" si="650"/>
        <v>0</v>
      </c>
      <c r="AE1823" s="23">
        <f t="shared" si="651"/>
        <v>0</v>
      </c>
      <c r="AF1823" s="25">
        <f t="shared" si="652"/>
        <v>0</v>
      </c>
      <c r="AG1823" s="230">
        <f t="shared" si="653"/>
        <v>0</v>
      </c>
      <c r="AH1823" s="25">
        <f t="shared" si="654"/>
        <v>0</v>
      </c>
      <c r="AI1823" s="23"/>
      <c r="AJ1823" s="49">
        <f t="shared" si="655"/>
        <v>0</v>
      </c>
      <c r="AK1823" s="69"/>
      <c r="AL1823" s="57">
        <f t="shared" si="656"/>
        <v>0</v>
      </c>
      <c r="AM1823" s="21"/>
      <c r="AN1823" s="20"/>
      <c r="AO1823" s="20"/>
      <c r="AP1823" s="21"/>
      <c r="AQ1823" s="21"/>
      <c r="AR1823" s="21"/>
      <c r="AS1823" s="21"/>
      <c r="AT1823" s="21"/>
      <c r="AU1823" s="21"/>
      <c r="AW1823" s="161"/>
      <c r="AX1823" s="164"/>
    </row>
    <row r="1824" spans="1:50" s="1" customFormat="1">
      <c r="A1824" s="21"/>
      <c r="B1824" s="24" t="s">
        <v>1246</v>
      </c>
      <c r="C1824" s="19"/>
      <c r="D1824" s="21"/>
      <c r="E1824" s="25"/>
      <c r="F1824" s="21"/>
      <c r="G1824" s="20"/>
      <c r="H1824" s="21">
        <v>1</v>
      </c>
      <c r="I1824" s="49">
        <v>1</v>
      </c>
      <c r="J1824" s="37"/>
      <c r="K1824" s="31"/>
      <c r="L1824" s="31"/>
      <c r="M1824" s="38"/>
      <c r="N1824" s="195"/>
      <c r="O1824" s="21"/>
      <c r="P1824" s="21"/>
      <c r="Q1824" s="21"/>
      <c r="R1824" s="21"/>
      <c r="S1824" s="21"/>
      <c r="T1824" s="96"/>
      <c r="U1824" s="50">
        <f t="shared" si="642"/>
        <v>0</v>
      </c>
      <c r="V1824" s="29">
        <f t="shared" si="643"/>
        <v>0</v>
      </c>
      <c r="W1824" s="29">
        <f t="shared" si="644"/>
        <v>0</v>
      </c>
      <c r="X1824" s="57">
        <f t="shared" si="645"/>
        <v>0</v>
      </c>
      <c r="Y1824" s="29">
        <f t="shared" si="646"/>
        <v>0</v>
      </c>
      <c r="Z1824" s="20">
        <f t="shared" si="647"/>
        <v>0</v>
      </c>
      <c r="AA1824" s="20">
        <f t="shared" si="648"/>
        <v>0</v>
      </c>
      <c r="AB1824" s="20">
        <f t="shared" si="649"/>
        <v>0</v>
      </c>
      <c r="AC1824" s="20">
        <f t="shared" si="638"/>
        <v>1</v>
      </c>
      <c r="AD1824" s="20">
        <f t="shared" si="650"/>
        <v>0</v>
      </c>
      <c r="AE1824" s="23">
        <f t="shared" si="651"/>
        <v>0</v>
      </c>
      <c r="AF1824" s="25">
        <f t="shared" si="652"/>
        <v>0</v>
      </c>
      <c r="AG1824" s="230">
        <f t="shared" si="653"/>
        <v>0</v>
      </c>
      <c r="AH1824" s="25">
        <f t="shared" si="654"/>
        <v>0</v>
      </c>
      <c r="AI1824" s="23"/>
      <c r="AJ1824" s="49">
        <f t="shared" si="655"/>
        <v>1</v>
      </c>
      <c r="AK1824" s="69"/>
      <c r="AL1824" s="57">
        <f t="shared" si="656"/>
        <v>0</v>
      </c>
      <c r="AM1824" s="21"/>
      <c r="AN1824" s="20"/>
      <c r="AO1824" s="20"/>
      <c r="AP1824" s="21"/>
      <c r="AQ1824" s="21"/>
      <c r="AR1824" s="21"/>
      <c r="AS1824" s="21"/>
      <c r="AT1824" s="21"/>
      <c r="AU1824" s="21"/>
      <c r="AW1824" s="161"/>
      <c r="AX1824" s="164"/>
    </row>
    <row r="1825" spans="1:53" s="1" customFormat="1">
      <c r="A1825" s="21"/>
      <c r="B1825" s="24" t="s">
        <v>890</v>
      </c>
      <c r="C1825" s="19"/>
      <c r="D1825" s="21"/>
      <c r="E1825" s="23"/>
      <c r="F1825" s="21"/>
      <c r="G1825" s="20"/>
      <c r="H1825" s="21">
        <v>20</v>
      </c>
      <c r="I1825" s="49">
        <v>1</v>
      </c>
      <c r="J1825" s="37"/>
      <c r="K1825" s="31"/>
      <c r="L1825" s="31"/>
      <c r="M1825" s="38"/>
      <c r="N1825" s="195"/>
      <c r="O1825" s="21"/>
      <c r="P1825" s="21"/>
      <c r="Q1825" s="21"/>
      <c r="R1825" s="21"/>
      <c r="S1825" s="21"/>
      <c r="T1825" s="96"/>
      <c r="U1825" s="50">
        <f t="shared" si="642"/>
        <v>0</v>
      </c>
      <c r="V1825" s="29">
        <f t="shared" si="643"/>
        <v>0</v>
      </c>
      <c r="W1825" s="29">
        <f t="shared" si="644"/>
        <v>0</v>
      </c>
      <c r="X1825" s="57">
        <f t="shared" si="645"/>
        <v>0</v>
      </c>
      <c r="Y1825" s="29">
        <f t="shared" si="646"/>
        <v>0</v>
      </c>
      <c r="Z1825" s="20">
        <f t="shared" si="647"/>
        <v>0</v>
      </c>
      <c r="AA1825" s="20">
        <f t="shared" si="648"/>
        <v>0</v>
      </c>
      <c r="AB1825" s="20">
        <f t="shared" si="649"/>
        <v>0</v>
      </c>
      <c r="AC1825" s="20">
        <f t="shared" si="638"/>
        <v>6.6000000000000005</v>
      </c>
      <c r="AD1825" s="20">
        <f t="shared" si="650"/>
        <v>0</v>
      </c>
      <c r="AE1825" s="23">
        <f t="shared" si="651"/>
        <v>0</v>
      </c>
      <c r="AF1825" s="25">
        <f t="shared" si="652"/>
        <v>0</v>
      </c>
      <c r="AG1825" s="230">
        <f t="shared" si="653"/>
        <v>0</v>
      </c>
      <c r="AH1825" s="25">
        <f t="shared" si="654"/>
        <v>0</v>
      </c>
      <c r="AI1825" s="23"/>
      <c r="AJ1825" s="49">
        <f t="shared" si="655"/>
        <v>6.6000000000000005</v>
      </c>
      <c r="AK1825" s="69"/>
      <c r="AL1825" s="57">
        <f t="shared" si="656"/>
        <v>0</v>
      </c>
      <c r="AM1825" s="21"/>
      <c r="AN1825" s="20"/>
      <c r="AO1825" s="20"/>
      <c r="AP1825" s="21"/>
      <c r="AQ1825" s="21"/>
      <c r="AR1825" s="21"/>
      <c r="AS1825" s="21"/>
      <c r="AT1825" s="21"/>
      <c r="AU1825" s="21"/>
      <c r="AW1825" s="161"/>
      <c r="AX1825" s="164"/>
    </row>
    <row r="1826" spans="1:53" s="1" customFormat="1">
      <c r="A1826" s="21"/>
      <c r="B1826" s="229" t="s">
        <v>882</v>
      </c>
      <c r="C1826" s="19"/>
      <c r="D1826" s="21"/>
      <c r="E1826" s="23"/>
      <c r="F1826" s="21"/>
      <c r="G1826" s="20"/>
      <c r="H1826" s="21">
        <v>20</v>
      </c>
      <c r="I1826" s="49">
        <v>1</v>
      </c>
      <c r="J1826" s="37"/>
      <c r="K1826" s="31"/>
      <c r="L1826" s="31"/>
      <c r="M1826" s="38"/>
      <c r="N1826" s="195"/>
      <c r="O1826" s="21"/>
      <c r="P1826" s="21"/>
      <c r="Q1826" s="21"/>
      <c r="R1826" s="21"/>
      <c r="S1826" s="21"/>
      <c r="T1826" s="96"/>
      <c r="U1826" s="50">
        <f t="shared" si="642"/>
        <v>0</v>
      </c>
      <c r="V1826" s="29">
        <f t="shared" si="643"/>
        <v>0</v>
      </c>
      <c r="W1826" s="29">
        <f t="shared" si="644"/>
        <v>0</v>
      </c>
      <c r="X1826" s="57">
        <f t="shared" si="645"/>
        <v>0</v>
      </c>
      <c r="Y1826" s="29">
        <f t="shared" si="646"/>
        <v>0</v>
      </c>
      <c r="Z1826" s="20">
        <f t="shared" si="647"/>
        <v>0</v>
      </c>
      <c r="AA1826" s="20">
        <f t="shared" si="648"/>
        <v>0</v>
      </c>
      <c r="AB1826" s="20">
        <f t="shared" si="649"/>
        <v>0</v>
      </c>
      <c r="AC1826" s="20">
        <f t="shared" si="638"/>
        <v>0</v>
      </c>
      <c r="AD1826" s="20">
        <f>IF(B1826="Голова ЕК (екзамен)",H1826*0.5,IF(B1826="Голова ЕК (захист)",H1826*0.5,IF(B1826="Участь у ЕК (екзамен)",H1826*0.33,IF(B1826="Участь у ЕК (захист)",H1826*0.33,0))))</f>
        <v>10</v>
      </c>
      <c r="AE1826" s="23">
        <f t="shared" si="651"/>
        <v>0</v>
      </c>
      <c r="AF1826" s="25">
        <f t="shared" si="652"/>
        <v>0</v>
      </c>
      <c r="AG1826" s="230">
        <f t="shared" si="653"/>
        <v>0</v>
      </c>
      <c r="AH1826" s="25">
        <f t="shared" si="654"/>
        <v>0</v>
      </c>
      <c r="AI1826" s="23"/>
      <c r="AJ1826" s="49">
        <f t="shared" si="655"/>
        <v>10</v>
      </c>
      <c r="AK1826" s="69"/>
      <c r="AL1826" s="57">
        <f t="shared" si="656"/>
        <v>0</v>
      </c>
      <c r="AM1826" s="21"/>
      <c r="AN1826" s="20"/>
      <c r="AO1826" s="20"/>
      <c r="AP1826" s="21"/>
      <c r="AQ1826" s="21"/>
      <c r="AR1826" s="21"/>
      <c r="AS1826" s="21"/>
      <c r="AT1826" s="21"/>
      <c r="AU1826" s="21"/>
      <c r="AW1826" s="161"/>
      <c r="AX1826" s="164"/>
    </row>
    <row r="1827" spans="1:53" s="1" customFormat="1">
      <c r="A1827" s="21"/>
      <c r="B1827" s="229" t="s">
        <v>891</v>
      </c>
      <c r="C1827" s="19"/>
      <c r="D1827" s="21"/>
      <c r="E1827" s="23"/>
      <c r="F1827" s="21"/>
      <c r="G1827" s="20"/>
      <c r="H1827" s="21">
        <v>20</v>
      </c>
      <c r="I1827" s="49">
        <v>1</v>
      </c>
      <c r="J1827" s="37"/>
      <c r="K1827" s="31"/>
      <c r="L1827" s="31"/>
      <c r="M1827" s="38"/>
      <c r="N1827" s="195"/>
      <c r="O1827" s="21"/>
      <c r="P1827" s="21"/>
      <c r="Q1827" s="21"/>
      <c r="R1827" s="21"/>
      <c r="S1827" s="21"/>
      <c r="T1827" s="96"/>
      <c r="U1827" s="50">
        <f t="shared" si="642"/>
        <v>0</v>
      </c>
      <c r="V1827" s="29">
        <f t="shared" si="643"/>
        <v>0</v>
      </c>
      <c r="W1827" s="29">
        <f t="shared" si="644"/>
        <v>0</v>
      </c>
      <c r="X1827" s="57">
        <f t="shared" si="645"/>
        <v>0</v>
      </c>
      <c r="Y1827" s="29">
        <f t="shared" si="646"/>
        <v>0</v>
      </c>
      <c r="Z1827" s="20">
        <f t="shared" si="647"/>
        <v>0</v>
      </c>
      <c r="AA1827" s="20">
        <f t="shared" si="648"/>
        <v>0</v>
      </c>
      <c r="AB1827" s="20">
        <f t="shared" si="649"/>
        <v>0</v>
      </c>
      <c r="AC1827" s="20">
        <f t="shared" si="638"/>
        <v>0</v>
      </c>
      <c r="AD1827" s="20">
        <f t="shared" ref="AD1827:AD1834" si="657">IF(B1827="Голова ЕК (екзамен)",H1827*0.5,IF(B1827="Голова ЕК (захист)",H1827*0.5,IF(B1827="Участь у ЕК (екзамен)",H1827*0.33,IF(B1827="Участь у ЕК (захист)",H1827*0.33,0))))</f>
        <v>10</v>
      </c>
      <c r="AE1827" s="23">
        <f t="shared" si="651"/>
        <v>0</v>
      </c>
      <c r="AF1827" s="25">
        <f t="shared" si="652"/>
        <v>0</v>
      </c>
      <c r="AG1827" s="230">
        <f t="shared" si="653"/>
        <v>0</v>
      </c>
      <c r="AH1827" s="25">
        <f t="shared" si="654"/>
        <v>0</v>
      </c>
      <c r="AI1827" s="23"/>
      <c r="AJ1827" s="49">
        <f t="shared" si="655"/>
        <v>10</v>
      </c>
      <c r="AK1827" s="69"/>
      <c r="AL1827" s="57">
        <f t="shared" si="656"/>
        <v>0</v>
      </c>
      <c r="AM1827" s="21"/>
      <c r="AN1827" s="20"/>
      <c r="AO1827" s="20"/>
      <c r="AP1827" s="21"/>
      <c r="AQ1827" s="21"/>
      <c r="AR1827" s="21"/>
      <c r="AS1827" s="21"/>
      <c r="AT1827" s="21"/>
      <c r="AU1827" s="21"/>
      <c r="AW1827" s="161"/>
      <c r="AX1827" s="164"/>
    </row>
    <row r="1828" spans="1:53" s="1" customFormat="1">
      <c r="A1828" s="21"/>
      <c r="B1828" s="229" t="s">
        <v>884</v>
      </c>
      <c r="C1828" s="19"/>
      <c r="D1828" s="21"/>
      <c r="E1828" s="23"/>
      <c r="F1828" s="21"/>
      <c r="G1828" s="20"/>
      <c r="H1828" s="21">
        <v>20</v>
      </c>
      <c r="I1828" s="49">
        <v>1</v>
      </c>
      <c r="J1828" s="37"/>
      <c r="K1828" s="31"/>
      <c r="L1828" s="31"/>
      <c r="M1828" s="38"/>
      <c r="N1828" s="195"/>
      <c r="O1828" s="21"/>
      <c r="P1828" s="21"/>
      <c r="Q1828" s="21"/>
      <c r="R1828" s="21"/>
      <c r="S1828" s="21"/>
      <c r="T1828" s="96"/>
      <c r="U1828" s="50">
        <f t="shared" si="642"/>
        <v>0</v>
      </c>
      <c r="V1828" s="29">
        <f t="shared" si="643"/>
        <v>0</v>
      </c>
      <c r="W1828" s="29">
        <f t="shared" si="644"/>
        <v>0</v>
      </c>
      <c r="X1828" s="57">
        <f t="shared" si="645"/>
        <v>0</v>
      </c>
      <c r="Y1828" s="29">
        <f t="shared" si="646"/>
        <v>0</v>
      </c>
      <c r="Z1828" s="20">
        <f t="shared" si="647"/>
        <v>0</v>
      </c>
      <c r="AA1828" s="20">
        <f t="shared" si="648"/>
        <v>0</v>
      </c>
      <c r="AB1828" s="20">
        <f t="shared" si="649"/>
        <v>0</v>
      </c>
      <c r="AC1828" s="20">
        <f t="shared" si="638"/>
        <v>0</v>
      </c>
      <c r="AD1828" s="20">
        <f t="shared" si="657"/>
        <v>6.6000000000000005</v>
      </c>
      <c r="AE1828" s="23">
        <f t="shared" si="651"/>
        <v>0</v>
      </c>
      <c r="AF1828" s="25">
        <f t="shared" si="652"/>
        <v>0</v>
      </c>
      <c r="AG1828" s="230">
        <f t="shared" si="653"/>
        <v>0</v>
      </c>
      <c r="AH1828" s="25">
        <f t="shared" si="654"/>
        <v>0</v>
      </c>
      <c r="AI1828" s="23"/>
      <c r="AJ1828" s="49">
        <f t="shared" si="655"/>
        <v>6.6000000000000005</v>
      </c>
      <c r="AK1828" s="69"/>
      <c r="AL1828" s="57">
        <f t="shared" si="656"/>
        <v>0</v>
      </c>
      <c r="AM1828" s="21"/>
      <c r="AN1828" s="20"/>
      <c r="AO1828" s="20"/>
      <c r="AP1828" s="21"/>
      <c r="AQ1828" s="21"/>
      <c r="AR1828" s="21"/>
      <c r="AS1828" s="21"/>
      <c r="AT1828" s="21"/>
      <c r="AU1828" s="21"/>
      <c r="AW1828" s="161"/>
      <c r="AX1828" s="164"/>
    </row>
    <row r="1829" spans="1:53" s="1" customFormat="1">
      <c r="A1829" s="21"/>
      <c r="B1829" s="229" t="s">
        <v>892</v>
      </c>
      <c r="C1829" s="19"/>
      <c r="D1829" s="21"/>
      <c r="E1829" s="25"/>
      <c r="F1829" s="21"/>
      <c r="G1829" s="20"/>
      <c r="H1829" s="21">
        <v>20</v>
      </c>
      <c r="I1829" s="49">
        <v>1</v>
      </c>
      <c r="J1829" s="37"/>
      <c r="K1829" s="31"/>
      <c r="L1829" s="31"/>
      <c r="M1829" s="38"/>
      <c r="N1829" s="195"/>
      <c r="O1829" s="21"/>
      <c r="P1829" s="21"/>
      <c r="Q1829" s="21"/>
      <c r="R1829" s="21"/>
      <c r="S1829" s="21"/>
      <c r="T1829" s="96"/>
      <c r="U1829" s="50">
        <f t="shared" si="642"/>
        <v>0</v>
      </c>
      <c r="V1829" s="29">
        <f t="shared" si="643"/>
        <v>0</v>
      </c>
      <c r="W1829" s="29">
        <f t="shared" si="644"/>
        <v>0</v>
      </c>
      <c r="X1829" s="57">
        <f t="shared" si="645"/>
        <v>0</v>
      </c>
      <c r="Y1829" s="29">
        <f t="shared" si="646"/>
        <v>0</v>
      </c>
      <c r="Z1829" s="20">
        <f t="shared" si="647"/>
        <v>0</v>
      </c>
      <c r="AA1829" s="20">
        <f t="shared" si="648"/>
        <v>0</v>
      </c>
      <c r="AB1829" s="20">
        <f t="shared" si="649"/>
        <v>0</v>
      </c>
      <c r="AC1829" s="20">
        <f t="shared" si="638"/>
        <v>0</v>
      </c>
      <c r="AD1829" s="20">
        <f t="shared" si="657"/>
        <v>6.6000000000000005</v>
      </c>
      <c r="AE1829" s="23">
        <f t="shared" si="651"/>
        <v>0</v>
      </c>
      <c r="AF1829" s="25">
        <f t="shared" si="652"/>
        <v>0</v>
      </c>
      <c r="AG1829" s="230">
        <f t="shared" si="653"/>
        <v>0</v>
      </c>
      <c r="AH1829" s="25">
        <f t="shared" si="654"/>
        <v>0</v>
      </c>
      <c r="AI1829" s="23"/>
      <c r="AJ1829" s="49">
        <f t="shared" si="655"/>
        <v>6.6000000000000005</v>
      </c>
      <c r="AK1829" s="69"/>
      <c r="AL1829" s="57">
        <f t="shared" si="656"/>
        <v>0</v>
      </c>
      <c r="AM1829" s="21"/>
      <c r="AN1829" s="20"/>
      <c r="AO1829" s="20"/>
      <c r="AP1829" s="21"/>
      <c r="AQ1829" s="21"/>
      <c r="AR1829" s="21"/>
      <c r="AS1829" s="21"/>
      <c r="AT1829" s="21"/>
      <c r="AU1829" s="21"/>
      <c r="AW1829" s="161"/>
      <c r="AX1829" s="164"/>
    </row>
    <row r="1830" spans="1:53" s="1" customFormat="1">
      <c r="A1830" s="21"/>
      <c r="B1830" s="24" t="s">
        <v>1247</v>
      </c>
      <c r="C1830" s="19"/>
      <c r="D1830" s="21"/>
      <c r="E1830" s="25"/>
      <c r="F1830" s="21"/>
      <c r="G1830" s="20"/>
      <c r="H1830" s="21">
        <v>1</v>
      </c>
      <c r="I1830" s="49">
        <v>1</v>
      </c>
      <c r="J1830" s="37"/>
      <c r="K1830" s="31"/>
      <c r="L1830" s="31"/>
      <c r="M1830" s="38"/>
      <c r="N1830" s="195"/>
      <c r="O1830" s="21"/>
      <c r="P1830" s="21"/>
      <c r="Q1830" s="21"/>
      <c r="R1830" s="21"/>
      <c r="S1830" s="21"/>
      <c r="T1830" s="96"/>
      <c r="U1830" s="50">
        <f t="shared" si="642"/>
        <v>0</v>
      </c>
      <c r="V1830" s="29">
        <f t="shared" si="643"/>
        <v>0</v>
      </c>
      <c r="W1830" s="29">
        <f t="shared" si="644"/>
        <v>0</v>
      </c>
      <c r="X1830" s="57">
        <f t="shared" si="645"/>
        <v>0</v>
      </c>
      <c r="Y1830" s="29">
        <f t="shared" si="646"/>
        <v>0</v>
      </c>
      <c r="Z1830" s="20">
        <f t="shared" si="647"/>
        <v>0</v>
      </c>
      <c r="AA1830" s="20">
        <f t="shared" si="648"/>
        <v>0</v>
      </c>
      <c r="AB1830" s="20">
        <f t="shared" si="649"/>
        <v>0</v>
      </c>
      <c r="AC1830" s="20">
        <f t="shared" si="638"/>
        <v>0</v>
      </c>
      <c r="AD1830" s="20">
        <f t="shared" si="657"/>
        <v>0</v>
      </c>
      <c r="AE1830" s="23">
        <f t="shared" si="651"/>
        <v>0</v>
      </c>
      <c r="AF1830" s="25">
        <f t="shared" si="652"/>
        <v>0</v>
      </c>
      <c r="AG1830" s="230">
        <f t="shared" si="653"/>
        <v>0</v>
      </c>
      <c r="AH1830" s="25">
        <f t="shared" si="654"/>
        <v>0</v>
      </c>
      <c r="AI1830" s="23"/>
      <c r="AJ1830" s="49">
        <f t="shared" si="655"/>
        <v>0</v>
      </c>
      <c r="AK1830" s="69"/>
      <c r="AL1830" s="57">
        <f t="shared" si="656"/>
        <v>0</v>
      </c>
      <c r="AM1830" s="21"/>
      <c r="AN1830" s="20"/>
      <c r="AO1830" s="20"/>
      <c r="AP1830" s="21"/>
      <c r="AQ1830" s="21"/>
      <c r="AR1830" s="21"/>
      <c r="AS1830" s="21"/>
      <c r="AT1830" s="21"/>
      <c r="AU1830" s="21"/>
      <c r="AW1830" s="161"/>
      <c r="AX1830" s="164"/>
    </row>
    <row r="1831" spans="1:53" s="1" customFormat="1">
      <c r="A1831" s="21"/>
      <c r="B1831" s="24" t="s">
        <v>1248</v>
      </c>
      <c r="C1831" s="19"/>
      <c r="D1831" s="21"/>
      <c r="E1831" s="23"/>
      <c r="F1831" s="21"/>
      <c r="G1831" s="20"/>
      <c r="H1831" s="21">
        <v>1</v>
      </c>
      <c r="I1831" s="49">
        <v>1</v>
      </c>
      <c r="J1831" s="37"/>
      <c r="K1831" s="31"/>
      <c r="L1831" s="31"/>
      <c r="M1831" s="38"/>
      <c r="N1831" s="195"/>
      <c r="O1831" s="21"/>
      <c r="P1831" s="21"/>
      <c r="Q1831" s="21"/>
      <c r="R1831" s="21"/>
      <c r="S1831" s="21"/>
      <c r="T1831" s="96"/>
      <c r="U1831" s="50">
        <f t="shared" si="642"/>
        <v>0</v>
      </c>
      <c r="V1831" s="29">
        <f t="shared" si="643"/>
        <v>0</v>
      </c>
      <c r="W1831" s="29">
        <f t="shared" si="644"/>
        <v>0</v>
      </c>
      <c r="X1831" s="57">
        <f t="shared" si="645"/>
        <v>0</v>
      </c>
      <c r="Y1831" s="29">
        <f t="shared" si="646"/>
        <v>0</v>
      </c>
      <c r="Z1831" s="20">
        <f t="shared" si="647"/>
        <v>0</v>
      </c>
      <c r="AA1831" s="20">
        <f t="shared" si="648"/>
        <v>0</v>
      </c>
      <c r="AB1831" s="20">
        <f t="shared" si="649"/>
        <v>0</v>
      </c>
      <c r="AC1831" s="20">
        <f t="shared" si="638"/>
        <v>0</v>
      </c>
      <c r="AD1831" s="20">
        <f t="shared" si="657"/>
        <v>0</v>
      </c>
      <c r="AE1831" s="23">
        <f t="shared" si="651"/>
        <v>25</v>
      </c>
      <c r="AF1831" s="25">
        <f t="shared" si="652"/>
        <v>0</v>
      </c>
      <c r="AG1831" s="230">
        <f t="shared" si="653"/>
        <v>0</v>
      </c>
      <c r="AH1831" s="25">
        <f t="shared" si="654"/>
        <v>0</v>
      </c>
      <c r="AI1831" s="23"/>
      <c r="AJ1831" s="49">
        <f t="shared" si="655"/>
        <v>25</v>
      </c>
      <c r="AK1831" s="69"/>
      <c r="AL1831" s="57">
        <f t="shared" si="656"/>
        <v>0</v>
      </c>
      <c r="AM1831" s="21"/>
      <c r="AN1831" s="20"/>
      <c r="AO1831" s="20"/>
      <c r="AP1831" s="21"/>
      <c r="AQ1831" s="21"/>
      <c r="AR1831" s="21"/>
      <c r="AS1831" s="21"/>
      <c r="AT1831" s="21"/>
      <c r="AU1831" s="21"/>
      <c r="AW1831" s="161"/>
      <c r="AX1831" s="164"/>
    </row>
    <row r="1832" spans="1:53" s="1" customFormat="1">
      <c r="A1832" s="21"/>
      <c r="B1832" s="24" t="s">
        <v>1249</v>
      </c>
      <c r="C1832" s="19"/>
      <c r="D1832" s="21"/>
      <c r="E1832" s="23"/>
      <c r="F1832" s="21"/>
      <c r="G1832" s="20"/>
      <c r="H1832" s="21">
        <v>1</v>
      </c>
      <c r="I1832" s="49">
        <v>1</v>
      </c>
      <c r="J1832" s="37"/>
      <c r="K1832" s="31"/>
      <c r="L1832" s="31"/>
      <c r="M1832" s="38"/>
      <c r="N1832" s="195"/>
      <c r="O1832" s="21"/>
      <c r="P1832" s="21"/>
      <c r="Q1832" s="21"/>
      <c r="R1832" s="21"/>
      <c r="S1832" s="21"/>
      <c r="T1832" s="96"/>
      <c r="U1832" s="50">
        <f t="shared" si="642"/>
        <v>0</v>
      </c>
      <c r="V1832" s="29">
        <f t="shared" si="643"/>
        <v>0</v>
      </c>
      <c r="W1832" s="29">
        <f t="shared" si="644"/>
        <v>0</v>
      </c>
      <c r="X1832" s="57">
        <f t="shared" si="645"/>
        <v>0</v>
      </c>
      <c r="Y1832" s="29">
        <f t="shared" si="646"/>
        <v>0</v>
      </c>
      <c r="Z1832" s="20">
        <f t="shared" si="647"/>
        <v>0</v>
      </c>
      <c r="AA1832" s="20">
        <f t="shared" si="648"/>
        <v>0</v>
      </c>
      <c r="AB1832" s="20">
        <f t="shared" si="649"/>
        <v>0</v>
      </c>
      <c r="AC1832" s="20">
        <f t="shared" si="638"/>
        <v>0</v>
      </c>
      <c r="AD1832" s="20">
        <f t="shared" si="657"/>
        <v>0</v>
      </c>
      <c r="AE1832" s="23">
        <f t="shared" si="651"/>
        <v>25</v>
      </c>
      <c r="AF1832" s="25">
        <f t="shared" si="652"/>
        <v>0</v>
      </c>
      <c r="AG1832" s="230">
        <f t="shared" si="653"/>
        <v>0</v>
      </c>
      <c r="AH1832" s="25">
        <f t="shared" si="654"/>
        <v>0</v>
      </c>
      <c r="AI1832" s="23"/>
      <c r="AJ1832" s="49">
        <f t="shared" si="655"/>
        <v>25</v>
      </c>
      <c r="AK1832" s="69"/>
      <c r="AL1832" s="57">
        <f t="shared" si="656"/>
        <v>0</v>
      </c>
      <c r="AM1832" s="21"/>
      <c r="AN1832" s="20"/>
      <c r="AO1832" s="20"/>
      <c r="AP1832" s="21"/>
      <c r="AQ1832" s="21"/>
      <c r="AR1832" s="21"/>
      <c r="AS1832" s="21"/>
      <c r="AT1832" s="21"/>
      <c r="AU1832" s="21"/>
      <c r="AW1832" s="161"/>
      <c r="AX1832" s="164"/>
    </row>
    <row r="1833" spans="1:53" s="1" customFormat="1">
      <c r="A1833" s="21"/>
      <c r="B1833" s="24" t="s">
        <v>1250</v>
      </c>
      <c r="C1833" s="19"/>
      <c r="D1833" s="21"/>
      <c r="E1833" s="23"/>
      <c r="F1833" s="21"/>
      <c r="G1833" s="20"/>
      <c r="H1833" s="21">
        <v>1</v>
      </c>
      <c r="I1833" s="49">
        <v>1</v>
      </c>
      <c r="J1833" s="37"/>
      <c r="K1833" s="31"/>
      <c r="L1833" s="31"/>
      <c r="M1833" s="38"/>
      <c r="N1833" s="195"/>
      <c r="O1833" s="21"/>
      <c r="P1833" s="21"/>
      <c r="Q1833" s="21"/>
      <c r="R1833" s="21"/>
      <c r="S1833" s="21"/>
      <c r="T1833" s="96"/>
      <c r="U1833" s="50">
        <f t="shared" si="642"/>
        <v>0</v>
      </c>
      <c r="V1833" s="29">
        <f t="shared" si="643"/>
        <v>0</v>
      </c>
      <c r="W1833" s="29">
        <f t="shared" si="644"/>
        <v>0</v>
      </c>
      <c r="X1833" s="57">
        <f t="shared" si="645"/>
        <v>0</v>
      </c>
      <c r="Y1833" s="29">
        <f t="shared" si="646"/>
        <v>0</v>
      </c>
      <c r="Z1833" s="20">
        <f t="shared" si="647"/>
        <v>0</v>
      </c>
      <c r="AA1833" s="20">
        <f t="shared" si="648"/>
        <v>0</v>
      </c>
      <c r="AB1833" s="20">
        <f t="shared" si="649"/>
        <v>0</v>
      </c>
      <c r="AC1833" s="20">
        <f t="shared" si="638"/>
        <v>0</v>
      </c>
      <c r="AD1833" s="20">
        <f t="shared" si="657"/>
        <v>0</v>
      </c>
      <c r="AE1833" s="23">
        <f t="shared" si="651"/>
        <v>50</v>
      </c>
      <c r="AF1833" s="25">
        <f t="shared" si="652"/>
        <v>0</v>
      </c>
      <c r="AG1833" s="230">
        <f t="shared" si="653"/>
        <v>0</v>
      </c>
      <c r="AH1833" s="25">
        <f t="shared" si="654"/>
        <v>0</v>
      </c>
      <c r="AI1833" s="23"/>
      <c r="AJ1833" s="49">
        <f t="shared" si="655"/>
        <v>50</v>
      </c>
      <c r="AK1833" s="69"/>
      <c r="AL1833" s="57">
        <f t="shared" si="656"/>
        <v>0</v>
      </c>
      <c r="AM1833" s="21"/>
      <c r="AN1833" s="20"/>
      <c r="AO1833" s="20"/>
      <c r="AP1833" s="21"/>
      <c r="AQ1833" s="21"/>
      <c r="AR1833" s="21"/>
      <c r="AS1833" s="21"/>
      <c r="AT1833" s="21"/>
      <c r="AU1833" s="21"/>
      <c r="AW1833" s="161"/>
      <c r="AX1833" s="164"/>
    </row>
    <row r="1834" spans="1:53" s="1" customFormat="1" ht="15.75" thickBot="1">
      <c r="A1834" s="232" t="s">
        <v>349</v>
      </c>
      <c r="B1834" s="145" t="s">
        <v>878</v>
      </c>
      <c r="C1834" s="68"/>
      <c r="D1834" s="21" t="s">
        <v>1251</v>
      </c>
      <c r="E1834" s="20"/>
      <c r="F1834" s="21"/>
      <c r="G1834" s="20"/>
      <c r="H1834" s="21">
        <v>10</v>
      </c>
      <c r="I1834" s="49">
        <v>1</v>
      </c>
      <c r="J1834" s="37"/>
      <c r="K1834" s="31" t="s">
        <v>879</v>
      </c>
      <c r="L1834" s="31"/>
      <c r="M1834" s="38"/>
      <c r="N1834" s="197" t="s">
        <v>59</v>
      </c>
      <c r="O1834" s="194">
        <v>180</v>
      </c>
      <c r="P1834" s="194"/>
      <c r="Q1834" s="194"/>
      <c r="R1834" s="194"/>
      <c r="S1834" s="194"/>
      <c r="T1834" s="233"/>
      <c r="U1834" s="50">
        <f t="shared" si="642"/>
        <v>0</v>
      </c>
      <c r="V1834" s="29">
        <f t="shared" si="643"/>
        <v>0</v>
      </c>
      <c r="W1834" s="29">
        <f t="shared" si="644"/>
        <v>0</v>
      </c>
      <c r="X1834" s="57">
        <f t="shared" si="645"/>
        <v>0</v>
      </c>
      <c r="Y1834" s="29">
        <f t="shared" si="646"/>
        <v>0</v>
      </c>
      <c r="Z1834" s="20">
        <f t="shared" si="647"/>
        <v>0</v>
      </c>
      <c r="AA1834" s="20">
        <f t="shared" si="648"/>
        <v>0</v>
      </c>
      <c r="AB1834" s="20">
        <f t="shared" si="649"/>
        <v>0</v>
      </c>
      <c r="AC1834" s="20">
        <f t="shared" si="638"/>
        <v>0</v>
      </c>
      <c r="AD1834" s="20">
        <f t="shared" si="657"/>
        <v>0</v>
      </c>
      <c r="AE1834" s="23">
        <f t="shared" si="651"/>
        <v>0</v>
      </c>
      <c r="AF1834" s="25">
        <f t="shared" si="652"/>
        <v>1</v>
      </c>
      <c r="AG1834" s="230">
        <f t="shared" si="653"/>
        <v>0</v>
      </c>
      <c r="AH1834" s="25">
        <f t="shared" si="654"/>
        <v>0</v>
      </c>
      <c r="AI1834" s="23"/>
      <c r="AJ1834" s="49">
        <f t="shared" si="655"/>
        <v>1</v>
      </c>
      <c r="AK1834" s="181"/>
      <c r="AL1834" s="223"/>
      <c r="AM1834" s="224"/>
      <c r="AN1834" s="225"/>
      <c r="AO1834" s="225"/>
      <c r="AP1834" s="226"/>
      <c r="AQ1834" s="227"/>
      <c r="AR1834" s="228"/>
      <c r="AS1834" s="101"/>
      <c r="AT1834" s="101"/>
      <c r="AU1834" s="101"/>
      <c r="AV1834" s="157"/>
      <c r="AW1834" s="163"/>
      <c r="AX1834" s="163"/>
      <c r="AY1834" s="164"/>
      <c r="AZ1834" s="165"/>
      <c r="BA1834" s="165"/>
    </row>
    <row r="1835" spans="1:53">
      <c r="AC1835" s="26">
        <f t="shared" ref="AC1835:AC1881" si="658">IF(B1835="Керівництво бакалаврськими роботами",H1835*10,IF(B1835="Керівництво магістерськими роботами",H1835*20,IF(B1835="Рецензування бакалаврських робіт",H1835*1,IF(B1835="Рецензування магістерських робіт",H1835*2,IF(B1835="Нормоконтроль",H1835*0.33,0)))))</f>
        <v>0</v>
      </c>
      <c r="AW1835" s="161"/>
      <c r="AX1835" s="161"/>
    </row>
    <row r="1836" spans="1:53">
      <c r="U1836" s="166">
        <v>1304</v>
      </c>
      <c r="V1836" s="166">
        <v>214</v>
      </c>
      <c r="W1836" s="166">
        <v>1688</v>
      </c>
      <c r="X1836" s="166">
        <v>0</v>
      </c>
      <c r="Y1836" s="166">
        <v>303</v>
      </c>
      <c r="Z1836" s="166">
        <v>0</v>
      </c>
      <c r="AA1836" s="166">
        <v>38</v>
      </c>
      <c r="AB1836" s="166">
        <v>353.75</v>
      </c>
      <c r="AC1836" s="166">
        <f t="shared" si="658"/>
        <v>0</v>
      </c>
      <c r="AD1836" s="166">
        <v>142.44</v>
      </c>
      <c r="AE1836" s="166">
        <v>0</v>
      </c>
      <c r="AF1836" s="166">
        <v>88</v>
      </c>
      <c r="AG1836" s="166">
        <v>180.25</v>
      </c>
      <c r="AH1836" s="166">
        <v>553.04708867521379</v>
      </c>
      <c r="AI1836" s="166">
        <v>0</v>
      </c>
      <c r="AJ1836" s="166">
        <v>5806.6470886752131</v>
      </c>
      <c r="AW1836" s="161"/>
      <c r="AX1836" s="161"/>
    </row>
    <row r="1837" spans="1:53" ht="25.5">
      <c r="A1837" s="22" t="s">
        <v>1252</v>
      </c>
      <c r="B1837" s="145" t="s">
        <v>974</v>
      </c>
      <c r="C1837" s="68" t="s">
        <v>1101</v>
      </c>
      <c r="D1837" s="21" t="s">
        <v>437</v>
      </c>
      <c r="E1837" s="21" t="s">
        <v>144</v>
      </c>
      <c r="F1837" s="21">
        <v>1</v>
      </c>
      <c r="G1837" s="320" t="s">
        <v>1134</v>
      </c>
      <c r="H1837" s="21">
        <v>16</v>
      </c>
      <c r="I1837" s="49">
        <v>1</v>
      </c>
      <c r="J1837" s="37"/>
      <c r="K1837" s="31"/>
      <c r="L1837" s="31"/>
      <c r="M1837" s="38"/>
      <c r="N1837" s="193"/>
      <c r="O1837" s="21"/>
      <c r="P1837" s="21">
        <v>4</v>
      </c>
      <c r="Q1837" s="21">
        <v>4</v>
      </c>
      <c r="R1837" s="21"/>
      <c r="S1837" s="21"/>
      <c r="T1837" s="121"/>
      <c r="U1837" s="50">
        <f>Q1837</f>
        <v>4</v>
      </c>
      <c r="V1837" s="29">
        <f>R1837*I1837</f>
        <v>0</v>
      </c>
      <c r="W1837" s="29">
        <f>S1837*I1837</f>
        <v>0</v>
      </c>
      <c r="X1837" s="57">
        <f>IF(AF1837&gt;0,0,IF(AND(D1837="Заоч.(д)",M1837="+"),N1837*2*0.25*H1837,IF(OR(M1837="+",M1837="+у"),H1837*0.25,IF(OR(M1837="к",M1837="к/кмс"),H1837*0.25,IF(OR(M1837="кк",M1837="кк/кмс"),H1837*0.25*2,IF(OR(M1837="рр",M1837="рр/кмс"),H1837*0.5,IF(OR(M1837="кр",M1837="кр/кмс"),H1837*1,0)))))))</f>
        <v>0</v>
      </c>
      <c r="Y1837" s="29">
        <f>IF(L1837="+",H1837*3,IF(L1837="+в",H1837*3,0))</f>
        <v>0</v>
      </c>
      <c r="Z1837" s="20">
        <f>IF(AND(D1837="Заоч.(д)",K1837="+"),H1837*0.1,IF(AF1837&gt;0,0,IF(AND(K1837="+",R1837="",S1837="",O1837=Q1837+T1837),H1837*0.1,0)))</f>
        <v>0</v>
      </c>
      <c r="AA1837" s="20">
        <f>IF(H1837&lt;6,0,IF(AND(D1837="Ден.",J1837="+"),I1837*2,IF(AND(D1837="Ден.",J1837="+п"),I1837*2,0)))</f>
        <v>0</v>
      </c>
      <c r="AB1837" s="20">
        <f>IF(AND(J1837="+",D1837="Заоч.(д)"),H1837*0.1,IF(J1837="+",H1837*0.25,0))</f>
        <v>0</v>
      </c>
      <c r="AC1837" s="20">
        <f t="shared" si="658"/>
        <v>0</v>
      </c>
      <c r="AD1837" s="20">
        <f>IF(B1837="Голова ЕК (екзамен)",H1837*0.5,IF(B1837="Голова ЕК (захист)",H1837*0.5,IF(B1837="Участь у ЕК (екзамен)",H1837*0.33,IF(B1837="Участь у ЕК (захист)",H1837*0.33,0))))</f>
        <v>0</v>
      </c>
      <c r="AE1837" s="23">
        <f>IF(B1837="Керівництво аспірантами (очна)",H1837*25,IF(B1837="Керівництво аспірантами (заочна)",H1837*25,IF(B1837="Рецензування рефератів (асп.)",H1837*2,IF(B1837="Кандидатські іспити",H1837*0.5,IF(B1837="Вступні іспити (асп.)",H1837*0.5,IF(B1837="Наукове консультування докторантів",H1837*50,0))))))</f>
        <v>0</v>
      </c>
      <c r="AF1837" s="25">
        <f>IF(AND(A1837="ПедПр",D1837="Ден."),H1837*N1837/1.5,IF(AND(A1837="ПедПр",D1837="Заоч."),H1837*0.5*N1837/1.5,IF(AND(A1837="ПедПр",D1837="Заоч.(д)"),H1837*0.5*N1837/1.5,IF(AND(A1837="Пр",D1837="Ден."),H1837*0.5,IF(AND(A1837="Пр",D1837="Заоч."),H1837*0.1,IF(AND(A1837="Пр",D1837="Заоч.(д)"),H1837*0.1,IF(AND(A1837="НПрКПУ",D1837="Ден.",H1837&gt;=5),ROUND(H1837/6,1)*N1837/3*2*2,0)))))))</f>
        <v>0</v>
      </c>
      <c r="AG1837" s="360">
        <f>IF(OR(L1837="+",A1837="Пр",A1837="ПедПр",A1837="НПрКПУ"),0,IF(OR(D1837="Ден.(д)",D1837="Заоч.(д)"),N1837*0.5*H1837,IF((V1837+W1837)&gt;0,N1837*H1837*0.08,0)))</f>
        <v>0</v>
      </c>
      <c r="AH1837" s="211">
        <f>IF(AF1837&gt;0,0,IF(D1837="Заоч.",0,IF(OR(D1837="Ден.(д)",D1837="Заоч.(д)"),0,IF(Q1837&gt;0,N1837*H1837*0.02,0))))</f>
        <v>0</v>
      </c>
      <c r="AI1837" s="361"/>
      <c r="AJ1837" s="362">
        <f>SUM(U1837:AI1837)</f>
        <v>4</v>
      </c>
      <c r="AK1837" s="405"/>
      <c r="AL1837" s="182" t="e">
        <f>IF(OR(AU1837="проф.",AT1837="д.н."),AJ1837/600,AJ1837/600)</f>
        <v>#N/A</v>
      </c>
      <c r="AM1837" s="158" t="s">
        <v>943</v>
      </c>
      <c r="AN1837" s="20"/>
      <c r="AO1837" s="20"/>
      <c r="AP1837" s="21"/>
      <c r="AQ1837" s="122" t="s">
        <v>944</v>
      </c>
      <c r="AR1837" s="185" t="e">
        <f>INDEX(Преподаватели!F$3:F$72,MATCH($AK1837,Преподаватели!$E$3:$E$72,0),1)</f>
        <v>#N/A</v>
      </c>
      <c r="AS1837" s="101" t="e">
        <f>INDEX(Преподаватели!G$3:G$72,MATCH($AK1837,Преподаватели!$E$3:$E$72,0),1)</f>
        <v>#N/A</v>
      </c>
      <c r="AT1837" s="101" t="e">
        <f>INDEX(Преподаватели!H$3:H$72,MATCH($AK1837,Преподаватели!$E$3:$E$72,0),1)</f>
        <v>#N/A</v>
      </c>
      <c r="AU1837" s="186" t="e">
        <f>INDEX(Преподаватели!I$3:I$72,MATCH($AK1837,Преподаватели!$E$3:$E$72,0),1)</f>
        <v>#N/A</v>
      </c>
      <c r="AV1837" s="157"/>
      <c r="AW1837" s="163"/>
      <c r="AX1837" s="163"/>
      <c r="AY1837" s="164"/>
      <c r="AZ1837" s="165"/>
      <c r="BA1837" s="165"/>
    </row>
    <row r="1838" spans="1:53" s="1" customFormat="1" ht="25.5">
      <c r="A1838" s="21" t="s">
        <v>1252</v>
      </c>
      <c r="B1838" s="145" t="s">
        <v>974</v>
      </c>
      <c r="C1838" s="68" t="s">
        <v>1101</v>
      </c>
      <c r="D1838" s="21" t="s">
        <v>437</v>
      </c>
      <c r="E1838" s="21" t="s">
        <v>144</v>
      </c>
      <c r="F1838" s="21">
        <v>2</v>
      </c>
      <c r="G1838" s="320" t="s">
        <v>1134</v>
      </c>
      <c r="H1838" s="21">
        <v>16</v>
      </c>
      <c r="I1838" s="49">
        <v>1</v>
      </c>
      <c r="J1838" s="37"/>
      <c r="K1838" s="31" t="s">
        <v>106</v>
      </c>
      <c r="L1838" s="31"/>
      <c r="M1838" s="38"/>
      <c r="N1838" s="193">
        <v>3</v>
      </c>
      <c r="O1838" s="21">
        <v>90</v>
      </c>
      <c r="P1838" s="21">
        <v>8</v>
      </c>
      <c r="Q1838" s="21">
        <v>0</v>
      </c>
      <c r="R1838" s="21">
        <v>0</v>
      </c>
      <c r="S1838" s="21">
        <v>8</v>
      </c>
      <c r="T1838" s="121">
        <v>80</v>
      </c>
      <c r="U1838" s="50">
        <f>Q1838</f>
        <v>0</v>
      </c>
      <c r="V1838" s="29">
        <f>R1838*I1838</f>
        <v>0</v>
      </c>
      <c r="W1838" s="29">
        <f>S1838*I1838</f>
        <v>8</v>
      </c>
      <c r="X1838" s="57">
        <f>IF(AF1838&gt;0,0,IF(AND(D1838="Заоч.(д)",M1838="+"),N1838*2*0.25*H1838,IF(OR(M1838="+",M1838="+у"),H1838*0.25,IF(OR(M1838="к",M1838="к/кмс"),H1838*0.25,IF(OR(M1838="кк",M1838="кк/кмс"),H1838*0.25*2,IF(OR(M1838="рр",M1838="рр/кмс"),H1838*0.5,IF(OR(M1838="кр",M1838="кр/кмс"),H1838*1,0)))))))</f>
        <v>0</v>
      </c>
      <c r="Y1838" s="29">
        <f>IF(L1838="+",H1838*3,IF(L1838="+в",H1838*3,0))</f>
        <v>0</v>
      </c>
      <c r="Z1838" s="20">
        <f>IF(AND(D1838="Заоч.(д)",K1838="+"),H1838*0.1,IF(AF1838&gt;0,0,IF(AND(K1838="+",R1838="",S1838="",O1838=Q1838+T1838),H1838*0.1,0)))</f>
        <v>0</v>
      </c>
      <c r="AA1838" s="20">
        <f>IF(H1838&lt;6,0,IF(AND(D1838="Ден.",J1838="+"),I1838*2,IF(AND(D1838="Ден.",J1838="+п"),I1838*2,0)))</f>
        <v>0</v>
      </c>
      <c r="AB1838" s="20">
        <f>IF(AND(J1838="+",D1838="Заоч.(д)"),H1838*0.1,IF(J1838="+",H1838*0.25,0))</f>
        <v>0</v>
      </c>
      <c r="AC1838" s="20">
        <f t="shared" si="658"/>
        <v>0</v>
      </c>
      <c r="AD1838" s="20">
        <f>IF(B1838="Голова ЕК (екзамен)",H1838*0.5,IF(B1838="Голова ЕК (захист)",H1838*0.5,IF(B1838="Участь у ЕК (екзамен)",H1838*0.33,IF(B1838="Участь у ЕК (захист)",H1838*0.33,0))))</f>
        <v>0</v>
      </c>
      <c r="AE1838" s="23">
        <f>IF(B1838="Керівництво аспірантами (очна)",H1838*25,IF(B1838="Керівництво аспірантами (заочна)",H1838*25,IF(B1838="Рецензування рефератів (асп.)",H1838*2,IF(B1838="Кандидатські іспити",H1838*0.5,IF(B1838="Вступні іспити (асп.)",H1838*0.5,IF(B1838="Наукове консультування докторантів",H1838*50,0))))))</f>
        <v>0</v>
      </c>
      <c r="AF1838" s="25">
        <f>IF(AND(A1838="ПедПр",D1838="Ден."),H1838*N1838/1.5,IF(AND(A1838="ПедПр",D1838="Заоч."),H1838*0.5*N1838/1.5,IF(AND(A1838="ПедПр",D1838="Заоч.(д)"),H1838*0.5*N1838/1.5,IF(AND(A1838="Пр",D1838="Ден."),H1838*0.5,IF(AND(A1838="Пр",D1838="Заоч."),H1838*0.1,IF(AND(A1838="Пр",D1838="Заоч.(д)"),H1838*0.1,IF(AND(A1838="НПрКПУ",D1838="Ден.",H1838&gt;=5),ROUND(H1838/6,1)*N1838/3*2*2,0)))))))</f>
        <v>0</v>
      </c>
      <c r="AG1838" s="360">
        <f>IF(OR(L1838="+",A1838="Пр",A1838="ПедПр",A1838="НПрКПУ"),0,IF(OR(D1838="Ден.(д)",D1838="Заоч.(д)"),N1838*0.5*H1838,IF((V1838+W1838)&gt;0,N1838*H1838*0.08,0)))</f>
        <v>3.84</v>
      </c>
      <c r="AH1838" s="211">
        <f>IF(AF1838&gt;0,0,IF(D1838="Заоч.",0,IF(OR(D1838="Ден.(д)",D1838="Заоч.(д)"),0,IF(Q1838&gt;0,N1838*H1838*0.02,0))))</f>
        <v>0</v>
      </c>
      <c r="AI1838" s="361"/>
      <c r="AJ1838" s="362">
        <f>SUM(U1838:AI1838)</f>
        <v>11.84</v>
      </c>
      <c r="AK1838" s="405"/>
      <c r="AL1838" s="182" t="e">
        <f>IF(OR(AU1838="проф.",AT1838="д.н."),AJ1838/600,AJ1838/600)</f>
        <v>#N/A</v>
      </c>
      <c r="AM1838" s="158" t="s">
        <v>943</v>
      </c>
      <c r="AN1838" s="20"/>
      <c r="AO1838" s="20"/>
      <c r="AP1838" s="21"/>
      <c r="AQ1838" s="122" t="s">
        <v>944</v>
      </c>
      <c r="AR1838" s="185" t="e">
        <f>INDEX(Преподаватели!F$3:F$72,MATCH($AK1838,Преподаватели!$E$3:$E$72,0),1)</f>
        <v>#N/A</v>
      </c>
      <c r="AS1838" s="101" t="e">
        <f>INDEX(Преподаватели!G$3:G$72,MATCH($AK1838,Преподаватели!$E$3:$E$72,0),1)</f>
        <v>#N/A</v>
      </c>
      <c r="AT1838" s="101" t="e">
        <f>INDEX(Преподаватели!H$3:H$72,MATCH($AK1838,Преподаватели!$E$3:$E$72,0),1)</f>
        <v>#N/A</v>
      </c>
      <c r="AU1838" s="186" t="e">
        <f>INDEX(Преподаватели!I$3:I$72,MATCH($AK1838,Преподаватели!$E$3:$E$72,0),1)</f>
        <v>#N/A</v>
      </c>
      <c r="AV1838" s="157"/>
      <c r="AW1838" s="163"/>
      <c r="AX1838" s="163"/>
      <c r="AY1838" s="164"/>
      <c r="AZ1838" s="165"/>
      <c r="BA1838" s="165"/>
    </row>
    <row r="1839" spans="1:53">
      <c r="U1839" s="166">
        <f t="shared" ref="U1839:AB1839" si="659">U1781-U1836</f>
        <v>2243</v>
      </c>
      <c r="V1839" s="166">
        <f t="shared" si="659"/>
        <v>176</v>
      </c>
      <c r="W1839" s="166">
        <f t="shared" si="659"/>
        <v>3598</v>
      </c>
      <c r="X1839" s="166">
        <f t="shared" si="659"/>
        <v>0</v>
      </c>
      <c r="Y1839" s="166">
        <f t="shared" si="659"/>
        <v>393</v>
      </c>
      <c r="Z1839" s="166">
        <f t="shared" si="659"/>
        <v>0</v>
      </c>
      <c r="AA1839" s="166">
        <f t="shared" si="659"/>
        <v>-34</v>
      </c>
      <c r="AB1839" s="166">
        <f t="shared" si="659"/>
        <v>167</v>
      </c>
      <c r="AC1839" s="166">
        <f t="shared" si="658"/>
        <v>0</v>
      </c>
      <c r="AD1839" s="166">
        <f t="shared" ref="AD1839:AJ1839" si="660">AD1781-AD1836</f>
        <v>112.34999999999997</v>
      </c>
      <c r="AE1839" s="166">
        <f t="shared" si="660"/>
        <v>0</v>
      </c>
      <c r="AF1839" s="166">
        <f t="shared" si="660"/>
        <v>27.09999999999998</v>
      </c>
      <c r="AG1839" s="166">
        <f t="shared" si="660"/>
        <v>147.83000000000033</v>
      </c>
      <c r="AH1839" s="166">
        <f t="shared" si="660"/>
        <v>-552.30708867521378</v>
      </c>
      <c r="AI1839" s="166">
        <f t="shared" si="660"/>
        <v>0</v>
      </c>
      <c r="AJ1839" s="166">
        <f t="shared" si="660"/>
        <v>6466.2729113247869</v>
      </c>
      <c r="AW1839" s="161"/>
      <c r="AX1839" s="161"/>
    </row>
    <row r="1840" spans="1:53">
      <c r="AC1840" s="26">
        <f t="shared" si="658"/>
        <v>0</v>
      </c>
      <c r="AJ1840" s="167">
        <f>AJ1839/AJ1836</f>
        <v>1.113598400690831</v>
      </c>
      <c r="AW1840" s="161"/>
      <c r="AX1840" s="161"/>
    </row>
    <row r="1841" spans="1:53">
      <c r="AC1841" s="26">
        <f t="shared" si="658"/>
        <v>0</v>
      </c>
      <c r="AW1841" s="161"/>
      <c r="AX1841" s="161"/>
    </row>
    <row r="1842" spans="1:53" s="1" customFormat="1">
      <c r="A1842" s="21" t="s">
        <v>150</v>
      </c>
      <c r="B1842" s="145" t="s">
        <v>442</v>
      </c>
      <c r="C1842" s="372" t="s">
        <v>1147</v>
      </c>
      <c r="D1842" s="373" t="s">
        <v>437</v>
      </c>
      <c r="E1842" s="373" t="s">
        <v>192</v>
      </c>
      <c r="F1842" s="373">
        <v>2</v>
      </c>
      <c r="G1842" s="374" t="s">
        <v>1225</v>
      </c>
      <c r="H1842" s="373">
        <v>1</v>
      </c>
      <c r="I1842" s="375">
        <v>1</v>
      </c>
      <c r="J1842" s="37" t="s">
        <v>106</v>
      </c>
      <c r="K1842" s="31"/>
      <c r="L1842" s="31"/>
      <c r="M1842" s="38"/>
      <c r="N1842" s="193">
        <v>3</v>
      </c>
      <c r="O1842" s="21">
        <v>90</v>
      </c>
      <c r="P1842" s="21">
        <f t="shared" ref="P1842:P1848" si="661">Q1842+R1842+S1842</f>
        <v>2</v>
      </c>
      <c r="Q1842" s="21">
        <v>0</v>
      </c>
      <c r="R1842" s="21">
        <v>0</v>
      </c>
      <c r="S1842" s="21">
        <v>2</v>
      </c>
      <c r="T1842" s="121">
        <v>80</v>
      </c>
      <c r="U1842" s="50">
        <f t="shared" ref="U1842:U1848" si="662">Q1842</f>
        <v>0</v>
      </c>
      <c r="V1842" s="29">
        <f t="shared" ref="V1842:V1848" si="663">R1842*I1842</f>
        <v>0</v>
      </c>
      <c r="W1842" s="29">
        <f t="shared" ref="W1842:W1848" si="664">S1842*I1842</f>
        <v>2</v>
      </c>
      <c r="X1842" s="57">
        <f t="shared" ref="X1842:X1848" si="665">IF(AF1842&gt;0,0,IF(AND(D1842="Заоч.(д)",M1842="+"),N1842*2*0.25*H1842,IF(OR(M1842="+",M1842="+у"),H1842*0.25,IF(OR(M1842="к",M1842="к/кмс"),H1842*0.25,IF(OR(M1842="кк",M1842="кк/кмс"),H1842*0.25*2,IF(OR(M1842="рр",M1842="рр/кмс"),H1842*0.5,IF(OR(M1842="кр",M1842="кр/кмс"),H1842*1,0)))))))</f>
        <v>0</v>
      </c>
      <c r="Y1842" s="29">
        <f t="shared" ref="Y1842:Y1848" si="666">IF(L1842="+",H1842*3,IF(L1842="+в",H1842*3,0))</f>
        <v>0</v>
      </c>
      <c r="Z1842" s="20">
        <f t="shared" ref="Z1842:Z1848" si="667">IF(AND(D1842="Заоч.(д)",K1842="+"),H1842*0.1,IF(AF1842&gt;0,0,IF(AND(K1842="+",R1842="",S1842="",O1842=Q1842+T1842),H1842*0.1,0)))</f>
        <v>0</v>
      </c>
      <c r="AA1842" s="20">
        <f t="shared" ref="AA1842:AA1848" si="668">IF(H1842&lt;6,0,IF(AND(D1842="Ден.",J1842="+"),I1842*2,IF(AND(D1842="Ден.",J1842="+п"),I1842*2,0)))</f>
        <v>0</v>
      </c>
      <c r="AB1842" s="20">
        <f t="shared" ref="AB1842:AB1848" si="669">IF(AND(J1842="+",D1842="Заоч.(д)"),H1842*0.1,IF(J1842="+",H1842*0.25,0))</f>
        <v>0.25</v>
      </c>
      <c r="AC1842" s="20">
        <f t="shared" si="658"/>
        <v>0</v>
      </c>
      <c r="AD1842" s="20">
        <f t="shared" ref="AD1842:AD1848" si="670">IF(B1842="Голова ЕК (екзамен)",H1842*0.5,IF(B1842="Голова ЕК (захист)",H1842*0.5,IF(B1842="Участь у ЕК (екзамен)",H1842*0.33,IF(B1842="Участь у ЕК (захист)",H1842*0.33,0))))</f>
        <v>0</v>
      </c>
      <c r="AE1842" s="23">
        <f t="shared" ref="AE1842:AE1848" si="671">IF(B1842="Керівництво аспірантами (очна)",H1842*25,IF(B1842="Керівництво аспірантами (заочна)",H1842*25,IF(B1842="Рецензування рефератів (асп.)",H1842*2,IF(B1842="Кандидатські іспити",H1842*0.5,IF(B1842="Вступні іспити (асп.)",H1842*0.5,IF(B1842="Наукове консультування докторантів",H1842*50,0))))))</f>
        <v>0</v>
      </c>
      <c r="AF1842" s="25">
        <f t="shared" ref="AF1842:AF1848" si="672">IF(AND(A1842="ПедПр",D1842="Ден."),H1842*N1842/1.5,IF(AND(A1842="ПедПр",D1842="Заоч."),H1842*0.5*N1842/1.5,IF(AND(A1842="ПедПр",D1842="Заоч.(д)"),H1842*0.5*N1842/1.5,IF(AND(A1842="Пр",D1842="Ден."),H1842*0.5,IF(AND(A1842="Пр",D1842="Заоч."),H1842*0.1,IF(AND(A1842="Пр",D1842="Заоч.(д)"),H1842*0.1,IF(AND(A1842="НПрКПУ",D1842="Ден.",H1842&gt;=5),ROUND(H1842/6,1)*N1842/3*2*2,0)))))))</f>
        <v>0</v>
      </c>
      <c r="AG1842" s="230"/>
      <c r="AH1842" s="25">
        <f t="shared" ref="AH1842:AH1848" si="673">IF(AF1842&gt;0,0,IF(D1842="Заоч.",0,IF(OR(D1842="Ден.(д)",D1842="Заоч.(д)"),0,IF(Q1842&gt;0,N1842*H1842*0.02,0))))</f>
        <v>0</v>
      </c>
      <c r="AI1842" s="23"/>
      <c r="AJ1842" s="49">
        <f t="shared" ref="AJ1842:AJ1847" si="674">SUM(U1842:AI1842)</f>
        <v>2.25</v>
      </c>
      <c r="AK1842" s="181" t="s">
        <v>1907</v>
      </c>
      <c r="AL1842" s="182" t="e">
        <f t="shared" ref="AL1842:AL1848" si="675">IF(OR(AU1842="проф.",AT1842="д.н."),AJ1842/600,AJ1842/600)</f>
        <v>#N/A</v>
      </c>
      <c r="AM1842" s="158" t="s">
        <v>156</v>
      </c>
      <c r="AN1842" s="20"/>
      <c r="AO1842" s="20"/>
      <c r="AP1842" s="21"/>
      <c r="AQ1842" s="122"/>
      <c r="AR1842" s="185" t="e">
        <f>INDEX(Преподаватели!F$3:F$72,MATCH($AK1842,Преподаватели!$E$3:$E$72,0),1)</f>
        <v>#N/A</v>
      </c>
      <c r="AS1842" s="101" t="e">
        <f>INDEX(Преподаватели!G$3:G$72,MATCH($AK1842,Преподаватели!$E$3:$E$72,0),1)</f>
        <v>#N/A</v>
      </c>
      <c r="AT1842" s="101" t="e">
        <f>INDEX(Преподаватели!H$3:H$72,MATCH($AK1842,Преподаватели!$E$3:$E$72,0),1)</f>
        <v>#N/A</v>
      </c>
      <c r="AU1842" s="186" t="e">
        <f>INDEX(Преподаватели!I$3:I$72,MATCH($AK1842,Преподаватели!$E$3:$E$72,0),1)</f>
        <v>#N/A</v>
      </c>
      <c r="AV1842" s="157"/>
      <c r="AW1842" s="163"/>
      <c r="AX1842" s="163"/>
      <c r="AY1842" s="164"/>
      <c r="AZ1842" s="165"/>
      <c r="BA1842" s="165"/>
    </row>
    <row r="1843" spans="1:53" s="1" customFormat="1" ht="25.5">
      <c r="A1843" s="21" t="s">
        <v>1180</v>
      </c>
      <c r="B1843" s="145" t="s">
        <v>1179</v>
      </c>
      <c r="C1843" s="372" t="s">
        <v>1147</v>
      </c>
      <c r="D1843" s="373" t="s">
        <v>437</v>
      </c>
      <c r="E1843" s="373" t="s">
        <v>192</v>
      </c>
      <c r="F1843" s="373">
        <v>2</v>
      </c>
      <c r="G1843" s="374" t="s">
        <v>1225</v>
      </c>
      <c r="H1843" s="373">
        <v>1</v>
      </c>
      <c r="I1843" s="375">
        <v>1</v>
      </c>
      <c r="J1843" s="37"/>
      <c r="K1843" s="31" t="s">
        <v>106</v>
      </c>
      <c r="L1843" s="31"/>
      <c r="M1843" s="38"/>
      <c r="N1843" s="193">
        <v>5</v>
      </c>
      <c r="O1843" s="21">
        <v>150</v>
      </c>
      <c r="P1843" s="21">
        <f t="shared" si="661"/>
        <v>4</v>
      </c>
      <c r="Q1843" s="21"/>
      <c r="R1843" s="21">
        <v>2</v>
      </c>
      <c r="S1843" s="21">
        <v>2</v>
      </c>
      <c r="T1843" s="121">
        <v>134</v>
      </c>
      <c r="U1843" s="50">
        <f t="shared" si="662"/>
        <v>0</v>
      </c>
      <c r="V1843" s="29">
        <f t="shared" si="663"/>
        <v>2</v>
      </c>
      <c r="W1843" s="29">
        <f t="shared" si="664"/>
        <v>2</v>
      </c>
      <c r="X1843" s="57">
        <f t="shared" si="665"/>
        <v>0</v>
      </c>
      <c r="Y1843" s="29">
        <f t="shared" si="666"/>
        <v>0</v>
      </c>
      <c r="Z1843" s="20">
        <f t="shared" si="667"/>
        <v>0</v>
      </c>
      <c r="AA1843" s="20">
        <f t="shared" si="668"/>
        <v>0</v>
      </c>
      <c r="AB1843" s="20">
        <f t="shared" si="669"/>
        <v>0</v>
      </c>
      <c r="AC1843" s="20">
        <f t="shared" si="658"/>
        <v>0</v>
      </c>
      <c r="AD1843" s="20">
        <f t="shared" si="670"/>
        <v>0</v>
      </c>
      <c r="AE1843" s="23">
        <f t="shared" si="671"/>
        <v>0</v>
      </c>
      <c r="AF1843" s="25">
        <f t="shared" si="672"/>
        <v>0</v>
      </c>
      <c r="AG1843" s="230"/>
      <c r="AH1843" s="25">
        <f t="shared" si="673"/>
        <v>0</v>
      </c>
      <c r="AI1843" s="23"/>
      <c r="AJ1843" s="49">
        <f t="shared" si="674"/>
        <v>4</v>
      </c>
      <c r="AK1843" s="181" t="s">
        <v>1908</v>
      </c>
      <c r="AL1843" s="182" t="e">
        <f t="shared" si="675"/>
        <v>#N/A</v>
      </c>
      <c r="AM1843" s="158" t="s">
        <v>1198</v>
      </c>
      <c r="AN1843" s="20"/>
      <c r="AO1843" s="20"/>
      <c r="AP1843" s="21"/>
      <c r="AQ1843" s="122"/>
      <c r="AR1843" s="185" t="e">
        <f>INDEX(Преподаватели!F$3:F$72,MATCH($AK1843,Преподаватели!$E$3:$E$72,0),1)</f>
        <v>#N/A</v>
      </c>
      <c r="AS1843" s="101" t="e">
        <f>INDEX(Преподаватели!G$3:G$72,MATCH($AK1843,Преподаватели!$E$3:$E$72,0),1)</f>
        <v>#N/A</v>
      </c>
      <c r="AT1843" s="101" t="e">
        <f>INDEX(Преподаватели!H$3:H$72,MATCH($AK1843,Преподаватели!$E$3:$E$72,0),1)</f>
        <v>#N/A</v>
      </c>
      <c r="AU1843" s="186" t="e">
        <f>INDEX(Преподаватели!I$3:I$72,MATCH($AK1843,Преподаватели!$E$3:$E$72,0),1)</f>
        <v>#N/A</v>
      </c>
      <c r="AV1843" s="157"/>
      <c r="AW1843" s="163"/>
      <c r="AX1843" s="163"/>
      <c r="AY1843" s="164"/>
      <c r="AZ1843" s="165"/>
      <c r="BA1843" s="165"/>
    </row>
    <row r="1844" spans="1:53" s="1" customFormat="1" ht="15" customHeight="1">
      <c r="A1844" s="21" t="s">
        <v>1182</v>
      </c>
      <c r="B1844" s="145" t="s">
        <v>1183</v>
      </c>
      <c r="C1844" s="68" t="s">
        <v>1147</v>
      </c>
      <c r="D1844" s="21" t="s">
        <v>437</v>
      </c>
      <c r="E1844" s="21" t="s">
        <v>192</v>
      </c>
      <c r="F1844" s="373">
        <v>2</v>
      </c>
      <c r="G1844" s="374" t="s">
        <v>1225</v>
      </c>
      <c r="H1844" s="373">
        <v>1</v>
      </c>
      <c r="I1844" s="49">
        <v>1</v>
      </c>
      <c r="J1844" s="37" t="s">
        <v>106</v>
      </c>
      <c r="K1844" s="31"/>
      <c r="L1844" s="31"/>
      <c r="M1844" s="38"/>
      <c r="N1844" s="193">
        <v>5</v>
      </c>
      <c r="O1844" s="21">
        <v>150</v>
      </c>
      <c r="P1844" s="21">
        <f t="shared" si="661"/>
        <v>6</v>
      </c>
      <c r="Q1844" s="21">
        <v>2</v>
      </c>
      <c r="R1844" s="21"/>
      <c r="S1844" s="21">
        <v>4</v>
      </c>
      <c r="T1844" s="121">
        <v>132</v>
      </c>
      <c r="U1844" s="50">
        <f t="shared" si="662"/>
        <v>2</v>
      </c>
      <c r="V1844" s="29">
        <f t="shared" si="663"/>
        <v>0</v>
      </c>
      <c r="W1844" s="29">
        <f t="shared" si="664"/>
        <v>4</v>
      </c>
      <c r="X1844" s="57">
        <f t="shared" si="665"/>
        <v>0</v>
      </c>
      <c r="Y1844" s="29">
        <f t="shared" si="666"/>
        <v>0</v>
      </c>
      <c r="Z1844" s="20">
        <f t="shared" si="667"/>
        <v>0</v>
      </c>
      <c r="AA1844" s="20">
        <f t="shared" si="668"/>
        <v>0</v>
      </c>
      <c r="AB1844" s="20">
        <f t="shared" si="669"/>
        <v>0.25</v>
      </c>
      <c r="AC1844" s="20">
        <f t="shared" si="658"/>
        <v>0</v>
      </c>
      <c r="AD1844" s="20">
        <f t="shared" si="670"/>
        <v>0</v>
      </c>
      <c r="AE1844" s="23">
        <f t="shared" si="671"/>
        <v>0</v>
      </c>
      <c r="AF1844" s="25">
        <f t="shared" si="672"/>
        <v>0</v>
      </c>
      <c r="AG1844" s="230"/>
      <c r="AH1844" s="25">
        <f t="shared" si="673"/>
        <v>0</v>
      </c>
      <c r="AI1844" s="23"/>
      <c r="AJ1844" s="49">
        <f t="shared" si="674"/>
        <v>6.25</v>
      </c>
      <c r="AK1844" s="181" t="s">
        <v>1909</v>
      </c>
      <c r="AL1844" s="182" t="e">
        <f t="shared" si="675"/>
        <v>#N/A</v>
      </c>
      <c r="AM1844" s="158" t="s">
        <v>1198</v>
      </c>
      <c r="AN1844" s="20"/>
      <c r="AO1844" s="20"/>
      <c r="AP1844" s="21"/>
      <c r="AQ1844" s="122"/>
      <c r="AR1844" s="185" t="e">
        <f>INDEX(Преподаватели!F$3:F$72,MATCH($AK1844,Преподаватели!$E$3:$E$72,0),1)</f>
        <v>#N/A</v>
      </c>
      <c r="AS1844" s="101" t="e">
        <f>INDEX(Преподаватели!G$3:G$72,MATCH($AK1844,Преподаватели!$E$3:$E$72,0),1)</f>
        <v>#N/A</v>
      </c>
      <c r="AT1844" s="101" t="e">
        <f>INDEX(Преподаватели!H$3:H$72,MATCH($AK1844,Преподаватели!$E$3:$E$72,0),1)</f>
        <v>#N/A</v>
      </c>
      <c r="AU1844" s="186" t="e">
        <f>INDEX(Преподаватели!I$3:I$72,MATCH($AK1844,Преподаватели!$E$3:$E$72,0),1)</f>
        <v>#N/A</v>
      </c>
      <c r="AV1844" s="157"/>
      <c r="AW1844" s="163"/>
      <c r="AX1844" s="163"/>
      <c r="AY1844" s="164"/>
      <c r="AZ1844" s="165"/>
      <c r="BA1844" s="165"/>
    </row>
    <row r="1845" spans="1:53" s="1" customFormat="1">
      <c r="A1845" s="367" t="s">
        <v>873</v>
      </c>
      <c r="B1845" s="145" t="s">
        <v>1184</v>
      </c>
      <c r="C1845" s="68" t="s">
        <v>1147</v>
      </c>
      <c r="D1845" s="21" t="s">
        <v>437</v>
      </c>
      <c r="E1845" s="21" t="s">
        <v>192</v>
      </c>
      <c r="F1845" s="373">
        <v>2</v>
      </c>
      <c r="G1845" s="374" t="s">
        <v>1225</v>
      </c>
      <c r="H1845" s="373">
        <v>1</v>
      </c>
      <c r="I1845" s="49">
        <v>1</v>
      </c>
      <c r="J1845" s="37" t="s">
        <v>106</v>
      </c>
      <c r="K1845" s="31"/>
      <c r="L1845" s="31" t="s">
        <v>106</v>
      </c>
      <c r="M1845" s="38"/>
      <c r="N1845" s="193">
        <v>5</v>
      </c>
      <c r="O1845" s="21">
        <v>150</v>
      </c>
      <c r="P1845" s="21">
        <f t="shared" si="661"/>
        <v>6</v>
      </c>
      <c r="Q1845" s="21">
        <v>2</v>
      </c>
      <c r="R1845" s="21"/>
      <c r="S1845" s="21">
        <v>4</v>
      </c>
      <c r="T1845" s="121">
        <v>132</v>
      </c>
      <c r="U1845" s="50">
        <f t="shared" si="662"/>
        <v>2</v>
      </c>
      <c r="V1845" s="29">
        <f t="shared" si="663"/>
        <v>0</v>
      </c>
      <c r="W1845" s="29">
        <f t="shared" si="664"/>
        <v>4</v>
      </c>
      <c r="X1845" s="57">
        <f t="shared" si="665"/>
        <v>0</v>
      </c>
      <c r="Y1845" s="29">
        <f t="shared" si="666"/>
        <v>3</v>
      </c>
      <c r="Z1845" s="20">
        <f t="shared" si="667"/>
        <v>0</v>
      </c>
      <c r="AA1845" s="20">
        <f t="shared" si="668"/>
        <v>0</v>
      </c>
      <c r="AB1845" s="20">
        <f t="shared" si="669"/>
        <v>0.25</v>
      </c>
      <c r="AC1845" s="20">
        <f t="shared" si="658"/>
        <v>0</v>
      </c>
      <c r="AD1845" s="20">
        <f t="shared" si="670"/>
        <v>0</v>
      </c>
      <c r="AE1845" s="23">
        <f t="shared" si="671"/>
        <v>0</v>
      </c>
      <c r="AF1845" s="25">
        <f t="shared" si="672"/>
        <v>0</v>
      </c>
      <c r="AG1845" s="230"/>
      <c r="AH1845" s="25">
        <f t="shared" si="673"/>
        <v>0</v>
      </c>
      <c r="AI1845" s="23"/>
      <c r="AJ1845" s="49">
        <f t="shared" si="674"/>
        <v>9.25</v>
      </c>
      <c r="AK1845" s="181" t="s">
        <v>1909</v>
      </c>
      <c r="AL1845" s="182" t="e">
        <f t="shared" si="675"/>
        <v>#N/A</v>
      </c>
      <c r="AM1845" s="158" t="s">
        <v>1198</v>
      </c>
      <c r="AN1845" s="20"/>
      <c r="AO1845" s="20"/>
      <c r="AP1845" s="21"/>
      <c r="AQ1845" s="122"/>
      <c r="AR1845" s="185" t="e">
        <f>INDEX(Преподаватели!F$3:F$72,MATCH($AK1845,Преподаватели!$E$3:$E$72,0),1)</f>
        <v>#N/A</v>
      </c>
      <c r="AS1845" s="101" t="e">
        <f>INDEX(Преподаватели!G$3:G$72,MATCH($AK1845,Преподаватели!$E$3:$E$72,0),1)</f>
        <v>#N/A</v>
      </c>
      <c r="AT1845" s="101" t="e">
        <f>INDEX(Преподаватели!H$3:H$72,MATCH($AK1845,Преподаватели!$E$3:$E$72,0),1)</f>
        <v>#N/A</v>
      </c>
      <c r="AU1845" s="186" t="e">
        <f>INDEX(Преподаватели!I$3:I$72,MATCH($AK1845,Преподаватели!$E$3:$E$72,0),1)</f>
        <v>#N/A</v>
      </c>
      <c r="AV1845" s="157"/>
      <c r="AW1845" s="163"/>
      <c r="AX1845" s="163"/>
      <c r="AY1845" s="164"/>
      <c r="AZ1845" s="165"/>
      <c r="BA1845" s="165"/>
    </row>
    <row r="1846" spans="1:53" s="1" customFormat="1">
      <c r="A1846" s="21" t="s">
        <v>1185</v>
      </c>
      <c r="B1846" s="145" t="s">
        <v>1186</v>
      </c>
      <c r="C1846" s="372" t="s">
        <v>1147</v>
      </c>
      <c r="D1846" s="374" t="s">
        <v>437</v>
      </c>
      <c r="E1846" s="373" t="s">
        <v>192</v>
      </c>
      <c r="F1846" s="373">
        <v>2</v>
      </c>
      <c r="G1846" s="374" t="s">
        <v>1225</v>
      </c>
      <c r="H1846" s="373">
        <v>1</v>
      </c>
      <c r="I1846" s="375">
        <v>1</v>
      </c>
      <c r="J1846" s="37" t="s">
        <v>106</v>
      </c>
      <c r="K1846" s="31"/>
      <c r="L1846" s="31"/>
      <c r="M1846" s="38"/>
      <c r="N1846" s="193">
        <v>4</v>
      </c>
      <c r="O1846" s="21">
        <v>120</v>
      </c>
      <c r="P1846" s="21">
        <f t="shared" si="661"/>
        <v>4</v>
      </c>
      <c r="Q1846" s="21"/>
      <c r="R1846" s="21">
        <v>2</v>
      </c>
      <c r="S1846" s="21">
        <v>2</v>
      </c>
      <c r="T1846" s="121">
        <v>106</v>
      </c>
      <c r="U1846" s="50">
        <f t="shared" si="662"/>
        <v>0</v>
      </c>
      <c r="V1846" s="29">
        <f t="shared" si="663"/>
        <v>2</v>
      </c>
      <c r="W1846" s="29">
        <f t="shared" si="664"/>
        <v>2</v>
      </c>
      <c r="X1846" s="57">
        <f t="shared" si="665"/>
        <v>0</v>
      </c>
      <c r="Y1846" s="29">
        <f t="shared" si="666"/>
        <v>0</v>
      </c>
      <c r="Z1846" s="20">
        <f t="shared" si="667"/>
        <v>0</v>
      </c>
      <c r="AA1846" s="20">
        <f t="shared" si="668"/>
        <v>0</v>
      </c>
      <c r="AB1846" s="20">
        <f t="shared" si="669"/>
        <v>0.25</v>
      </c>
      <c r="AC1846" s="20">
        <f t="shared" si="658"/>
        <v>0</v>
      </c>
      <c r="AD1846" s="20">
        <f t="shared" si="670"/>
        <v>0</v>
      </c>
      <c r="AE1846" s="23">
        <f t="shared" si="671"/>
        <v>0</v>
      </c>
      <c r="AF1846" s="25">
        <f t="shared" si="672"/>
        <v>0</v>
      </c>
      <c r="AG1846" s="230"/>
      <c r="AH1846" s="25">
        <f t="shared" si="673"/>
        <v>0</v>
      </c>
      <c r="AI1846" s="23"/>
      <c r="AJ1846" s="49">
        <f t="shared" si="674"/>
        <v>4.25</v>
      </c>
      <c r="AK1846" s="181" t="s">
        <v>1908</v>
      </c>
      <c r="AL1846" s="182" t="e">
        <f t="shared" si="675"/>
        <v>#N/A</v>
      </c>
      <c r="AM1846" s="158" t="s">
        <v>1198</v>
      </c>
      <c r="AN1846" s="20"/>
      <c r="AO1846" s="20"/>
      <c r="AP1846" s="21"/>
      <c r="AQ1846" s="122"/>
      <c r="AR1846" s="185" t="e">
        <f>INDEX(Преподаватели!F$3:F$72,MATCH($AK1846,Преподаватели!$E$3:$E$72,0),1)</f>
        <v>#N/A</v>
      </c>
      <c r="AS1846" s="101" t="e">
        <f>INDEX(Преподаватели!G$3:G$72,MATCH($AK1846,Преподаватели!$E$3:$E$72,0),1)</f>
        <v>#N/A</v>
      </c>
      <c r="AT1846" s="101" t="e">
        <f>INDEX(Преподаватели!H$3:H$72,MATCH($AK1846,Преподаватели!$E$3:$E$72,0),1)</f>
        <v>#N/A</v>
      </c>
      <c r="AU1846" s="186" t="e">
        <f>INDEX(Преподаватели!I$3:I$72,MATCH($AK1846,Преподаватели!$E$3:$E$72,0),1)</f>
        <v>#N/A</v>
      </c>
      <c r="AV1846" s="157"/>
      <c r="AW1846" s="163"/>
      <c r="AX1846" s="163"/>
      <c r="AY1846" s="164"/>
      <c r="AZ1846" s="165"/>
      <c r="BA1846" s="165"/>
    </row>
    <row r="1847" spans="1:53" ht="27" customHeight="1">
      <c r="A1847" s="21" t="s">
        <v>1189</v>
      </c>
      <c r="B1847" s="145" t="s">
        <v>1190</v>
      </c>
      <c r="C1847" s="372" t="s">
        <v>1147</v>
      </c>
      <c r="D1847" s="373" t="s">
        <v>437</v>
      </c>
      <c r="E1847" s="373" t="s">
        <v>192</v>
      </c>
      <c r="F1847" s="373">
        <v>2</v>
      </c>
      <c r="G1847" s="374" t="s">
        <v>1225</v>
      </c>
      <c r="H1847" s="373">
        <v>1</v>
      </c>
      <c r="I1847" s="375">
        <v>1</v>
      </c>
      <c r="J1847" s="37" t="s">
        <v>106</v>
      </c>
      <c r="K1847" s="31"/>
      <c r="L1847" s="31"/>
      <c r="M1847" s="38"/>
      <c r="N1847" s="193">
        <v>4</v>
      </c>
      <c r="O1847" s="21">
        <v>120</v>
      </c>
      <c r="P1847" s="21">
        <f t="shared" si="661"/>
        <v>4</v>
      </c>
      <c r="Q1847" s="21"/>
      <c r="R1847" s="21">
        <v>2</v>
      </c>
      <c r="S1847" s="21">
        <v>2</v>
      </c>
      <c r="T1847" s="121">
        <v>106</v>
      </c>
      <c r="U1847" s="50">
        <f t="shared" si="662"/>
        <v>0</v>
      </c>
      <c r="V1847" s="29">
        <f t="shared" si="663"/>
        <v>2</v>
      </c>
      <c r="W1847" s="29">
        <f t="shared" si="664"/>
        <v>2</v>
      </c>
      <c r="X1847" s="57">
        <f t="shared" si="665"/>
        <v>0</v>
      </c>
      <c r="Y1847" s="29">
        <f t="shared" si="666"/>
        <v>0</v>
      </c>
      <c r="Z1847" s="20">
        <f t="shared" si="667"/>
        <v>0</v>
      </c>
      <c r="AA1847" s="20">
        <f t="shared" si="668"/>
        <v>0</v>
      </c>
      <c r="AB1847" s="20">
        <f t="shared" si="669"/>
        <v>0.25</v>
      </c>
      <c r="AC1847" s="20">
        <f t="shared" si="658"/>
        <v>0</v>
      </c>
      <c r="AD1847" s="20">
        <f t="shared" si="670"/>
        <v>0</v>
      </c>
      <c r="AE1847" s="23">
        <f t="shared" si="671"/>
        <v>0</v>
      </c>
      <c r="AF1847" s="25">
        <f t="shared" si="672"/>
        <v>0</v>
      </c>
      <c r="AG1847" s="230"/>
      <c r="AH1847" s="25">
        <f t="shared" si="673"/>
        <v>0</v>
      </c>
      <c r="AI1847" s="23"/>
      <c r="AJ1847" s="49">
        <f t="shared" si="674"/>
        <v>4.25</v>
      </c>
      <c r="AK1847" s="181" t="s">
        <v>1910</v>
      </c>
      <c r="AL1847" s="182" t="e">
        <f t="shared" si="675"/>
        <v>#N/A</v>
      </c>
      <c r="AM1847" s="69" t="s">
        <v>1198</v>
      </c>
      <c r="AN1847" s="20"/>
      <c r="AO1847" s="20"/>
      <c r="AP1847" s="21"/>
      <c r="AQ1847" s="122"/>
      <c r="AR1847" s="185" t="e">
        <f>INDEX(Преподаватели!F$3:F$72,MATCH($AK1847,Преподаватели!$E$3:$E$72,0),1)</f>
        <v>#N/A</v>
      </c>
      <c r="AS1847" s="101" t="e">
        <f>INDEX(Преподаватели!G$3:G$72,MATCH($AK1847,Преподаватели!$E$3:$E$72,0),1)</f>
        <v>#N/A</v>
      </c>
      <c r="AT1847" s="101" t="e">
        <f>INDEX(Преподаватели!H$3:H$72,MATCH($AK1847,Преподаватели!$E$3:$E$72,0),1)</f>
        <v>#N/A</v>
      </c>
      <c r="AU1847" s="186" t="e">
        <f>INDEX(Преподаватели!I$3:I$72,MATCH($AK1847,Преподаватели!$E$3:$E$72,0),1)</f>
        <v>#N/A</v>
      </c>
      <c r="AV1847" s="157"/>
      <c r="AW1847" s="163"/>
      <c r="AX1847" s="163"/>
      <c r="AY1847" s="164"/>
      <c r="AZ1847" s="165"/>
      <c r="BA1847" s="165"/>
    </row>
    <row r="1848" spans="1:53" ht="15" customHeight="1">
      <c r="A1848" s="21" t="s">
        <v>284</v>
      </c>
      <c r="B1848" s="145" t="s">
        <v>1194</v>
      </c>
      <c r="C1848" s="68" t="s">
        <v>1147</v>
      </c>
      <c r="D1848" s="21" t="s">
        <v>437</v>
      </c>
      <c r="E1848" s="21" t="s">
        <v>192</v>
      </c>
      <c r="F1848" s="373">
        <v>2</v>
      </c>
      <c r="G1848" s="374" t="s">
        <v>1225</v>
      </c>
      <c r="H1848" s="373">
        <v>1</v>
      </c>
      <c r="I1848" s="49">
        <v>1</v>
      </c>
      <c r="J1848" s="37"/>
      <c r="K1848" s="31" t="s">
        <v>106</v>
      </c>
      <c r="L1848" s="31"/>
      <c r="M1848" s="38"/>
      <c r="N1848" s="193">
        <v>4</v>
      </c>
      <c r="O1848" s="21">
        <v>120</v>
      </c>
      <c r="P1848" s="21">
        <f t="shared" si="661"/>
        <v>4</v>
      </c>
      <c r="Q1848" s="21"/>
      <c r="R1848" s="21"/>
      <c r="S1848" s="21">
        <v>4</v>
      </c>
      <c r="T1848" s="121">
        <v>104</v>
      </c>
      <c r="U1848" s="50">
        <f t="shared" si="662"/>
        <v>0</v>
      </c>
      <c r="V1848" s="29">
        <f t="shared" si="663"/>
        <v>0</v>
      </c>
      <c r="W1848" s="29">
        <f t="shared" si="664"/>
        <v>4</v>
      </c>
      <c r="X1848" s="57">
        <f t="shared" si="665"/>
        <v>0</v>
      </c>
      <c r="Y1848" s="29">
        <f t="shared" si="666"/>
        <v>0</v>
      </c>
      <c r="Z1848" s="20">
        <f t="shared" si="667"/>
        <v>0</v>
      </c>
      <c r="AA1848" s="20">
        <f t="shared" si="668"/>
        <v>0</v>
      </c>
      <c r="AB1848" s="20">
        <f t="shared" si="669"/>
        <v>0</v>
      </c>
      <c r="AC1848" s="20">
        <f t="shared" si="658"/>
        <v>0</v>
      </c>
      <c r="AD1848" s="20">
        <f t="shared" si="670"/>
        <v>0</v>
      </c>
      <c r="AE1848" s="23">
        <f t="shared" si="671"/>
        <v>0</v>
      </c>
      <c r="AF1848" s="25">
        <f t="shared" si="672"/>
        <v>0</v>
      </c>
      <c r="AG1848" s="230"/>
      <c r="AH1848" s="25">
        <f t="shared" si="673"/>
        <v>0</v>
      </c>
      <c r="AI1848" s="23"/>
      <c r="AJ1848" s="49">
        <f t="shared" ref="AJ1848" si="676">SUM(U1848:AI1848)</f>
        <v>4</v>
      </c>
      <c r="AK1848" s="181" t="s">
        <v>1909</v>
      </c>
      <c r="AL1848" s="182" t="e">
        <f t="shared" si="675"/>
        <v>#N/A</v>
      </c>
      <c r="AM1848" s="69" t="s">
        <v>1198</v>
      </c>
      <c r="AN1848" s="20"/>
      <c r="AO1848" s="20"/>
      <c r="AP1848" s="21"/>
      <c r="AQ1848" s="122"/>
      <c r="AR1848" s="185" t="e">
        <f>INDEX(Преподаватели!F$3:F$72,MATCH($AK1848,Преподаватели!$E$3:$E$72,0),1)</f>
        <v>#N/A</v>
      </c>
      <c r="AS1848" s="101" t="e">
        <f>INDEX(Преподаватели!G$3:G$72,MATCH($AK1848,Преподаватели!$E$3:$E$72,0),1)</f>
        <v>#N/A</v>
      </c>
      <c r="AT1848" s="101" t="e">
        <f>INDEX(Преподаватели!H$3:H$72,MATCH($AK1848,Преподаватели!$E$3:$E$72,0),1)</f>
        <v>#N/A</v>
      </c>
      <c r="AU1848" s="186" t="e">
        <f>INDEX(Преподаватели!I$3:I$72,MATCH($AK1848,Преподаватели!$E$3:$E$72,0),1)</f>
        <v>#N/A</v>
      </c>
      <c r="AV1848" s="157"/>
      <c r="AW1848" s="163"/>
      <c r="AX1848" s="163"/>
      <c r="AY1848" s="164"/>
      <c r="AZ1848" s="165"/>
      <c r="BA1848" s="165"/>
    </row>
    <row r="1849" spans="1:53">
      <c r="AC1849" s="26">
        <f t="shared" si="658"/>
        <v>0</v>
      </c>
      <c r="AW1849" s="161"/>
      <c r="AX1849" s="161"/>
    </row>
    <row r="1850" spans="1:53" s="1" customFormat="1">
      <c r="A1850" s="334" t="s">
        <v>439</v>
      </c>
      <c r="B1850" s="145" t="s">
        <v>1138</v>
      </c>
      <c r="C1850" s="68" t="s">
        <v>1116</v>
      </c>
      <c r="D1850" s="21" t="s">
        <v>437</v>
      </c>
      <c r="E1850" s="21" t="s">
        <v>144</v>
      </c>
      <c r="F1850" s="21">
        <v>1</v>
      </c>
      <c r="G1850" s="20" t="s">
        <v>1139</v>
      </c>
      <c r="H1850" s="21">
        <v>1</v>
      </c>
      <c r="I1850" s="49">
        <v>1</v>
      </c>
      <c r="J1850" s="37"/>
      <c r="K1850" s="31"/>
      <c r="L1850" s="31"/>
      <c r="M1850" s="38"/>
      <c r="N1850" s="193"/>
      <c r="O1850" s="21"/>
      <c r="P1850" s="21">
        <v>2</v>
      </c>
      <c r="Q1850" s="21">
        <v>2</v>
      </c>
      <c r="R1850" s="21"/>
      <c r="S1850" s="21"/>
      <c r="T1850" s="121"/>
      <c r="U1850" s="50">
        <f t="shared" ref="U1850:U1871" si="677">Q1850</f>
        <v>2</v>
      </c>
      <c r="V1850" s="29">
        <f t="shared" ref="V1850:V1871" si="678">R1850*I1850</f>
        <v>0</v>
      </c>
      <c r="W1850" s="29">
        <f t="shared" ref="W1850:W1871" si="679">S1850*I1850</f>
        <v>0</v>
      </c>
      <c r="X1850" s="57">
        <f t="shared" ref="X1850:X1871" si="680">IF(AF1850&gt;0,0,IF(AND(D1850="Заоч.(д)",M1850="+"),N1850*2*0.25*H1850,IF(OR(M1850="+",M1850="+у"),H1850*0.25,IF(OR(M1850="к",M1850="к/кмс"),H1850*0.25,IF(OR(M1850="кк",M1850="кк/кмс"),H1850*0.25*2,IF(OR(M1850="рр",M1850="рр/кмс"),H1850*0.5,IF(OR(M1850="кр",M1850="кр/кмс"),H1850*1,0)))))))</f>
        <v>0</v>
      </c>
      <c r="Y1850" s="29">
        <f t="shared" ref="Y1850:Y1871" si="681">IF(L1850="+",H1850*3,IF(L1850="+в",H1850*3,0))</f>
        <v>0</v>
      </c>
      <c r="Z1850" s="20">
        <f t="shared" ref="Z1850:Z1871" si="682">IF(AND(D1850="Заоч.(д)",K1850="+"),H1850*0.1,IF(AF1850&gt;0,0,IF(AND(K1850="+",R1850="",S1850="",O1850=Q1850+T1850),H1850*0.1,0)))</f>
        <v>0</v>
      </c>
      <c r="AA1850" s="20">
        <f t="shared" ref="AA1850:AA1871" si="683">IF(H1850&lt;6,0,IF(AND(D1850="Ден.",J1850="+"),I1850*2,IF(AND(D1850="Ден.",J1850="+п"),I1850*2,0)))</f>
        <v>0</v>
      </c>
      <c r="AB1850" s="20">
        <f t="shared" ref="AB1850:AB1871" si="684">IF(AND(J1850="+",D1850="Заоч.(д)"),H1850*0.1,IF(J1850="+",H1850*0.25,0))</f>
        <v>0</v>
      </c>
      <c r="AC1850" s="20">
        <f t="shared" si="658"/>
        <v>0</v>
      </c>
      <c r="AD1850" s="20">
        <f t="shared" ref="AD1850:AD1871" si="685">IF(B1850="Голова ЕК (екзамен)",H1850*0.5,IF(B1850="Голова ЕК (захист)",H1850*0.5,IF(B1850="Участь у ЕК (екзамен)",H1850*0.33,IF(B1850="Участь у ЕК (захист)",H1850*0.33,0))))</f>
        <v>0</v>
      </c>
      <c r="AE1850" s="23">
        <f t="shared" ref="AE1850:AE1871" si="686">IF(B1850="Керівництво аспірантами (очна)",H1850*25,IF(B1850="Керівництво аспірантами (заочна)",H1850*25,IF(B1850="Рецензування рефератів (асп.)",H1850*2,IF(B1850="Кандидатські іспити",H1850*0.5,IF(B1850="Вступні іспити (асп.)",H1850*0.5,IF(B1850="Наукове консультування докторантів",H1850*50,0))))))</f>
        <v>0</v>
      </c>
      <c r="AF1850" s="25">
        <f t="shared" ref="AF1850:AF1871" si="687">IF(AND(A1850="ПедПр",D1850="Ден."),H1850*N1850/1.5,IF(AND(A1850="ПедПр",D1850="Заоч."),H1850*0.5*N1850/1.5,IF(AND(A1850="ПедПр",D1850="Заоч.(д)"),H1850*0.5*N1850/1.5,IF(AND(A1850="Пр",D1850="Ден."),H1850*0.5,IF(AND(A1850="Пр",D1850="Заоч."),H1850*0.1,IF(AND(A1850="Пр",D1850="Заоч.(д)"),H1850*0.1,IF(AND(A1850="НПрКПУ",D1850="Ден.",H1850&gt;=5),ROUND(H1850/6,1)*N1850/3*2*2,0)))))))</f>
        <v>0</v>
      </c>
      <c r="AG1850" s="360">
        <f t="shared" ref="AG1850:AG1852" si="688">IF(OR(L1850="+",A1850="Пр",A1850="ПедПр",A1850="НПрКПУ"),0,IF(OR(D1850="Ден.(д)",D1850="Заоч.(д)"),N1850*0.5*H1850,IF((V1850+W1850)&gt;0,N1850*H1850*0.08,0)))</f>
        <v>0</v>
      </c>
      <c r="AH1850" s="211">
        <f t="shared" ref="AH1850:AH1871" si="689">IF(AF1850&gt;0,0,IF(D1850="Заоч.",0,IF(OR(D1850="Ден.(д)",D1850="Заоч.(д)"),0,IF(Q1850&gt;0,N1850*H1850*0.02,0))))</f>
        <v>0</v>
      </c>
      <c r="AI1850" s="361"/>
      <c r="AJ1850" s="362">
        <f t="shared" ref="AJ1850:AJ1871" si="690">SUM(U1850:AI1850)</f>
        <v>2</v>
      </c>
      <c r="AK1850" s="181" t="s">
        <v>1923</v>
      </c>
      <c r="AL1850" s="182" t="e">
        <f t="shared" ref="AL1850:AL1871" si="691">IF(OR(AU1850="проф.",AT1850="д.н."),AJ1850/600,AJ1850/600)</f>
        <v>#N/A</v>
      </c>
      <c r="AM1850" s="158" t="s">
        <v>943</v>
      </c>
      <c r="AN1850" s="20"/>
      <c r="AO1850" s="20"/>
      <c r="AP1850" s="21"/>
      <c r="AQ1850" s="122" t="s">
        <v>944</v>
      </c>
      <c r="AR1850" s="185" t="e">
        <f>INDEX(Преподаватели!F$3:F$72,MATCH($AK1850,Преподаватели!$E$3:$E$72,0),1)</f>
        <v>#N/A</v>
      </c>
      <c r="AS1850" s="101" t="e">
        <f>INDEX(Преподаватели!G$3:G$72,MATCH($AK1850,Преподаватели!$E$3:$E$72,0),1)</f>
        <v>#N/A</v>
      </c>
      <c r="AT1850" s="101" t="e">
        <f>INDEX(Преподаватели!H$3:H$72,MATCH($AK1850,Преподаватели!$E$3:$E$72,0),1)</f>
        <v>#N/A</v>
      </c>
      <c r="AU1850" s="186" t="e">
        <f>INDEX(Преподаватели!I$3:I$72,MATCH($AK1850,Преподаватели!$E$3:$E$72,0),1)</f>
        <v>#N/A</v>
      </c>
      <c r="AV1850" s="157"/>
      <c r="AW1850" s="163"/>
      <c r="AX1850" s="163"/>
      <c r="AY1850" s="164"/>
      <c r="AZ1850" s="165"/>
      <c r="BA1850" s="165"/>
    </row>
    <row r="1851" spans="1:53" s="1" customFormat="1">
      <c r="A1851" s="21" t="s">
        <v>967</v>
      </c>
      <c r="B1851" s="145" t="s">
        <v>1138</v>
      </c>
      <c r="C1851" s="68" t="s">
        <v>1116</v>
      </c>
      <c r="D1851" s="21" t="s">
        <v>437</v>
      </c>
      <c r="E1851" s="21" t="s">
        <v>144</v>
      </c>
      <c r="F1851" s="21">
        <v>1</v>
      </c>
      <c r="G1851" s="20" t="s">
        <v>1139</v>
      </c>
      <c r="H1851" s="21">
        <v>1</v>
      </c>
      <c r="I1851" s="49">
        <v>1</v>
      </c>
      <c r="J1851" s="37"/>
      <c r="K1851" s="31" t="s">
        <v>106</v>
      </c>
      <c r="L1851" s="31"/>
      <c r="M1851" s="38"/>
      <c r="N1851" s="193">
        <v>3</v>
      </c>
      <c r="O1851" s="21">
        <v>90</v>
      </c>
      <c r="P1851" s="21">
        <v>4</v>
      </c>
      <c r="Q1851" s="21"/>
      <c r="R1851" s="21"/>
      <c r="S1851" s="21">
        <v>4</v>
      </c>
      <c r="T1851" s="121">
        <v>78</v>
      </c>
      <c r="U1851" s="50">
        <f t="shared" si="677"/>
        <v>0</v>
      </c>
      <c r="V1851" s="29">
        <f t="shared" si="678"/>
        <v>0</v>
      </c>
      <c r="W1851" s="29">
        <f t="shared" si="679"/>
        <v>4</v>
      </c>
      <c r="X1851" s="57">
        <f t="shared" si="680"/>
        <v>0</v>
      </c>
      <c r="Y1851" s="29">
        <f t="shared" si="681"/>
        <v>0</v>
      </c>
      <c r="Z1851" s="20">
        <f t="shared" si="682"/>
        <v>0</v>
      </c>
      <c r="AA1851" s="20">
        <f t="shared" si="683"/>
        <v>0</v>
      </c>
      <c r="AB1851" s="20">
        <f t="shared" si="684"/>
        <v>0</v>
      </c>
      <c r="AC1851" s="20">
        <f t="shared" si="658"/>
        <v>0</v>
      </c>
      <c r="AD1851" s="20">
        <f t="shared" si="685"/>
        <v>0</v>
      </c>
      <c r="AE1851" s="23">
        <f t="shared" si="686"/>
        <v>0</v>
      </c>
      <c r="AF1851" s="25">
        <f t="shared" si="687"/>
        <v>0</v>
      </c>
      <c r="AG1851" s="360">
        <f t="shared" si="688"/>
        <v>0.24</v>
      </c>
      <c r="AH1851" s="211">
        <f t="shared" si="689"/>
        <v>0</v>
      </c>
      <c r="AI1851" s="361"/>
      <c r="AJ1851" s="362">
        <f t="shared" si="690"/>
        <v>4.24</v>
      </c>
      <c r="AK1851" s="181" t="s">
        <v>1923</v>
      </c>
      <c r="AL1851" s="182" t="e">
        <f t="shared" si="691"/>
        <v>#N/A</v>
      </c>
      <c r="AM1851" s="158" t="s">
        <v>943</v>
      </c>
      <c r="AN1851" s="20"/>
      <c r="AO1851" s="20"/>
      <c r="AP1851" s="21"/>
      <c r="AQ1851" s="122" t="s">
        <v>944</v>
      </c>
      <c r="AR1851" s="185" t="e">
        <f>INDEX(Преподаватели!F$3:F$72,MATCH($AK1851,Преподаватели!$E$3:$E$72,0),1)</f>
        <v>#N/A</v>
      </c>
      <c r="AS1851" s="101" t="e">
        <f>INDEX(Преподаватели!G$3:G$72,MATCH($AK1851,Преподаватели!$E$3:$E$72,0),1)</f>
        <v>#N/A</v>
      </c>
      <c r="AT1851" s="101" t="e">
        <f>INDEX(Преподаватели!H$3:H$72,MATCH($AK1851,Преподаватели!$E$3:$E$72,0),1)</f>
        <v>#N/A</v>
      </c>
      <c r="AU1851" s="186" t="e">
        <f>INDEX(Преподаватели!I$3:I$72,MATCH($AK1851,Преподаватели!$E$3:$E$72,0),1)</f>
        <v>#N/A</v>
      </c>
      <c r="AV1851" s="157"/>
      <c r="AW1851" s="163"/>
      <c r="AX1851" s="163"/>
      <c r="AY1851" s="164"/>
      <c r="AZ1851" s="165"/>
      <c r="BA1851" s="165"/>
    </row>
    <row r="1852" spans="1:53" s="1" customFormat="1">
      <c r="A1852" s="334" t="s">
        <v>439</v>
      </c>
      <c r="B1852" s="145" t="s">
        <v>217</v>
      </c>
      <c r="C1852" s="68" t="s">
        <v>1116</v>
      </c>
      <c r="D1852" s="21" t="s">
        <v>437</v>
      </c>
      <c r="E1852" s="21" t="s">
        <v>144</v>
      </c>
      <c r="F1852" s="21">
        <v>1</v>
      </c>
      <c r="G1852" s="20" t="s">
        <v>1139</v>
      </c>
      <c r="H1852" s="21">
        <v>1</v>
      </c>
      <c r="I1852" s="49">
        <v>1</v>
      </c>
      <c r="J1852" s="37"/>
      <c r="K1852" s="31"/>
      <c r="L1852" s="31"/>
      <c r="M1852" s="38"/>
      <c r="N1852" s="193"/>
      <c r="O1852" s="21"/>
      <c r="P1852" s="21">
        <v>2</v>
      </c>
      <c r="Q1852" s="21">
        <v>2</v>
      </c>
      <c r="R1852" s="21"/>
      <c r="S1852" s="21"/>
      <c r="T1852" s="121"/>
      <c r="U1852" s="50">
        <f t="shared" si="677"/>
        <v>2</v>
      </c>
      <c r="V1852" s="29">
        <f t="shared" si="678"/>
        <v>0</v>
      </c>
      <c r="W1852" s="29">
        <f t="shared" si="679"/>
        <v>0</v>
      </c>
      <c r="X1852" s="57">
        <f t="shared" si="680"/>
        <v>0</v>
      </c>
      <c r="Y1852" s="29">
        <f t="shared" si="681"/>
        <v>0</v>
      </c>
      <c r="Z1852" s="20">
        <f t="shared" si="682"/>
        <v>0</v>
      </c>
      <c r="AA1852" s="20">
        <f t="shared" si="683"/>
        <v>0</v>
      </c>
      <c r="AB1852" s="20">
        <f t="shared" si="684"/>
        <v>0</v>
      </c>
      <c r="AC1852" s="20">
        <f t="shared" si="658"/>
        <v>0</v>
      </c>
      <c r="AD1852" s="20">
        <f t="shared" si="685"/>
        <v>0</v>
      </c>
      <c r="AE1852" s="23">
        <f t="shared" si="686"/>
        <v>0</v>
      </c>
      <c r="AF1852" s="25">
        <f t="shared" si="687"/>
        <v>0</v>
      </c>
      <c r="AG1852" s="360">
        <f t="shared" si="688"/>
        <v>0</v>
      </c>
      <c r="AH1852" s="211">
        <f t="shared" si="689"/>
        <v>0</v>
      </c>
      <c r="AI1852" s="361"/>
      <c r="AJ1852" s="362">
        <f t="shared" si="690"/>
        <v>2</v>
      </c>
      <c r="AK1852" s="366" t="s">
        <v>1924</v>
      </c>
      <c r="AL1852" s="182" t="e">
        <f t="shared" si="691"/>
        <v>#N/A</v>
      </c>
      <c r="AM1852" s="158" t="s">
        <v>943</v>
      </c>
      <c r="AN1852" s="20"/>
      <c r="AO1852" s="20"/>
      <c r="AP1852" s="21"/>
      <c r="AQ1852" s="122" t="s">
        <v>944</v>
      </c>
      <c r="AR1852" s="185" t="e">
        <f>INDEX(Преподаватели!F$3:F$72,MATCH($AK1852,Преподаватели!$E$3:$E$72,0),1)</f>
        <v>#N/A</v>
      </c>
      <c r="AS1852" s="101" t="e">
        <f>INDEX(Преподаватели!G$3:G$72,MATCH($AK1852,Преподаватели!$E$3:$E$72,0),1)</f>
        <v>#N/A</v>
      </c>
      <c r="AT1852" s="101" t="e">
        <f>INDEX(Преподаватели!H$3:H$72,MATCH($AK1852,Преподаватели!$E$3:$E$72,0),1)</f>
        <v>#N/A</v>
      </c>
      <c r="AU1852" s="186" t="e">
        <f>INDEX(Преподаватели!I$3:I$72,MATCH($AK1852,Преподаватели!$E$3:$E$72,0),1)</f>
        <v>#N/A</v>
      </c>
      <c r="AV1852" s="157"/>
      <c r="AW1852" s="163"/>
      <c r="AX1852" s="163"/>
      <c r="AY1852" s="164"/>
      <c r="AZ1852" s="165"/>
      <c r="BA1852" s="165"/>
    </row>
    <row r="1853" spans="1:53">
      <c r="A1853" s="22" t="s">
        <v>1023</v>
      </c>
      <c r="B1853" s="145" t="s">
        <v>217</v>
      </c>
      <c r="C1853" s="68" t="s">
        <v>1116</v>
      </c>
      <c r="D1853" s="21" t="s">
        <v>437</v>
      </c>
      <c r="E1853" s="21" t="s">
        <v>144</v>
      </c>
      <c r="F1853" s="21">
        <v>1</v>
      </c>
      <c r="G1853" s="20" t="s">
        <v>1139</v>
      </c>
      <c r="H1853" s="21">
        <v>1</v>
      </c>
      <c r="I1853" s="49">
        <v>1</v>
      </c>
      <c r="J1853" s="37"/>
      <c r="K1853" s="31" t="s">
        <v>106</v>
      </c>
      <c r="L1853" s="31"/>
      <c r="M1853" s="38"/>
      <c r="N1853" s="193">
        <v>3</v>
      </c>
      <c r="O1853" s="21">
        <v>90</v>
      </c>
      <c r="P1853" s="21">
        <v>4</v>
      </c>
      <c r="Q1853" s="21"/>
      <c r="R1853" s="21"/>
      <c r="S1853" s="21">
        <v>4</v>
      </c>
      <c r="T1853" s="121">
        <v>74</v>
      </c>
      <c r="U1853" s="50">
        <f t="shared" si="677"/>
        <v>0</v>
      </c>
      <c r="V1853" s="29">
        <f t="shared" si="678"/>
        <v>0</v>
      </c>
      <c r="W1853" s="29">
        <f t="shared" si="679"/>
        <v>4</v>
      </c>
      <c r="X1853" s="57">
        <f t="shared" si="680"/>
        <v>0</v>
      </c>
      <c r="Y1853" s="29">
        <f t="shared" si="681"/>
        <v>0</v>
      </c>
      <c r="Z1853" s="20">
        <f t="shared" si="682"/>
        <v>0</v>
      </c>
      <c r="AA1853" s="20">
        <f t="shared" si="683"/>
        <v>0</v>
      </c>
      <c r="AB1853" s="20">
        <f t="shared" si="684"/>
        <v>0</v>
      </c>
      <c r="AC1853" s="20">
        <f t="shared" si="658"/>
        <v>0</v>
      </c>
      <c r="AD1853" s="20">
        <f t="shared" si="685"/>
        <v>0</v>
      </c>
      <c r="AE1853" s="23">
        <f t="shared" si="686"/>
        <v>0</v>
      </c>
      <c r="AF1853" s="25">
        <f t="shared" si="687"/>
        <v>0</v>
      </c>
      <c r="AG1853" s="360"/>
      <c r="AH1853" s="211">
        <f t="shared" si="689"/>
        <v>0</v>
      </c>
      <c r="AI1853" s="361"/>
      <c r="AJ1853" s="362">
        <f t="shared" si="690"/>
        <v>4</v>
      </c>
      <c r="AK1853" s="366" t="s">
        <v>1924</v>
      </c>
      <c r="AL1853" s="182" t="e">
        <f t="shared" si="691"/>
        <v>#N/A</v>
      </c>
      <c r="AM1853" s="158" t="s">
        <v>943</v>
      </c>
      <c r="AN1853" s="20"/>
      <c r="AO1853" s="20"/>
      <c r="AP1853" s="21"/>
      <c r="AQ1853" s="122" t="s">
        <v>944</v>
      </c>
      <c r="AR1853" s="185" t="e">
        <f>INDEX(Преподаватели!F$3:F$72,MATCH($AK1853,Преподаватели!$E$3:$E$72,0),1)</f>
        <v>#N/A</v>
      </c>
      <c r="AS1853" s="101" t="e">
        <f>INDEX(Преподаватели!G$3:G$72,MATCH($AK1853,Преподаватели!$E$3:$E$72,0),1)</f>
        <v>#N/A</v>
      </c>
      <c r="AT1853" s="101" t="e">
        <f>INDEX(Преподаватели!H$3:H$72,MATCH($AK1853,Преподаватели!$E$3:$E$72,0),1)</f>
        <v>#N/A</v>
      </c>
      <c r="AU1853" s="186" t="e">
        <f>INDEX(Преподаватели!I$3:I$72,MATCH($AK1853,Преподаватели!$E$3:$E$72,0),1)</f>
        <v>#N/A</v>
      </c>
      <c r="AV1853" s="157"/>
      <c r="AW1853" s="163"/>
      <c r="AX1853" s="163"/>
      <c r="AY1853" s="164"/>
      <c r="AZ1853" s="165"/>
      <c r="BA1853" s="165"/>
    </row>
    <row r="1854" spans="1:53" s="1" customFormat="1">
      <c r="A1854" s="334" t="s">
        <v>439</v>
      </c>
      <c r="B1854" s="145" t="s">
        <v>1140</v>
      </c>
      <c r="C1854" s="68" t="s">
        <v>1116</v>
      </c>
      <c r="D1854" s="21" t="s">
        <v>437</v>
      </c>
      <c r="E1854" s="21" t="s">
        <v>144</v>
      </c>
      <c r="F1854" s="21">
        <v>1</v>
      </c>
      <c r="G1854" s="20" t="s">
        <v>1139</v>
      </c>
      <c r="H1854" s="21">
        <v>1</v>
      </c>
      <c r="I1854" s="49">
        <v>1</v>
      </c>
      <c r="J1854" s="37"/>
      <c r="K1854" s="31"/>
      <c r="L1854" s="31"/>
      <c r="M1854" s="38"/>
      <c r="N1854" s="193"/>
      <c r="O1854" s="21"/>
      <c r="P1854" s="21">
        <v>2</v>
      </c>
      <c r="Q1854" s="21">
        <v>2</v>
      </c>
      <c r="R1854" s="21"/>
      <c r="S1854" s="21"/>
      <c r="T1854" s="121"/>
      <c r="U1854" s="50">
        <f t="shared" si="677"/>
        <v>2</v>
      </c>
      <c r="V1854" s="29">
        <f t="shared" si="678"/>
        <v>0</v>
      </c>
      <c r="W1854" s="29">
        <f t="shared" si="679"/>
        <v>0</v>
      </c>
      <c r="X1854" s="57">
        <f t="shared" si="680"/>
        <v>0</v>
      </c>
      <c r="Y1854" s="29">
        <f t="shared" si="681"/>
        <v>0</v>
      </c>
      <c r="Z1854" s="20">
        <f t="shared" si="682"/>
        <v>0</v>
      </c>
      <c r="AA1854" s="20">
        <f t="shared" si="683"/>
        <v>0</v>
      </c>
      <c r="AB1854" s="20">
        <f t="shared" si="684"/>
        <v>0</v>
      </c>
      <c r="AC1854" s="20">
        <f t="shared" si="658"/>
        <v>0</v>
      </c>
      <c r="AD1854" s="20">
        <f t="shared" si="685"/>
        <v>0</v>
      </c>
      <c r="AE1854" s="23">
        <f t="shared" si="686"/>
        <v>0</v>
      </c>
      <c r="AF1854" s="25">
        <f t="shared" si="687"/>
        <v>0</v>
      </c>
      <c r="AG1854" s="360">
        <f t="shared" ref="AG1854:AG1856" si="692">IF(OR(L1854="+",A1854="Пр",A1854="ПедПр",A1854="НПрКПУ"),0,IF(OR(D1854="Ден.(д)",D1854="Заоч.(д)"),N1854*0.5*H1854,IF((V1854+W1854)&gt;0,N1854*H1854*0.08,0)))</f>
        <v>0</v>
      </c>
      <c r="AH1854" s="211">
        <f t="shared" si="689"/>
        <v>0</v>
      </c>
      <c r="AI1854" s="361"/>
      <c r="AJ1854" s="362">
        <f t="shared" si="690"/>
        <v>2</v>
      </c>
      <c r="AK1854" s="181" t="s">
        <v>1925</v>
      </c>
      <c r="AL1854" s="182" t="e">
        <f t="shared" si="691"/>
        <v>#N/A</v>
      </c>
      <c r="AM1854" s="158" t="s">
        <v>943</v>
      </c>
      <c r="AN1854" s="20"/>
      <c r="AO1854" s="20"/>
      <c r="AP1854" s="21"/>
      <c r="AQ1854" s="122" t="s">
        <v>944</v>
      </c>
      <c r="AR1854" s="185" t="e">
        <f>INDEX(Преподаватели!F$3:F$72,MATCH($AK1854,Преподаватели!$E$3:$E$72,0),1)</f>
        <v>#N/A</v>
      </c>
      <c r="AS1854" s="101" t="e">
        <f>INDEX(Преподаватели!G$3:G$72,MATCH($AK1854,Преподаватели!$E$3:$E$72,0),1)</f>
        <v>#N/A</v>
      </c>
      <c r="AT1854" s="101" t="e">
        <f>INDEX(Преподаватели!H$3:H$72,MATCH($AK1854,Преподаватели!$E$3:$E$72,0),1)</f>
        <v>#N/A</v>
      </c>
      <c r="AU1854" s="186" t="e">
        <f>INDEX(Преподаватели!I$3:I$72,MATCH($AK1854,Преподаватели!$E$3:$E$72,0),1)</f>
        <v>#N/A</v>
      </c>
      <c r="AV1854" s="157"/>
      <c r="AW1854" s="163"/>
      <c r="AX1854" s="163"/>
      <c r="AY1854" s="164"/>
      <c r="AZ1854" s="165"/>
      <c r="BA1854" s="165"/>
    </row>
    <row r="1855" spans="1:53">
      <c r="A1855" s="22" t="s">
        <v>976</v>
      </c>
      <c r="B1855" s="145" t="s">
        <v>1140</v>
      </c>
      <c r="C1855" s="68" t="s">
        <v>1116</v>
      </c>
      <c r="D1855" s="21" t="s">
        <v>437</v>
      </c>
      <c r="E1855" s="21" t="s">
        <v>144</v>
      </c>
      <c r="F1855" s="21">
        <v>1</v>
      </c>
      <c r="G1855" s="20" t="s">
        <v>1139</v>
      </c>
      <c r="H1855" s="21">
        <v>1</v>
      </c>
      <c r="I1855" s="49">
        <v>1</v>
      </c>
      <c r="J1855" s="37" t="s">
        <v>106</v>
      </c>
      <c r="K1855" s="31"/>
      <c r="L1855" s="31"/>
      <c r="M1855" s="38"/>
      <c r="N1855" s="193">
        <v>4</v>
      </c>
      <c r="O1855" s="21">
        <v>120</v>
      </c>
      <c r="P1855" s="21">
        <v>4</v>
      </c>
      <c r="Q1855" s="21"/>
      <c r="R1855" s="21"/>
      <c r="S1855" s="21">
        <v>4</v>
      </c>
      <c r="T1855" s="121">
        <v>102</v>
      </c>
      <c r="U1855" s="50">
        <f t="shared" si="677"/>
        <v>0</v>
      </c>
      <c r="V1855" s="29">
        <f t="shared" si="678"/>
        <v>0</v>
      </c>
      <c r="W1855" s="29">
        <f t="shared" si="679"/>
        <v>4</v>
      </c>
      <c r="X1855" s="57">
        <f t="shared" si="680"/>
        <v>0</v>
      </c>
      <c r="Y1855" s="29">
        <f t="shared" si="681"/>
        <v>0</v>
      </c>
      <c r="Z1855" s="20">
        <f t="shared" si="682"/>
        <v>0</v>
      </c>
      <c r="AA1855" s="20">
        <f t="shared" si="683"/>
        <v>0</v>
      </c>
      <c r="AB1855" s="20">
        <f t="shared" si="684"/>
        <v>0.25</v>
      </c>
      <c r="AC1855" s="20">
        <f t="shared" si="658"/>
        <v>0</v>
      </c>
      <c r="AD1855" s="20">
        <f t="shared" si="685"/>
        <v>0</v>
      </c>
      <c r="AE1855" s="23">
        <f t="shared" si="686"/>
        <v>0</v>
      </c>
      <c r="AF1855" s="25">
        <f t="shared" si="687"/>
        <v>0</v>
      </c>
      <c r="AG1855" s="360">
        <f t="shared" si="692"/>
        <v>0.32</v>
      </c>
      <c r="AH1855" s="211">
        <f t="shared" si="689"/>
        <v>0</v>
      </c>
      <c r="AI1855" s="361"/>
      <c r="AJ1855" s="362">
        <f t="shared" si="690"/>
        <v>4.57</v>
      </c>
      <c r="AK1855" s="181" t="s">
        <v>1925</v>
      </c>
      <c r="AL1855" s="182" t="e">
        <f t="shared" si="691"/>
        <v>#N/A</v>
      </c>
      <c r="AM1855" s="158" t="s">
        <v>943</v>
      </c>
      <c r="AN1855" s="20"/>
      <c r="AO1855" s="20"/>
      <c r="AP1855" s="21"/>
      <c r="AQ1855" s="122" t="s">
        <v>944</v>
      </c>
      <c r="AR1855" s="185" t="e">
        <f>INDEX(Преподаватели!F$3:F$72,MATCH($AK1855,Преподаватели!$E$3:$E$72,0),1)</f>
        <v>#N/A</v>
      </c>
      <c r="AS1855" s="101" t="e">
        <f>INDEX(Преподаватели!G$3:G$72,MATCH($AK1855,Преподаватели!$E$3:$E$72,0),1)</f>
        <v>#N/A</v>
      </c>
      <c r="AT1855" s="101" t="e">
        <f>INDEX(Преподаватели!H$3:H$72,MATCH($AK1855,Преподаватели!$E$3:$E$72,0),1)</f>
        <v>#N/A</v>
      </c>
      <c r="AU1855" s="186" t="e">
        <f>INDEX(Преподаватели!I$3:I$72,MATCH($AK1855,Преподаватели!$E$3:$E$72,0),1)</f>
        <v>#N/A</v>
      </c>
      <c r="AV1855" s="157"/>
      <c r="AW1855" s="163"/>
      <c r="AX1855" s="163"/>
      <c r="AY1855" s="164"/>
      <c r="AZ1855" s="165"/>
      <c r="BA1855" s="165"/>
    </row>
    <row r="1856" spans="1:53">
      <c r="A1856" s="334" t="s">
        <v>439</v>
      </c>
      <c r="B1856" s="145" t="s">
        <v>863</v>
      </c>
      <c r="C1856" s="68" t="s">
        <v>1116</v>
      </c>
      <c r="D1856" s="21" t="s">
        <v>437</v>
      </c>
      <c r="E1856" s="21" t="s">
        <v>144</v>
      </c>
      <c r="F1856" s="21">
        <v>1</v>
      </c>
      <c r="G1856" s="20" t="s">
        <v>1139</v>
      </c>
      <c r="H1856" s="21">
        <v>1</v>
      </c>
      <c r="I1856" s="49">
        <v>1</v>
      </c>
      <c r="J1856" s="37"/>
      <c r="K1856" s="31"/>
      <c r="L1856" s="31"/>
      <c r="M1856" s="38"/>
      <c r="N1856" s="193"/>
      <c r="O1856" s="21"/>
      <c r="P1856" s="21">
        <v>2</v>
      </c>
      <c r="Q1856" s="21">
        <v>2</v>
      </c>
      <c r="R1856" s="21"/>
      <c r="S1856" s="21"/>
      <c r="T1856" s="121"/>
      <c r="U1856" s="50">
        <f t="shared" si="677"/>
        <v>2</v>
      </c>
      <c r="V1856" s="29">
        <f t="shared" si="678"/>
        <v>0</v>
      </c>
      <c r="W1856" s="29">
        <f t="shared" si="679"/>
        <v>0</v>
      </c>
      <c r="X1856" s="57">
        <f t="shared" si="680"/>
        <v>0</v>
      </c>
      <c r="Y1856" s="29">
        <f t="shared" si="681"/>
        <v>0</v>
      </c>
      <c r="Z1856" s="20">
        <f t="shared" si="682"/>
        <v>0</v>
      </c>
      <c r="AA1856" s="20">
        <f t="shared" si="683"/>
        <v>0</v>
      </c>
      <c r="AB1856" s="20">
        <f t="shared" si="684"/>
        <v>0</v>
      </c>
      <c r="AC1856" s="20">
        <f t="shared" si="658"/>
        <v>0</v>
      </c>
      <c r="AD1856" s="20">
        <f t="shared" si="685"/>
        <v>0</v>
      </c>
      <c r="AE1856" s="23">
        <f t="shared" si="686"/>
        <v>0</v>
      </c>
      <c r="AF1856" s="25">
        <f t="shared" si="687"/>
        <v>0</v>
      </c>
      <c r="AG1856" s="360">
        <f t="shared" si="692"/>
        <v>0</v>
      </c>
      <c r="AH1856" s="211">
        <f t="shared" si="689"/>
        <v>0</v>
      </c>
      <c r="AI1856" s="361"/>
      <c r="AJ1856" s="362">
        <f t="shared" si="690"/>
        <v>2</v>
      </c>
      <c r="AK1856" s="181" t="s">
        <v>1926</v>
      </c>
      <c r="AL1856" s="182" t="e">
        <f t="shared" si="691"/>
        <v>#N/A</v>
      </c>
      <c r="AM1856" s="158" t="s">
        <v>943</v>
      </c>
      <c r="AN1856" s="20"/>
      <c r="AO1856" s="20"/>
      <c r="AP1856" s="21"/>
      <c r="AQ1856" s="122" t="s">
        <v>944</v>
      </c>
      <c r="AR1856" s="185" t="e">
        <f>INDEX(Преподаватели!F$3:F$72,MATCH($AK1856,Преподаватели!$E$3:$E$72,0),1)</f>
        <v>#N/A</v>
      </c>
      <c r="AS1856" s="101" t="e">
        <f>INDEX(Преподаватели!G$3:G$72,MATCH($AK1856,Преподаватели!$E$3:$E$72,0),1)</f>
        <v>#N/A</v>
      </c>
      <c r="AT1856" s="101" t="e">
        <f>INDEX(Преподаватели!H$3:H$72,MATCH($AK1856,Преподаватели!$E$3:$E$72,0),1)</f>
        <v>#N/A</v>
      </c>
      <c r="AU1856" s="186" t="e">
        <f>INDEX(Преподаватели!I$3:I$72,MATCH($AK1856,Преподаватели!$E$3:$E$72,0),1)</f>
        <v>#N/A</v>
      </c>
      <c r="AV1856" s="157"/>
      <c r="AW1856" s="163"/>
      <c r="AX1856" s="163"/>
      <c r="AY1856" s="164"/>
      <c r="AZ1856" s="165"/>
      <c r="BA1856" s="165"/>
    </row>
    <row r="1857" spans="1:53" s="1" customFormat="1">
      <c r="A1857" s="21" t="s">
        <v>978</v>
      </c>
      <c r="B1857" s="145" t="s">
        <v>863</v>
      </c>
      <c r="C1857" s="68" t="s">
        <v>1116</v>
      </c>
      <c r="D1857" s="21" t="s">
        <v>437</v>
      </c>
      <c r="E1857" s="21" t="s">
        <v>144</v>
      </c>
      <c r="F1857" s="21">
        <v>1</v>
      </c>
      <c r="G1857" s="20" t="s">
        <v>1139</v>
      </c>
      <c r="H1857" s="21">
        <v>1</v>
      </c>
      <c r="I1857" s="49">
        <v>1</v>
      </c>
      <c r="J1857" s="37" t="s">
        <v>106</v>
      </c>
      <c r="K1857" s="31"/>
      <c r="L1857" s="31"/>
      <c r="M1857" s="38"/>
      <c r="N1857" s="193">
        <v>3</v>
      </c>
      <c r="O1857" s="21">
        <v>90</v>
      </c>
      <c r="P1857" s="21">
        <v>4</v>
      </c>
      <c r="Q1857" s="21"/>
      <c r="R1857" s="21"/>
      <c r="S1857" s="21">
        <v>4</v>
      </c>
      <c r="T1857" s="121">
        <v>74</v>
      </c>
      <c r="U1857" s="50">
        <f t="shared" si="677"/>
        <v>0</v>
      </c>
      <c r="V1857" s="29">
        <f t="shared" si="678"/>
        <v>0</v>
      </c>
      <c r="W1857" s="29">
        <f t="shared" si="679"/>
        <v>4</v>
      </c>
      <c r="X1857" s="57">
        <f t="shared" si="680"/>
        <v>0</v>
      </c>
      <c r="Y1857" s="29">
        <f t="shared" si="681"/>
        <v>0</v>
      </c>
      <c r="Z1857" s="20">
        <f t="shared" si="682"/>
        <v>0</v>
      </c>
      <c r="AA1857" s="20">
        <f t="shared" si="683"/>
        <v>0</v>
      </c>
      <c r="AB1857" s="20">
        <f t="shared" si="684"/>
        <v>0.25</v>
      </c>
      <c r="AC1857" s="20">
        <f>IF(B1857="Керівництво дипломними роботами",H1857*3,IF(B1857="Керівництво магістерськими роботами",H1857*20,IF(B1857="Рецензування бакалаврських робіт",H1857*1,IF(B1857="Рецензування магістерських робіт",H1857*2,IF(B1857="Нормоконтроль",H1857*0.33,0)))))</f>
        <v>0</v>
      </c>
      <c r="AD1857" s="20">
        <f t="shared" si="685"/>
        <v>0</v>
      </c>
      <c r="AE1857" s="23">
        <f t="shared" si="686"/>
        <v>0</v>
      </c>
      <c r="AF1857" s="25">
        <f t="shared" si="687"/>
        <v>0</v>
      </c>
      <c r="AG1857" s="360"/>
      <c r="AH1857" s="211">
        <f t="shared" si="689"/>
        <v>0</v>
      </c>
      <c r="AI1857" s="361"/>
      <c r="AJ1857" s="362">
        <f t="shared" si="690"/>
        <v>4.25</v>
      </c>
      <c r="AK1857" s="181" t="s">
        <v>1926</v>
      </c>
      <c r="AL1857" s="182" t="e">
        <f t="shared" si="691"/>
        <v>#N/A</v>
      </c>
      <c r="AM1857" s="158" t="s">
        <v>943</v>
      </c>
      <c r="AN1857" s="20"/>
      <c r="AO1857" s="20"/>
      <c r="AP1857" s="21"/>
      <c r="AQ1857" s="122" t="s">
        <v>944</v>
      </c>
      <c r="AR1857" s="185" t="e">
        <f>INDEX(Преподаватели!F$3:F$72,MATCH($AK1857,Преподаватели!$E$3:$E$72,0),1)</f>
        <v>#N/A</v>
      </c>
      <c r="AS1857" s="101" t="e">
        <f>INDEX(Преподаватели!G$3:G$72,MATCH($AK1857,Преподаватели!$E$3:$E$72,0),1)</f>
        <v>#N/A</v>
      </c>
      <c r="AT1857" s="101" t="e">
        <f>INDEX(Преподаватели!H$3:H$72,MATCH($AK1857,Преподаватели!$E$3:$E$72,0),1)</f>
        <v>#N/A</v>
      </c>
      <c r="AU1857" s="186" t="e">
        <f>INDEX(Преподаватели!I$3:I$72,MATCH($AK1857,Преподаватели!$E$3:$E$72,0),1)</f>
        <v>#N/A</v>
      </c>
      <c r="AV1857" s="157"/>
      <c r="AW1857" s="163"/>
      <c r="AX1857" s="163"/>
      <c r="AY1857" s="164"/>
      <c r="AZ1857" s="165"/>
      <c r="BA1857" s="165"/>
    </row>
    <row r="1858" spans="1:53" s="1" customFormat="1">
      <c r="A1858" s="334" t="s">
        <v>439</v>
      </c>
      <c r="B1858" s="145" t="s">
        <v>1141</v>
      </c>
      <c r="C1858" s="68" t="s">
        <v>1116</v>
      </c>
      <c r="D1858" s="21" t="s">
        <v>437</v>
      </c>
      <c r="E1858" s="21" t="s">
        <v>144</v>
      </c>
      <c r="F1858" s="21">
        <v>1</v>
      </c>
      <c r="G1858" s="20" t="s">
        <v>1139</v>
      </c>
      <c r="H1858" s="21">
        <v>1</v>
      </c>
      <c r="I1858" s="49">
        <v>1</v>
      </c>
      <c r="J1858" s="37"/>
      <c r="K1858" s="31"/>
      <c r="L1858" s="31"/>
      <c r="M1858" s="38"/>
      <c r="N1858" s="193"/>
      <c r="O1858" s="21"/>
      <c r="P1858" s="21">
        <v>2</v>
      </c>
      <c r="Q1858" s="21">
        <v>2</v>
      </c>
      <c r="R1858" s="21"/>
      <c r="S1858" s="21"/>
      <c r="T1858" s="121"/>
      <c r="U1858" s="50">
        <f t="shared" si="677"/>
        <v>2</v>
      </c>
      <c r="V1858" s="29">
        <f t="shared" si="678"/>
        <v>0</v>
      </c>
      <c r="W1858" s="29">
        <f t="shared" si="679"/>
        <v>0</v>
      </c>
      <c r="X1858" s="57">
        <f t="shared" si="680"/>
        <v>0</v>
      </c>
      <c r="Y1858" s="29">
        <f t="shared" si="681"/>
        <v>0</v>
      </c>
      <c r="Z1858" s="20">
        <f t="shared" si="682"/>
        <v>0</v>
      </c>
      <c r="AA1858" s="20">
        <f t="shared" si="683"/>
        <v>0</v>
      </c>
      <c r="AB1858" s="20">
        <f t="shared" si="684"/>
        <v>0</v>
      </c>
      <c r="AC1858" s="20">
        <f t="shared" ref="AC1858:AC1868" si="693">IF(B1858="Керівництво бакалаврськими роботами",H1858*10,IF(B1858="Керівництво магістерськими роботами",H1858*20,IF(B1858="Рецензування бакалаврських робіт",H1858*1,IF(B1858="Рецензування магістерських робіт",H1858*2,IF(B1858="Нормоконтроль",H1858*0.33,0)))))</f>
        <v>0</v>
      </c>
      <c r="AD1858" s="20">
        <f t="shared" si="685"/>
        <v>0</v>
      </c>
      <c r="AE1858" s="23">
        <f t="shared" si="686"/>
        <v>0</v>
      </c>
      <c r="AF1858" s="25">
        <f t="shared" si="687"/>
        <v>0</v>
      </c>
      <c r="AG1858" s="360">
        <f t="shared" ref="AG1858" si="694">IF(OR(L1858="+",A1858="Пр",A1858="ПедПр",A1858="НПрКПУ"),0,IF(OR(D1858="Ден.(д)",D1858="Заоч.(д)"),N1858*0.5*H1858,IF((V1858+W1858)&gt;0,N1858*H1858*0.08,0)))</f>
        <v>0</v>
      </c>
      <c r="AH1858" s="211">
        <f t="shared" si="689"/>
        <v>0</v>
      </c>
      <c r="AI1858" s="361"/>
      <c r="AJ1858" s="362">
        <f t="shared" si="690"/>
        <v>2</v>
      </c>
      <c r="AK1858" s="181" t="s">
        <v>1927</v>
      </c>
      <c r="AL1858" s="182" t="e">
        <f t="shared" si="691"/>
        <v>#N/A</v>
      </c>
      <c r="AM1858" s="158" t="s">
        <v>943</v>
      </c>
      <c r="AN1858" s="20"/>
      <c r="AO1858" s="20"/>
      <c r="AP1858" s="21"/>
      <c r="AQ1858" s="122" t="s">
        <v>944</v>
      </c>
      <c r="AR1858" s="185" t="e">
        <f>INDEX(Преподаватели!F$3:F$72,MATCH($AK1858,Преподаватели!$E$3:$E$72,0),1)</f>
        <v>#N/A</v>
      </c>
      <c r="AS1858" s="101" t="e">
        <f>INDEX(Преподаватели!G$3:G$72,MATCH($AK1858,Преподаватели!$E$3:$E$72,0),1)</f>
        <v>#N/A</v>
      </c>
      <c r="AT1858" s="101" t="e">
        <f>INDEX(Преподаватели!H$3:H$72,MATCH($AK1858,Преподаватели!$E$3:$E$72,0),1)</f>
        <v>#N/A</v>
      </c>
      <c r="AU1858" s="186" t="e">
        <f>INDEX(Преподаватели!I$3:I$72,MATCH($AK1858,Преподаватели!$E$3:$E$72,0),1)</f>
        <v>#N/A</v>
      </c>
      <c r="AV1858" s="157"/>
      <c r="AW1858" s="163"/>
      <c r="AX1858" s="163"/>
      <c r="AY1858" s="164"/>
      <c r="AZ1858" s="165"/>
      <c r="BA1858" s="165"/>
    </row>
    <row r="1859" spans="1:53">
      <c r="A1859" s="22" t="s">
        <v>978</v>
      </c>
      <c r="B1859" s="145" t="s">
        <v>1141</v>
      </c>
      <c r="C1859" s="68" t="s">
        <v>1116</v>
      </c>
      <c r="D1859" s="21" t="s">
        <v>437</v>
      </c>
      <c r="E1859" s="21" t="s">
        <v>144</v>
      </c>
      <c r="F1859" s="21">
        <v>1</v>
      </c>
      <c r="G1859" s="20" t="s">
        <v>1139</v>
      </c>
      <c r="H1859" s="21">
        <v>1</v>
      </c>
      <c r="I1859" s="49">
        <v>1</v>
      </c>
      <c r="J1859" s="37" t="s">
        <v>106</v>
      </c>
      <c r="K1859" s="31"/>
      <c r="L1859" s="31"/>
      <c r="M1859" s="38"/>
      <c r="N1859" s="193">
        <v>4</v>
      </c>
      <c r="O1859" s="21">
        <v>120</v>
      </c>
      <c r="P1859" s="21">
        <v>2</v>
      </c>
      <c r="Q1859" s="21"/>
      <c r="R1859" s="21"/>
      <c r="S1859" s="21">
        <v>2</v>
      </c>
      <c r="T1859" s="121">
        <v>106</v>
      </c>
      <c r="U1859" s="50">
        <f t="shared" si="677"/>
        <v>0</v>
      </c>
      <c r="V1859" s="29">
        <f t="shared" si="678"/>
        <v>0</v>
      </c>
      <c r="W1859" s="29">
        <f t="shared" si="679"/>
        <v>2</v>
      </c>
      <c r="X1859" s="57">
        <f t="shared" si="680"/>
        <v>0</v>
      </c>
      <c r="Y1859" s="29">
        <f t="shared" si="681"/>
        <v>0</v>
      </c>
      <c r="Z1859" s="20">
        <f t="shared" si="682"/>
        <v>0</v>
      </c>
      <c r="AA1859" s="20">
        <f t="shared" si="683"/>
        <v>0</v>
      </c>
      <c r="AB1859" s="20">
        <f t="shared" si="684"/>
        <v>0.25</v>
      </c>
      <c r="AC1859" s="20">
        <f t="shared" si="693"/>
        <v>0</v>
      </c>
      <c r="AD1859" s="20">
        <f t="shared" si="685"/>
        <v>0</v>
      </c>
      <c r="AE1859" s="23">
        <f t="shared" si="686"/>
        <v>0</v>
      </c>
      <c r="AF1859" s="25">
        <f t="shared" si="687"/>
        <v>0</v>
      </c>
      <c r="AG1859" s="360"/>
      <c r="AH1859" s="211">
        <f t="shared" si="689"/>
        <v>0</v>
      </c>
      <c r="AI1859" s="361"/>
      <c r="AJ1859" s="362">
        <f t="shared" si="690"/>
        <v>2.25</v>
      </c>
      <c r="AK1859" s="181" t="s">
        <v>1927</v>
      </c>
      <c r="AL1859" s="182" t="e">
        <f t="shared" si="691"/>
        <v>#N/A</v>
      </c>
      <c r="AM1859" s="158" t="s">
        <v>943</v>
      </c>
      <c r="AN1859" s="20"/>
      <c r="AO1859" s="20"/>
      <c r="AP1859" s="21"/>
      <c r="AQ1859" s="122" t="s">
        <v>944</v>
      </c>
      <c r="AR1859" s="185" t="e">
        <f>INDEX(Преподаватели!F$3:F$72,MATCH($AK1859,Преподаватели!$E$3:$E$72,0),1)</f>
        <v>#N/A</v>
      </c>
      <c r="AS1859" s="101" t="e">
        <f>INDEX(Преподаватели!G$3:G$72,MATCH($AK1859,Преподаватели!$E$3:$E$72,0),1)</f>
        <v>#N/A</v>
      </c>
      <c r="AT1859" s="101" t="e">
        <f>INDEX(Преподаватели!H$3:H$72,MATCH($AK1859,Преподаватели!$E$3:$E$72,0),1)</f>
        <v>#N/A</v>
      </c>
      <c r="AU1859" s="186" t="e">
        <f>INDEX(Преподаватели!I$3:I$72,MATCH($AK1859,Преподаватели!$E$3:$E$72,0),1)</f>
        <v>#N/A</v>
      </c>
      <c r="AV1859" s="157"/>
      <c r="AW1859" s="163"/>
      <c r="AX1859" s="163"/>
      <c r="AY1859" s="164"/>
      <c r="AZ1859" s="165"/>
      <c r="BA1859" s="165"/>
    </row>
    <row r="1860" spans="1:53">
      <c r="A1860" s="22" t="s">
        <v>980</v>
      </c>
      <c r="B1860" s="145" t="s">
        <v>583</v>
      </c>
      <c r="C1860" s="68" t="s">
        <v>1116</v>
      </c>
      <c r="D1860" s="21" t="s">
        <v>437</v>
      </c>
      <c r="E1860" s="21" t="s">
        <v>144</v>
      </c>
      <c r="F1860" s="21">
        <v>1</v>
      </c>
      <c r="G1860" s="20" t="s">
        <v>1139</v>
      </c>
      <c r="H1860" s="21">
        <v>1</v>
      </c>
      <c r="I1860" s="49">
        <v>1</v>
      </c>
      <c r="J1860" s="31"/>
      <c r="K1860" s="31"/>
      <c r="L1860" s="31"/>
      <c r="M1860" s="38"/>
      <c r="N1860" s="193"/>
      <c r="O1860" s="21"/>
      <c r="P1860" s="21">
        <v>2</v>
      </c>
      <c r="Q1860" s="21">
        <v>2</v>
      </c>
      <c r="R1860" s="21"/>
      <c r="S1860" s="21"/>
      <c r="T1860" s="121"/>
      <c r="U1860" s="50">
        <f t="shared" si="677"/>
        <v>2</v>
      </c>
      <c r="V1860" s="29">
        <f t="shared" si="678"/>
        <v>0</v>
      </c>
      <c r="W1860" s="29">
        <f t="shared" si="679"/>
        <v>0</v>
      </c>
      <c r="X1860" s="57">
        <f t="shared" si="680"/>
        <v>0</v>
      </c>
      <c r="Y1860" s="29">
        <f t="shared" si="681"/>
        <v>0</v>
      </c>
      <c r="Z1860" s="20">
        <f t="shared" si="682"/>
        <v>0</v>
      </c>
      <c r="AA1860" s="20">
        <f t="shared" si="683"/>
        <v>0</v>
      </c>
      <c r="AB1860" s="20">
        <f t="shared" si="684"/>
        <v>0</v>
      </c>
      <c r="AC1860" s="20">
        <f t="shared" si="693"/>
        <v>0</v>
      </c>
      <c r="AD1860" s="20">
        <f t="shared" si="685"/>
        <v>0</v>
      </c>
      <c r="AE1860" s="23">
        <f t="shared" si="686"/>
        <v>0</v>
      </c>
      <c r="AF1860" s="25">
        <f t="shared" si="687"/>
        <v>0</v>
      </c>
      <c r="AG1860" s="360">
        <f t="shared" ref="AG1860" si="695">IF(OR(L1860="+",A1860="Пр",A1860="ПедПр",A1860="НПрКПУ"),0,IF(OR(D1860="Ден.(д)",D1860="Заоч.(д)"),N1860*0.5*H1860,IF((V1860+W1860)&gt;0,N1860*H1860*0.08,0)))</f>
        <v>0</v>
      </c>
      <c r="AH1860" s="211">
        <f t="shared" si="689"/>
        <v>0</v>
      </c>
      <c r="AI1860" s="361"/>
      <c r="AJ1860" s="362">
        <f t="shared" si="690"/>
        <v>2</v>
      </c>
      <c r="AK1860" s="366" t="s">
        <v>1928</v>
      </c>
      <c r="AL1860" s="182" t="e">
        <f t="shared" si="691"/>
        <v>#N/A</v>
      </c>
      <c r="AM1860" s="158" t="s">
        <v>943</v>
      </c>
      <c r="AN1860" s="20"/>
      <c r="AO1860" s="20"/>
      <c r="AP1860" s="21"/>
      <c r="AQ1860" s="122" t="s">
        <v>944</v>
      </c>
      <c r="AR1860" s="185" t="e">
        <f>INDEX(Преподаватели!F$3:F$72,MATCH($AK1860,Преподаватели!$E$3:$E$72,0),1)</f>
        <v>#N/A</v>
      </c>
      <c r="AS1860" s="101" t="e">
        <f>INDEX(Преподаватели!G$3:G$72,MATCH($AK1860,Преподаватели!$E$3:$E$72,0),1)</f>
        <v>#N/A</v>
      </c>
      <c r="AT1860" s="101" t="e">
        <f>INDEX(Преподаватели!H$3:H$72,MATCH($AK1860,Преподаватели!$E$3:$E$72,0),1)</f>
        <v>#N/A</v>
      </c>
      <c r="AU1860" s="186" t="e">
        <f>INDEX(Преподаватели!I$3:I$72,MATCH($AK1860,Преподаватели!$E$3:$E$72,0),1)</f>
        <v>#N/A</v>
      </c>
      <c r="AV1860" s="157"/>
      <c r="AW1860" s="163"/>
      <c r="AX1860" s="163"/>
      <c r="AY1860" s="164"/>
      <c r="AZ1860" s="165"/>
      <c r="BA1860" s="165"/>
    </row>
    <row r="1861" spans="1:53" s="1" customFormat="1">
      <c r="A1861" s="22" t="s">
        <v>980</v>
      </c>
      <c r="B1861" s="145" t="s">
        <v>583</v>
      </c>
      <c r="C1861" s="68" t="s">
        <v>1116</v>
      </c>
      <c r="D1861" s="21" t="s">
        <v>437</v>
      </c>
      <c r="E1861" s="21" t="s">
        <v>144</v>
      </c>
      <c r="F1861" s="21">
        <v>2</v>
      </c>
      <c r="G1861" s="20" t="s">
        <v>1139</v>
      </c>
      <c r="H1861" s="21">
        <v>1</v>
      </c>
      <c r="I1861" s="49">
        <v>1</v>
      </c>
      <c r="J1861" s="37" t="s">
        <v>106</v>
      </c>
      <c r="K1861" s="31"/>
      <c r="L1861" s="31"/>
      <c r="M1861" s="38"/>
      <c r="N1861" s="193">
        <v>3</v>
      </c>
      <c r="O1861" s="21">
        <v>90</v>
      </c>
      <c r="P1861" s="21">
        <v>4</v>
      </c>
      <c r="Q1861" s="21"/>
      <c r="R1861" s="21"/>
      <c r="S1861" s="21">
        <v>4</v>
      </c>
      <c r="T1861" s="121">
        <v>72</v>
      </c>
      <c r="U1861" s="50">
        <f t="shared" si="677"/>
        <v>0</v>
      </c>
      <c r="V1861" s="29">
        <f t="shared" si="678"/>
        <v>0</v>
      </c>
      <c r="W1861" s="29">
        <f t="shared" si="679"/>
        <v>4</v>
      </c>
      <c r="X1861" s="57">
        <f t="shared" si="680"/>
        <v>0</v>
      </c>
      <c r="Y1861" s="29">
        <f t="shared" si="681"/>
        <v>0</v>
      </c>
      <c r="Z1861" s="20">
        <f t="shared" si="682"/>
        <v>0</v>
      </c>
      <c r="AA1861" s="20">
        <f t="shared" si="683"/>
        <v>0</v>
      </c>
      <c r="AB1861" s="20">
        <f t="shared" si="684"/>
        <v>0.25</v>
      </c>
      <c r="AC1861" s="20">
        <f t="shared" si="693"/>
        <v>0</v>
      </c>
      <c r="AD1861" s="20">
        <f t="shared" si="685"/>
        <v>0</v>
      </c>
      <c r="AE1861" s="23">
        <f t="shared" si="686"/>
        <v>0</v>
      </c>
      <c r="AF1861" s="25">
        <f t="shared" si="687"/>
        <v>0</v>
      </c>
      <c r="AG1861" s="360"/>
      <c r="AH1861" s="211">
        <f t="shared" si="689"/>
        <v>0</v>
      </c>
      <c r="AI1861" s="361"/>
      <c r="AJ1861" s="362">
        <f t="shared" si="690"/>
        <v>4.25</v>
      </c>
      <c r="AK1861" s="366" t="s">
        <v>1928</v>
      </c>
      <c r="AL1861" s="182" t="e">
        <f t="shared" si="691"/>
        <v>#N/A</v>
      </c>
      <c r="AM1861" s="158" t="s">
        <v>943</v>
      </c>
      <c r="AN1861" s="20"/>
      <c r="AO1861" s="20"/>
      <c r="AP1861" s="21"/>
      <c r="AQ1861" s="122" t="s">
        <v>944</v>
      </c>
      <c r="AR1861" s="185" t="e">
        <f>INDEX(Преподаватели!F$3:F$72,MATCH($AK1861,Преподаватели!$E$3:$E$72,0),1)</f>
        <v>#N/A</v>
      </c>
      <c r="AS1861" s="101" t="e">
        <f>INDEX(Преподаватели!G$3:G$72,MATCH($AK1861,Преподаватели!$E$3:$E$72,0),1)</f>
        <v>#N/A</v>
      </c>
      <c r="AT1861" s="101" t="e">
        <f>INDEX(Преподаватели!H$3:H$72,MATCH($AK1861,Преподаватели!$E$3:$E$72,0),1)</f>
        <v>#N/A</v>
      </c>
      <c r="AU1861" s="186" t="e">
        <f>INDEX(Преподаватели!I$3:I$72,MATCH($AK1861,Преподаватели!$E$3:$E$72,0),1)</f>
        <v>#N/A</v>
      </c>
      <c r="AV1861" s="157"/>
      <c r="AW1861" s="163"/>
      <c r="AX1861" s="163"/>
      <c r="AY1861" s="164"/>
      <c r="AZ1861" s="165"/>
      <c r="BA1861" s="165"/>
    </row>
    <row r="1862" spans="1:53" s="1" customFormat="1" ht="27" customHeight="1">
      <c r="A1862" s="21" t="s">
        <v>984</v>
      </c>
      <c r="B1862" s="145" t="s">
        <v>1142</v>
      </c>
      <c r="C1862" s="68" t="s">
        <v>1116</v>
      </c>
      <c r="D1862" s="21" t="s">
        <v>437</v>
      </c>
      <c r="E1862" s="21" t="s">
        <v>144</v>
      </c>
      <c r="F1862" s="21">
        <v>1</v>
      </c>
      <c r="G1862" s="20" t="s">
        <v>1139</v>
      </c>
      <c r="H1862" s="21">
        <v>1</v>
      </c>
      <c r="I1862" s="49">
        <v>1</v>
      </c>
      <c r="J1862" s="37"/>
      <c r="K1862" s="31"/>
      <c r="L1862" s="31"/>
      <c r="M1862" s="38"/>
      <c r="N1862" s="193"/>
      <c r="O1862" s="21"/>
      <c r="P1862" s="21">
        <v>2</v>
      </c>
      <c r="Q1862" s="21">
        <v>2</v>
      </c>
      <c r="R1862" s="21"/>
      <c r="S1862" s="21"/>
      <c r="T1862" s="121"/>
      <c r="U1862" s="50">
        <f t="shared" si="677"/>
        <v>2</v>
      </c>
      <c r="V1862" s="29">
        <f t="shared" si="678"/>
        <v>0</v>
      </c>
      <c r="W1862" s="29">
        <f t="shared" si="679"/>
        <v>0</v>
      </c>
      <c r="X1862" s="57">
        <f t="shared" si="680"/>
        <v>0</v>
      </c>
      <c r="Y1862" s="29">
        <f t="shared" si="681"/>
        <v>0</v>
      </c>
      <c r="Z1862" s="20">
        <f t="shared" si="682"/>
        <v>0</v>
      </c>
      <c r="AA1862" s="20">
        <f t="shared" si="683"/>
        <v>0</v>
      </c>
      <c r="AB1862" s="20">
        <f t="shared" si="684"/>
        <v>0</v>
      </c>
      <c r="AC1862" s="20">
        <f t="shared" si="693"/>
        <v>0</v>
      </c>
      <c r="AD1862" s="20">
        <f t="shared" si="685"/>
        <v>0</v>
      </c>
      <c r="AE1862" s="23">
        <f t="shared" si="686"/>
        <v>0</v>
      </c>
      <c r="AF1862" s="25">
        <f t="shared" si="687"/>
        <v>0</v>
      </c>
      <c r="AG1862" s="360">
        <f t="shared" ref="AG1862" si="696">IF(OR(L1862="+",A1862="Пр",A1862="ПедПр",A1862="НПрКПУ"),0,IF(OR(D1862="Ден.(д)",D1862="Заоч.(д)"),N1862*0.5*H1862,IF((V1862+W1862)&gt;0,N1862*H1862*0.08,0)))</f>
        <v>0</v>
      </c>
      <c r="AH1862" s="211">
        <f t="shared" si="689"/>
        <v>0</v>
      </c>
      <c r="AI1862" s="361"/>
      <c r="AJ1862" s="362">
        <f t="shared" si="690"/>
        <v>2</v>
      </c>
      <c r="AK1862" s="181" t="s">
        <v>1929</v>
      </c>
      <c r="AL1862" s="182" t="e">
        <f t="shared" si="691"/>
        <v>#N/A</v>
      </c>
      <c r="AM1862" s="158" t="s">
        <v>943</v>
      </c>
      <c r="AN1862" s="20"/>
      <c r="AO1862" s="20"/>
      <c r="AP1862" s="21"/>
      <c r="AQ1862" s="122" t="s">
        <v>944</v>
      </c>
      <c r="AR1862" s="185" t="e">
        <f>INDEX(Преподаватели!F$3:F$72,MATCH($AK1862,Преподаватели!$E$3:$E$72,0),1)</f>
        <v>#N/A</v>
      </c>
      <c r="AS1862" s="101" t="e">
        <f>INDEX(Преподаватели!G$3:G$72,MATCH($AK1862,Преподаватели!$E$3:$E$72,0),1)</f>
        <v>#N/A</v>
      </c>
      <c r="AT1862" s="101" t="e">
        <f>INDEX(Преподаватели!H$3:H$72,MATCH($AK1862,Преподаватели!$E$3:$E$72,0),1)</f>
        <v>#N/A</v>
      </c>
      <c r="AU1862" s="186" t="e">
        <f>INDEX(Преподаватели!I$3:I$72,MATCH($AK1862,Преподаватели!$E$3:$E$72,0),1)</f>
        <v>#N/A</v>
      </c>
      <c r="AV1862" s="157"/>
      <c r="AW1862" s="163"/>
      <c r="AX1862" s="163"/>
      <c r="AY1862" s="164"/>
      <c r="AZ1862" s="165"/>
      <c r="BA1862" s="165"/>
    </row>
    <row r="1863" spans="1:53" ht="27" customHeight="1">
      <c r="A1863" s="22" t="s">
        <v>984</v>
      </c>
      <c r="B1863" s="145" t="s">
        <v>1142</v>
      </c>
      <c r="C1863" s="68" t="s">
        <v>1116</v>
      </c>
      <c r="D1863" s="21" t="s">
        <v>437</v>
      </c>
      <c r="E1863" s="21" t="s">
        <v>144</v>
      </c>
      <c r="F1863" s="21">
        <v>2</v>
      </c>
      <c r="G1863" s="20" t="s">
        <v>1139</v>
      </c>
      <c r="H1863" s="21">
        <v>1</v>
      </c>
      <c r="I1863" s="49">
        <v>1</v>
      </c>
      <c r="J1863" s="37" t="s">
        <v>106</v>
      </c>
      <c r="K1863" s="31"/>
      <c r="L1863" s="31"/>
      <c r="M1863" s="38"/>
      <c r="N1863" s="193">
        <v>3</v>
      </c>
      <c r="O1863" s="21">
        <v>90</v>
      </c>
      <c r="P1863" s="21">
        <v>4</v>
      </c>
      <c r="Q1863" s="21"/>
      <c r="R1863" s="21"/>
      <c r="S1863" s="21">
        <v>4</v>
      </c>
      <c r="T1863" s="121">
        <v>72</v>
      </c>
      <c r="U1863" s="50">
        <f t="shared" si="677"/>
        <v>0</v>
      </c>
      <c r="V1863" s="29">
        <f t="shared" si="678"/>
        <v>0</v>
      </c>
      <c r="W1863" s="29">
        <f t="shared" si="679"/>
        <v>4</v>
      </c>
      <c r="X1863" s="57">
        <f t="shared" si="680"/>
        <v>0</v>
      </c>
      <c r="Y1863" s="29">
        <f t="shared" si="681"/>
        <v>0</v>
      </c>
      <c r="Z1863" s="20">
        <f t="shared" si="682"/>
        <v>0</v>
      </c>
      <c r="AA1863" s="20">
        <f t="shared" si="683"/>
        <v>0</v>
      </c>
      <c r="AB1863" s="20">
        <f t="shared" si="684"/>
        <v>0.25</v>
      </c>
      <c r="AC1863" s="20">
        <f t="shared" si="693"/>
        <v>0</v>
      </c>
      <c r="AD1863" s="20">
        <f t="shared" si="685"/>
        <v>0</v>
      </c>
      <c r="AE1863" s="23">
        <f t="shared" si="686"/>
        <v>0</v>
      </c>
      <c r="AF1863" s="25">
        <f t="shared" si="687"/>
        <v>0</v>
      </c>
      <c r="AG1863" s="360"/>
      <c r="AH1863" s="211">
        <f t="shared" si="689"/>
        <v>0</v>
      </c>
      <c r="AI1863" s="361"/>
      <c r="AJ1863" s="362">
        <f t="shared" si="690"/>
        <v>4.25</v>
      </c>
      <c r="AK1863" s="181" t="s">
        <v>1929</v>
      </c>
      <c r="AL1863" s="182" t="e">
        <f t="shared" si="691"/>
        <v>#N/A</v>
      </c>
      <c r="AM1863" s="158" t="s">
        <v>943</v>
      </c>
      <c r="AN1863" s="20"/>
      <c r="AO1863" s="20"/>
      <c r="AP1863" s="21"/>
      <c r="AQ1863" s="122" t="s">
        <v>944</v>
      </c>
      <c r="AR1863" s="185" t="e">
        <f>INDEX(Преподаватели!F$3:F$72,MATCH($AK1863,Преподаватели!$E$3:$E$72,0),1)</f>
        <v>#N/A</v>
      </c>
      <c r="AS1863" s="101" t="e">
        <f>INDEX(Преподаватели!G$3:G$72,MATCH($AK1863,Преподаватели!$E$3:$E$72,0),1)</f>
        <v>#N/A</v>
      </c>
      <c r="AT1863" s="101" t="e">
        <f>INDEX(Преподаватели!H$3:H$72,MATCH($AK1863,Преподаватели!$E$3:$E$72,0),1)</f>
        <v>#N/A</v>
      </c>
      <c r="AU1863" s="186" t="e">
        <f>INDEX(Преподаватели!I$3:I$72,MATCH($AK1863,Преподаватели!$E$3:$E$72,0),1)</f>
        <v>#N/A</v>
      </c>
      <c r="AV1863" s="157"/>
      <c r="AW1863" s="163"/>
      <c r="AX1863" s="163"/>
      <c r="AY1863" s="164"/>
      <c r="AZ1863" s="165"/>
      <c r="BA1863" s="165"/>
    </row>
    <row r="1864" spans="1:53" ht="27" customHeight="1">
      <c r="A1864" s="22" t="s">
        <v>984</v>
      </c>
      <c r="B1864" s="145" t="s">
        <v>1119</v>
      </c>
      <c r="C1864" s="68" t="s">
        <v>1116</v>
      </c>
      <c r="D1864" s="21" t="s">
        <v>437</v>
      </c>
      <c r="E1864" s="21" t="s">
        <v>144</v>
      </c>
      <c r="F1864" s="21">
        <v>1</v>
      </c>
      <c r="G1864" s="20" t="s">
        <v>1139</v>
      </c>
      <c r="H1864" s="21">
        <v>1</v>
      </c>
      <c r="I1864" s="49">
        <v>1</v>
      </c>
      <c r="J1864" s="37"/>
      <c r="K1864" s="31"/>
      <c r="L1864" s="31"/>
      <c r="M1864" s="38"/>
      <c r="N1864" s="193"/>
      <c r="O1864" s="21"/>
      <c r="P1864" s="21">
        <v>2</v>
      </c>
      <c r="Q1864" s="21">
        <v>2</v>
      </c>
      <c r="R1864" s="21"/>
      <c r="S1864" s="21"/>
      <c r="T1864" s="121"/>
      <c r="U1864" s="50">
        <f t="shared" si="677"/>
        <v>2</v>
      </c>
      <c r="V1864" s="29">
        <f t="shared" si="678"/>
        <v>0</v>
      </c>
      <c r="W1864" s="29">
        <f t="shared" si="679"/>
        <v>0</v>
      </c>
      <c r="X1864" s="57">
        <f t="shared" si="680"/>
        <v>0</v>
      </c>
      <c r="Y1864" s="29">
        <f t="shared" si="681"/>
        <v>0</v>
      </c>
      <c r="Z1864" s="20">
        <f t="shared" si="682"/>
        <v>0</v>
      </c>
      <c r="AA1864" s="20">
        <f t="shared" si="683"/>
        <v>0</v>
      </c>
      <c r="AB1864" s="20">
        <f t="shared" si="684"/>
        <v>0</v>
      </c>
      <c r="AC1864" s="20">
        <f t="shared" si="693"/>
        <v>0</v>
      </c>
      <c r="AD1864" s="20">
        <f t="shared" si="685"/>
        <v>0</v>
      </c>
      <c r="AE1864" s="23">
        <f t="shared" si="686"/>
        <v>0</v>
      </c>
      <c r="AF1864" s="25">
        <f t="shared" si="687"/>
        <v>0</v>
      </c>
      <c r="AG1864" s="360">
        <f t="shared" ref="AG1864" si="697">IF(OR(L1864="+",A1864="Пр",A1864="ПедПр",A1864="НПрКПУ"),0,IF(OR(D1864="Ден.(д)",D1864="Заоч.(д)"),N1864*0.5*H1864,IF((V1864+W1864)&gt;0,N1864*H1864*0.08,0)))</f>
        <v>0</v>
      </c>
      <c r="AH1864" s="211">
        <f t="shared" si="689"/>
        <v>0</v>
      </c>
      <c r="AI1864" s="361"/>
      <c r="AJ1864" s="362">
        <f t="shared" si="690"/>
        <v>2</v>
      </c>
      <c r="AK1864" s="181" t="s">
        <v>1929</v>
      </c>
      <c r="AL1864" s="182" t="e">
        <f t="shared" si="691"/>
        <v>#N/A</v>
      </c>
      <c r="AM1864" s="158" t="s">
        <v>943</v>
      </c>
      <c r="AN1864" s="20"/>
      <c r="AO1864" s="20"/>
      <c r="AP1864" s="21"/>
      <c r="AQ1864" s="122" t="s">
        <v>944</v>
      </c>
      <c r="AR1864" s="185" t="e">
        <f>INDEX(Преподаватели!F$3:F$72,MATCH($AK1864,Преподаватели!$E$3:$E$72,0),1)</f>
        <v>#N/A</v>
      </c>
      <c r="AS1864" s="101" t="e">
        <f>INDEX(Преподаватели!G$3:G$72,MATCH($AK1864,Преподаватели!$E$3:$E$72,0),1)</f>
        <v>#N/A</v>
      </c>
      <c r="AT1864" s="101" t="e">
        <f>INDEX(Преподаватели!H$3:H$72,MATCH($AK1864,Преподаватели!$E$3:$E$72,0),1)</f>
        <v>#N/A</v>
      </c>
      <c r="AU1864" s="186" t="e">
        <f>INDEX(Преподаватели!I$3:I$72,MATCH($AK1864,Преподаватели!$E$3:$E$72,0),1)</f>
        <v>#N/A</v>
      </c>
      <c r="AV1864" s="157"/>
      <c r="AW1864" s="163"/>
      <c r="AX1864" s="163"/>
      <c r="AY1864" s="164"/>
      <c r="AZ1864" s="165"/>
      <c r="BA1864" s="165"/>
    </row>
    <row r="1865" spans="1:53" s="1" customFormat="1" ht="27" customHeight="1">
      <c r="A1865" s="21" t="s">
        <v>984</v>
      </c>
      <c r="B1865" s="145" t="s">
        <v>1119</v>
      </c>
      <c r="C1865" s="68" t="s">
        <v>1116</v>
      </c>
      <c r="D1865" s="21" t="s">
        <v>437</v>
      </c>
      <c r="E1865" s="21" t="s">
        <v>144</v>
      </c>
      <c r="F1865" s="21">
        <v>2</v>
      </c>
      <c r="G1865" s="20" t="s">
        <v>1139</v>
      </c>
      <c r="H1865" s="21">
        <v>1</v>
      </c>
      <c r="I1865" s="49">
        <v>1</v>
      </c>
      <c r="J1865" s="37"/>
      <c r="K1865" s="31" t="s">
        <v>106</v>
      </c>
      <c r="L1865" s="31"/>
      <c r="M1865" s="38"/>
      <c r="N1865" s="193">
        <v>2</v>
      </c>
      <c r="O1865" s="21">
        <v>60</v>
      </c>
      <c r="P1865" s="21">
        <v>4</v>
      </c>
      <c r="Q1865" s="21"/>
      <c r="R1865" s="21"/>
      <c r="S1865" s="21">
        <v>4</v>
      </c>
      <c r="T1865" s="121">
        <v>46</v>
      </c>
      <c r="U1865" s="50">
        <f t="shared" si="677"/>
        <v>0</v>
      </c>
      <c r="V1865" s="29">
        <f t="shared" si="678"/>
        <v>0</v>
      </c>
      <c r="W1865" s="29">
        <f t="shared" si="679"/>
        <v>4</v>
      </c>
      <c r="X1865" s="57">
        <f t="shared" si="680"/>
        <v>0</v>
      </c>
      <c r="Y1865" s="29">
        <f t="shared" si="681"/>
        <v>0</v>
      </c>
      <c r="Z1865" s="20">
        <f t="shared" si="682"/>
        <v>0</v>
      </c>
      <c r="AA1865" s="20">
        <f t="shared" si="683"/>
        <v>0</v>
      </c>
      <c r="AB1865" s="20">
        <f t="shared" si="684"/>
        <v>0</v>
      </c>
      <c r="AC1865" s="20">
        <f t="shared" si="693"/>
        <v>0</v>
      </c>
      <c r="AD1865" s="20">
        <f t="shared" si="685"/>
        <v>0</v>
      </c>
      <c r="AE1865" s="23">
        <f t="shared" si="686"/>
        <v>0</v>
      </c>
      <c r="AF1865" s="25">
        <f t="shared" si="687"/>
        <v>0</v>
      </c>
      <c r="AG1865" s="360"/>
      <c r="AH1865" s="211">
        <f t="shared" si="689"/>
        <v>0</v>
      </c>
      <c r="AI1865" s="361"/>
      <c r="AJ1865" s="362">
        <f t="shared" si="690"/>
        <v>4</v>
      </c>
      <c r="AK1865" s="181" t="s">
        <v>1929</v>
      </c>
      <c r="AL1865" s="182" t="e">
        <f t="shared" si="691"/>
        <v>#N/A</v>
      </c>
      <c r="AM1865" s="158" t="s">
        <v>943</v>
      </c>
      <c r="AN1865" s="20"/>
      <c r="AO1865" s="20"/>
      <c r="AP1865" s="21"/>
      <c r="AQ1865" s="122" t="s">
        <v>944</v>
      </c>
      <c r="AR1865" s="185" t="e">
        <f>INDEX(Преподаватели!F$3:F$72,MATCH($AK1865,Преподаватели!$E$3:$E$72,0),1)</f>
        <v>#N/A</v>
      </c>
      <c r="AS1865" s="101" t="e">
        <f>INDEX(Преподаватели!G$3:G$72,MATCH($AK1865,Преподаватели!$E$3:$E$72,0),1)</f>
        <v>#N/A</v>
      </c>
      <c r="AT1865" s="101" t="e">
        <f>INDEX(Преподаватели!H$3:H$72,MATCH($AK1865,Преподаватели!$E$3:$E$72,0),1)</f>
        <v>#N/A</v>
      </c>
      <c r="AU1865" s="186" t="e">
        <f>INDEX(Преподаватели!I$3:I$72,MATCH($AK1865,Преподаватели!$E$3:$E$72,0),1)</f>
        <v>#N/A</v>
      </c>
      <c r="AV1865" s="157"/>
      <c r="AW1865" s="163"/>
      <c r="AX1865" s="163"/>
      <c r="AY1865" s="164"/>
      <c r="AZ1865" s="165"/>
      <c r="BA1865" s="165"/>
    </row>
    <row r="1866" spans="1:53" s="1" customFormat="1">
      <c r="A1866" s="21" t="s">
        <v>1013</v>
      </c>
      <c r="B1866" s="145" t="s">
        <v>1143</v>
      </c>
      <c r="C1866" s="68" t="s">
        <v>1116</v>
      </c>
      <c r="D1866" s="21" t="s">
        <v>437</v>
      </c>
      <c r="E1866" s="21" t="s">
        <v>144</v>
      </c>
      <c r="F1866" s="21">
        <v>1</v>
      </c>
      <c r="G1866" s="20" t="s">
        <v>1139</v>
      </c>
      <c r="H1866" s="21">
        <v>1</v>
      </c>
      <c r="I1866" s="49">
        <v>1</v>
      </c>
      <c r="J1866" s="37"/>
      <c r="K1866" s="31"/>
      <c r="L1866" s="31"/>
      <c r="M1866" s="38"/>
      <c r="N1866" s="193"/>
      <c r="O1866" s="21"/>
      <c r="P1866" s="21">
        <v>2</v>
      </c>
      <c r="Q1866" s="21">
        <v>2</v>
      </c>
      <c r="R1866" s="21"/>
      <c r="S1866" s="21"/>
      <c r="T1866" s="121"/>
      <c r="U1866" s="50">
        <f t="shared" si="677"/>
        <v>2</v>
      </c>
      <c r="V1866" s="29">
        <f t="shared" si="678"/>
        <v>0</v>
      </c>
      <c r="W1866" s="29">
        <f t="shared" si="679"/>
        <v>0</v>
      </c>
      <c r="X1866" s="57">
        <f t="shared" si="680"/>
        <v>0</v>
      </c>
      <c r="Y1866" s="29">
        <f t="shared" si="681"/>
        <v>0</v>
      </c>
      <c r="Z1866" s="20">
        <f t="shared" si="682"/>
        <v>0</v>
      </c>
      <c r="AA1866" s="20">
        <f t="shared" si="683"/>
        <v>0</v>
      </c>
      <c r="AB1866" s="20">
        <f t="shared" si="684"/>
        <v>0</v>
      </c>
      <c r="AC1866" s="20">
        <f t="shared" si="693"/>
        <v>0</v>
      </c>
      <c r="AD1866" s="20">
        <f t="shared" si="685"/>
        <v>0</v>
      </c>
      <c r="AE1866" s="23">
        <f t="shared" si="686"/>
        <v>0</v>
      </c>
      <c r="AF1866" s="25">
        <f t="shared" si="687"/>
        <v>0</v>
      </c>
      <c r="AG1866" s="360">
        <f t="shared" ref="AG1866:AG1868" si="698">IF(OR(L1866="+",A1866="Пр",A1866="ПедПр",A1866="НПрКПУ"),0,IF(OR(D1866="Ден.(д)",D1866="Заоч.(д)"),N1866*0.5*H1866,IF((V1866+W1866)&gt;0,N1866*H1866*0.08,0)))</f>
        <v>0</v>
      </c>
      <c r="AH1866" s="211">
        <f t="shared" si="689"/>
        <v>0</v>
      </c>
      <c r="AI1866" s="361"/>
      <c r="AJ1866" s="362">
        <f t="shared" si="690"/>
        <v>2</v>
      </c>
      <c r="AK1866" s="366" t="s">
        <v>1930</v>
      </c>
      <c r="AL1866" s="182" t="e">
        <f t="shared" si="691"/>
        <v>#N/A</v>
      </c>
      <c r="AM1866" s="158" t="s">
        <v>943</v>
      </c>
      <c r="AN1866" s="20"/>
      <c r="AO1866" s="20"/>
      <c r="AP1866" s="21"/>
      <c r="AQ1866" s="122" t="s">
        <v>944</v>
      </c>
      <c r="AR1866" s="185" t="e">
        <f>INDEX(Преподаватели!F$3:F$72,MATCH($AK1866,Преподаватели!$E$3:$E$72,0),1)</f>
        <v>#N/A</v>
      </c>
      <c r="AS1866" s="101" t="e">
        <f>INDEX(Преподаватели!G$3:G$72,MATCH($AK1866,Преподаватели!$E$3:$E$72,0),1)</f>
        <v>#N/A</v>
      </c>
      <c r="AT1866" s="101" t="e">
        <f>INDEX(Преподаватели!H$3:H$72,MATCH($AK1866,Преподаватели!$E$3:$E$72,0),1)</f>
        <v>#N/A</v>
      </c>
      <c r="AU1866" s="186" t="e">
        <f>INDEX(Преподаватели!I$3:I$72,MATCH($AK1866,Преподаватели!$E$3:$E$72,0),1)</f>
        <v>#N/A</v>
      </c>
      <c r="AV1866" s="157"/>
      <c r="AW1866" s="163"/>
      <c r="AX1866" s="163"/>
      <c r="AY1866" s="164"/>
      <c r="AZ1866" s="165"/>
      <c r="BA1866" s="165"/>
    </row>
    <row r="1867" spans="1:53">
      <c r="A1867" s="22" t="s">
        <v>1013</v>
      </c>
      <c r="B1867" s="145" t="s">
        <v>1143</v>
      </c>
      <c r="C1867" s="68" t="s">
        <v>1116</v>
      </c>
      <c r="D1867" s="21" t="s">
        <v>437</v>
      </c>
      <c r="E1867" s="21" t="s">
        <v>144</v>
      </c>
      <c r="F1867" s="21">
        <v>2</v>
      </c>
      <c r="G1867" s="20" t="s">
        <v>1139</v>
      </c>
      <c r="H1867" s="21">
        <v>1</v>
      </c>
      <c r="I1867" s="49">
        <v>1</v>
      </c>
      <c r="J1867" s="37"/>
      <c r="K1867" s="31" t="s">
        <v>106</v>
      </c>
      <c r="L1867" s="31"/>
      <c r="M1867" s="38"/>
      <c r="N1867" s="193">
        <v>3</v>
      </c>
      <c r="O1867" s="21">
        <v>90</v>
      </c>
      <c r="P1867" s="21">
        <v>4</v>
      </c>
      <c r="Q1867" s="21"/>
      <c r="R1867" s="21"/>
      <c r="S1867" s="21">
        <v>4</v>
      </c>
      <c r="T1867" s="121">
        <v>76</v>
      </c>
      <c r="U1867" s="50">
        <f t="shared" si="677"/>
        <v>0</v>
      </c>
      <c r="V1867" s="29">
        <f t="shared" si="678"/>
        <v>0</v>
      </c>
      <c r="W1867" s="29">
        <f t="shared" si="679"/>
        <v>4</v>
      </c>
      <c r="X1867" s="57">
        <f t="shared" si="680"/>
        <v>0</v>
      </c>
      <c r="Y1867" s="29">
        <f t="shared" si="681"/>
        <v>0</v>
      </c>
      <c r="Z1867" s="20">
        <f t="shared" si="682"/>
        <v>0</v>
      </c>
      <c r="AA1867" s="20">
        <f t="shared" si="683"/>
        <v>0</v>
      </c>
      <c r="AB1867" s="20">
        <f t="shared" si="684"/>
        <v>0</v>
      </c>
      <c r="AC1867" s="20">
        <f t="shared" si="693"/>
        <v>0</v>
      </c>
      <c r="AD1867" s="20">
        <f t="shared" si="685"/>
        <v>0</v>
      </c>
      <c r="AE1867" s="23">
        <f t="shared" si="686"/>
        <v>0</v>
      </c>
      <c r="AF1867" s="25">
        <f t="shared" si="687"/>
        <v>0</v>
      </c>
      <c r="AG1867" s="360">
        <f t="shared" si="698"/>
        <v>0.24</v>
      </c>
      <c r="AH1867" s="211">
        <f t="shared" si="689"/>
        <v>0</v>
      </c>
      <c r="AI1867" s="361"/>
      <c r="AJ1867" s="362">
        <f t="shared" si="690"/>
        <v>4.24</v>
      </c>
      <c r="AK1867" s="366" t="s">
        <v>1930</v>
      </c>
      <c r="AL1867" s="182" t="e">
        <f t="shared" si="691"/>
        <v>#N/A</v>
      </c>
      <c r="AM1867" s="158" t="s">
        <v>943</v>
      </c>
      <c r="AN1867" s="20"/>
      <c r="AO1867" s="20"/>
      <c r="AP1867" s="21"/>
      <c r="AQ1867" s="122" t="s">
        <v>944</v>
      </c>
      <c r="AR1867" s="185" t="e">
        <f>INDEX(Преподаватели!F$3:F$72,MATCH($AK1867,Преподаватели!$E$3:$E$72,0),1)</f>
        <v>#N/A</v>
      </c>
      <c r="AS1867" s="101" t="e">
        <f>INDEX(Преподаватели!G$3:G$72,MATCH($AK1867,Преподаватели!$E$3:$E$72,0),1)</f>
        <v>#N/A</v>
      </c>
      <c r="AT1867" s="101" t="e">
        <f>INDEX(Преподаватели!H$3:H$72,MATCH($AK1867,Преподаватели!$E$3:$E$72,0),1)</f>
        <v>#N/A</v>
      </c>
      <c r="AU1867" s="186" t="e">
        <f>INDEX(Преподаватели!I$3:I$72,MATCH($AK1867,Преподаватели!$E$3:$E$72,0),1)</f>
        <v>#N/A</v>
      </c>
      <c r="AV1867" s="157"/>
      <c r="AW1867" s="163"/>
      <c r="AX1867" s="163"/>
      <c r="AY1867" s="164"/>
      <c r="AZ1867" s="165"/>
      <c r="BA1867" s="165"/>
    </row>
    <row r="1868" spans="1:53">
      <c r="A1868" s="334" t="s">
        <v>439</v>
      </c>
      <c r="B1868" s="145" t="s">
        <v>872</v>
      </c>
      <c r="C1868" s="68" t="s">
        <v>1116</v>
      </c>
      <c r="D1868" s="21" t="s">
        <v>437</v>
      </c>
      <c r="E1868" s="21" t="s">
        <v>144</v>
      </c>
      <c r="F1868" s="21">
        <v>1</v>
      </c>
      <c r="G1868" s="20" t="s">
        <v>1139</v>
      </c>
      <c r="H1868" s="21">
        <v>1</v>
      </c>
      <c r="I1868" s="49">
        <v>1</v>
      </c>
      <c r="J1868" s="37"/>
      <c r="K1868" s="31"/>
      <c r="L1868" s="31"/>
      <c r="M1868" s="38"/>
      <c r="N1868" s="193"/>
      <c r="O1868" s="21"/>
      <c r="P1868" s="21">
        <v>2</v>
      </c>
      <c r="Q1868" s="21">
        <v>2</v>
      </c>
      <c r="R1868" s="21"/>
      <c r="S1868" s="21"/>
      <c r="T1868" s="121"/>
      <c r="U1868" s="50">
        <f t="shared" si="677"/>
        <v>2</v>
      </c>
      <c r="V1868" s="29">
        <f t="shared" si="678"/>
        <v>0</v>
      </c>
      <c r="W1868" s="29">
        <f t="shared" si="679"/>
        <v>0</v>
      </c>
      <c r="X1868" s="57">
        <f t="shared" si="680"/>
        <v>0</v>
      </c>
      <c r="Y1868" s="29">
        <f t="shared" si="681"/>
        <v>0</v>
      </c>
      <c r="Z1868" s="20">
        <f t="shared" si="682"/>
        <v>0</v>
      </c>
      <c r="AA1868" s="20">
        <f t="shared" si="683"/>
        <v>0</v>
      </c>
      <c r="AB1868" s="20">
        <f t="shared" si="684"/>
        <v>0</v>
      </c>
      <c r="AC1868" s="20">
        <f t="shared" si="693"/>
        <v>0</v>
      </c>
      <c r="AD1868" s="20">
        <f t="shared" si="685"/>
        <v>0</v>
      </c>
      <c r="AE1868" s="23">
        <f t="shared" si="686"/>
        <v>0</v>
      </c>
      <c r="AF1868" s="25">
        <f t="shared" si="687"/>
        <v>0</v>
      </c>
      <c r="AG1868" s="360">
        <f t="shared" si="698"/>
        <v>0</v>
      </c>
      <c r="AH1868" s="211">
        <f t="shared" si="689"/>
        <v>0</v>
      </c>
      <c r="AI1868" s="361"/>
      <c r="AJ1868" s="362">
        <f t="shared" si="690"/>
        <v>2</v>
      </c>
      <c r="AK1868" s="181" t="s">
        <v>1929</v>
      </c>
      <c r="AL1868" s="182" t="e">
        <f t="shared" si="691"/>
        <v>#N/A</v>
      </c>
      <c r="AM1868" s="158" t="s">
        <v>943</v>
      </c>
      <c r="AN1868" s="20"/>
      <c r="AO1868" s="20"/>
      <c r="AP1868" s="21"/>
      <c r="AQ1868" s="122" t="s">
        <v>944</v>
      </c>
      <c r="AR1868" s="185" t="e">
        <f>INDEX(Преподаватели!F$3:F$72,MATCH($AK1868,Преподаватели!$E$3:$E$72,0),1)</f>
        <v>#N/A</v>
      </c>
      <c r="AS1868" s="101" t="e">
        <f>INDEX(Преподаватели!G$3:G$72,MATCH($AK1868,Преподаватели!$E$3:$E$72,0),1)</f>
        <v>#N/A</v>
      </c>
      <c r="AT1868" s="101" t="e">
        <f>INDEX(Преподаватели!H$3:H$72,MATCH($AK1868,Преподаватели!$E$3:$E$72,0),1)</f>
        <v>#N/A</v>
      </c>
      <c r="AU1868" s="186" t="e">
        <f>INDEX(Преподаватели!I$3:I$72,MATCH($AK1868,Преподаватели!$E$3:$E$72,0),1)</f>
        <v>#N/A</v>
      </c>
      <c r="AV1868" s="157"/>
      <c r="AW1868" s="163"/>
      <c r="AX1868" s="163"/>
      <c r="AY1868" s="164"/>
      <c r="AZ1868" s="165"/>
      <c r="BA1868" s="165"/>
    </row>
    <row r="1869" spans="1:53" s="1" customFormat="1">
      <c r="A1869" s="21" t="s">
        <v>986</v>
      </c>
      <c r="B1869" s="145" t="s">
        <v>872</v>
      </c>
      <c r="C1869" s="68" t="s">
        <v>1116</v>
      </c>
      <c r="D1869" s="21" t="s">
        <v>437</v>
      </c>
      <c r="E1869" s="21" t="s">
        <v>144</v>
      </c>
      <c r="F1869" s="21">
        <v>1</v>
      </c>
      <c r="G1869" s="20" t="s">
        <v>1139</v>
      </c>
      <c r="H1869" s="21">
        <v>1</v>
      </c>
      <c r="I1869" s="49">
        <v>1</v>
      </c>
      <c r="J1869" s="37"/>
      <c r="K1869" s="31" t="s">
        <v>106</v>
      </c>
      <c r="L1869" s="31"/>
      <c r="M1869" s="38"/>
      <c r="N1869" s="193">
        <v>3</v>
      </c>
      <c r="O1869" s="21">
        <v>90</v>
      </c>
      <c r="P1869" s="21">
        <v>4</v>
      </c>
      <c r="Q1869" s="21"/>
      <c r="R1869" s="21"/>
      <c r="S1869" s="21">
        <v>4</v>
      </c>
      <c r="T1869" s="121">
        <v>78</v>
      </c>
      <c r="U1869" s="50">
        <f t="shared" si="677"/>
        <v>0</v>
      </c>
      <c r="V1869" s="29">
        <f t="shared" si="678"/>
        <v>0</v>
      </c>
      <c r="W1869" s="29">
        <f t="shared" si="679"/>
        <v>4</v>
      </c>
      <c r="X1869" s="57">
        <f t="shared" si="680"/>
        <v>0</v>
      </c>
      <c r="Y1869" s="29">
        <f t="shared" si="681"/>
        <v>0</v>
      </c>
      <c r="Z1869" s="20">
        <f t="shared" si="682"/>
        <v>0</v>
      </c>
      <c r="AA1869" s="20">
        <f t="shared" si="683"/>
        <v>0</v>
      </c>
      <c r="AB1869" s="20">
        <f t="shared" si="684"/>
        <v>0</v>
      </c>
      <c r="AC1869" s="20">
        <f>IF(B1869="Керівництво дипломними роботами",H1869*3,IF(B1869="Керівництво магістерськими роботами",H1869*20,IF(B1869="Рецензування бакалаврських робіт",H1869*1,IF(B1869="Рецензування магістерських робіт",H1869*2,IF(B1869="Нормоконтроль",H1869*0.33,0)))))</f>
        <v>0</v>
      </c>
      <c r="AD1869" s="20">
        <f t="shared" si="685"/>
        <v>0</v>
      </c>
      <c r="AE1869" s="23">
        <f t="shared" si="686"/>
        <v>0</v>
      </c>
      <c r="AF1869" s="25">
        <f t="shared" si="687"/>
        <v>0</v>
      </c>
      <c r="AG1869" s="360"/>
      <c r="AH1869" s="211">
        <f t="shared" si="689"/>
        <v>0</v>
      </c>
      <c r="AI1869" s="361"/>
      <c r="AJ1869" s="362">
        <f t="shared" si="690"/>
        <v>4</v>
      </c>
      <c r="AK1869" s="181" t="s">
        <v>1929</v>
      </c>
      <c r="AL1869" s="182" t="e">
        <f t="shared" si="691"/>
        <v>#N/A</v>
      </c>
      <c r="AM1869" s="158" t="s">
        <v>943</v>
      </c>
      <c r="AN1869" s="20"/>
      <c r="AO1869" s="20"/>
      <c r="AP1869" s="21"/>
      <c r="AQ1869" s="122" t="s">
        <v>944</v>
      </c>
      <c r="AR1869" s="185" t="e">
        <f>INDEX(Преподаватели!F$3:F$72,MATCH($AK1869,Преподаватели!$E$3:$E$72,0),1)</f>
        <v>#N/A</v>
      </c>
      <c r="AS1869" s="101" t="e">
        <f>INDEX(Преподаватели!G$3:G$72,MATCH($AK1869,Преподаватели!$E$3:$E$72,0),1)</f>
        <v>#N/A</v>
      </c>
      <c r="AT1869" s="101" t="e">
        <f>INDEX(Преподаватели!H$3:H$72,MATCH($AK1869,Преподаватели!$E$3:$E$72,0),1)</f>
        <v>#N/A</v>
      </c>
      <c r="AU1869" s="186" t="e">
        <f>INDEX(Преподаватели!I$3:I$72,MATCH($AK1869,Преподаватели!$E$3:$E$72,0),1)</f>
        <v>#N/A</v>
      </c>
      <c r="AV1869" s="157"/>
      <c r="AW1869" s="163"/>
      <c r="AX1869" s="163"/>
      <c r="AY1869" s="164"/>
      <c r="AZ1869" s="165"/>
      <c r="BA1869" s="165"/>
    </row>
    <row r="1870" spans="1:53" s="1" customFormat="1">
      <c r="A1870" s="21" t="s">
        <v>1137</v>
      </c>
      <c r="B1870" s="145" t="s">
        <v>1144</v>
      </c>
      <c r="C1870" s="68" t="s">
        <v>1116</v>
      </c>
      <c r="D1870" s="21" t="s">
        <v>437</v>
      </c>
      <c r="E1870" s="21" t="s">
        <v>144</v>
      </c>
      <c r="F1870" s="21">
        <v>1</v>
      </c>
      <c r="G1870" s="20" t="s">
        <v>1139</v>
      </c>
      <c r="H1870" s="21">
        <v>1</v>
      </c>
      <c r="I1870" s="49">
        <v>1</v>
      </c>
      <c r="J1870" s="37"/>
      <c r="K1870" s="31" t="s">
        <v>439</v>
      </c>
      <c r="L1870" s="31"/>
      <c r="M1870" s="38"/>
      <c r="N1870" s="193"/>
      <c r="O1870" s="21"/>
      <c r="P1870" s="21">
        <v>2</v>
      </c>
      <c r="Q1870" s="21">
        <v>2</v>
      </c>
      <c r="R1870" s="21"/>
      <c r="S1870" s="21"/>
      <c r="T1870" s="121"/>
      <c r="U1870" s="50">
        <f t="shared" si="677"/>
        <v>2</v>
      </c>
      <c r="V1870" s="29">
        <f t="shared" si="678"/>
        <v>0</v>
      </c>
      <c r="W1870" s="29">
        <f t="shared" si="679"/>
        <v>0</v>
      </c>
      <c r="X1870" s="57">
        <f t="shared" si="680"/>
        <v>0</v>
      </c>
      <c r="Y1870" s="29">
        <f t="shared" si="681"/>
        <v>0</v>
      </c>
      <c r="Z1870" s="20">
        <f t="shared" si="682"/>
        <v>0</v>
      </c>
      <c r="AA1870" s="20">
        <f t="shared" si="683"/>
        <v>0</v>
      </c>
      <c r="AB1870" s="20">
        <f t="shared" si="684"/>
        <v>0</v>
      </c>
      <c r="AC1870" s="20">
        <f t="shared" ref="AC1870:AC1871" si="699">IF(B1870="Керівництво бакалаврськими роботами",H1870*10,IF(B1870="Керівництво магістерськими роботами",H1870*20,IF(B1870="Рецензування бакалаврських робіт",H1870*1,IF(B1870="Рецензування магістерських робіт",H1870*2,IF(B1870="Нормоконтроль",H1870*0.33,0)))))</f>
        <v>0</v>
      </c>
      <c r="AD1870" s="20">
        <f t="shared" si="685"/>
        <v>0</v>
      </c>
      <c r="AE1870" s="23">
        <f t="shared" si="686"/>
        <v>0</v>
      </c>
      <c r="AF1870" s="25">
        <f t="shared" si="687"/>
        <v>0</v>
      </c>
      <c r="AG1870" s="360">
        <f t="shared" ref="AG1870:AG1871" si="700">IF(OR(L1870="+",A1870="Пр",A1870="ПедПр",A1870="НПрКПУ"),0,IF(OR(D1870="Ден.(д)",D1870="Заоч.(д)"),N1870*0.5*H1870,IF((V1870+W1870)&gt;0,N1870*H1870*0.08,0)))</f>
        <v>0</v>
      </c>
      <c r="AH1870" s="211">
        <f t="shared" si="689"/>
        <v>0</v>
      </c>
      <c r="AI1870" s="361"/>
      <c r="AJ1870" s="362">
        <f t="shared" si="690"/>
        <v>2</v>
      </c>
      <c r="AK1870" s="181" t="s">
        <v>1929</v>
      </c>
      <c r="AL1870" s="182" t="e">
        <f t="shared" si="691"/>
        <v>#N/A</v>
      </c>
      <c r="AM1870" s="158" t="s">
        <v>943</v>
      </c>
      <c r="AN1870" s="20"/>
      <c r="AO1870" s="20"/>
      <c r="AP1870" s="21"/>
      <c r="AQ1870" s="122" t="s">
        <v>944</v>
      </c>
      <c r="AR1870" s="185" t="e">
        <f>INDEX(Преподаватели!F$3:F$72,MATCH($AK1870,Преподаватели!$E$3:$E$72,0),1)</f>
        <v>#N/A</v>
      </c>
      <c r="AS1870" s="101" t="e">
        <f>INDEX(Преподаватели!G$3:G$72,MATCH($AK1870,Преподаватели!$E$3:$E$72,0),1)</f>
        <v>#N/A</v>
      </c>
      <c r="AT1870" s="101" t="e">
        <f>INDEX(Преподаватели!H$3:H$72,MATCH($AK1870,Преподаватели!$E$3:$E$72,0),1)</f>
        <v>#N/A</v>
      </c>
      <c r="AU1870" s="186" t="e">
        <f>INDEX(Преподаватели!I$3:I$72,MATCH($AK1870,Преподаватели!$E$3:$E$72,0),1)</f>
        <v>#N/A</v>
      </c>
      <c r="AV1870" s="157"/>
      <c r="AW1870" s="163"/>
      <c r="AX1870" s="163"/>
      <c r="AY1870" s="164"/>
      <c r="AZ1870" s="165"/>
      <c r="BA1870" s="165"/>
    </row>
    <row r="1871" spans="1:53">
      <c r="A1871" s="324" t="s">
        <v>877</v>
      </c>
      <c r="B1871" s="145" t="s">
        <v>1144</v>
      </c>
      <c r="C1871" s="68" t="s">
        <v>1116</v>
      </c>
      <c r="D1871" s="21" t="s">
        <v>437</v>
      </c>
      <c r="E1871" s="21" t="s">
        <v>144</v>
      </c>
      <c r="F1871" s="21">
        <v>2</v>
      </c>
      <c r="G1871" s="20" t="s">
        <v>1139</v>
      </c>
      <c r="H1871" s="21">
        <v>1</v>
      </c>
      <c r="I1871" s="49">
        <v>1</v>
      </c>
      <c r="J1871" s="37"/>
      <c r="K1871" s="31" t="s">
        <v>879</v>
      </c>
      <c r="L1871" s="31"/>
      <c r="M1871" s="38"/>
      <c r="N1871" s="193">
        <v>3</v>
      </c>
      <c r="O1871" s="21">
        <v>90</v>
      </c>
      <c r="P1871" s="21">
        <v>0</v>
      </c>
      <c r="Q1871" s="21">
        <v>0</v>
      </c>
      <c r="R1871" s="21">
        <v>0</v>
      </c>
      <c r="S1871" s="21">
        <v>0</v>
      </c>
      <c r="T1871" s="121"/>
      <c r="U1871" s="50">
        <f t="shared" si="677"/>
        <v>0</v>
      </c>
      <c r="V1871" s="29">
        <f t="shared" si="678"/>
        <v>0</v>
      </c>
      <c r="W1871" s="29">
        <f t="shared" si="679"/>
        <v>0</v>
      </c>
      <c r="X1871" s="57">
        <f t="shared" si="680"/>
        <v>0</v>
      </c>
      <c r="Y1871" s="29">
        <f t="shared" si="681"/>
        <v>0</v>
      </c>
      <c r="Z1871" s="20">
        <f t="shared" si="682"/>
        <v>0</v>
      </c>
      <c r="AA1871" s="20">
        <f t="shared" si="683"/>
        <v>0</v>
      </c>
      <c r="AB1871" s="20">
        <f t="shared" si="684"/>
        <v>0</v>
      </c>
      <c r="AC1871" s="20">
        <f t="shared" si="699"/>
        <v>0</v>
      </c>
      <c r="AD1871" s="20">
        <f t="shared" si="685"/>
        <v>0</v>
      </c>
      <c r="AE1871" s="23">
        <f t="shared" si="686"/>
        <v>0</v>
      </c>
      <c r="AF1871" s="25">
        <f t="shared" si="687"/>
        <v>0.1</v>
      </c>
      <c r="AG1871" s="360">
        <f t="shared" si="700"/>
        <v>0</v>
      </c>
      <c r="AH1871" s="211">
        <f t="shared" si="689"/>
        <v>0</v>
      </c>
      <c r="AI1871" s="361"/>
      <c r="AJ1871" s="362">
        <f t="shared" si="690"/>
        <v>0.1</v>
      </c>
      <c r="AK1871" s="181" t="s">
        <v>1929</v>
      </c>
      <c r="AL1871" s="182" t="e">
        <f t="shared" si="691"/>
        <v>#N/A</v>
      </c>
      <c r="AM1871" s="158" t="s">
        <v>943</v>
      </c>
      <c r="AN1871" s="20"/>
      <c r="AO1871" s="20"/>
      <c r="AP1871" s="21"/>
      <c r="AQ1871" s="122" t="s">
        <v>944</v>
      </c>
      <c r="AR1871" s="185" t="e">
        <f>INDEX(Преподаватели!F$3:F$72,MATCH($AK1871,Преподаватели!$E$3:$E$72,0),1)</f>
        <v>#N/A</v>
      </c>
      <c r="AS1871" s="101" t="e">
        <f>INDEX(Преподаватели!G$3:G$72,MATCH($AK1871,Преподаватели!$E$3:$E$72,0),1)</f>
        <v>#N/A</v>
      </c>
      <c r="AT1871" s="101" t="e">
        <f>INDEX(Преподаватели!H$3:H$72,MATCH($AK1871,Преподаватели!$E$3:$E$72,0),1)</f>
        <v>#N/A</v>
      </c>
      <c r="AU1871" s="186" t="e">
        <f>INDEX(Преподаватели!I$3:I$72,MATCH($AK1871,Преподаватели!$E$3:$E$72,0),1)</f>
        <v>#N/A</v>
      </c>
      <c r="AV1871" s="157"/>
      <c r="AW1871" s="163"/>
      <c r="AX1871" s="163"/>
      <c r="AY1871" s="164"/>
      <c r="AZ1871" s="165"/>
      <c r="BA1871" s="165"/>
    </row>
    <row r="1872" spans="1:53">
      <c r="AC1872" s="26">
        <f t="shared" si="658"/>
        <v>0</v>
      </c>
      <c r="AW1872" s="161"/>
      <c r="AX1872" s="161"/>
    </row>
    <row r="1873" spans="1:53">
      <c r="AC1873" s="26">
        <f t="shared" si="658"/>
        <v>0</v>
      </c>
      <c r="AW1873" s="161"/>
      <c r="AX1873" s="161"/>
    </row>
    <row r="1874" spans="1:53" s="1" customFormat="1">
      <c r="A1874" s="21"/>
      <c r="B1874" s="552" t="s">
        <v>890</v>
      </c>
      <c r="C1874" s="68" t="s">
        <v>1147</v>
      </c>
      <c r="D1874" s="21" t="s">
        <v>103</v>
      </c>
      <c r="E1874" s="21" t="s">
        <v>104</v>
      </c>
      <c r="F1874" s="21">
        <v>2</v>
      </c>
      <c r="G1874" s="20" t="s">
        <v>1148</v>
      </c>
      <c r="H1874" s="21">
        <v>8</v>
      </c>
      <c r="I1874" s="49">
        <v>1</v>
      </c>
      <c r="J1874" s="37"/>
      <c r="K1874" s="31"/>
      <c r="L1874" s="31"/>
      <c r="M1874" s="38"/>
      <c r="N1874" s="193"/>
      <c r="O1874" s="21"/>
      <c r="P1874" s="21">
        <f t="shared" ref="P1874:P1880" si="701">Q1874+R1874+S1874</f>
        <v>0</v>
      </c>
      <c r="Q1874" s="21"/>
      <c r="R1874" s="21"/>
      <c r="S1874" s="21"/>
      <c r="T1874" s="121"/>
      <c r="U1874" s="50">
        <f t="shared" ref="U1874:U1880" si="702">Q1874</f>
        <v>0</v>
      </c>
      <c r="V1874" s="29">
        <f t="shared" ref="V1874:V1880" si="703">R1874*I1874</f>
        <v>0</v>
      </c>
      <c r="W1874" s="29">
        <f t="shared" ref="W1874:W1880" si="704">S1874*I1874</f>
        <v>0</v>
      </c>
      <c r="X1874" s="57">
        <f t="shared" ref="X1874:X1880" si="705">IF(AF1874&gt;0,0,IF(AND(D1874="Заоч.(д)",M1874="+"),N1874*2*0.25*H1874,IF(OR(M1874="+",M1874="+у"),H1874*0.25,IF(OR(M1874="к",M1874="к/кмс"),H1874*0.25,IF(OR(M1874="кк",M1874="кк/кмс"),H1874*0.25*2,IF(OR(M1874="рр",M1874="рр/кмс"),H1874*0.5,IF(OR(M1874="кр",M1874="кр/кмс"),H1874*1,0)))))))</f>
        <v>0</v>
      </c>
      <c r="Y1874" s="29">
        <f t="shared" ref="Y1874:Y1880" si="706">IF(L1874="+",H1874*3,IF(L1874="+в",H1874*3,0))</f>
        <v>0</v>
      </c>
      <c r="Z1874" s="20">
        <f t="shared" ref="Z1874:Z1880" si="707">IF(AND(D1874="Заоч.(д)",K1874="+"),H1874*0.1,IF(AF1874&gt;0,0,IF(AND(K1874="+",R1874="",S1874="",O1874=Q1874+T1874),H1874*0.1,0)))</f>
        <v>0</v>
      </c>
      <c r="AA1874" s="20">
        <f t="shared" ref="AA1874:AA1880" si="708">IF(H1874&lt;6,0,IF(AND(D1874="Ден.",J1874="+"),I1874*2,IF(AND(D1874="Ден.",J1874="+п"),I1874*2,0)))</f>
        <v>0</v>
      </c>
      <c r="AB1874" s="20">
        <f t="shared" ref="AB1874:AB1880" si="709">IF(AND(J1874="+",D1874="Заоч.(д)"),H1874*0.1,IF(J1874="+",H1874*0.25,0))</f>
        <v>0</v>
      </c>
      <c r="AC1874" s="20">
        <f t="shared" si="658"/>
        <v>2.64</v>
      </c>
      <c r="AD1874" s="20">
        <f t="shared" ref="AD1874:AD1880" si="710">IF(B1874="Голова ЕК (екзамен)",H1874*0.5,IF(B1874="Голова ЕК (захист)",H1874*0.5,IF(B1874="Участь у ЕК (екзамен)",H1874*0.33,IF(B1874="Участь у ЕК (захист)",H1874*0.33,0))))</f>
        <v>0</v>
      </c>
      <c r="AE1874" s="23">
        <f t="shared" ref="AE1874:AE1880" si="711">IF(B1874="Керівництво аспірантами (очна)",H1874*25,IF(B1874="Керівництво аспірантами (заочна)",H1874*25,IF(B1874="Рецензування рефератів (асп.)",H1874*2,IF(B1874="Кандидатські іспити",H1874*0.5,IF(B1874="Вступні іспити (асп.)",H1874*0.5,IF(B1874="Наукове консультування докторантів",H1874*50,0))))))</f>
        <v>0</v>
      </c>
      <c r="AF1874" s="25">
        <f t="shared" ref="AF1874:AF1880" si="712">IF(AND(A1874="ПедПр",D1874="Ден."),H1874*N1874/1.5,IF(AND(A1874="ПедПр",D1874="Заоч."),H1874*0.5*N1874/1.5,IF(AND(A1874="ПедПр",D1874="Заоч.(д)"),H1874*0.5*N1874/1.5,IF(AND(A1874="Пр",D1874="Ден."),H1874*0.5,IF(AND(A1874="Пр",D1874="Заоч."),H1874*0.1,IF(AND(A1874="Пр",D1874="Заоч.(д)"),H1874*0.1,IF(AND(A1874="НПрКПУ",D1874="Ден.",H1874&gt;=5),ROUND(H1874/6,1)*N1874/3*2*2,0)))))))</f>
        <v>0</v>
      </c>
      <c r="AG1874" s="230">
        <f t="shared" ref="AG1874:AG1880" si="713">IF(OR(L1874="+",A1874="Пр",A1874="ПедПр",A1874="НПрКПУ"),0,IF(OR(D1874="Ден.(д)",D1874="Заоч.(д)"),N1874*0.5*H1874,IF((V1874+W1874)&gt;0,N1874*H1874*0.08,0)))</f>
        <v>0</v>
      </c>
      <c r="AH1874" s="25">
        <f t="shared" ref="AH1874:AH1880" si="714">IF(AF1874&gt;0,0,IF(D1874="Заоч.",0,IF(OR(D1874="Ден.(д)",D1874="Заоч.(д)"),0,IF(Q1874&gt;0,N1874*H1874*0.02,0))))</f>
        <v>0</v>
      </c>
      <c r="AI1874" s="23"/>
      <c r="AJ1874" s="49">
        <f t="shared" ref="AJ1874:AJ1880" si="715">SUM(U1874:AI1874)</f>
        <v>2.64</v>
      </c>
      <c r="AK1874" s="181" t="s">
        <v>1908</v>
      </c>
      <c r="AL1874" s="182" t="e">
        <f t="shared" ref="AL1874:AL1880" si="716">IF(OR(AU1874="проф.",AT1874="д.н."),AJ1874/600,AJ1874/600)</f>
        <v>#N/A</v>
      </c>
      <c r="AM1874" s="69" t="s">
        <v>1198</v>
      </c>
      <c r="AN1874" s="20"/>
      <c r="AO1874" s="20"/>
      <c r="AP1874" s="21"/>
      <c r="AQ1874" s="122"/>
      <c r="AR1874" s="185" t="e">
        <f>INDEX(Преподаватели!F$3:F$72,MATCH($AK1874,Преподаватели!$E$3:$E$72,0),1)</f>
        <v>#N/A</v>
      </c>
      <c r="AS1874" s="101" t="e">
        <f>INDEX(Преподаватели!G$3:G$72,MATCH($AK1874,Преподаватели!$E$3:$E$72,0),1)</f>
        <v>#N/A</v>
      </c>
      <c r="AT1874" s="101" t="e">
        <f>INDEX(Преподаватели!H$3:H$72,MATCH($AK1874,Преподаватели!$E$3:$E$72,0),1)</f>
        <v>#N/A</v>
      </c>
      <c r="AU1874" s="186" t="e">
        <f>INDEX(Преподаватели!I$3:I$72,MATCH($AK1874,Преподаватели!$E$3:$E$72,0),1)</f>
        <v>#N/A</v>
      </c>
      <c r="AV1874" s="157"/>
      <c r="AW1874" s="163"/>
      <c r="AX1874" s="163"/>
      <c r="AY1874" s="164"/>
      <c r="AZ1874" s="165"/>
      <c r="BA1874" s="165"/>
    </row>
    <row r="1875" spans="1:53" s="1" customFormat="1" ht="15" customHeight="1">
      <c r="A1875" s="373"/>
      <c r="B1875" s="371" t="s">
        <v>890</v>
      </c>
      <c r="C1875" s="372" t="s">
        <v>1147</v>
      </c>
      <c r="D1875" s="373" t="s">
        <v>437</v>
      </c>
      <c r="E1875" s="373" t="s">
        <v>104</v>
      </c>
      <c r="F1875" s="373">
        <v>2</v>
      </c>
      <c r="G1875" s="374" t="s">
        <v>1195</v>
      </c>
      <c r="H1875" s="373">
        <v>16</v>
      </c>
      <c r="I1875" s="375">
        <v>1</v>
      </c>
      <c r="J1875" s="37"/>
      <c r="K1875" s="31"/>
      <c r="L1875" s="31"/>
      <c r="M1875" s="38"/>
      <c r="N1875" s="193"/>
      <c r="O1875" s="21"/>
      <c r="P1875" s="21">
        <f t="shared" si="701"/>
        <v>0</v>
      </c>
      <c r="Q1875" s="21"/>
      <c r="R1875" s="21"/>
      <c r="S1875" s="373"/>
      <c r="T1875" s="121"/>
      <c r="U1875" s="50">
        <f t="shared" si="702"/>
        <v>0</v>
      </c>
      <c r="V1875" s="29">
        <f t="shared" si="703"/>
        <v>0</v>
      </c>
      <c r="W1875" s="29">
        <f t="shared" si="704"/>
        <v>0</v>
      </c>
      <c r="X1875" s="57">
        <f t="shared" si="705"/>
        <v>0</v>
      </c>
      <c r="Y1875" s="29">
        <f t="shared" si="706"/>
        <v>0</v>
      </c>
      <c r="Z1875" s="20">
        <f t="shared" si="707"/>
        <v>0</v>
      </c>
      <c r="AA1875" s="20">
        <f t="shared" si="708"/>
        <v>0</v>
      </c>
      <c r="AB1875" s="20">
        <f t="shared" si="709"/>
        <v>0</v>
      </c>
      <c r="AC1875" s="20">
        <f t="shared" si="658"/>
        <v>5.28</v>
      </c>
      <c r="AD1875" s="20">
        <f t="shared" si="710"/>
        <v>0</v>
      </c>
      <c r="AE1875" s="23">
        <f t="shared" si="711"/>
        <v>0</v>
      </c>
      <c r="AF1875" s="25">
        <f t="shared" si="712"/>
        <v>0</v>
      </c>
      <c r="AG1875" s="230">
        <f t="shared" si="713"/>
        <v>0</v>
      </c>
      <c r="AH1875" s="25">
        <f t="shared" si="714"/>
        <v>0</v>
      </c>
      <c r="AI1875" s="23"/>
      <c r="AJ1875" s="49">
        <f t="shared" si="715"/>
        <v>5.28</v>
      </c>
      <c r="AK1875" s="181" t="s">
        <v>1908</v>
      </c>
      <c r="AL1875" s="182" t="e">
        <f t="shared" si="716"/>
        <v>#N/A</v>
      </c>
      <c r="AM1875" s="158" t="s">
        <v>1198</v>
      </c>
      <c r="AN1875" s="20"/>
      <c r="AO1875" s="20"/>
      <c r="AP1875" s="21"/>
      <c r="AQ1875" s="122"/>
      <c r="AR1875" s="185" t="e">
        <f>INDEX(Преподаватели!F$3:F$72,MATCH($AK1875,Преподаватели!$E$3:$E$72,0),1)</f>
        <v>#N/A</v>
      </c>
      <c r="AS1875" s="101" t="e">
        <f>INDEX(Преподаватели!G$3:G$72,MATCH($AK1875,Преподаватели!$E$3:$E$72,0),1)</f>
        <v>#N/A</v>
      </c>
      <c r="AT1875" s="101" t="e">
        <f>INDEX(Преподаватели!H$3:H$72,MATCH($AK1875,Преподаватели!$E$3:$E$72,0),1)</f>
        <v>#N/A</v>
      </c>
      <c r="AU1875" s="186" t="e">
        <f>INDEX(Преподаватели!I$3:I$72,MATCH($AK1875,Преподаватели!$E$3:$E$72,0),1)</f>
        <v>#N/A</v>
      </c>
      <c r="AV1875" s="157"/>
      <c r="AW1875" s="163"/>
      <c r="AX1875" s="163"/>
      <c r="AY1875" s="164"/>
      <c r="AZ1875" s="165"/>
      <c r="BA1875" s="165"/>
    </row>
    <row r="1876" spans="1:53" s="1" customFormat="1">
      <c r="A1876" s="21"/>
      <c r="B1876" s="552" t="s">
        <v>904</v>
      </c>
      <c r="C1876" s="68" t="s">
        <v>1147</v>
      </c>
      <c r="D1876" s="21" t="s">
        <v>103</v>
      </c>
      <c r="E1876" s="21" t="s">
        <v>104</v>
      </c>
      <c r="F1876" s="21">
        <v>2</v>
      </c>
      <c r="G1876" s="20" t="s">
        <v>1148</v>
      </c>
      <c r="H1876" s="21">
        <v>3</v>
      </c>
      <c r="I1876" s="49">
        <v>1</v>
      </c>
      <c r="J1876" s="37"/>
      <c r="K1876" s="31"/>
      <c r="L1876" s="31"/>
      <c r="M1876" s="38"/>
      <c r="N1876" s="193"/>
      <c r="O1876" s="21"/>
      <c r="P1876" s="21">
        <f t="shared" si="701"/>
        <v>0</v>
      </c>
      <c r="Q1876" s="21"/>
      <c r="R1876" s="21"/>
      <c r="S1876" s="21"/>
      <c r="T1876" s="121"/>
      <c r="U1876" s="50">
        <f t="shared" si="702"/>
        <v>0</v>
      </c>
      <c r="V1876" s="29">
        <f t="shared" si="703"/>
        <v>0</v>
      </c>
      <c r="W1876" s="29">
        <f t="shared" si="704"/>
        <v>0</v>
      </c>
      <c r="X1876" s="57">
        <f t="shared" si="705"/>
        <v>0</v>
      </c>
      <c r="Y1876" s="29">
        <f t="shared" si="706"/>
        <v>0</v>
      </c>
      <c r="Z1876" s="20">
        <f t="shared" si="707"/>
        <v>0</v>
      </c>
      <c r="AA1876" s="20">
        <f t="shared" si="708"/>
        <v>0</v>
      </c>
      <c r="AB1876" s="20">
        <f t="shared" si="709"/>
        <v>0</v>
      </c>
      <c r="AC1876" s="20">
        <f t="shared" si="658"/>
        <v>30</v>
      </c>
      <c r="AD1876" s="20">
        <f t="shared" si="710"/>
        <v>0</v>
      </c>
      <c r="AE1876" s="23">
        <f t="shared" si="711"/>
        <v>0</v>
      </c>
      <c r="AF1876" s="25">
        <f t="shared" si="712"/>
        <v>0</v>
      </c>
      <c r="AG1876" s="230">
        <f t="shared" si="713"/>
        <v>0</v>
      </c>
      <c r="AH1876" s="25">
        <f t="shared" si="714"/>
        <v>0</v>
      </c>
      <c r="AI1876" s="23"/>
      <c r="AJ1876" s="49">
        <f t="shared" si="715"/>
        <v>30</v>
      </c>
      <c r="AK1876" s="181" t="s">
        <v>1910</v>
      </c>
      <c r="AL1876" s="182" t="e">
        <f t="shared" si="716"/>
        <v>#N/A</v>
      </c>
      <c r="AM1876" s="69" t="s">
        <v>1198</v>
      </c>
      <c r="AN1876" s="20"/>
      <c r="AO1876" s="20"/>
      <c r="AP1876" s="21"/>
      <c r="AQ1876" s="122"/>
      <c r="AR1876" s="185" t="e">
        <f>INDEX(Преподаватели!F$3:F$72,MATCH($AK1876,Преподаватели!$E$3:$E$72,0),1)</f>
        <v>#N/A</v>
      </c>
      <c r="AS1876" s="101" t="e">
        <f>INDEX(Преподаватели!G$3:G$72,MATCH($AK1876,Преподаватели!$E$3:$E$72,0),1)</f>
        <v>#N/A</v>
      </c>
      <c r="AT1876" s="101" t="e">
        <f>INDEX(Преподаватели!H$3:H$72,MATCH($AK1876,Преподаватели!$E$3:$E$72,0),1)</f>
        <v>#N/A</v>
      </c>
      <c r="AU1876" s="186" t="e">
        <f>INDEX(Преподаватели!I$3:I$72,MATCH($AK1876,Преподаватели!$E$3:$E$72,0),1)</f>
        <v>#N/A</v>
      </c>
      <c r="AV1876" s="157"/>
      <c r="AW1876" s="163"/>
      <c r="AX1876" s="163"/>
      <c r="AY1876" s="164"/>
      <c r="AZ1876" s="165"/>
      <c r="BA1876" s="165"/>
    </row>
    <row r="1877" spans="1:53">
      <c r="A1877" s="21"/>
      <c r="B1877" s="552" t="s">
        <v>904</v>
      </c>
      <c r="C1877" s="68" t="s">
        <v>1147</v>
      </c>
      <c r="D1877" s="21" t="s">
        <v>103</v>
      </c>
      <c r="E1877" s="21" t="s">
        <v>104</v>
      </c>
      <c r="F1877" s="21">
        <v>2</v>
      </c>
      <c r="G1877" s="20" t="s">
        <v>1148</v>
      </c>
      <c r="H1877" s="21">
        <v>2</v>
      </c>
      <c r="I1877" s="49">
        <v>1</v>
      </c>
      <c r="J1877" s="37"/>
      <c r="K1877" s="31"/>
      <c r="L1877" s="31"/>
      <c r="M1877" s="38"/>
      <c r="N1877" s="193"/>
      <c r="O1877" s="21"/>
      <c r="P1877" s="21">
        <f t="shared" si="701"/>
        <v>0</v>
      </c>
      <c r="Q1877" s="21"/>
      <c r="R1877" s="21"/>
      <c r="S1877" s="21"/>
      <c r="T1877" s="121"/>
      <c r="U1877" s="50">
        <f t="shared" si="702"/>
        <v>0</v>
      </c>
      <c r="V1877" s="29">
        <f t="shared" si="703"/>
        <v>0</v>
      </c>
      <c r="W1877" s="29">
        <f t="shared" si="704"/>
        <v>0</v>
      </c>
      <c r="X1877" s="57">
        <f t="shared" si="705"/>
        <v>0</v>
      </c>
      <c r="Y1877" s="29">
        <f t="shared" si="706"/>
        <v>0</v>
      </c>
      <c r="Z1877" s="20">
        <f t="shared" si="707"/>
        <v>0</v>
      </c>
      <c r="AA1877" s="20">
        <f t="shared" si="708"/>
        <v>0</v>
      </c>
      <c r="AB1877" s="20">
        <f t="shared" si="709"/>
        <v>0</v>
      </c>
      <c r="AC1877" s="20">
        <f t="shared" si="658"/>
        <v>20</v>
      </c>
      <c r="AD1877" s="20">
        <f t="shared" si="710"/>
        <v>0</v>
      </c>
      <c r="AE1877" s="23">
        <f t="shared" si="711"/>
        <v>0</v>
      </c>
      <c r="AF1877" s="25">
        <f t="shared" si="712"/>
        <v>0</v>
      </c>
      <c r="AG1877" s="230">
        <f t="shared" si="713"/>
        <v>0</v>
      </c>
      <c r="AH1877" s="25">
        <f t="shared" si="714"/>
        <v>0</v>
      </c>
      <c r="AI1877" s="23"/>
      <c r="AJ1877" s="49">
        <f t="shared" si="715"/>
        <v>20</v>
      </c>
      <c r="AK1877" s="181" t="s">
        <v>1908</v>
      </c>
      <c r="AL1877" s="182" t="e">
        <f t="shared" si="716"/>
        <v>#N/A</v>
      </c>
      <c r="AM1877" s="69" t="s">
        <v>1198</v>
      </c>
      <c r="AN1877" s="20"/>
      <c r="AO1877" s="20"/>
      <c r="AP1877" s="21"/>
      <c r="AQ1877" s="122"/>
      <c r="AR1877" s="185" t="e">
        <f>INDEX(Преподаватели!F$3:F$72,MATCH($AK1877,Преподаватели!$E$3:$E$72,0),1)</f>
        <v>#N/A</v>
      </c>
      <c r="AS1877" s="101" t="e">
        <f>INDEX(Преподаватели!G$3:G$72,MATCH($AK1877,Преподаватели!$E$3:$E$72,0),1)</f>
        <v>#N/A</v>
      </c>
      <c r="AT1877" s="101" t="e">
        <f>INDEX(Преподаватели!H$3:H$72,MATCH($AK1877,Преподаватели!$E$3:$E$72,0),1)</f>
        <v>#N/A</v>
      </c>
      <c r="AU1877" s="186" t="e">
        <f>INDEX(Преподаватели!I$3:I$72,MATCH($AK1877,Преподаватели!$E$3:$E$72,0),1)</f>
        <v>#N/A</v>
      </c>
      <c r="AV1877" s="157"/>
      <c r="AW1877" s="163"/>
      <c r="AX1877" s="163"/>
      <c r="AY1877" s="164"/>
      <c r="AZ1877" s="165"/>
      <c r="BA1877" s="165"/>
    </row>
    <row r="1878" spans="1:53" s="1" customFormat="1">
      <c r="A1878" s="21"/>
      <c r="B1878" s="552" t="s">
        <v>904</v>
      </c>
      <c r="C1878" s="68" t="s">
        <v>1147</v>
      </c>
      <c r="D1878" s="21" t="s">
        <v>103</v>
      </c>
      <c r="E1878" s="21" t="s">
        <v>104</v>
      </c>
      <c r="F1878" s="21">
        <v>2</v>
      </c>
      <c r="G1878" s="20" t="s">
        <v>1148</v>
      </c>
      <c r="H1878" s="21">
        <v>3</v>
      </c>
      <c r="I1878" s="49">
        <v>1</v>
      </c>
      <c r="J1878" s="37"/>
      <c r="K1878" s="31"/>
      <c r="L1878" s="31"/>
      <c r="M1878" s="38"/>
      <c r="N1878" s="193"/>
      <c r="O1878" s="21"/>
      <c r="P1878" s="21">
        <f t="shared" si="701"/>
        <v>0</v>
      </c>
      <c r="Q1878" s="21"/>
      <c r="R1878" s="21"/>
      <c r="S1878" s="21"/>
      <c r="T1878" s="121"/>
      <c r="U1878" s="50">
        <f t="shared" si="702"/>
        <v>0</v>
      </c>
      <c r="V1878" s="29">
        <f t="shared" si="703"/>
        <v>0</v>
      </c>
      <c r="W1878" s="29">
        <f t="shared" si="704"/>
        <v>0</v>
      </c>
      <c r="X1878" s="57">
        <f t="shared" si="705"/>
        <v>0</v>
      </c>
      <c r="Y1878" s="29">
        <f t="shared" si="706"/>
        <v>0</v>
      </c>
      <c r="Z1878" s="20">
        <f t="shared" si="707"/>
        <v>0</v>
      </c>
      <c r="AA1878" s="20">
        <f t="shared" si="708"/>
        <v>0</v>
      </c>
      <c r="AB1878" s="20">
        <f t="shared" si="709"/>
        <v>0</v>
      </c>
      <c r="AC1878" s="20">
        <f t="shared" si="658"/>
        <v>30</v>
      </c>
      <c r="AD1878" s="20">
        <f t="shared" si="710"/>
        <v>0</v>
      </c>
      <c r="AE1878" s="23">
        <f t="shared" si="711"/>
        <v>0</v>
      </c>
      <c r="AF1878" s="25">
        <f t="shared" si="712"/>
        <v>0</v>
      </c>
      <c r="AG1878" s="230">
        <f t="shared" si="713"/>
        <v>0</v>
      </c>
      <c r="AH1878" s="25">
        <f t="shared" si="714"/>
        <v>0</v>
      </c>
      <c r="AI1878" s="23"/>
      <c r="AJ1878" s="49">
        <f t="shared" si="715"/>
        <v>30</v>
      </c>
      <c r="AK1878" s="181" t="s">
        <v>1909</v>
      </c>
      <c r="AL1878" s="182" t="e">
        <f t="shared" si="716"/>
        <v>#N/A</v>
      </c>
      <c r="AM1878" s="69" t="s">
        <v>1198</v>
      </c>
      <c r="AN1878" s="20"/>
      <c r="AO1878" s="20"/>
      <c r="AP1878" s="21"/>
      <c r="AQ1878" s="122"/>
      <c r="AR1878" s="185" t="e">
        <f>INDEX(Преподаватели!F$3:F$72,MATCH($AK1878,Преподаватели!$E$3:$E$72,0),1)</f>
        <v>#N/A</v>
      </c>
      <c r="AS1878" s="101" t="e">
        <f>INDEX(Преподаватели!G$3:G$72,MATCH($AK1878,Преподаватели!$E$3:$E$72,0),1)</f>
        <v>#N/A</v>
      </c>
      <c r="AT1878" s="101" t="e">
        <f>INDEX(Преподаватели!H$3:H$72,MATCH($AK1878,Преподаватели!$E$3:$E$72,0),1)</f>
        <v>#N/A</v>
      </c>
      <c r="AU1878" s="186" t="e">
        <f>INDEX(Преподаватели!I$3:I$72,MATCH($AK1878,Преподаватели!$E$3:$E$72,0),1)</f>
        <v>#N/A</v>
      </c>
      <c r="AV1878" s="157"/>
      <c r="AW1878" s="163"/>
      <c r="AX1878" s="163"/>
      <c r="AY1878" s="164"/>
      <c r="AZ1878" s="165"/>
      <c r="BA1878" s="165"/>
    </row>
    <row r="1879" spans="1:53" s="1" customFormat="1">
      <c r="A1879" s="373"/>
      <c r="B1879" s="371" t="s">
        <v>904</v>
      </c>
      <c r="C1879" s="372" t="s">
        <v>1147</v>
      </c>
      <c r="D1879" s="373" t="s">
        <v>437</v>
      </c>
      <c r="E1879" s="373" t="s">
        <v>104</v>
      </c>
      <c r="F1879" s="373">
        <v>2</v>
      </c>
      <c r="G1879" s="374" t="s">
        <v>1195</v>
      </c>
      <c r="H1879" s="373">
        <v>8</v>
      </c>
      <c r="I1879" s="375">
        <v>1</v>
      </c>
      <c r="J1879" s="37"/>
      <c r="K1879" s="31"/>
      <c r="L1879" s="31"/>
      <c r="M1879" s="38"/>
      <c r="N1879" s="193"/>
      <c r="O1879" s="21"/>
      <c r="P1879" s="21">
        <f t="shared" si="701"/>
        <v>0</v>
      </c>
      <c r="Q1879" s="21"/>
      <c r="R1879" s="21"/>
      <c r="S1879" s="373"/>
      <c r="T1879" s="121"/>
      <c r="U1879" s="50">
        <f t="shared" si="702"/>
        <v>0</v>
      </c>
      <c r="V1879" s="29">
        <f t="shared" si="703"/>
        <v>0</v>
      </c>
      <c r="W1879" s="29">
        <f t="shared" si="704"/>
        <v>0</v>
      </c>
      <c r="X1879" s="57">
        <f t="shared" si="705"/>
        <v>0</v>
      </c>
      <c r="Y1879" s="29">
        <f t="shared" si="706"/>
        <v>0</v>
      </c>
      <c r="Z1879" s="20">
        <f t="shared" si="707"/>
        <v>0</v>
      </c>
      <c r="AA1879" s="20">
        <f t="shared" si="708"/>
        <v>0</v>
      </c>
      <c r="AB1879" s="20">
        <f t="shared" si="709"/>
        <v>0</v>
      </c>
      <c r="AC1879" s="20">
        <f t="shared" si="658"/>
        <v>80</v>
      </c>
      <c r="AD1879" s="20">
        <f t="shared" si="710"/>
        <v>0</v>
      </c>
      <c r="AE1879" s="23">
        <f t="shared" si="711"/>
        <v>0</v>
      </c>
      <c r="AF1879" s="25">
        <f t="shared" si="712"/>
        <v>0</v>
      </c>
      <c r="AG1879" s="230">
        <f t="shared" si="713"/>
        <v>0</v>
      </c>
      <c r="AH1879" s="25">
        <f t="shared" si="714"/>
        <v>0</v>
      </c>
      <c r="AI1879" s="23"/>
      <c r="AJ1879" s="49">
        <f t="shared" si="715"/>
        <v>80</v>
      </c>
      <c r="AK1879" s="181" t="s">
        <v>1908</v>
      </c>
      <c r="AL1879" s="182" t="e">
        <f t="shared" si="716"/>
        <v>#N/A</v>
      </c>
      <c r="AM1879" s="158" t="s">
        <v>1198</v>
      </c>
      <c r="AN1879" s="20"/>
      <c r="AO1879" s="20"/>
      <c r="AP1879" s="21"/>
      <c r="AQ1879" s="122"/>
      <c r="AR1879" s="185" t="e">
        <f>INDEX(Преподаватели!F$3:F$72,MATCH($AK1879,Преподаватели!$E$3:$E$72,0),1)</f>
        <v>#N/A</v>
      </c>
      <c r="AS1879" s="101" t="e">
        <f>INDEX(Преподаватели!G$3:G$72,MATCH($AK1879,Преподаватели!$E$3:$E$72,0),1)</f>
        <v>#N/A</v>
      </c>
      <c r="AT1879" s="101" t="e">
        <f>INDEX(Преподаватели!H$3:H$72,MATCH($AK1879,Преподаватели!$E$3:$E$72,0),1)</f>
        <v>#N/A</v>
      </c>
      <c r="AU1879" s="186" t="e">
        <f>INDEX(Преподаватели!I$3:I$72,MATCH($AK1879,Преподаватели!$E$3:$E$72,0),1)</f>
        <v>#N/A</v>
      </c>
      <c r="AV1879" s="157"/>
      <c r="AW1879" s="163"/>
      <c r="AX1879" s="163"/>
      <c r="AY1879" s="164"/>
      <c r="AZ1879" s="165"/>
      <c r="BA1879" s="165"/>
    </row>
    <row r="1880" spans="1:53" ht="15" customHeight="1">
      <c r="A1880" s="373"/>
      <c r="B1880" s="371" t="s">
        <v>904</v>
      </c>
      <c r="C1880" s="372" t="s">
        <v>1147</v>
      </c>
      <c r="D1880" s="373" t="s">
        <v>437</v>
      </c>
      <c r="E1880" s="373" t="s">
        <v>104</v>
      </c>
      <c r="F1880" s="373">
        <v>2</v>
      </c>
      <c r="G1880" s="374" t="s">
        <v>1195</v>
      </c>
      <c r="H1880" s="373">
        <v>8</v>
      </c>
      <c r="I1880" s="375">
        <v>1</v>
      </c>
      <c r="J1880" s="37"/>
      <c r="K1880" s="31"/>
      <c r="L1880" s="31"/>
      <c r="M1880" s="38"/>
      <c r="N1880" s="193"/>
      <c r="O1880" s="21"/>
      <c r="P1880" s="21">
        <f t="shared" si="701"/>
        <v>0</v>
      </c>
      <c r="Q1880" s="21"/>
      <c r="R1880" s="21"/>
      <c r="S1880" s="373"/>
      <c r="T1880" s="121"/>
      <c r="U1880" s="50">
        <f t="shared" si="702"/>
        <v>0</v>
      </c>
      <c r="V1880" s="29">
        <f t="shared" si="703"/>
        <v>0</v>
      </c>
      <c r="W1880" s="29">
        <f t="shared" si="704"/>
        <v>0</v>
      </c>
      <c r="X1880" s="57">
        <f t="shared" si="705"/>
        <v>0</v>
      </c>
      <c r="Y1880" s="29">
        <f t="shared" si="706"/>
        <v>0</v>
      </c>
      <c r="Z1880" s="20">
        <f t="shared" si="707"/>
        <v>0</v>
      </c>
      <c r="AA1880" s="20">
        <f t="shared" si="708"/>
        <v>0</v>
      </c>
      <c r="AB1880" s="20">
        <f t="shared" si="709"/>
        <v>0</v>
      </c>
      <c r="AC1880" s="20">
        <f t="shared" si="658"/>
        <v>80</v>
      </c>
      <c r="AD1880" s="20">
        <f t="shared" si="710"/>
        <v>0</v>
      </c>
      <c r="AE1880" s="23">
        <f t="shared" si="711"/>
        <v>0</v>
      </c>
      <c r="AF1880" s="25">
        <f t="shared" si="712"/>
        <v>0</v>
      </c>
      <c r="AG1880" s="230">
        <f t="shared" si="713"/>
        <v>0</v>
      </c>
      <c r="AH1880" s="25">
        <f t="shared" si="714"/>
        <v>0</v>
      </c>
      <c r="AI1880" s="23"/>
      <c r="AJ1880" s="49">
        <f t="shared" si="715"/>
        <v>80</v>
      </c>
      <c r="AK1880" s="181" t="s">
        <v>1909</v>
      </c>
      <c r="AL1880" s="182" t="e">
        <f t="shared" si="716"/>
        <v>#N/A</v>
      </c>
      <c r="AM1880" s="69" t="s">
        <v>1198</v>
      </c>
      <c r="AN1880" s="20"/>
      <c r="AO1880" s="20"/>
      <c r="AP1880" s="21"/>
      <c r="AQ1880" s="122"/>
      <c r="AR1880" s="185" t="e">
        <f>INDEX(Преподаватели!F$3:F$72,MATCH($AK1880,Преподаватели!$E$3:$E$72,0),1)</f>
        <v>#N/A</v>
      </c>
      <c r="AS1880" s="101" t="e">
        <f>INDEX(Преподаватели!G$3:G$72,MATCH($AK1880,Преподаватели!$E$3:$E$72,0),1)</f>
        <v>#N/A</v>
      </c>
      <c r="AT1880" s="101" t="e">
        <f>INDEX(Преподаватели!H$3:H$72,MATCH($AK1880,Преподаватели!$E$3:$E$72,0),1)</f>
        <v>#N/A</v>
      </c>
      <c r="AU1880" s="186" t="e">
        <f>INDEX(Преподаватели!I$3:I$72,MATCH($AK1880,Преподаватели!$E$3:$E$72,0),1)</f>
        <v>#N/A</v>
      </c>
      <c r="AV1880" s="157"/>
      <c r="AW1880" s="163"/>
      <c r="AX1880" s="163"/>
      <c r="AY1880" s="164"/>
      <c r="AZ1880" s="165"/>
      <c r="BA1880" s="165"/>
    </row>
    <row r="1881" spans="1:53">
      <c r="AC1881" s="26">
        <f t="shared" si="658"/>
        <v>0</v>
      </c>
      <c r="AW1881" s="161"/>
      <c r="AX1881" s="161"/>
    </row>
    <row r="1882" spans="1:53">
      <c r="A1882" s="22" t="s">
        <v>973</v>
      </c>
      <c r="B1882" s="555" t="s">
        <v>1087</v>
      </c>
      <c r="C1882" s="68" t="s">
        <v>543</v>
      </c>
      <c r="D1882" s="21" t="s">
        <v>437</v>
      </c>
      <c r="E1882" s="21" t="s">
        <v>192</v>
      </c>
      <c r="F1882" s="21">
        <v>2</v>
      </c>
      <c r="G1882" s="20" t="s">
        <v>1083</v>
      </c>
      <c r="H1882" s="21">
        <v>1</v>
      </c>
      <c r="I1882" s="49">
        <v>1</v>
      </c>
      <c r="J1882" s="37"/>
      <c r="K1882" s="31"/>
      <c r="L1882" s="31"/>
      <c r="M1882" s="38"/>
      <c r="N1882" s="193"/>
      <c r="O1882" s="21"/>
      <c r="P1882" s="21">
        <v>4</v>
      </c>
      <c r="Q1882" s="21">
        <v>4</v>
      </c>
      <c r="R1882" s="21"/>
      <c r="S1882" s="21"/>
      <c r="T1882" s="121"/>
      <c r="U1882" s="50">
        <v>4</v>
      </c>
      <c r="V1882" s="29">
        <v>0</v>
      </c>
      <c r="W1882" s="29">
        <v>0</v>
      </c>
      <c r="X1882" s="57">
        <v>0</v>
      </c>
      <c r="Y1882" s="29">
        <v>0</v>
      </c>
      <c r="Z1882" s="20">
        <v>0</v>
      </c>
      <c r="AA1882" s="20">
        <v>0</v>
      </c>
      <c r="AB1882" s="20">
        <v>0</v>
      </c>
      <c r="AC1882" s="20">
        <v>0</v>
      </c>
      <c r="AD1882" s="20">
        <v>0</v>
      </c>
      <c r="AE1882" s="23">
        <v>0</v>
      </c>
      <c r="AF1882" s="25">
        <v>0</v>
      </c>
      <c r="AG1882" s="360"/>
      <c r="AH1882" s="211">
        <v>0</v>
      </c>
      <c r="AI1882" s="361"/>
      <c r="AJ1882" s="362">
        <v>4</v>
      </c>
      <c r="AK1882" s="181" t="s">
        <v>1934</v>
      </c>
      <c r="AL1882" s="182">
        <v>6.6666666666666671E-3</v>
      </c>
      <c r="AM1882" s="158" t="s">
        <v>943</v>
      </c>
      <c r="AN1882" s="20"/>
      <c r="AO1882" s="20"/>
      <c r="AP1882" s="21"/>
      <c r="AQ1882" s="122" t="s">
        <v>944</v>
      </c>
      <c r="AR1882" s="185" t="s">
        <v>1241</v>
      </c>
      <c r="AS1882" s="101" t="s">
        <v>1286</v>
      </c>
      <c r="AT1882" s="101" t="s">
        <v>1240</v>
      </c>
      <c r="AU1882" s="186" t="s">
        <v>1239</v>
      </c>
      <c r="AW1882" s="161"/>
      <c r="AX1882" s="161"/>
    </row>
    <row r="1883" spans="1:53">
      <c r="A1883" s="21" t="s">
        <v>984</v>
      </c>
      <c r="B1883" s="555" t="s">
        <v>1090</v>
      </c>
      <c r="C1883" s="68" t="s">
        <v>543</v>
      </c>
      <c r="D1883" s="21" t="s">
        <v>437</v>
      </c>
      <c r="E1883" s="21" t="s">
        <v>192</v>
      </c>
      <c r="F1883" s="21">
        <v>2</v>
      </c>
      <c r="G1883" s="20" t="s">
        <v>1083</v>
      </c>
      <c r="H1883" s="21">
        <v>1</v>
      </c>
      <c r="I1883" s="49">
        <v>1</v>
      </c>
      <c r="J1883" s="37"/>
      <c r="K1883" s="31"/>
      <c r="L1883" s="31"/>
      <c r="M1883" s="38"/>
      <c r="N1883" s="193"/>
      <c r="O1883" s="21"/>
      <c r="P1883" s="21">
        <v>4</v>
      </c>
      <c r="Q1883" s="21">
        <v>4</v>
      </c>
      <c r="R1883" s="21"/>
      <c r="S1883" s="21"/>
      <c r="T1883" s="121"/>
      <c r="U1883" s="50">
        <v>4</v>
      </c>
      <c r="V1883" s="29">
        <v>0</v>
      </c>
      <c r="W1883" s="29">
        <v>0</v>
      </c>
      <c r="X1883" s="57">
        <v>0</v>
      </c>
      <c r="Y1883" s="29">
        <v>0</v>
      </c>
      <c r="Z1883" s="20">
        <v>0</v>
      </c>
      <c r="AA1883" s="20">
        <v>0</v>
      </c>
      <c r="AB1883" s="20">
        <v>0</v>
      </c>
      <c r="AC1883" s="20">
        <v>0</v>
      </c>
      <c r="AD1883" s="20">
        <v>0</v>
      </c>
      <c r="AE1883" s="23">
        <v>0</v>
      </c>
      <c r="AF1883" s="25">
        <v>0</v>
      </c>
      <c r="AG1883" s="360"/>
      <c r="AH1883" s="211">
        <v>0</v>
      </c>
      <c r="AI1883" s="361"/>
      <c r="AJ1883" s="362">
        <v>4</v>
      </c>
      <c r="AK1883" s="181" t="s">
        <v>1935</v>
      </c>
      <c r="AL1883" s="182">
        <v>6.6666666666666671E-3</v>
      </c>
      <c r="AM1883" s="158" t="s">
        <v>943</v>
      </c>
      <c r="AN1883" s="20"/>
      <c r="AO1883" s="20"/>
      <c r="AP1883" s="21"/>
      <c r="AQ1883" s="122" t="s">
        <v>944</v>
      </c>
      <c r="AR1883" s="185" t="s">
        <v>1241</v>
      </c>
      <c r="AS1883" s="101" t="s">
        <v>1286</v>
      </c>
      <c r="AT1883" s="101" t="s">
        <v>1240</v>
      </c>
      <c r="AU1883" s="186" t="s">
        <v>1239</v>
      </c>
      <c r="AW1883" s="161"/>
      <c r="AX1883" s="161"/>
    </row>
    <row r="1884" spans="1:53">
      <c r="A1884" s="22" t="s">
        <v>1013</v>
      </c>
      <c r="B1884" s="555" t="s">
        <v>1091</v>
      </c>
      <c r="C1884" s="68" t="s">
        <v>543</v>
      </c>
      <c r="D1884" s="21" t="s">
        <v>437</v>
      </c>
      <c r="E1884" s="21" t="s">
        <v>192</v>
      </c>
      <c r="F1884" s="21">
        <v>2</v>
      </c>
      <c r="G1884" s="20" t="s">
        <v>1083</v>
      </c>
      <c r="H1884" s="21">
        <v>1</v>
      </c>
      <c r="I1884" s="49">
        <v>1</v>
      </c>
      <c r="J1884" s="31"/>
      <c r="K1884" s="31"/>
      <c r="L1884" s="31"/>
      <c r="M1884" s="38"/>
      <c r="N1884" s="193"/>
      <c r="O1884" s="21"/>
      <c r="P1884" s="21">
        <v>4</v>
      </c>
      <c r="Q1884" s="21">
        <v>4</v>
      </c>
      <c r="R1884" s="21"/>
      <c r="S1884" s="21"/>
      <c r="T1884" s="121"/>
      <c r="U1884" s="50">
        <v>4</v>
      </c>
      <c r="V1884" s="29">
        <v>0</v>
      </c>
      <c r="W1884" s="29">
        <v>0</v>
      </c>
      <c r="X1884" s="57">
        <v>0</v>
      </c>
      <c r="Y1884" s="29">
        <v>0</v>
      </c>
      <c r="Z1884" s="20">
        <v>0</v>
      </c>
      <c r="AA1884" s="20">
        <v>0</v>
      </c>
      <c r="AB1884" s="20">
        <v>0</v>
      </c>
      <c r="AC1884" s="20">
        <v>0</v>
      </c>
      <c r="AD1884" s="20">
        <v>0</v>
      </c>
      <c r="AE1884" s="23">
        <v>0</v>
      </c>
      <c r="AF1884" s="25">
        <v>0</v>
      </c>
      <c r="AG1884" s="360"/>
      <c r="AH1884" s="211">
        <v>0</v>
      </c>
      <c r="AI1884" s="361"/>
      <c r="AJ1884" s="362">
        <v>4</v>
      </c>
      <c r="AK1884" s="181" t="s">
        <v>1935</v>
      </c>
      <c r="AL1884" s="182">
        <v>6.6666666666666671E-3</v>
      </c>
      <c r="AM1884" s="158" t="s">
        <v>943</v>
      </c>
      <c r="AN1884" s="20"/>
      <c r="AO1884" s="20"/>
      <c r="AP1884" s="21"/>
      <c r="AQ1884" s="122" t="s">
        <v>944</v>
      </c>
      <c r="AR1884" s="185" t="s">
        <v>1241</v>
      </c>
      <c r="AS1884" s="101" t="s">
        <v>1286</v>
      </c>
      <c r="AT1884" s="101" t="s">
        <v>1240</v>
      </c>
      <c r="AU1884" s="186" t="s">
        <v>1239</v>
      </c>
      <c r="AW1884" s="161"/>
      <c r="AX1884" s="161"/>
    </row>
    <row r="1885" spans="1:53">
      <c r="A1885" s="21" t="s">
        <v>1044</v>
      </c>
      <c r="B1885" s="555" t="s">
        <v>1092</v>
      </c>
      <c r="C1885" s="68" t="s">
        <v>543</v>
      </c>
      <c r="D1885" s="21" t="s">
        <v>437</v>
      </c>
      <c r="E1885" s="21" t="s">
        <v>192</v>
      </c>
      <c r="F1885" s="21">
        <v>2</v>
      </c>
      <c r="G1885" s="20" t="s">
        <v>1083</v>
      </c>
      <c r="H1885" s="21">
        <v>1</v>
      </c>
      <c r="I1885" s="49">
        <v>1</v>
      </c>
      <c r="J1885" s="31"/>
      <c r="K1885" s="31"/>
      <c r="L1885" s="31"/>
      <c r="M1885" s="38"/>
      <c r="N1885" s="193"/>
      <c r="O1885" s="21"/>
      <c r="P1885" s="21">
        <v>4</v>
      </c>
      <c r="Q1885" s="21">
        <v>4</v>
      </c>
      <c r="R1885" s="21"/>
      <c r="S1885" s="21"/>
      <c r="T1885" s="121"/>
      <c r="U1885" s="50">
        <v>4</v>
      </c>
      <c r="V1885" s="29">
        <v>0</v>
      </c>
      <c r="W1885" s="29">
        <v>0</v>
      </c>
      <c r="X1885" s="57">
        <v>0</v>
      </c>
      <c r="Y1885" s="29">
        <v>0</v>
      </c>
      <c r="Z1885" s="20">
        <v>0</v>
      </c>
      <c r="AA1885" s="20">
        <v>0</v>
      </c>
      <c r="AB1885" s="20">
        <v>0</v>
      </c>
      <c r="AC1885" s="20">
        <v>0</v>
      </c>
      <c r="AD1885" s="20">
        <v>0</v>
      </c>
      <c r="AE1885" s="23">
        <v>0</v>
      </c>
      <c r="AF1885" s="25">
        <v>0</v>
      </c>
      <c r="AG1885" s="360"/>
      <c r="AH1885" s="211">
        <v>0</v>
      </c>
      <c r="AI1885" s="361"/>
      <c r="AJ1885" s="362">
        <v>4</v>
      </c>
      <c r="AK1885" s="181" t="s">
        <v>1935</v>
      </c>
      <c r="AL1885" s="182">
        <v>6.6666666666666671E-3</v>
      </c>
      <c r="AM1885" s="158" t="s">
        <v>943</v>
      </c>
      <c r="AN1885" s="20"/>
      <c r="AO1885" s="20"/>
      <c r="AP1885" s="21"/>
      <c r="AQ1885" s="122" t="s">
        <v>944</v>
      </c>
      <c r="AR1885" s="185" t="s">
        <v>1241</v>
      </c>
      <c r="AS1885" s="101" t="s">
        <v>1286</v>
      </c>
      <c r="AT1885" s="101" t="s">
        <v>1240</v>
      </c>
      <c r="AU1885" s="186" t="s">
        <v>1239</v>
      </c>
      <c r="AW1885" s="161"/>
      <c r="AX1885" s="161"/>
    </row>
    <row r="1886" spans="1:53" ht="25.5">
      <c r="A1886" s="22" t="s">
        <v>999</v>
      </c>
      <c r="B1886" s="555" t="s">
        <v>1093</v>
      </c>
      <c r="C1886" s="68" t="s">
        <v>543</v>
      </c>
      <c r="D1886" s="21" t="s">
        <v>437</v>
      </c>
      <c r="E1886" s="21" t="s">
        <v>192</v>
      </c>
      <c r="F1886" s="21">
        <v>2</v>
      </c>
      <c r="G1886" s="20" t="s">
        <v>1083</v>
      </c>
      <c r="H1886" s="21">
        <v>1</v>
      </c>
      <c r="I1886" s="49">
        <v>1</v>
      </c>
      <c r="J1886" s="31"/>
      <c r="K1886" s="31"/>
      <c r="L1886" s="31"/>
      <c r="M1886" s="38"/>
      <c r="N1886" s="193"/>
      <c r="O1886" s="21"/>
      <c r="P1886" s="21">
        <v>4</v>
      </c>
      <c r="Q1886" s="21">
        <v>4</v>
      </c>
      <c r="R1886" s="21"/>
      <c r="S1886" s="21"/>
      <c r="T1886" s="121"/>
      <c r="U1886" s="50">
        <v>4</v>
      </c>
      <c r="V1886" s="29">
        <v>0</v>
      </c>
      <c r="W1886" s="29">
        <v>0</v>
      </c>
      <c r="X1886" s="57">
        <v>0</v>
      </c>
      <c r="Y1886" s="29">
        <v>0</v>
      </c>
      <c r="Z1886" s="20">
        <v>0</v>
      </c>
      <c r="AA1886" s="20">
        <v>0</v>
      </c>
      <c r="AB1886" s="20">
        <v>0</v>
      </c>
      <c r="AC1886" s="20">
        <v>0</v>
      </c>
      <c r="AD1886" s="20">
        <v>0</v>
      </c>
      <c r="AE1886" s="23">
        <v>0</v>
      </c>
      <c r="AF1886" s="25">
        <v>0</v>
      </c>
      <c r="AG1886" s="360"/>
      <c r="AH1886" s="211">
        <v>0</v>
      </c>
      <c r="AI1886" s="361"/>
      <c r="AJ1886" s="362">
        <v>4</v>
      </c>
      <c r="AK1886" s="181" t="s">
        <v>1935</v>
      </c>
      <c r="AL1886" s="182">
        <v>6.6666666666666671E-3</v>
      </c>
      <c r="AM1886" s="158" t="s">
        <v>943</v>
      </c>
      <c r="AN1886" s="20"/>
      <c r="AO1886" s="20"/>
      <c r="AP1886" s="21"/>
      <c r="AQ1886" s="122" t="s">
        <v>944</v>
      </c>
      <c r="AR1886" s="185" t="s">
        <v>1241</v>
      </c>
      <c r="AS1886" s="101" t="s">
        <v>1286</v>
      </c>
      <c r="AT1886" s="101" t="s">
        <v>1240</v>
      </c>
      <c r="AU1886" s="186" t="s">
        <v>1239</v>
      </c>
      <c r="AW1886" s="161"/>
      <c r="AX1886" s="161"/>
    </row>
    <row r="1887" spans="1:53">
      <c r="A1887" s="22" t="s">
        <v>1015</v>
      </c>
      <c r="B1887" s="555" t="s">
        <v>547</v>
      </c>
      <c r="C1887" s="68" t="s">
        <v>543</v>
      </c>
      <c r="D1887" s="21" t="s">
        <v>437</v>
      </c>
      <c r="E1887" s="21" t="s">
        <v>192</v>
      </c>
      <c r="F1887" s="21">
        <v>2</v>
      </c>
      <c r="G1887" s="20" t="s">
        <v>1083</v>
      </c>
      <c r="H1887" s="21">
        <v>1</v>
      </c>
      <c r="I1887" s="49">
        <v>1</v>
      </c>
      <c r="J1887" s="37"/>
      <c r="K1887" s="31"/>
      <c r="L1887" s="31"/>
      <c r="M1887" s="38"/>
      <c r="N1887" s="193"/>
      <c r="O1887" s="21"/>
      <c r="P1887" s="21">
        <v>4</v>
      </c>
      <c r="Q1887" s="21">
        <v>4</v>
      </c>
      <c r="R1887" s="21"/>
      <c r="S1887" s="21"/>
      <c r="T1887" s="121"/>
      <c r="U1887" s="50">
        <v>4</v>
      </c>
      <c r="V1887" s="29">
        <v>0</v>
      </c>
      <c r="W1887" s="29">
        <v>0</v>
      </c>
      <c r="X1887" s="57">
        <v>0</v>
      </c>
      <c r="Y1887" s="29">
        <v>0</v>
      </c>
      <c r="Z1887" s="20">
        <v>0</v>
      </c>
      <c r="AA1887" s="20">
        <v>0</v>
      </c>
      <c r="AB1887" s="20">
        <v>0</v>
      </c>
      <c r="AC1887" s="20">
        <v>0</v>
      </c>
      <c r="AD1887" s="20">
        <v>0</v>
      </c>
      <c r="AE1887" s="23">
        <v>0</v>
      </c>
      <c r="AF1887" s="25">
        <v>0</v>
      </c>
      <c r="AG1887" s="360"/>
      <c r="AH1887" s="211">
        <v>0</v>
      </c>
      <c r="AI1887" s="361"/>
      <c r="AJ1887" s="362">
        <v>4</v>
      </c>
      <c r="AK1887" s="181" t="s">
        <v>1936</v>
      </c>
      <c r="AL1887" s="182">
        <v>6.6666666666666671E-3</v>
      </c>
      <c r="AM1887" s="158" t="s">
        <v>943</v>
      </c>
      <c r="AN1887" s="20"/>
      <c r="AO1887" s="20"/>
      <c r="AP1887" s="21"/>
      <c r="AQ1887" s="122" t="s">
        <v>944</v>
      </c>
      <c r="AR1887" s="185" t="s">
        <v>1241</v>
      </c>
      <c r="AS1887" s="101" t="s">
        <v>1279</v>
      </c>
      <c r="AT1887" s="101" t="s">
        <v>1240</v>
      </c>
      <c r="AU1887" s="186" t="s">
        <v>1239</v>
      </c>
      <c r="AW1887" s="161"/>
      <c r="AX1887" s="161"/>
    </row>
    <row r="1888" spans="1:53">
      <c r="A1888" s="21" t="s">
        <v>1073</v>
      </c>
      <c r="B1888" s="555" t="s">
        <v>1094</v>
      </c>
      <c r="C1888" s="68" t="s">
        <v>543</v>
      </c>
      <c r="D1888" s="21" t="s">
        <v>437</v>
      </c>
      <c r="E1888" s="21" t="s">
        <v>192</v>
      </c>
      <c r="F1888" s="21">
        <v>2</v>
      </c>
      <c r="G1888" s="20" t="s">
        <v>1083</v>
      </c>
      <c r="H1888" s="21">
        <v>1</v>
      </c>
      <c r="I1888" s="49">
        <v>1</v>
      </c>
      <c r="J1888" s="37"/>
      <c r="K1888" s="31"/>
      <c r="L1888" s="31"/>
      <c r="M1888" s="38"/>
      <c r="N1888" s="193"/>
      <c r="O1888" s="21"/>
      <c r="P1888" s="21">
        <v>4</v>
      </c>
      <c r="Q1888" s="21">
        <v>4</v>
      </c>
      <c r="R1888" s="21"/>
      <c r="S1888" s="21"/>
      <c r="T1888" s="121"/>
      <c r="U1888" s="50">
        <v>4</v>
      </c>
      <c r="V1888" s="29">
        <v>0</v>
      </c>
      <c r="W1888" s="29">
        <v>0</v>
      </c>
      <c r="X1888" s="57">
        <v>0</v>
      </c>
      <c r="Y1888" s="29">
        <v>0</v>
      </c>
      <c r="Z1888" s="20">
        <v>0</v>
      </c>
      <c r="AA1888" s="20">
        <v>0</v>
      </c>
      <c r="AB1888" s="20">
        <v>0</v>
      </c>
      <c r="AC1888" s="20">
        <v>0</v>
      </c>
      <c r="AD1888" s="20">
        <v>0</v>
      </c>
      <c r="AE1888" s="23">
        <v>0</v>
      </c>
      <c r="AF1888" s="25">
        <v>0</v>
      </c>
      <c r="AG1888" s="360"/>
      <c r="AH1888" s="211">
        <v>0</v>
      </c>
      <c r="AI1888" s="361"/>
      <c r="AJ1888" s="362">
        <v>4</v>
      </c>
      <c r="AK1888" s="181" t="s">
        <v>1936</v>
      </c>
      <c r="AL1888" s="182">
        <v>6.6666666666666671E-3</v>
      </c>
      <c r="AM1888" s="158" t="s">
        <v>943</v>
      </c>
      <c r="AN1888" s="20"/>
      <c r="AO1888" s="20"/>
      <c r="AP1888" s="21"/>
      <c r="AQ1888" s="122" t="s">
        <v>944</v>
      </c>
      <c r="AR1888" s="185" t="s">
        <v>1241</v>
      </c>
      <c r="AS1888" s="101" t="s">
        <v>1279</v>
      </c>
      <c r="AT1888" s="101" t="s">
        <v>1240</v>
      </c>
      <c r="AU1888" s="186" t="s">
        <v>1239</v>
      </c>
      <c r="AW1888" s="161"/>
      <c r="AX1888" s="161"/>
    </row>
    <row r="1889" spans="1:50">
      <c r="A1889" s="22" t="s">
        <v>1075</v>
      </c>
      <c r="B1889" s="555" t="s">
        <v>1095</v>
      </c>
      <c r="C1889" s="68" t="s">
        <v>543</v>
      </c>
      <c r="D1889" s="21" t="s">
        <v>437</v>
      </c>
      <c r="E1889" s="21" t="s">
        <v>192</v>
      </c>
      <c r="F1889" s="21">
        <v>2</v>
      </c>
      <c r="G1889" s="20" t="s">
        <v>1083</v>
      </c>
      <c r="H1889" s="21">
        <v>1</v>
      </c>
      <c r="I1889" s="49">
        <v>1</v>
      </c>
      <c r="J1889" s="37"/>
      <c r="K1889" s="31"/>
      <c r="L1889" s="31"/>
      <c r="M1889" s="38"/>
      <c r="N1889" s="193"/>
      <c r="O1889" s="21"/>
      <c r="P1889" s="21">
        <v>4</v>
      </c>
      <c r="Q1889" s="21">
        <v>4</v>
      </c>
      <c r="R1889" s="21"/>
      <c r="S1889" s="21"/>
      <c r="T1889" s="121"/>
      <c r="U1889" s="50">
        <v>4</v>
      </c>
      <c r="V1889" s="29">
        <v>0</v>
      </c>
      <c r="W1889" s="29">
        <v>0</v>
      </c>
      <c r="X1889" s="57">
        <v>0</v>
      </c>
      <c r="Y1889" s="29">
        <v>0</v>
      </c>
      <c r="Z1889" s="20">
        <v>0</v>
      </c>
      <c r="AA1889" s="20">
        <v>0</v>
      </c>
      <c r="AB1889" s="20">
        <v>0</v>
      </c>
      <c r="AC1889" s="20">
        <v>0</v>
      </c>
      <c r="AD1889" s="20">
        <v>0</v>
      </c>
      <c r="AE1889" s="23">
        <v>0</v>
      </c>
      <c r="AF1889" s="25">
        <v>0</v>
      </c>
      <c r="AG1889" s="360"/>
      <c r="AH1889" s="211">
        <v>0</v>
      </c>
      <c r="AI1889" s="361"/>
      <c r="AJ1889" s="362">
        <v>4</v>
      </c>
      <c r="AK1889" s="181" t="s">
        <v>1936</v>
      </c>
      <c r="AL1889" s="182">
        <v>6.6666666666666671E-3</v>
      </c>
      <c r="AM1889" s="158" t="s">
        <v>943</v>
      </c>
      <c r="AN1889" s="20"/>
      <c r="AO1889" s="20"/>
      <c r="AP1889" s="21"/>
      <c r="AQ1889" s="122" t="s">
        <v>944</v>
      </c>
      <c r="AR1889" s="185" t="s">
        <v>1241</v>
      </c>
      <c r="AS1889" s="101" t="s">
        <v>1279</v>
      </c>
      <c r="AT1889" s="101" t="s">
        <v>1240</v>
      </c>
      <c r="AU1889" s="186" t="s">
        <v>1239</v>
      </c>
      <c r="AW1889" s="161"/>
      <c r="AX1889" s="161"/>
    </row>
    <row r="1890" spans="1:50" ht="25.5">
      <c r="A1890" s="22" t="s">
        <v>1099</v>
      </c>
      <c r="B1890" s="555" t="s">
        <v>1100</v>
      </c>
      <c r="C1890" s="68" t="s">
        <v>543</v>
      </c>
      <c r="D1890" s="21" t="s">
        <v>437</v>
      </c>
      <c r="E1890" s="21" t="s">
        <v>192</v>
      </c>
      <c r="F1890" s="21">
        <v>2</v>
      </c>
      <c r="G1890" s="20" t="s">
        <v>1083</v>
      </c>
      <c r="H1890" s="21">
        <v>1</v>
      </c>
      <c r="I1890" s="49">
        <v>1</v>
      </c>
      <c r="J1890" s="37"/>
      <c r="K1890" s="31"/>
      <c r="L1890" s="31"/>
      <c r="M1890" s="38"/>
      <c r="N1890" s="193"/>
      <c r="O1890" s="21"/>
      <c r="P1890" s="21">
        <v>4</v>
      </c>
      <c r="Q1890" s="21">
        <v>4</v>
      </c>
      <c r="R1890" s="21"/>
      <c r="S1890" s="21"/>
      <c r="T1890" s="121"/>
      <c r="U1890" s="50">
        <v>4</v>
      </c>
      <c r="V1890" s="29">
        <v>0</v>
      </c>
      <c r="W1890" s="29">
        <v>0</v>
      </c>
      <c r="X1890" s="57">
        <v>0</v>
      </c>
      <c r="Y1890" s="29">
        <v>0</v>
      </c>
      <c r="Z1890" s="20">
        <v>0</v>
      </c>
      <c r="AA1890" s="20">
        <v>0</v>
      </c>
      <c r="AB1890" s="20">
        <v>0</v>
      </c>
      <c r="AC1890" s="20">
        <v>0</v>
      </c>
      <c r="AD1890" s="20">
        <v>0</v>
      </c>
      <c r="AE1890" s="23">
        <v>0</v>
      </c>
      <c r="AF1890" s="25">
        <v>0</v>
      </c>
      <c r="AG1890" s="360"/>
      <c r="AH1890" s="211">
        <v>0</v>
      </c>
      <c r="AI1890" s="361"/>
      <c r="AJ1890" s="362">
        <v>4</v>
      </c>
      <c r="AK1890" s="181" t="s">
        <v>1935</v>
      </c>
      <c r="AL1890" s="182">
        <v>6.6666666666666671E-3</v>
      </c>
      <c r="AM1890" s="158" t="s">
        <v>943</v>
      </c>
      <c r="AN1890" s="20"/>
      <c r="AO1890" s="20"/>
      <c r="AP1890" s="21"/>
      <c r="AQ1890" s="122" t="s">
        <v>944</v>
      </c>
      <c r="AR1890" s="185" t="s">
        <v>1241</v>
      </c>
      <c r="AS1890" s="101" t="s">
        <v>1286</v>
      </c>
      <c r="AT1890" s="101" t="s">
        <v>1240</v>
      </c>
      <c r="AU1890" s="186" t="s">
        <v>1239</v>
      </c>
      <c r="AW1890" s="161"/>
      <c r="AX1890" s="161"/>
    </row>
    <row r="1891" spans="1:50">
      <c r="AW1891" s="161"/>
      <c r="AX1891" s="161"/>
    </row>
    <row r="1892" spans="1:50">
      <c r="AW1892" s="161"/>
      <c r="AX1892" s="161"/>
    </row>
    <row r="1893" spans="1:50">
      <c r="AW1893" s="161"/>
      <c r="AX1893" s="161"/>
    </row>
    <row r="1894" spans="1:50">
      <c r="AW1894" s="161"/>
      <c r="AX1894" s="161"/>
    </row>
    <row r="1895" spans="1:50">
      <c r="AW1895" s="161"/>
      <c r="AX1895" s="161"/>
    </row>
    <row r="1896" spans="1:50">
      <c r="AW1896" s="161"/>
      <c r="AX1896" s="161"/>
    </row>
    <row r="1897" spans="1:50">
      <c r="AW1897" s="161"/>
      <c r="AX1897" s="161"/>
    </row>
    <row r="1898" spans="1:50">
      <c r="AW1898" s="161"/>
      <c r="AX1898" s="161"/>
    </row>
    <row r="1899" spans="1:50">
      <c r="AW1899" s="161"/>
      <c r="AX1899" s="161"/>
    </row>
    <row r="1900" spans="1:50">
      <c r="AW1900" s="161"/>
      <c r="AX1900" s="161"/>
    </row>
    <row r="1901" spans="1:50">
      <c r="AW1901" s="161"/>
      <c r="AX1901" s="161"/>
    </row>
    <row r="1902" spans="1:50">
      <c r="AW1902" s="161"/>
      <c r="AX1902" s="161"/>
    </row>
    <row r="1903" spans="1:50">
      <c r="AW1903" s="161"/>
      <c r="AX1903" s="161"/>
    </row>
    <row r="1904" spans="1:50">
      <c r="AW1904" s="161"/>
      <c r="AX1904" s="161"/>
    </row>
    <row r="1905" spans="49:50">
      <c r="AW1905" s="161"/>
      <c r="AX1905" s="161"/>
    </row>
    <row r="1906" spans="49:50">
      <c r="AW1906" s="161"/>
      <c r="AX1906" s="161"/>
    </row>
    <row r="1907" spans="49:50">
      <c r="AW1907" s="161"/>
      <c r="AX1907" s="161"/>
    </row>
    <row r="1908" spans="49:50">
      <c r="AW1908" s="161"/>
      <c r="AX1908" s="161"/>
    </row>
    <row r="1909" spans="49:50">
      <c r="AW1909" s="161"/>
      <c r="AX1909" s="161"/>
    </row>
    <row r="1910" spans="49:50">
      <c r="AW1910" s="161"/>
      <c r="AX1910" s="161"/>
    </row>
    <row r="1911" spans="49:50">
      <c r="AW1911" s="161"/>
      <c r="AX1911" s="161"/>
    </row>
    <row r="1912" spans="49:50">
      <c r="AW1912" s="161"/>
      <c r="AX1912" s="161"/>
    </row>
    <row r="1913" spans="49:50">
      <c r="AW1913" s="161"/>
      <c r="AX1913" s="161"/>
    </row>
    <row r="1914" spans="49:50">
      <c r="AW1914" s="161"/>
      <c r="AX1914" s="161"/>
    </row>
    <row r="1915" spans="49:50">
      <c r="AW1915" s="161"/>
      <c r="AX1915" s="161"/>
    </row>
    <row r="1916" spans="49:50">
      <c r="AW1916" s="161"/>
      <c r="AX1916" s="161"/>
    </row>
    <row r="1917" spans="49:50">
      <c r="AW1917" s="161"/>
      <c r="AX1917" s="161"/>
    </row>
    <row r="1918" spans="49:50">
      <c r="AW1918" s="161"/>
      <c r="AX1918" s="161"/>
    </row>
    <row r="1919" spans="49:50">
      <c r="AW1919" s="161"/>
      <c r="AX1919" s="161"/>
    </row>
    <row r="1920" spans="49:50">
      <c r="AW1920" s="161"/>
      <c r="AX1920" s="161"/>
    </row>
    <row r="1921" spans="49:50">
      <c r="AW1921" s="161"/>
      <c r="AX1921" s="161"/>
    </row>
    <row r="1922" spans="49:50">
      <c r="AW1922" s="161"/>
      <c r="AX1922" s="161"/>
    </row>
    <row r="1923" spans="49:50">
      <c r="AW1923" s="161"/>
      <c r="AX1923" s="161"/>
    </row>
    <row r="1924" spans="49:50">
      <c r="AW1924" s="161"/>
      <c r="AX1924" s="161"/>
    </row>
    <row r="1925" spans="49:50">
      <c r="AW1925" s="161"/>
      <c r="AX1925" s="161"/>
    </row>
    <row r="1926" spans="49:50">
      <c r="AW1926" s="161"/>
      <c r="AX1926" s="161"/>
    </row>
    <row r="1927" spans="49:50">
      <c r="AW1927" s="161"/>
      <c r="AX1927" s="161"/>
    </row>
    <row r="1928" spans="49:50">
      <c r="AW1928" s="161"/>
      <c r="AX1928" s="161"/>
    </row>
    <row r="1929" spans="49:50">
      <c r="AW1929" s="161"/>
      <c r="AX1929" s="161"/>
    </row>
    <row r="1930" spans="49:50">
      <c r="AW1930" s="161"/>
      <c r="AX1930" s="161"/>
    </row>
    <row r="1931" spans="49:50">
      <c r="AW1931" s="161"/>
      <c r="AX1931" s="161"/>
    </row>
    <row r="1932" spans="49:50">
      <c r="AW1932" s="161"/>
      <c r="AX1932" s="161"/>
    </row>
    <row r="1933" spans="49:50">
      <c r="AW1933" s="161"/>
      <c r="AX1933" s="161"/>
    </row>
    <row r="1934" spans="49:50">
      <c r="AW1934" s="161"/>
      <c r="AX1934" s="161"/>
    </row>
    <row r="1935" spans="49:50">
      <c r="AW1935" s="161"/>
      <c r="AX1935" s="161"/>
    </row>
    <row r="1936" spans="49:50">
      <c r="AW1936" s="161"/>
      <c r="AX1936" s="161"/>
    </row>
    <row r="1937" spans="49:50">
      <c r="AW1937" s="161"/>
      <c r="AX1937" s="161"/>
    </row>
    <row r="1938" spans="49:50">
      <c r="AW1938" s="161"/>
      <c r="AX1938" s="161"/>
    </row>
    <row r="1939" spans="49:50">
      <c r="AW1939" s="161"/>
      <c r="AX1939" s="161"/>
    </row>
    <row r="1940" spans="49:50">
      <c r="AW1940" s="161"/>
      <c r="AX1940" s="161"/>
    </row>
    <row r="1941" spans="49:50">
      <c r="AW1941" s="161"/>
      <c r="AX1941" s="161"/>
    </row>
    <row r="1942" spans="49:50">
      <c r="AW1942" s="161"/>
      <c r="AX1942" s="161"/>
    </row>
    <row r="1943" spans="49:50">
      <c r="AW1943" s="161"/>
      <c r="AX1943" s="161"/>
    </row>
    <row r="1944" spans="49:50">
      <c r="AW1944" s="161"/>
      <c r="AX1944" s="161"/>
    </row>
    <row r="1945" spans="49:50">
      <c r="AW1945" s="161"/>
      <c r="AX1945" s="161"/>
    </row>
    <row r="1946" spans="49:50">
      <c r="AW1946" s="161"/>
      <c r="AX1946" s="161"/>
    </row>
    <row r="1947" spans="49:50">
      <c r="AW1947" s="161"/>
      <c r="AX1947" s="161"/>
    </row>
    <row r="1948" spans="49:50">
      <c r="AW1948" s="161"/>
      <c r="AX1948" s="161"/>
    </row>
    <row r="1949" spans="49:50">
      <c r="AW1949" s="161"/>
      <c r="AX1949" s="161"/>
    </row>
    <row r="1950" spans="49:50">
      <c r="AW1950" s="161"/>
      <c r="AX1950" s="161"/>
    </row>
    <row r="1951" spans="49:50">
      <c r="AW1951" s="161"/>
      <c r="AX1951" s="161"/>
    </row>
    <row r="1952" spans="49:50">
      <c r="AW1952" s="161"/>
      <c r="AX1952" s="161"/>
    </row>
    <row r="1953" spans="49:50">
      <c r="AW1953" s="161"/>
      <c r="AX1953" s="161"/>
    </row>
    <row r="1954" spans="49:50">
      <c r="AW1954" s="161"/>
      <c r="AX1954" s="161"/>
    </row>
    <row r="1955" spans="49:50">
      <c r="AW1955" s="161"/>
      <c r="AX1955" s="161"/>
    </row>
    <row r="1956" spans="49:50">
      <c r="AW1956" s="161"/>
      <c r="AX1956" s="161"/>
    </row>
    <row r="1957" spans="49:50">
      <c r="AW1957" s="161"/>
      <c r="AX1957" s="161"/>
    </row>
    <row r="1958" spans="49:50">
      <c r="AW1958" s="161"/>
      <c r="AX1958" s="161"/>
    </row>
    <row r="1959" spans="49:50">
      <c r="AW1959" s="161"/>
      <c r="AX1959" s="161"/>
    </row>
    <row r="1960" spans="49:50">
      <c r="AW1960" s="161"/>
      <c r="AX1960" s="161"/>
    </row>
    <row r="1961" spans="49:50">
      <c r="AW1961" s="161"/>
      <c r="AX1961" s="161"/>
    </row>
    <row r="1962" spans="49:50">
      <c r="AW1962" s="161"/>
      <c r="AX1962" s="161"/>
    </row>
    <row r="1963" spans="49:50">
      <c r="AW1963" s="161"/>
      <c r="AX1963" s="161"/>
    </row>
    <row r="1964" spans="49:50">
      <c r="AW1964" s="161"/>
      <c r="AX1964" s="161"/>
    </row>
    <row r="1965" spans="49:50">
      <c r="AW1965" s="161"/>
      <c r="AX1965" s="161"/>
    </row>
    <row r="1966" spans="49:50">
      <c r="AW1966" s="161"/>
      <c r="AX1966" s="161"/>
    </row>
    <row r="1967" spans="49:50">
      <c r="AW1967" s="161"/>
      <c r="AX1967" s="161"/>
    </row>
    <row r="1968" spans="49:50">
      <c r="AW1968" s="161"/>
      <c r="AX1968" s="161"/>
    </row>
    <row r="1969" spans="49:50">
      <c r="AW1969" s="161"/>
      <c r="AX1969" s="161"/>
    </row>
    <row r="1970" spans="49:50">
      <c r="AW1970" s="161"/>
      <c r="AX1970" s="161"/>
    </row>
    <row r="1971" spans="49:50">
      <c r="AW1971" s="161"/>
      <c r="AX1971" s="161"/>
    </row>
    <row r="1972" spans="49:50">
      <c r="AW1972" s="161"/>
      <c r="AX1972" s="161"/>
    </row>
    <row r="1973" spans="49:50">
      <c r="AW1973" s="161"/>
      <c r="AX1973" s="161"/>
    </row>
    <row r="1974" spans="49:50">
      <c r="AW1974" s="161"/>
      <c r="AX1974" s="161"/>
    </row>
    <row r="1975" spans="49:50">
      <c r="AW1975" s="161"/>
      <c r="AX1975" s="161"/>
    </row>
    <row r="1976" spans="49:50">
      <c r="AW1976" s="161"/>
      <c r="AX1976" s="161"/>
    </row>
    <row r="1977" spans="49:50">
      <c r="AW1977" s="161"/>
      <c r="AX1977" s="161"/>
    </row>
    <row r="1978" spans="49:50">
      <c r="AW1978" s="161"/>
      <c r="AX1978" s="161"/>
    </row>
    <row r="1979" spans="49:50">
      <c r="AW1979" s="161"/>
      <c r="AX1979" s="161"/>
    </row>
    <row r="1980" spans="49:50">
      <c r="AW1980" s="161"/>
      <c r="AX1980" s="161"/>
    </row>
    <row r="1981" spans="49:50">
      <c r="AW1981" s="161"/>
      <c r="AX1981" s="161"/>
    </row>
    <row r="1982" spans="49:50">
      <c r="AW1982" s="161"/>
      <c r="AX1982" s="161"/>
    </row>
    <row r="1983" spans="49:50">
      <c r="AW1983" s="161"/>
      <c r="AX1983" s="161"/>
    </row>
    <row r="1984" spans="49:50">
      <c r="AW1984" s="161"/>
      <c r="AX1984" s="161"/>
    </row>
    <row r="1985" spans="49:50">
      <c r="AW1985" s="161"/>
      <c r="AX1985" s="161"/>
    </row>
    <row r="1986" spans="49:50">
      <c r="AW1986" s="161"/>
      <c r="AX1986" s="161"/>
    </row>
    <row r="1987" spans="49:50">
      <c r="AW1987" s="161"/>
      <c r="AX1987" s="161"/>
    </row>
    <row r="1988" spans="49:50">
      <c r="AW1988" s="161"/>
      <c r="AX1988" s="161"/>
    </row>
    <row r="1989" spans="49:50">
      <c r="AW1989" s="161"/>
      <c r="AX1989" s="161"/>
    </row>
    <row r="1990" spans="49:50">
      <c r="AW1990" s="161"/>
      <c r="AX1990" s="161"/>
    </row>
    <row r="1991" spans="49:50">
      <c r="AW1991" s="161"/>
      <c r="AX1991" s="161"/>
    </row>
    <row r="1992" spans="49:50">
      <c r="AW1992" s="161"/>
      <c r="AX1992" s="161"/>
    </row>
    <row r="1993" spans="49:50">
      <c r="AW1993" s="161"/>
      <c r="AX1993" s="161"/>
    </row>
    <row r="1994" spans="49:50">
      <c r="AW1994" s="161"/>
      <c r="AX1994" s="161"/>
    </row>
    <row r="1995" spans="49:50">
      <c r="AW1995" s="161"/>
      <c r="AX1995" s="161"/>
    </row>
    <row r="1996" spans="49:50">
      <c r="AW1996" s="161"/>
      <c r="AX1996" s="161"/>
    </row>
    <row r="1997" spans="49:50">
      <c r="AW1997" s="161"/>
      <c r="AX1997" s="161"/>
    </row>
    <row r="1998" spans="49:50">
      <c r="AW1998" s="161"/>
      <c r="AX1998" s="161"/>
    </row>
    <row r="1999" spans="49:50">
      <c r="AW1999" s="161"/>
      <c r="AX1999" s="161"/>
    </row>
    <row r="2000" spans="49:50">
      <c r="AW2000" s="161"/>
      <c r="AX2000" s="161"/>
    </row>
    <row r="2001" spans="49:50">
      <c r="AW2001" s="161"/>
      <c r="AX2001" s="161"/>
    </row>
    <row r="2002" spans="49:50">
      <c r="AW2002" s="161"/>
      <c r="AX2002" s="161"/>
    </row>
    <row r="2003" spans="49:50">
      <c r="AW2003" s="161"/>
      <c r="AX2003" s="161"/>
    </row>
    <row r="2004" spans="49:50">
      <c r="AW2004" s="161"/>
      <c r="AX2004" s="161"/>
    </row>
    <row r="2005" spans="49:50">
      <c r="AW2005" s="161"/>
      <c r="AX2005" s="161"/>
    </row>
    <row r="2006" spans="49:50">
      <c r="AW2006" s="161"/>
      <c r="AX2006" s="161"/>
    </row>
    <row r="2007" spans="49:50">
      <c r="AW2007" s="161"/>
      <c r="AX2007" s="161"/>
    </row>
    <row r="2008" spans="49:50">
      <c r="AW2008" s="161"/>
      <c r="AX2008" s="161"/>
    </row>
    <row r="2009" spans="49:50">
      <c r="AW2009" s="161"/>
      <c r="AX2009" s="161"/>
    </row>
    <row r="2010" spans="49:50">
      <c r="AW2010" s="161"/>
      <c r="AX2010" s="161"/>
    </row>
    <row r="2011" spans="49:50">
      <c r="AW2011" s="161"/>
      <c r="AX2011" s="161"/>
    </row>
    <row r="2012" spans="49:50">
      <c r="AW2012" s="161"/>
      <c r="AX2012" s="161"/>
    </row>
    <row r="2013" spans="49:50">
      <c r="AW2013" s="161"/>
      <c r="AX2013" s="161"/>
    </row>
    <row r="2014" spans="49:50">
      <c r="AW2014" s="161"/>
      <c r="AX2014" s="161"/>
    </row>
    <row r="2015" spans="49:50">
      <c r="AW2015" s="161"/>
      <c r="AX2015" s="161"/>
    </row>
    <row r="2016" spans="49:50">
      <c r="AW2016" s="161"/>
      <c r="AX2016" s="161"/>
    </row>
    <row r="2017" spans="49:50">
      <c r="AW2017" s="161"/>
      <c r="AX2017" s="161"/>
    </row>
    <row r="2018" spans="49:50">
      <c r="AW2018" s="161"/>
      <c r="AX2018" s="161"/>
    </row>
    <row r="2019" spans="49:50">
      <c r="AW2019" s="161"/>
      <c r="AX2019" s="161"/>
    </row>
    <row r="2020" spans="49:50">
      <c r="AW2020" s="161"/>
      <c r="AX2020" s="161"/>
    </row>
    <row r="2021" spans="49:50">
      <c r="AW2021" s="161"/>
      <c r="AX2021" s="161"/>
    </row>
    <row r="2022" spans="49:50">
      <c r="AW2022" s="161"/>
      <c r="AX2022" s="161"/>
    </row>
    <row r="2023" spans="49:50">
      <c r="AW2023" s="161"/>
      <c r="AX2023" s="161"/>
    </row>
    <row r="2024" spans="49:50">
      <c r="AW2024" s="161"/>
      <c r="AX2024" s="161"/>
    </row>
    <row r="2025" spans="49:50">
      <c r="AW2025" s="161"/>
      <c r="AX2025" s="161"/>
    </row>
    <row r="2026" spans="49:50">
      <c r="AW2026" s="161"/>
      <c r="AX2026" s="161"/>
    </row>
    <row r="2027" spans="49:50">
      <c r="AW2027" s="161"/>
      <c r="AX2027" s="161"/>
    </row>
    <row r="2028" spans="49:50">
      <c r="AW2028" s="161"/>
      <c r="AX2028" s="161"/>
    </row>
    <row r="2029" spans="49:50">
      <c r="AW2029" s="161"/>
      <c r="AX2029" s="161"/>
    </row>
    <row r="2030" spans="49:50">
      <c r="AW2030" s="161"/>
      <c r="AX2030" s="161"/>
    </row>
    <row r="2031" spans="49:50">
      <c r="AW2031" s="161"/>
      <c r="AX2031" s="161"/>
    </row>
    <row r="2032" spans="49:50">
      <c r="AW2032" s="161"/>
      <c r="AX2032" s="161"/>
    </row>
    <row r="2033" spans="49:50">
      <c r="AW2033" s="161"/>
      <c r="AX2033" s="161"/>
    </row>
    <row r="2034" spans="49:50">
      <c r="AW2034" s="161"/>
      <c r="AX2034" s="161"/>
    </row>
    <row r="2035" spans="49:50">
      <c r="AW2035" s="161"/>
      <c r="AX2035" s="161"/>
    </row>
    <row r="2036" spans="49:50">
      <c r="AW2036" s="161"/>
      <c r="AX2036" s="161"/>
    </row>
    <row r="2037" spans="49:50">
      <c r="AW2037" s="161"/>
      <c r="AX2037" s="161"/>
    </row>
    <row r="2038" spans="49:50">
      <c r="AW2038" s="161"/>
      <c r="AX2038" s="161"/>
    </row>
    <row r="2039" spans="49:50">
      <c r="AW2039" s="161"/>
      <c r="AX2039" s="161"/>
    </row>
    <row r="2040" spans="49:50">
      <c r="AW2040" s="161"/>
      <c r="AX2040" s="161"/>
    </row>
    <row r="2041" spans="49:50">
      <c r="AW2041" s="161"/>
      <c r="AX2041" s="161"/>
    </row>
    <row r="2042" spans="49:50">
      <c r="AW2042" s="161"/>
      <c r="AX2042" s="161"/>
    </row>
    <row r="2043" spans="49:50">
      <c r="AW2043" s="161"/>
      <c r="AX2043" s="161"/>
    </row>
    <row r="2044" spans="49:50">
      <c r="AW2044" s="161"/>
      <c r="AX2044" s="161"/>
    </row>
    <row r="2045" spans="49:50">
      <c r="AW2045" s="161"/>
      <c r="AX2045" s="161"/>
    </row>
    <row r="2046" spans="49:50">
      <c r="AW2046" s="161"/>
      <c r="AX2046" s="161"/>
    </row>
    <row r="2047" spans="49:50">
      <c r="AW2047" s="161"/>
      <c r="AX2047" s="161"/>
    </row>
    <row r="2048" spans="49:50">
      <c r="AW2048" s="161"/>
      <c r="AX2048" s="161"/>
    </row>
    <row r="2049" spans="49:50">
      <c r="AW2049" s="161"/>
      <c r="AX2049" s="161"/>
    </row>
    <row r="2050" spans="49:50">
      <c r="AW2050" s="161"/>
      <c r="AX2050" s="161"/>
    </row>
    <row r="2051" spans="49:50">
      <c r="AW2051" s="161"/>
      <c r="AX2051" s="161"/>
    </row>
    <row r="2052" spans="49:50">
      <c r="AW2052" s="161"/>
      <c r="AX2052" s="161"/>
    </row>
    <row r="2053" spans="49:50">
      <c r="AW2053" s="161"/>
      <c r="AX2053" s="161"/>
    </row>
    <row r="2054" spans="49:50">
      <c r="AW2054" s="161"/>
      <c r="AX2054" s="161"/>
    </row>
    <row r="2055" spans="49:50">
      <c r="AW2055" s="161"/>
      <c r="AX2055" s="161"/>
    </row>
    <row r="2056" spans="49:50">
      <c r="AW2056" s="161"/>
      <c r="AX2056" s="161"/>
    </row>
    <row r="2057" spans="49:50">
      <c r="AW2057" s="161"/>
      <c r="AX2057" s="161"/>
    </row>
    <row r="2058" spans="49:50">
      <c r="AW2058" s="161"/>
      <c r="AX2058" s="161"/>
    </row>
    <row r="2059" spans="49:50">
      <c r="AW2059" s="161"/>
      <c r="AX2059" s="161"/>
    </row>
    <row r="2060" spans="49:50">
      <c r="AW2060" s="161"/>
      <c r="AX2060" s="161"/>
    </row>
    <row r="2061" spans="49:50">
      <c r="AW2061" s="161"/>
      <c r="AX2061" s="161"/>
    </row>
    <row r="2062" spans="49:50">
      <c r="AW2062" s="161"/>
      <c r="AX2062" s="161"/>
    </row>
    <row r="2063" spans="49:50">
      <c r="AW2063" s="161"/>
      <c r="AX2063" s="161"/>
    </row>
    <row r="2064" spans="49:50">
      <c r="AW2064" s="161"/>
      <c r="AX2064" s="161"/>
    </row>
    <row r="2065" spans="49:50">
      <c r="AW2065" s="161"/>
      <c r="AX2065" s="161"/>
    </row>
    <row r="2066" spans="49:50">
      <c r="AW2066" s="161"/>
      <c r="AX2066" s="161"/>
    </row>
    <row r="2067" spans="49:50">
      <c r="AW2067" s="161"/>
      <c r="AX2067" s="161"/>
    </row>
    <row r="2068" spans="49:50">
      <c r="AW2068" s="161"/>
      <c r="AX2068" s="161"/>
    </row>
    <row r="2069" spans="49:50">
      <c r="AW2069" s="161"/>
      <c r="AX2069" s="161"/>
    </row>
    <row r="2070" spans="49:50">
      <c r="AW2070" s="161"/>
      <c r="AX2070" s="161"/>
    </row>
    <row r="2071" spans="49:50">
      <c r="AW2071" s="161"/>
      <c r="AX2071" s="161"/>
    </row>
    <row r="2072" spans="49:50">
      <c r="AW2072" s="161"/>
      <c r="AX2072" s="161"/>
    </row>
    <row r="2073" spans="49:50">
      <c r="AW2073" s="161"/>
      <c r="AX2073" s="161"/>
    </row>
    <row r="2074" spans="49:50">
      <c r="AW2074" s="161"/>
      <c r="AX2074" s="161"/>
    </row>
    <row r="2075" spans="49:50">
      <c r="AW2075" s="161"/>
      <c r="AX2075" s="161"/>
    </row>
    <row r="2076" spans="49:50">
      <c r="AW2076" s="161"/>
      <c r="AX2076" s="161"/>
    </row>
    <row r="2077" spans="49:50">
      <c r="AW2077" s="161"/>
      <c r="AX2077" s="161"/>
    </row>
    <row r="2078" spans="49:50">
      <c r="AW2078" s="161"/>
      <c r="AX2078" s="161"/>
    </row>
    <row r="2079" spans="49:50">
      <c r="AW2079" s="161"/>
      <c r="AX2079" s="161"/>
    </row>
    <row r="2080" spans="49:50">
      <c r="AW2080" s="161"/>
      <c r="AX2080" s="161"/>
    </row>
    <row r="2081" spans="49:50">
      <c r="AW2081" s="161"/>
      <c r="AX2081" s="161"/>
    </row>
    <row r="2082" spans="49:50">
      <c r="AW2082" s="161"/>
      <c r="AX2082" s="161"/>
    </row>
    <row r="2083" spans="49:50">
      <c r="AW2083" s="161"/>
      <c r="AX2083" s="161"/>
    </row>
    <row r="2084" spans="49:50">
      <c r="AW2084" s="161"/>
      <c r="AX2084" s="161"/>
    </row>
    <row r="2085" spans="49:50">
      <c r="AW2085" s="161"/>
      <c r="AX2085" s="161"/>
    </row>
    <row r="2086" spans="49:50">
      <c r="AW2086" s="161"/>
      <c r="AX2086" s="161"/>
    </row>
    <row r="2087" spans="49:50">
      <c r="AW2087" s="161"/>
      <c r="AX2087" s="161"/>
    </row>
    <row r="2088" spans="49:50">
      <c r="AW2088" s="161"/>
      <c r="AX2088" s="161"/>
    </row>
    <row r="2089" spans="49:50">
      <c r="AW2089" s="161"/>
      <c r="AX2089" s="161"/>
    </row>
    <row r="2090" spans="49:50">
      <c r="AW2090" s="161"/>
      <c r="AX2090" s="161"/>
    </row>
    <row r="2091" spans="49:50">
      <c r="AW2091" s="161"/>
      <c r="AX2091" s="161"/>
    </row>
    <row r="2092" spans="49:50">
      <c r="AW2092" s="161"/>
      <c r="AX2092" s="161"/>
    </row>
    <row r="2093" spans="49:50">
      <c r="AW2093" s="161"/>
      <c r="AX2093" s="161"/>
    </row>
    <row r="2094" spans="49:50">
      <c r="AW2094" s="161"/>
      <c r="AX2094" s="161"/>
    </row>
    <row r="2095" spans="49:50">
      <c r="AW2095" s="161"/>
      <c r="AX2095" s="161"/>
    </row>
    <row r="2096" spans="49:50">
      <c r="AW2096" s="161"/>
      <c r="AX2096" s="161"/>
    </row>
    <row r="2097" spans="49:50">
      <c r="AW2097" s="161"/>
      <c r="AX2097" s="161"/>
    </row>
    <row r="2098" spans="49:50">
      <c r="AW2098" s="161"/>
      <c r="AX2098" s="161"/>
    </row>
    <row r="2099" spans="49:50">
      <c r="AW2099" s="161"/>
      <c r="AX2099" s="161"/>
    </row>
    <row r="2100" spans="49:50">
      <c r="AW2100" s="161"/>
      <c r="AX2100" s="161"/>
    </row>
    <row r="2101" spans="49:50">
      <c r="AW2101" s="161"/>
      <c r="AX2101" s="161"/>
    </row>
    <row r="2102" spans="49:50">
      <c r="AW2102" s="161"/>
      <c r="AX2102" s="161"/>
    </row>
    <row r="2103" spans="49:50">
      <c r="AW2103" s="161"/>
      <c r="AX2103" s="161"/>
    </row>
    <row r="2104" spans="49:50">
      <c r="AW2104" s="161"/>
      <c r="AX2104" s="161"/>
    </row>
    <row r="2105" spans="49:50">
      <c r="AW2105" s="161"/>
      <c r="AX2105" s="161"/>
    </row>
    <row r="2106" spans="49:50">
      <c r="AW2106" s="161"/>
      <c r="AX2106" s="161"/>
    </row>
    <row r="2107" spans="49:50">
      <c r="AW2107" s="161"/>
      <c r="AX2107" s="161"/>
    </row>
    <row r="2108" spans="49:50">
      <c r="AW2108" s="161"/>
      <c r="AX2108" s="161"/>
    </row>
    <row r="2109" spans="49:50">
      <c r="AW2109" s="161"/>
      <c r="AX2109" s="161"/>
    </row>
    <row r="2110" spans="49:50">
      <c r="AW2110" s="161"/>
      <c r="AX2110" s="161"/>
    </row>
    <row r="2111" spans="49:50">
      <c r="AW2111" s="161"/>
      <c r="AX2111" s="161"/>
    </row>
    <row r="2112" spans="49:50">
      <c r="AW2112" s="161"/>
      <c r="AX2112" s="161"/>
    </row>
    <row r="2113" spans="49:50">
      <c r="AW2113" s="161"/>
      <c r="AX2113" s="161"/>
    </row>
    <row r="2114" spans="49:50">
      <c r="AW2114" s="161"/>
      <c r="AX2114" s="161"/>
    </row>
    <row r="2115" spans="49:50">
      <c r="AW2115" s="161"/>
      <c r="AX2115" s="161"/>
    </row>
    <row r="2116" spans="49:50">
      <c r="AW2116" s="161"/>
      <c r="AX2116" s="161"/>
    </row>
    <row r="2117" spans="49:50">
      <c r="AW2117" s="161"/>
      <c r="AX2117" s="161"/>
    </row>
    <row r="2118" spans="49:50">
      <c r="AW2118" s="161"/>
      <c r="AX2118" s="161"/>
    </row>
    <row r="2119" spans="49:50">
      <c r="AW2119" s="161"/>
      <c r="AX2119" s="161"/>
    </row>
    <row r="2120" spans="49:50">
      <c r="AW2120" s="161"/>
      <c r="AX2120" s="161"/>
    </row>
    <row r="2121" spans="49:50">
      <c r="AW2121" s="161"/>
      <c r="AX2121" s="161"/>
    </row>
    <row r="2122" spans="49:50">
      <c r="AW2122" s="161"/>
      <c r="AX2122" s="161"/>
    </row>
    <row r="2123" spans="49:50">
      <c r="AW2123" s="161"/>
      <c r="AX2123" s="161"/>
    </row>
    <row r="2124" spans="49:50">
      <c r="AW2124" s="161"/>
      <c r="AX2124" s="161"/>
    </row>
    <row r="2125" spans="49:50">
      <c r="AW2125" s="161"/>
      <c r="AX2125" s="161"/>
    </row>
    <row r="2126" spans="49:50">
      <c r="AW2126" s="161"/>
      <c r="AX2126" s="161"/>
    </row>
    <row r="2127" spans="49:50">
      <c r="AW2127" s="161"/>
      <c r="AX2127" s="161"/>
    </row>
    <row r="2128" spans="49:50">
      <c r="AW2128" s="161"/>
      <c r="AX2128" s="161"/>
    </row>
    <row r="2129" spans="49:50">
      <c r="AW2129" s="161"/>
      <c r="AX2129" s="161"/>
    </row>
    <row r="2130" spans="49:50">
      <c r="AW2130" s="161"/>
      <c r="AX2130" s="161"/>
    </row>
    <row r="2131" spans="49:50">
      <c r="AW2131" s="161"/>
      <c r="AX2131" s="161"/>
    </row>
    <row r="2132" spans="49:50">
      <c r="AW2132" s="161"/>
      <c r="AX2132" s="161"/>
    </row>
    <row r="2133" spans="49:50">
      <c r="AW2133" s="161"/>
      <c r="AX2133" s="161"/>
    </row>
    <row r="2134" spans="49:50">
      <c r="AW2134" s="161"/>
      <c r="AX2134" s="161"/>
    </row>
    <row r="2135" spans="49:50">
      <c r="AW2135" s="161"/>
      <c r="AX2135" s="161"/>
    </row>
    <row r="2136" spans="49:50">
      <c r="AW2136" s="161"/>
      <c r="AX2136" s="161"/>
    </row>
    <row r="2137" spans="49:50">
      <c r="AW2137" s="161"/>
      <c r="AX2137" s="161"/>
    </row>
    <row r="2138" spans="49:50">
      <c r="AW2138" s="161"/>
      <c r="AX2138" s="161"/>
    </row>
    <row r="2139" spans="49:50">
      <c r="AW2139" s="161"/>
      <c r="AX2139" s="161"/>
    </row>
    <row r="2140" spans="49:50">
      <c r="AW2140" s="161"/>
      <c r="AX2140" s="161"/>
    </row>
    <row r="2141" spans="49:50">
      <c r="AW2141" s="161"/>
      <c r="AX2141" s="161"/>
    </row>
    <row r="2142" spans="49:50">
      <c r="AW2142" s="161"/>
      <c r="AX2142" s="161"/>
    </row>
    <row r="2143" spans="49:50">
      <c r="AW2143" s="161"/>
      <c r="AX2143" s="161"/>
    </row>
    <row r="2144" spans="49:50">
      <c r="AW2144" s="161"/>
      <c r="AX2144" s="161"/>
    </row>
    <row r="2145" spans="49:50">
      <c r="AW2145" s="161"/>
      <c r="AX2145" s="161"/>
    </row>
    <row r="2146" spans="49:50">
      <c r="AW2146" s="161"/>
      <c r="AX2146" s="161"/>
    </row>
    <row r="2147" spans="49:50">
      <c r="AW2147" s="161"/>
      <c r="AX2147" s="161"/>
    </row>
    <row r="2148" spans="49:50">
      <c r="AW2148" s="161"/>
      <c r="AX2148" s="161"/>
    </row>
    <row r="2149" spans="49:50">
      <c r="AW2149" s="161"/>
      <c r="AX2149" s="161"/>
    </row>
    <row r="2150" spans="49:50">
      <c r="AW2150" s="161"/>
      <c r="AX2150" s="161"/>
    </row>
    <row r="2151" spans="49:50">
      <c r="AW2151" s="161"/>
      <c r="AX2151" s="161"/>
    </row>
    <row r="2152" spans="49:50">
      <c r="AW2152" s="161"/>
      <c r="AX2152" s="161"/>
    </row>
    <row r="2153" spans="49:50">
      <c r="AW2153" s="161"/>
      <c r="AX2153" s="161"/>
    </row>
    <row r="2154" spans="49:50">
      <c r="AW2154" s="161"/>
      <c r="AX2154" s="161"/>
    </row>
    <row r="2155" spans="49:50">
      <c r="AW2155" s="161"/>
      <c r="AX2155" s="161"/>
    </row>
    <row r="2156" spans="49:50">
      <c r="AW2156" s="161"/>
      <c r="AX2156" s="161"/>
    </row>
    <row r="2157" spans="49:50">
      <c r="AW2157" s="161"/>
      <c r="AX2157" s="161"/>
    </row>
    <row r="2158" spans="49:50">
      <c r="AW2158" s="161"/>
      <c r="AX2158" s="161"/>
    </row>
    <row r="2159" spans="49:50">
      <c r="AW2159" s="161"/>
      <c r="AX2159" s="161"/>
    </row>
    <row r="2160" spans="49:50">
      <c r="AW2160" s="161"/>
      <c r="AX2160" s="161"/>
    </row>
    <row r="2161" spans="49:50">
      <c r="AW2161" s="161"/>
      <c r="AX2161" s="161"/>
    </row>
    <row r="2162" spans="49:50">
      <c r="AW2162" s="161"/>
      <c r="AX2162" s="161"/>
    </row>
    <row r="2163" spans="49:50">
      <c r="AW2163" s="161"/>
      <c r="AX2163" s="161"/>
    </row>
    <row r="2164" spans="49:50">
      <c r="AW2164" s="161"/>
      <c r="AX2164" s="161"/>
    </row>
    <row r="2165" spans="49:50">
      <c r="AW2165" s="161"/>
      <c r="AX2165" s="161"/>
    </row>
    <row r="2166" spans="49:50">
      <c r="AW2166" s="161"/>
      <c r="AX2166" s="161"/>
    </row>
    <row r="2167" spans="49:50">
      <c r="AW2167" s="161"/>
      <c r="AX2167" s="161"/>
    </row>
    <row r="2168" spans="49:50">
      <c r="AW2168" s="161"/>
      <c r="AX2168" s="161"/>
    </row>
    <row r="2169" spans="49:50">
      <c r="AW2169" s="161"/>
      <c r="AX2169" s="161"/>
    </row>
    <row r="2170" spans="49:50">
      <c r="AW2170" s="161"/>
      <c r="AX2170" s="161"/>
    </row>
    <row r="2171" spans="49:50">
      <c r="AW2171" s="161"/>
      <c r="AX2171" s="161"/>
    </row>
    <row r="2172" spans="49:50">
      <c r="AW2172" s="161"/>
      <c r="AX2172" s="161"/>
    </row>
    <row r="2173" spans="49:50">
      <c r="AW2173" s="161"/>
      <c r="AX2173" s="161"/>
    </row>
    <row r="2174" spans="49:50">
      <c r="AW2174" s="161"/>
      <c r="AX2174" s="161"/>
    </row>
    <row r="2175" spans="49:50">
      <c r="AW2175" s="161"/>
      <c r="AX2175" s="161"/>
    </row>
    <row r="2176" spans="49:50">
      <c r="AW2176" s="161"/>
      <c r="AX2176" s="161"/>
    </row>
    <row r="2177" spans="49:50">
      <c r="AW2177" s="161"/>
      <c r="AX2177" s="161"/>
    </row>
    <row r="2178" spans="49:50">
      <c r="AW2178" s="161"/>
      <c r="AX2178" s="161"/>
    </row>
    <row r="2179" spans="49:50">
      <c r="AW2179" s="161"/>
      <c r="AX2179" s="161"/>
    </row>
    <row r="2180" spans="49:50">
      <c r="AW2180" s="161"/>
      <c r="AX2180" s="161"/>
    </row>
    <row r="2181" spans="49:50">
      <c r="AW2181" s="161"/>
      <c r="AX2181" s="161"/>
    </row>
    <row r="2182" spans="49:50">
      <c r="AW2182" s="161"/>
      <c r="AX2182" s="161"/>
    </row>
    <row r="2183" spans="49:50">
      <c r="AW2183" s="161"/>
      <c r="AX2183" s="161"/>
    </row>
    <row r="2184" spans="49:50">
      <c r="AW2184" s="161"/>
      <c r="AX2184" s="161"/>
    </row>
    <row r="2185" spans="49:50">
      <c r="AW2185" s="161"/>
      <c r="AX2185" s="161"/>
    </row>
    <row r="2186" spans="49:50">
      <c r="AW2186" s="161"/>
      <c r="AX2186" s="161"/>
    </row>
    <row r="2187" spans="49:50">
      <c r="AW2187" s="161"/>
      <c r="AX2187" s="161"/>
    </row>
    <row r="2188" spans="49:50">
      <c r="AW2188" s="161"/>
      <c r="AX2188" s="161"/>
    </row>
    <row r="2189" spans="49:50">
      <c r="AW2189" s="161"/>
      <c r="AX2189" s="161"/>
    </row>
    <row r="2190" spans="49:50">
      <c r="AW2190" s="161"/>
      <c r="AX2190" s="161"/>
    </row>
    <row r="2191" spans="49:50">
      <c r="AW2191" s="161"/>
      <c r="AX2191" s="161"/>
    </row>
    <row r="2192" spans="49:50">
      <c r="AW2192" s="161"/>
      <c r="AX2192" s="161"/>
    </row>
    <row r="2193" spans="49:50">
      <c r="AW2193" s="161"/>
      <c r="AX2193" s="161"/>
    </row>
    <row r="2194" spans="49:50">
      <c r="AW2194" s="161"/>
      <c r="AX2194" s="161"/>
    </row>
    <row r="2195" spans="49:50">
      <c r="AW2195" s="161"/>
      <c r="AX2195" s="161"/>
    </row>
    <row r="2196" spans="49:50">
      <c r="AW2196" s="161"/>
      <c r="AX2196" s="161"/>
    </row>
    <row r="2197" spans="49:50">
      <c r="AW2197" s="161"/>
      <c r="AX2197" s="161"/>
    </row>
    <row r="2198" spans="49:50">
      <c r="AW2198" s="161"/>
      <c r="AX2198" s="161"/>
    </row>
    <row r="2199" spans="49:50">
      <c r="AW2199" s="161"/>
      <c r="AX2199" s="161"/>
    </row>
    <row r="2200" spans="49:50">
      <c r="AW2200" s="161"/>
      <c r="AX2200" s="161"/>
    </row>
    <row r="2201" spans="49:50">
      <c r="AW2201" s="161"/>
      <c r="AX2201" s="161"/>
    </row>
    <row r="2202" spans="49:50">
      <c r="AW2202" s="161"/>
      <c r="AX2202" s="161"/>
    </row>
    <row r="2203" spans="49:50">
      <c r="AW2203" s="161"/>
      <c r="AX2203" s="161"/>
    </row>
    <row r="2204" spans="49:50">
      <c r="AW2204" s="161"/>
      <c r="AX2204" s="161"/>
    </row>
    <row r="2205" spans="49:50">
      <c r="AW2205" s="161"/>
      <c r="AX2205" s="161"/>
    </row>
    <row r="2206" spans="49:50">
      <c r="AW2206" s="161"/>
      <c r="AX2206" s="161"/>
    </row>
    <row r="2207" spans="49:50">
      <c r="AW2207" s="161"/>
      <c r="AX2207" s="161"/>
    </row>
    <row r="2208" spans="49:50">
      <c r="AW2208" s="161"/>
      <c r="AX2208" s="161"/>
    </row>
    <row r="2209" spans="49:50">
      <c r="AW2209" s="161"/>
      <c r="AX2209" s="161"/>
    </row>
    <row r="2210" spans="49:50">
      <c r="AW2210" s="161"/>
      <c r="AX2210" s="161"/>
    </row>
    <row r="2211" spans="49:50">
      <c r="AW2211" s="161"/>
      <c r="AX2211" s="161"/>
    </row>
    <row r="2212" spans="49:50">
      <c r="AW2212" s="161"/>
      <c r="AX2212" s="161"/>
    </row>
    <row r="2213" spans="49:50">
      <c r="AW2213" s="161"/>
      <c r="AX2213" s="161"/>
    </row>
    <row r="2214" spans="49:50">
      <c r="AW2214" s="161"/>
      <c r="AX2214" s="161"/>
    </row>
    <row r="2215" spans="49:50">
      <c r="AW2215" s="161"/>
      <c r="AX2215" s="161"/>
    </row>
    <row r="2216" spans="49:50">
      <c r="AW2216" s="161"/>
      <c r="AX2216" s="161"/>
    </row>
    <row r="2217" spans="49:50">
      <c r="AW2217" s="161"/>
      <c r="AX2217" s="161"/>
    </row>
    <row r="2218" spans="49:50">
      <c r="AW2218" s="161"/>
      <c r="AX2218" s="161"/>
    </row>
    <row r="2219" spans="49:50">
      <c r="AW2219" s="161"/>
      <c r="AX2219" s="161"/>
    </row>
    <row r="2220" spans="49:50">
      <c r="AW2220" s="161"/>
      <c r="AX2220" s="161"/>
    </row>
    <row r="2221" spans="49:50">
      <c r="AW2221" s="161"/>
      <c r="AX2221" s="161"/>
    </row>
    <row r="2222" spans="49:50">
      <c r="AW2222" s="161"/>
      <c r="AX2222" s="161"/>
    </row>
    <row r="2223" spans="49:50">
      <c r="AW2223" s="161"/>
      <c r="AX2223" s="161"/>
    </row>
    <row r="2224" spans="49:50">
      <c r="AW2224" s="161"/>
      <c r="AX2224" s="161"/>
    </row>
    <row r="2225" spans="49:50">
      <c r="AW2225" s="161"/>
      <c r="AX2225" s="161"/>
    </row>
    <row r="2226" spans="49:50">
      <c r="AW2226" s="161"/>
      <c r="AX2226" s="161"/>
    </row>
    <row r="2227" spans="49:50">
      <c r="AW2227" s="161"/>
      <c r="AX2227" s="161"/>
    </row>
    <row r="2228" spans="49:50">
      <c r="AW2228" s="161"/>
      <c r="AX2228" s="161"/>
    </row>
    <row r="2229" spans="49:50">
      <c r="AW2229" s="161"/>
      <c r="AX2229" s="161"/>
    </row>
    <row r="2230" spans="49:50">
      <c r="AW2230" s="161"/>
      <c r="AX2230" s="161"/>
    </row>
    <row r="2231" spans="49:50">
      <c r="AW2231" s="161"/>
      <c r="AX2231" s="161"/>
    </row>
    <row r="2232" spans="49:50">
      <c r="AW2232" s="161"/>
      <c r="AX2232" s="161"/>
    </row>
    <row r="2233" spans="49:50">
      <c r="AW2233" s="161"/>
      <c r="AX2233" s="161"/>
    </row>
    <row r="2234" spans="49:50">
      <c r="AW2234" s="161"/>
      <c r="AX2234" s="161"/>
    </row>
    <row r="2235" spans="49:50">
      <c r="AW2235" s="161"/>
      <c r="AX2235" s="161"/>
    </row>
    <row r="2236" spans="49:50">
      <c r="AW2236" s="161"/>
      <c r="AX2236" s="161"/>
    </row>
    <row r="2237" spans="49:50">
      <c r="AW2237" s="161"/>
      <c r="AX2237" s="161"/>
    </row>
  </sheetData>
  <sheetProtection insertRows="0" deleteRows="0" sort="0" autoFilter="0"/>
  <autoFilter ref="A8:AU1777"/>
  <mergeCells count="2">
    <mergeCell ref="U6:AJ6"/>
    <mergeCell ref="AR6:AU6"/>
  </mergeCells>
  <phoneticPr fontId="0" type="noConversion"/>
  <pageMargins left="0.27" right="0.28999999999999998" top="0.3" bottom="0.51181102362204722" header="0.25" footer="0.51181102362204722"/>
  <pageSetup paperSize="8" scale="65" orientation="landscape" horizontalDpi="360" verticalDpi="36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9"/>
  <sheetViews>
    <sheetView showZeros="0" topLeftCell="A43" zoomScale="80" zoomScaleNormal="80" workbookViewId="0">
      <pane xSplit="11" topLeftCell="V1" activePane="topRight" state="frozen"/>
      <selection pane="topRight" activeCell="E66" sqref="E66"/>
    </sheetView>
  </sheetViews>
  <sheetFormatPr defaultRowHeight="15"/>
  <cols>
    <col min="1" max="1" width="4" style="111" customWidth="1"/>
    <col min="2" max="3" width="16.42578125" style="111" customWidth="1"/>
    <col min="4" max="4" width="20.28515625" style="111" customWidth="1"/>
    <col min="5" max="5" width="22" style="106" customWidth="1"/>
    <col min="6" max="6" width="10.42578125" style="111" customWidth="1"/>
    <col min="7" max="7" width="8.7109375" style="111" customWidth="1"/>
    <col min="8" max="8" width="7.7109375" style="111" customWidth="1"/>
    <col min="9" max="9" width="8.5703125" style="111" customWidth="1"/>
    <col min="10" max="10" width="11.42578125" style="111" customWidth="1"/>
    <col min="11" max="12" width="9.28515625" style="111" customWidth="1"/>
    <col min="13" max="13" width="9.7109375" style="111" customWidth="1"/>
    <col min="14" max="14" width="7.42578125" style="111" customWidth="1"/>
    <col min="15" max="15" width="9.85546875" style="111" customWidth="1"/>
    <col min="16" max="16" width="7.42578125" style="111" customWidth="1"/>
    <col min="17" max="17" width="8" style="111" customWidth="1"/>
    <col min="18" max="18" width="7.140625" style="111" customWidth="1"/>
    <col min="19" max="19" width="6.42578125" style="111" customWidth="1"/>
    <col min="20" max="21" width="6" style="111" customWidth="1"/>
    <col min="22" max="22" width="9.28515625" style="111" customWidth="1"/>
    <col min="23" max="24" width="7.140625" style="111" customWidth="1"/>
    <col min="25" max="25" width="9" style="111" customWidth="1"/>
    <col min="26" max="26" width="8" style="111" customWidth="1"/>
    <col min="27" max="27" width="15.42578125" style="111" customWidth="1"/>
    <col min="28" max="28" width="10.140625" style="106" customWidth="1"/>
    <col min="29" max="16384" width="9.140625" style="106"/>
  </cols>
  <sheetData>
    <row r="1" spans="1:31" ht="135.75" customHeight="1">
      <c r="A1" s="103" t="s">
        <v>1253</v>
      </c>
      <c r="B1" s="103" t="s">
        <v>1254</v>
      </c>
      <c r="C1" s="103" t="s">
        <v>1255</v>
      </c>
      <c r="D1" s="103" t="s">
        <v>1256</v>
      </c>
      <c r="E1" s="103" t="s">
        <v>1257</v>
      </c>
      <c r="F1" s="102" t="s">
        <v>50</v>
      </c>
      <c r="G1" s="102" t="s">
        <v>51</v>
      </c>
      <c r="H1" s="102" t="s">
        <v>52</v>
      </c>
      <c r="I1" s="102" t="s">
        <v>53</v>
      </c>
      <c r="J1" s="116" t="s">
        <v>1258</v>
      </c>
      <c r="K1" s="104" t="s">
        <v>1259</v>
      </c>
      <c r="L1" s="201" t="s">
        <v>44</v>
      </c>
      <c r="M1" s="562" t="s">
        <v>23</v>
      </c>
      <c r="N1" s="563"/>
      <c r="O1" s="564" t="s">
        <v>28</v>
      </c>
      <c r="P1" s="565"/>
      <c r="Q1" s="72" t="s">
        <v>31</v>
      </c>
      <c r="R1" s="120" t="s">
        <v>1260</v>
      </c>
      <c r="S1" s="72" t="s">
        <v>18</v>
      </c>
      <c r="T1" s="72" t="s">
        <v>33</v>
      </c>
      <c r="U1" s="72" t="s">
        <v>34</v>
      </c>
      <c r="V1" s="120" t="s">
        <v>1261</v>
      </c>
      <c r="W1" s="120" t="s">
        <v>1262</v>
      </c>
      <c r="X1" s="120" t="s">
        <v>1263</v>
      </c>
      <c r="Y1" s="120" t="s">
        <v>1264</v>
      </c>
      <c r="Z1" s="72" t="s">
        <v>39</v>
      </c>
      <c r="AA1" s="153" t="s">
        <v>1265</v>
      </c>
      <c r="AB1" s="118" t="s">
        <v>1259</v>
      </c>
      <c r="AC1" s="201" t="s">
        <v>44</v>
      </c>
    </row>
    <row r="2" spans="1:31" ht="30.75" customHeight="1">
      <c r="A2" s="103"/>
      <c r="B2" s="103"/>
      <c r="C2" s="103"/>
      <c r="D2" s="103"/>
      <c r="E2" s="103"/>
      <c r="F2" s="103"/>
      <c r="G2" s="103"/>
      <c r="H2" s="103"/>
      <c r="I2" s="103"/>
      <c r="J2" s="103"/>
      <c r="K2" s="103" t="s">
        <v>1266</v>
      </c>
      <c r="L2" s="103" t="s">
        <v>1266</v>
      </c>
      <c r="M2" s="105" t="s">
        <v>1267</v>
      </c>
      <c r="N2" s="105" t="s">
        <v>1268</v>
      </c>
      <c r="O2" s="105" t="s">
        <v>1267</v>
      </c>
      <c r="P2" s="105" t="s">
        <v>1268</v>
      </c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52" t="s">
        <v>1269</v>
      </c>
      <c r="AC2" s="152" t="s">
        <v>1269</v>
      </c>
    </row>
    <row r="3" spans="1:31" ht="15.75">
      <c r="A3" s="252"/>
      <c r="B3" s="252" t="s">
        <v>1270</v>
      </c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  <c r="AA3" s="252"/>
      <c r="AB3" s="252"/>
      <c r="AC3" s="252"/>
    </row>
    <row r="4" spans="1:31" ht="15.75">
      <c r="A4" s="107">
        <v>1</v>
      </c>
      <c r="B4" s="123" t="s">
        <v>1271</v>
      </c>
      <c r="C4" s="123" t="s">
        <v>1272</v>
      </c>
      <c r="D4" s="123" t="s">
        <v>1273</v>
      </c>
      <c r="E4" s="108" t="str">
        <f t="shared" ref="E4:E36" si="0">CONCATENATE(B4," ",LEFT(C4,1),".",LEFT(D4,1),".")</f>
        <v>Адєєва Т.О.</v>
      </c>
      <c r="F4" s="109" t="s">
        <v>1241</v>
      </c>
      <c r="G4" s="109" t="s">
        <v>1274</v>
      </c>
      <c r="H4" s="109" t="s">
        <v>1240</v>
      </c>
      <c r="I4" s="109" t="s">
        <v>1239</v>
      </c>
      <c r="J4" s="108" t="s">
        <v>1275</v>
      </c>
      <c r="K4" s="110">
        <f>SUMIF(Общая!$AK$9:$AK$2922,$E4,Общая!$AJ$9:$AJ$2922)</f>
        <v>90.5</v>
      </c>
      <c r="L4" s="155">
        <f t="shared" ref="L4:L36" si="1">IF(OR(H4="д.н.",I4="проф.",J4="проректор"),K4/600,K4/600)</f>
        <v>0.15083333333333335</v>
      </c>
      <c r="M4" s="156">
        <f t="shared" ref="M4:M36" si="2">IF(AND(H4="д.н.",I4="проф."),240*AC4,IF(AND(F4="проф.",H4="к.н.",I4="проф."),240*AC4,IF(AND(F4="проф.",H4="к.н."),320*AC4,IF(F4="проф.",240*AC4,IF(F4="ст.викл.",416*AC4,IF(F4="викл.",512*AC4,IF(AND(F4="доц.",H4="б.с.",I4="б.з."),416*AC4,IF(F4="доц.",320*AC4,"ошибка"))))))))</f>
        <v>62.74666666666667</v>
      </c>
      <c r="N4" s="110">
        <f>SUMIF(Общая!$AK$9:$AK$2922,$E4,Общая!$U$9:$U$2922)+SUMIF(Общая!$AK$9:$AK$2922,$E4,Общая!$V$9:$V$2922)+SUMIF(Общая!$AK$9:$AK$2922,$E4,Общая!$W$9:$W$2922)</f>
        <v>88</v>
      </c>
      <c r="O4" s="156">
        <f t="shared" ref="O4:O36" si="3">IF(AND(F4="проф.",H4="д.н."),96*AC4,IF(AND(F4="проф.",I4="проф."),96*AC4,IF(AND(F4="проф.",H4="к.н."),144*AC4,IF(F4="ст.викл.",144*AC4,IF(F4="викл.","без н.",IF(F4="доц.",144*AC4,"ошибка"))))))</f>
        <v>21.720000000000002</v>
      </c>
      <c r="P4" s="110">
        <f>SUMIF(Общая!$AK$9:$AK$2922,$E4,Общая!$U$9:$U$2922)</f>
        <v>42</v>
      </c>
      <c r="Q4" s="110">
        <f>SUMIF(Общая!$AK$9:$AK$2922,$E4,Общая!$X$9:$X$2922)</f>
        <v>0</v>
      </c>
      <c r="R4" s="110">
        <f>SUMIF(Общая!$AK$9:$AK$2922,$E4,Общая!$Y$9:$Y$2922)</f>
        <v>0</v>
      </c>
      <c r="S4" s="110">
        <f>SUMIF(Общая!$AK$9:$AK$2922,$E4,Общая!$Z$9:$Z$2922)</f>
        <v>0</v>
      </c>
      <c r="T4" s="110">
        <f>SUMIF(Общая!$AK$9:$AK$2922,$E4,Общая!$AA$9:$AA$2922)</f>
        <v>0</v>
      </c>
      <c r="U4" s="110">
        <f>SUMIF(Общая!$AK$9:$AK$2922,$E4,Общая!$AB$9:$AB$2922)</f>
        <v>2.5</v>
      </c>
      <c r="V4" s="110">
        <f>SUMIF(Общая!$AK$9:$AK$3281,$E4,Общая!$AC$9:$AC$3281)</f>
        <v>0</v>
      </c>
      <c r="W4" s="110">
        <f>SUMIF(Общая!$AK$9:$AK$2922,$E4,Общая!$AD$9:$AD$2922)</f>
        <v>0</v>
      </c>
      <c r="X4" s="110">
        <f>SUMIF(Общая!$AK$9:$AK$2922,$E4,Общая!$AE$9:$AE$2922)</f>
        <v>0</v>
      </c>
      <c r="Y4" s="110">
        <f>SUMIF(Общая!$AK$9:$AK$2922,$E4,Общая!$AF$9:$AF$2922)</f>
        <v>0</v>
      </c>
      <c r="Z4" s="110">
        <f>SUMIF(Общая!$AK$9:$AK$2922,$E4,Общая!$AG$9:$AG$2922)</f>
        <v>0</v>
      </c>
      <c r="AA4" s="110">
        <f>SUMIF(Общая!$AK$9:$AK$2922,$E4,Общая!$AH$9:$AH$2922)</f>
        <v>0</v>
      </c>
      <c r="AB4" s="119">
        <f t="shared" ref="AB4:AB36" si="4">K4</f>
        <v>90.5</v>
      </c>
      <c r="AC4" s="155">
        <f t="shared" ref="AC4:AC36" si="5">IF(OR(H4="д.н.",I4="проф.",J4="проректор"),AB4/600,AB4/600)</f>
        <v>0.15083333333333335</v>
      </c>
      <c r="AD4" s="160"/>
      <c r="AE4" s="160"/>
    </row>
    <row r="5" spans="1:31" ht="15.75">
      <c r="A5" s="107">
        <v>2</v>
      </c>
      <c r="B5" s="123" t="s">
        <v>1276</v>
      </c>
      <c r="C5" s="123" t="s">
        <v>1277</v>
      </c>
      <c r="D5" s="123" t="s">
        <v>1278</v>
      </c>
      <c r="E5" s="108" t="str">
        <f t="shared" si="0"/>
        <v>Алтухов П.М.</v>
      </c>
      <c r="F5" s="109" t="s">
        <v>1241</v>
      </c>
      <c r="G5" s="109" t="s">
        <v>1279</v>
      </c>
      <c r="H5" s="109" t="s">
        <v>1240</v>
      </c>
      <c r="I5" s="109" t="s">
        <v>1239</v>
      </c>
      <c r="J5" s="109"/>
      <c r="K5" s="110">
        <f>SUMIF(Общая!$AK$9:$AK$2922,$E5,Общая!$AJ$9:$AJ$2922)</f>
        <v>381.1</v>
      </c>
      <c r="L5" s="155">
        <f t="shared" si="1"/>
        <v>0.63516666666666666</v>
      </c>
      <c r="M5" s="156">
        <f t="shared" si="2"/>
        <v>264.22933333333333</v>
      </c>
      <c r="N5" s="110">
        <f>SUMIF(Общая!$AK$9:$AK$2922,$E5,Общая!$U$9:$U$2922)+SUMIF(Общая!$AK$9:$AK$2922,$E5,Общая!$V$9:$V$2922)+SUMIF(Общая!$AK$9:$AK$2922,$E5,Общая!$W$9:$W$2922)</f>
        <v>270</v>
      </c>
      <c r="O5" s="156">
        <f t="shared" si="3"/>
        <v>91.463999999999999</v>
      </c>
      <c r="P5" s="110">
        <f>SUMIF(Общая!$AK$9:$AK$2922,$E5,Общая!$U$9:$U$2922)</f>
        <v>110</v>
      </c>
      <c r="Q5" s="110">
        <f>SUMIF(Общая!$AK$9:$AK$2922,$E5,Общая!$X$9:$X$2922)</f>
        <v>0</v>
      </c>
      <c r="R5" s="110">
        <f>SUMIF(Общая!$AK$9:$AK$2922,$E5,Общая!$Y$9:$Y$2922)</f>
        <v>72</v>
      </c>
      <c r="S5" s="110">
        <f>SUMIF(Общая!$AK$9:$AK$2922,$E5,Общая!$Z$9:$Z$2922)</f>
        <v>0</v>
      </c>
      <c r="T5" s="110">
        <f>SUMIF(Общая!$AK$9:$AK$2922,$E5,Общая!$AA$9:$AA$2922)</f>
        <v>0</v>
      </c>
      <c r="U5" s="110">
        <f>SUMIF(Общая!$AK$9:$AK$2922,$E5,Общая!$AB$9:$AB$2922)</f>
        <v>16</v>
      </c>
      <c r="V5" s="110">
        <f>SUMIF(Общая!$AK$9:$AK$3281,$E5,Общая!$AC$9:$AC$3281)</f>
        <v>0</v>
      </c>
      <c r="W5" s="110">
        <f>SUMIF(Общая!$AK$9:$AK$2922,$E5,Общая!$AD$9:$AD$2922)</f>
        <v>7.92</v>
      </c>
      <c r="X5" s="110">
        <f>SUMIF(Общая!$AK$9:$AK$2922,$E5,Общая!$AE$9:$AE$2922)</f>
        <v>0</v>
      </c>
      <c r="Y5" s="110">
        <f>SUMIF(Общая!$AK$9:$AK$2922,$E5,Общая!$AF$9:$AF$2922)</f>
        <v>7.5</v>
      </c>
      <c r="Z5" s="110">
        <f>SUMIF(Общая!$AK$9:$AK$2922,$E5,Общая!$AG$9:$AG$2922)</f>
        <v>7.68</v>
      </c>
      <c r="AA5" s="110">
        <f>SUMIF(Общая!$AK$9:$AK$2922,$E5,Общая!$AH$9:$AH$2922)</f>
        <v>0</v>
      </c>
      <c r="AB5" s="119">
        <f t="shared" si="4"/>
        <v>381.1</v>
      </c>
      <c r="AC5" s="155">
        <f t="shared" si="5"/>
        <v>0.63516666666666666</v>
      </c>
      <c r="AD5" s="160"/>
      <c r="AE5" s="160"/>
    </row>
    <row r="6" spans="1:31" ht="15.75">
      <c r="A6" s="107">
        <v>3</v>
      </c>
      <c r="B6" s="123" t="s">
        <v>1280</v>
      </c>
      <c r="C6" s="123" t="s">
        <v>1281</v>
      </c>
      <c r="D6" s="123" t="s">
        <v>1282</v>
      </c>
      <c r="E6" s="108" t="str">
        <f t="shared" si="0"/>
        <v>Болтишева К.В.</v>
      </c>
      <c r="F6" s="109" t="s">
        <v>1241</v>
      </c>
      <c r="G6" s="109" t="s">
        <v>1279</v>
      </c>
      <c r="H6" s="109" t="s">
        <v>1240</v>
      </c>
      <c r="I6" s="109" t="s">
        <v>1239</v>
      </c>
      <c r="J6" s="109"/>
      <c r="K6" s="110">
        <f>SUMIF(Общая!$AK$9:$AK$2922,$E6,Общая!$AJ$9:$AJ$2922)</f>
        <v>131.5</v>
      </c>
      <c r="L6" s="155">
        <f t="shared" si="1"/>
        <v>0.21916666666666668</v>
      </c>
      <c r="M6" s="156">
        <f t="shared" si="2"/>
        <v>91.173333333333332</v>
      </c>
      <c r="N6" s="110">
        <f>SUMIF(Общая!$AK$9:$AK$2922,$E6,Общая!$U$9:$U$2922)+SUMIF(Общая!$AK$9:$AK$2922,$E6,Общая!$V$9:$V$2922)+SUMIF(Общая!$AK$9:$AK$2922,$E6,Общая!$W$9:$W$2922)</f>
        <v>122</v>
      </c>
      <c r="O6" s="156">
        <f t="shared" si="3"/>
        <v>31.560000000000002</v>
      </c>
      <c r="P6" s="110">
        <f>SUMIF(Общая!$AK$9:$AK$2922,$E6,Общая!$U$9:$U$2922)</f>
        <v>56</v>
      </c>
      <c r="Q6" s="110">
        <f>SUMIF(Общая!$AK$9:$AK$2922,$E6,Общая!$X$9:$X$2922)</f>
        <v>0</v>
      </c>
      <c r="R6" s="110">
        <f>SUMIF(Общая!$AK$9:$AK$2922,$E6,Общая!$Y$9:$Y$2922)</f>
        <v>0</v>
      </c>
      <c r="S6" s="110">
        <f>SUMIF(Общая!$AK$9:$AK$2922,$E6,Общая!$Z$9:$Z$2922)</f>
        <v>0</v>
      </c>
      <c r="T6" s="110">
        <f>SUMIF(Общая!$AK$9:$AK$2922,$E6,Общая!$AA$9:$AA$2922)</f>
        <v>0</v>
      </c>
      <c r="U6" s="110">
        <f>SUMIF(Общая!$AK$9:$AK$2922,$E6,Общая!$AB$9:$AB$2922)</f>
        <v>9.5</v>
      </c>
      <c r="V6" s="110">
        <f>SUMIF(Общая!$AK$9:$AK$3281,$E6,Общая!$AC$9:$AC$3281)</f>
        <v>0</v>
      </c>
      <c r="W6" s="110">
        <f>SUMIF(Общая!$AK$9:$AK$2922,$E6,Общая!$AD$9:$AD$2922)</f>
        <v>0</v>
      </c>
      <c r="X6" s="110">
        <f>SUMIF(Общая!$AK$9:$AK$2922,$E6,Общая!$AE$9:$AE$2922)</f>
        <v>0</v>
      </c>
      <c r="Y6" s="110">
        <f>SUMIF(Общая!$AK$9:$AK$2922,$E6,Общая!$AF$9:$AF$2922)</f>
        <v>0</v>
      </c>
      <c r="Z6" s="110">
        <f>SUMIF(Общая!$AK$9:$AK$2922,$E6,Общая!$AG$9:$AG$2922)</f>
        <v>0</v>
      </c>
      <c r="AA6" s="110">
        <f>SUMIF(Общая!$AK$9:$AK$2922,$E6,Общая!$AH$9:$AH$2922)</f>
        <v>0</v>
      </c>
      <c r="AB6" s="119">
        <f t="shared" si="4"/>
        <v>131.5</v>
      </c>
      <c r="AC6" s="155">
        <f t="shared" si="5"/>
        <v>0.21916666666666668</v>
      </c>
      <c r="AD6" s="160"/>
      <c r="AE6" s="160"/>
    </row>
    <row r="7" spans="1:31" ht="15.75">
      <c r="A7" s="107">
        <v>4</v>
      </c>
      <c r="B7" s="123" t="s">
        <v>1283</v>
      </c>
      <c r="C7" s="123" t="s">
        <v>1284</v>
      </c>
      <c r="D7" s="123" t="s">
        <v>1285</v>
      </c>
      <c r="E7" s="108" t="str">
        <f t="shared" si="0"/>
        <v>Бондаренко О.В.</v>
      </c>
      <c r="F7" s="109" t="s">
        <v>1237</v>
      </c>
      <c r="G7" s="109" t="s">
        <v>1286</v>
      </c>
      <c r="H7" s="109" t="s">
        <v>1238</v>
      </c>
      <c r="I7" s="109" t="s">
        <v>1239</v>
      </c>
      <c r="J7" s="109"/>
      <c r="K7" s="110">
        <f>SUMIF(Общая!$AK$9:$AK$2922,$E7,Общая!$AJ$9:$AJ$2922)</f>
        <v>121.46</v>
      </c>
      <c r="L7" s="155">
        <f t="shared" si="1"/>
        <v>0.20243333333333333</v>
      </c>
      <c r="M7" s="156">
        <f t="shared" si="2"/>
        <v>64.778666666666666</v>
      </c>
      <c r="N7" s="110">
        <f>SUMIF(Общая!$AK$9:$AK$2922,$E7,Общая!$U$9:$U$2922)+SUMIF(Общая!$AK$9:$AK$2922,$E7,Общая!$V$9:$V$2922)+SUMIF(Общая!$AK$9:$AK$2922,$E7,Общая!$W$9:$W$2922)</f>
        <v>108</v>
      </c>
      <c r="O7" s="156">
        <f t="shared" si="3"/>
        <v>29.150399999999998</v>
      </c>
      <c r="P7" s="110">
        <f>SUMIF(Общая!$AK$9:$AK$2922,$E7,Общая!$U$9:$U$2922)</f>
        <v>44</v>
      </c>
      <c r="Q7" s="110">
        <f>SUMIF(Общая!$AK$9:$AK$2922,$E7,Общая!$X$9:$X$2922)</f>
        <v>0</v>
      </c>
      <c r="R7" s="110">
        <f>SUMIF(Общая!$AK$9:$AK$2922,$E7,Общая!$Y$9:$Y$2922)</f>
        <v>0</v>
      </c>
      <c r="S7" s="110">
        <f>SUMIF(Общая!$AK$9:$AK$2922,$E7,Общая!$Z$9:$Z$2922)</f>
        <v>0</v>
      </c>
      <c r="T7" s="110">
        <f>SUMIF(Общая!$AK$9:$AK$2922,$E7,Общая!$AA$9:$AA$2922)</f>
        <v>0</v>
      </c>
      <c r="U7" s="110">
        <f>SUMIF(Общая!$AK$9:$AK$2922,$E7,Общая!$AB$9:$AB$2922)</f>
        <v>12.5</v>
      </c>
      <c r="V7" s="110">
        <f>SUMIF(Общая!$AK$9:$AK$3281,$E7,Общая!$AC$9:$AC$3281)</f>
        <v>0</v>
      </c>
      <c r="W7" s="110">
        <f>SUMIF(Общая!$AK$9:$AK$2922,$E7,Общая!$AD$9:$AD$2922)</f>
        <v>0</v>
      </c>
      <c r="X7" s="110">
        <f>SUMIF(Общая!$AK$9:$AK$2922,$E7,Общая!$AE$9:$AE$2922)</f>
        <v>0</v>
      </c>
      <c r="Y7" s="110">
        <f>SUMIF(Общая!$AK$9:$AK$2922,$E7,Общая!$AF$9:$AF$2922)</f>
        <v>0</v>
      </c>
      <c r="Z7" s="110">
        <f>SUMIF(Общая!$AK$9:$AK$2922,$E7,Общая!$AG$9:$AG$2922)</f>
        <v>0.96</v>
      </c>
      <c r="AA7" s="110">
        <f>SUMIF(Общая!$AK$9:$AK$2922,$E7,Общая!$AH$9:$AH$2922)</f>
        <v>0</v>
      </c>
      <c r="AB7" s="119">
        <f t="shared" si="4"/>
        <v>121.46</v>
      </c>
      <c r="AC7" s="155">
        <f t="shared" si="5"/>
        <v>0.20243333333333333</v>
      </c>
      <c r="AD7" s="160"/>
      <c r="AE7" s="160"/>
    </row>
    <row r="8" spans="1:31" ht="15.75">
      <c r="A8" s="107">
        <v>5</v>
      </c>
      <c r="B8" s="123" t="s">
        <v>1287</v>
      </c>
      <c r="C8" s="123" t="s">
        <v>1288</v>
      </c>
      <c r="D8" s="123" t="s">
        <v>1282</v>
      </c>
      <c r="E8" s="108" t="str">
        <f t="shared" si="0"/>
        <v>Веремеєнко О.В.</v>
      </c>
      <c r="F8" s="109" t="s">
        <v>1241</v>
      </c>
      <c r="G8" s="109" t="s">
        <v>1279</v>
      </c>
      <c r="H8" s="109" t="s">
        <v>1240</v>
      </c>
      <c r="I8" s="109" t="s">
        <v>1239</v>
      </c>
      <c r="J8" s="109"/>
      <c r="K8" s="110">
        <f>SUMIF(Общая!$AK$9:$AK$2922,$E8,Общая!$AJ$9:$AJ$2922)</f>
        <v>348.49999999999994</v>
      </c>
      <c r="L8" s="155">
        <f t="shared" si="1"/>
        <v>0.5808333333333332</v>
      </c>
      <c r="M8" s="156">
        <f t="shared" si="2"/>
        <v>241.62666666666661</v>
      </c>
      <c r="N8" s="110">
        <f>SUMIF(Общая!$AK$9:$AK$2922,$E8,Общая!$U$9:$U$2922)+SUMIF(Общая!$AK$9:$AK$2922,$E8,Общая!$V$9:$V$2922)+SUMIF(Общая!$AK$9:$AK$2922,$E8,Общая!$W$9:$W$2922)</f>
        <v>322</v>
      </c>
      <c r="O8" s="156">
        <f t="shared" si="3"/>
        <v>83.639999999999986</v>
      </c>
      <c r="P8" s="110">
        <f>SUMIF(Общая!$AK$9:$AK$2922,$E8,Общая!$U$9:$U$2922)</f>
        <v>122</v>
      </c>
      <c r="Q8" s="110">
        <f>SUMIF(Общая!$AK$9:$AK$2922,$E8,Общая!$X$9:$X$2922)</f>
        <v>0</v>
      </c>
      <c r="R8" s="110">
        <f>SUMIF(Общая!$AK$9:$AK$2922,$E8,Общая!$Y$9:$Y$2922)</f>
        <v>0</v>
      </c>
      <c r="S8" s="110">
        <f>SUMIF(Общая!$AK$9:$AK$2922,$E8,Общая!$Z$9:$Z$2922)</f>
        <v>0</v>
      </c>
      <c r="T8" s="110">
        <f>SUMIF(Общая!$AK$9:$AK$2922,$E8,Общая!$AA$9:$AA$2922)</f>
        <v>0</v>
      </c>
      <c r="U8" s="110">
        <f>SUMIF(Общая!$AK$9:$AK$2922,$E8,Общая!$AB$9:$AB$2922)</f>
        <v>14.5</v>
      </c>
      <c r="V8" s="110">
        <f>SUMIF(Общая!$AK$9:$AK$3281,$E8,Общая!$AC$9:$AC$3281)</f>
        <v>0</v>
      </c>
      <c r="W8" s="110">
        <f>SUMIF(Общая!$AK$9:$AK$2922,$E8,Общая!$AD$9:$AD$2922)</f>
        <v>0</v>
      </c>
      <c r="X8" s="110">
        <f>SUMIF(Общая!$AK$9:$AK$2922,$E8,Общая!$AE$9:$AE$2922)</f>
        <v>0</v>
      </c>
      <c r="Y8" s="110">
        <f>SUMIF(Общая!$AK$9:$AK$2922,$E8,Общая!$AF$9:$AF$2922)</f>
        <v>0</v>
      </c>
      <c r="Z8" s="110">
        <f>SUMIF(Общая!$AK$9:$AK$2922,$E8,Общая!$AG$9:$AG$2922)</f>
        <v>12</v>
      </c>
      <c r="AA8" s="110">
        <f>SUMIF(Общая!$AK$9:$AK$2922,$E8,Общая!$AH$9:$AH$2922)</f>
        <v>0</v>
      </c>
      <c r="AB8" s="119">
        <f t="shared" si="4"/>
        <v>348.49999999999994</v>
      </c>
      <c r="AC8" s="155">
        <f t="shared" si="5"/>
        <v>0.5808333333333332</v>
      </c>
      <c r="AD8" s="160"/>
      <c r="AE8" s="160"/>
    </row>
    <row r="9" spans="1:31" ht="15.75">
      <c r="A9" s="107">
        <v>6</v>
      </c>
      <c r="B9" s="123" t="s">
        <v>1289</v>
      </c>
      <c r="C9" s="123" t="s">
        <v>1290</v>
      </c>
      <c r="D9" s="123" t="s">
        <v>1291</v>
      </c>
      <c r="E9" s="108" t="str">
        <f t="shared" si="0"/>
        <v>Вітушкіна Р.І.</v>
      </c>
      <c r="F9" s="109" t="s">
        <v>1241</v>
      </c>
      <c r="G9" s="109" t="s">
        <v>1286</v>
      </c>
      <c r="H9" s="109" t="s">
        <v>1240</v>
      </c>
      <c r="I9" s="109" t="s">
        <v>1239</v>
      </c>
      <c r="J9" s="109"/>
      <c r="K9" s="110">
        <f>SUMIF(Общая!$AK$9:$AK$2922,$E9,Общая!$AJ$9:$AJ$2922)</f>
        <v>106</v>
      </c>
      <c r="L9" s="155">
        <f t="shared" si="1"/>
        <v>0.17666666666666667</v>
      </c>
      <c r="M9" s="156">
        <f t="shared" si="2"/>
        <v>73.493333333333339</v>
      </c>
      <c r="N9" s="110">
        <f>SUMIF(Общая!$AK$9:$AK$2922,$E9,Общая!$U$9:$U$2922)+SUMIF(Общая!$AK$9:$AK$2922,$E9,Общая!$V$9:$V$2922)+SUMIF(Общая!$AK$9:$AK$2922,$E9,Общая!$W$9:$W$2922)</f>
        <v>100</v>
      </c>
      <c r="O9" s="156">
        <f t="shared" si="3"/>
        <v>25.44</v>
      </c>
      <c r="P9" s="110">
        <f>SUMIF(Общая!$AK$9:$AK$2922,$E9,Общая!$U$9:$U$2922)</f>
        <v>54</v>
      </c>
      <c r="Q9" s="110">
        <f>SUMIF(Общая!$AK$9:$AK$2922,$E9,Общая!$X$9:$X$2922)</f>
        <v>0</v>
      </c>
      <c r="R9" s="110">
        <f>SUMIF(Общая!$AK$9:$AK$2922,$E9,Общая!$Y$9:$Y$2922)</f>
        <v>0</v>
      </c>
      <c r="S9" s="110">
        <f>SUMIF(Общая!$AK$9:$AK$2922,$E9,Общая!$Z$9:$Z$2922)</f>
        <v>0</v>
      </c>
      <c r="T9" s="110">
        <f>SUMIF(Общая!$AK$9:$AK$2922,$E9,Общая!$AA$9:$AA$2922)</f>
        <v>0</v>
      </c>
      <c r="U9" s="110">
        <f>SUMIF(Общая!$AK$9:$AK$2922,$E9,Общая!$AB$9:$AB$2922)</f>
        <v>6</v>
      </c>
      <c r="V9" s="110">
        <f>SUMIF(Общая!$AK$9:$AK$3281,$E9,Общая!$AC$9:$AC$3281)</f>
        <v>0</v>
      </c>
      <c r="W9" s="110">
        <f>SUMIF(Общая!$AK$9:$AK$2922,$E9,Общая!$AD$9:$AD$2922)</f>
        <v>0</v>
      </c>
      <c r="X9" s="110">
        <f>SUMIF(Общая!$AK$9:$AK$2922,$E9,Общая!$AE$9:$AE$2922)</f>
        <v>0</v>
      </c>
      <c r="Y9" s="110">
        <f>SUMIF(Общая!$AK$9:$AK$2922,$E9,Общая!$AF$9:$AF$2922)</f>
        <v>0</v>
      </c>
      <c r="Z9" s="110">
        <f>SUMIF(Общая!$AK$9:$AK$2922,$E9,Общая!$AG$9:$AG$2922)</f>
        <v>0</v>
      </c>
      <c r="AA9" s="110">
        <f>SUMIF(Общая!$AK$9:$AK$2922,$E9,Общая!$AH$9:$AH$2922)</f>
        <v>0</v>
      </c>
      <c r="AB9" s="119">
        <f t="shared" si="4"/>
        <v>106</v>
      </c>
      <c r="AC9" s="155">
        <f t="shared" si="5"/>
        <v>0.17666666666666667</v>
      </c>
      <c r="AD9" s="160"/>
      <c r="AE9" s="160"/>
    </row>
    <row r="10" spans="1:31" ht="15.75">
      <c r="A10" s="107">
        <v>7</v>
      </c>
      <c r="B10" s="123" t="s">
        <v>1292</v>
      </c>
      <c r="C10" s="123" t="s">
        <v>1293</v>
      </c>
      <c r="D10" s="123" t="s">
        <v>1294</v>
      </c>
      <c r="E10" s="108" t="str">
        <f t="shared" si="0"/>
        <v>Гаргола Ю.Г.</v>
      </c>
      <c r="F10" s="109" t="s">
        <v>1237</v>
      </c>
      <c r="G10" s="109" t="s">
        <v>1286</v>
      </c>
      <c r="H10" s="109" t="s">
        <v>1238</v>
      </c>
      <c r="I10" s="109" t="s">
        <v>1237</v>
      </c>
      <c r="J10" s="109"/>
      <c r="K10" s="110">
        <f>SUMIF(Общая!$AK$9:$AK$2922,$E10,Общая!$AJ$9:$AJ$2922)</f>
        <v>175.75</v>
      </c>
      <c r="L10" s="155">
        <f t="shared" si="1"/>
        <v>0.29291666666666666</v>
      </c>
      <c r="M10" s="156">
        <f t="shared" si="2"/>
        <v>93.733333333333334</v>
      </c>
      <c r="N10" s="110">
        <f>SUMIF(Общая!$AK$9:$AK$2922,$E10,Общая!$U$9:$U$2922)+SUMIF(Общая!$AK$9:$AK$2922,$E10,Общая!$V$9:$V$2922)+SUMIF(Общая!$AK$9:$AK$2922,$E10,Общая!$W$9:$W$2922)</f>
        <v>168</v>
      </c>
      <c r="O10" s="156">
        <f t="shared" si="3"/>
        <v>42.18</v>
      </c>
      <c r="P10" s="110">
        <f>SUMIF(Общая!$AK$9:$AK$2922,$E10,Общая!$U$9:$U$2922)</f>
        <v>78</v>
      </c>
      <c r="Q10" s="110">
        <f>SUMIF(Общая!$AK$9:$AK$2922,$E10,Общая!$X$9:$X$2922)</f>
        <v>0</v>
      </c>
      <c r="R10" s="110">
        <f>SUMIF(Общая!$AK$9:$AK$2922,$E10,Общая!$Y$9:$Y$2922)</f>
        <v>0</v>
      </c>
      <c r="S10" s="110">
        <f>SUMIF(Общая!$AK$9:$AK$2922,$E10,Общая!$Z$9:$Z$2922)</f>
        <v>0</v>
      </c>
      <c r="T10" s="110">
        <f>SUMIF(Общая!$AK$9:$AK$2922,$E10,Общая!$AA$9:$AA$2922)</f>
        <v>0</v>
      </c>
      <c r="U10" s="110">
        <f>SUMIF(Общая!$AK$9:$AK$2922,$E10,Общая!$AB$9:$AB$2922)</f>
        <v>7.75</v>
      </c>
      <c r="V10" s="110">
        <f>SUMIF(Общая!$AK$9:$AK$3281,$E10,Общая!$AC$9:$AC$3281)</f>
        <v>0</v>
      </c>
      <c r="W10" s="110">
        <f>SUMIF(Общая!$AK$9:$AK$2922,$E10,Общая!$AD$9:$AD$2922)</f>
        <v>0</v>
      </c>
      <c r="X10" s="110">
        <f>SUMIF(Общая!$AK$9:$AK$2922,$E10,Общая!$AE$9:$AE$2922)</f>
        <v>0</v>
      </c>
      <c r="Y10" s="110">
        <f>SUMIF(Общая!$AK$9:$AK$2922,$E10,Общая!$AF$9:$AF$2922)</f>
        <v>0</v>
      </c>
      <c r="Z10" s="110">
        <f>SUMIF(Общая!$AK$9:$AK$2922,$E10,Общая!$AG$9:$AG$2922)</f>
        <v>0</v>
      </c>
      <c r="AA10" s="110">
        <f>SUMIF(Общая!$AK$9:$AK$2922,$E10,Общая!$AH$9:$AH$2922)</f>
        <v>0</v>
      </c>
      <c r="AB10" s="119">
        <f t="shared" si="4"/>
        <v>175.75</v>
      </c>
      <c r="AC10" s="155">
        <f t="shared" si="5"/>
        <v>0.29291666666666666</v>
      </c>
      <c r="AD10" s="160"/>
      <c r="AE10" s="160"/>
    </row>
    <row r="11" spans="1:31" ht="15.75">
      <c r="A11" s="107">
        <v>8</v>
      </c>
      <c r="B11" s="123" t="s">
        <v>1295</v>
      </c>
      <c r="C11" s="123" t="s">
        <v>1296</v>
      </c>
      <c r="D11" s="123" t="s">
        <v>1297</v>
      </c>
      <c r="E11" s="108" t="str">
        <f t="shared" si="0"/>
        <v>Головіна О.В.</v>
      </c>
      <c r="F11" s="109" t="s">
        <v>1237</v>
      </c>
      <c r="G11" s="109" t="s">
        <v>1279</v>
      </c>
      <c r="H11" s="109" t="s">
        <v>1238</v>
      </c>
      <c r="I11" s="109" t="s">
        <v>1239</v>
      </c>
      <c r="J11" s="109" t="s">
        <v>1298</v>
      </c>
      <c r="K11" s="110">
        <f>SUMIF(Общая!$AK$9:$AK$2922,$E11,Общая!$AJ$9:$AJ$2922)</f>
        <v>549.16999999999985</v>
      </c>
      <c r="L11" s="155">
        <f t="shared" si="1"/>
        <v>0.91528333333333312</v>
      </c>
      <c r="M11" s="156">
        <f t="shared" si="2"/>
        <v>292.89066666666662</v>
      </c>
      <c r="N11" s="110">
        <f>SUMIF(Общая!$AK$9:$AK$2922,$E11,Общая!$U$9:$U$2922)+SUMIF(Общая!$AK$9:$AK$2922,$E11,Общая!$V$9:$V$2922)+SUMIF(Общая!$AK$9:$AK$2922,$E11,Общая!$W$9:$W$2922)</f>
        <v>364</v>
      </c>
      <c r="O11" s="156">
        <f t="shared" si="3"/>
        <v>131.80079999999998</v>
      </c>
      <c r="P11" s="110">
        <f>SUMIF(Общая!$AK$9:$AK$2922,$E11,Общая!$U$9:$U$2922)</f>
        <v>156</v>
      </c>
      <c r="Q11" s="110">
        <f>SUMIF(Общая!$AK$9:$AK$2922,$E11,Общая!$X$9:$X$2922)</f>
        <v>0</v>
      </c>
      <c r="R11" s="110">
        <f>SUMIF(Общая!$AK$9:$AK$2922,$E11,Общая!$Y$9:$Y$2922)</f>
        <v>129</v>
      </c>
      <c r="S11" s="110">
        <f>SUMIF(Общая!$AK$9:$AK$2922,$E11,Общая!$Z$9:$Z$2922)</f>
        <v>0</v>
      </c>
      <c r="T11" s="110">
        <f>SUMIF(Общая!$AK$9:$AK$2922,$E11,Общая!$AA$9:$AA$2922)</f>
        <v>0</v>
      </c>
      <c r="U11" s="110">
        <f>SUMIF(Общая!$AK$9:$AK$2922,$E11,Общая!$AB$9:$AB$2922)</f>
        <v>32.25</v>
      </c>
      <c r="V11" s="110">
        <f>SUMIF(Общая!$AK$9:$AK$3281,$E11,Общая!$AC$9:$AC$3281)</f>
        <v>0</v>
      </c>
      <c r="W11" s="110">
        <f>SUMIF(Общая!$AK$9:$AK$2922,$E11,Общая!$AD$9:$AD$2922)</f>
        <v>7.92</v>
      </c>
      <c r="X11" s="110">
        <f>SUMIF(Общая!$AK$9:$AK$2922,$E11,Общая!$AE$9:$AE$2922)</f>
        <v>0</v>
      </c>
      <c r="Y11" s="110">
        <f>SUMIF(Общая!$AK$9:$AK$2922,$E11,Общая!$AF$9:$AF$2922)</f>
        <v>0</v>
      </c>
      <c r="Z11" s="110">
        <f>SUMIF(Общая!$AK$9:$AK$2922,$E11,Общая!$AG$9:$AG$2922)</f>
        <v>15.999999999999998</v>
      </c>
      <c r="AA11" s="110">
        <f>SUMIF(Общая!$AK$9:$AK$2922,$E11,Общая!$AH$9:$AH$2922)</f>
        <v>0</v>
      </c>
      <c r="AB11" s="119">
        <f t="shared" si="4"/>
        <v>549.16999999999985</v>
      </c>
      <c r="AC11" s="155">
        <f t="shared" si="5"/>
        <v>0.91528333333333312</v>
      </c>
      <c r="AD11" s="160"/>
      <c r="AE11" s="160"/>
    </row>
    <row r="12" spans="1:31" ht="15.75">
      <c r="A12" s="107">
        <v>9</v>
      </c>
      <c r="B12" s="123" t="s">
        <v>1299</v>
      </c>
      <c r="C12" s="123" t="s">
        <v>1300</v>
      </c>
      <c r="D12" s="123" t="s">
        <v>1301</v>
      </c>
      <c r="E12" s="108" t="str">
        <f t="shared" si="0"/>
        <v>Друженко І.А.</v>
      </c>
      <c r="F12" s="109" t="s">
        <v>1237</v>
      </c>
      <c r="G12" s="109" t="s">
        <v>1286</v>
      </c>
      <c r="H12" s="109" t="s">
        <v>1238</v>
      </c>
      <c r="I12" s="109" t="s">
        <v>1237</v>
      </c>
      <c r="J12" s="109"/>
      <c r="K12" s="110">
        <f>SUMIF(Общая!$AK$9:$AK$2922,$E12,Общая!$AJ$9:$AJ$2922)</f>
        <v>154.22</v>
      </c>
      <c r="L12" s="155">
        <f t="shared" si="1"/>
        <v>0.25703333333333334</v>
      </c>
      <c r="M12" s="156">
        <f t="shared" si="2"/>
        <v>82.25066666666666</v>
      </c>
      <c r="N12" s="110">
        <f>SUMIF(Общая!$AK$9:$AK$2922,$E12,Общая!$U$9:$U$2922)+SUMIF(Общая!$AK$9:$AK$2922,$E12,Общая!$V$9:$V$2922)+SUMIF(Общая!$AK$9:$AK$2922,$E12,Общая!$W$9:$W$2922)</f>
        <v>144</v>
      </c>
      <c r="O12" s="156">
        <f t="shared" si="3"/>
        <v>37.012799999999999</v>
      </c>
      <c r="P12" s="110">
        <f>SUMIF(Общая!$AK$9:$AK$2922,$E12,Общая!$U$9:$U$2922)</f>
        <v>70</v>
      </c>
      <c r="Q12" s="110">
        <f>SUMIF(Общая!$AK$9:$AK$2922,$E12,Общая!$X$9:$X$2922)</f>
        <v>0</v>
      </c>
      <c r="R12" s="110">
        <f>SUMIF(Общая!$AK$9:$AK$2922,$E12,Общая!$Y$9:$Y$2922)</f>
        <v>0</v>
      </c>
      <c r="S12" s="110">
        <f>SUMIF(Общая!$AK$9:$AK$2922,$E12,Общая!$Z$9:$Z$2922)</f>
        <v>0</v>
      </c>
      <c r="T12" s="110">
        <f>SUMIF(Общая!$AK$9:$AK$2922,$E12,Общая!$AA$9:$AA$2922)</f>
        <v>0</v>
      </c>
      <c r="U12" s="110">
        <f>SUMIF(Общая!$AK$9:$AK$2922,$E12,Общая!$AB$9:$AB$2922)</f>
        <v>9.5</v>
      </c>
      <c r="V12" s="110">
        <f>SUMIF(Общая!$AK$9:$AK$3281,$E12,Общая!$AC$9:$AC$3281)</f>
        <v>0</v>
      </c>
      <c r="W12" s="110">
        <f>SUMIF(Общая!$AK$9:$AK$2922,$E12,Общая!$AD$9:$AD$2922)</f>
        <v>0</v>
      </c>
      <c r="X12" s="110">
        <f>SUMIF(Общая!$AK$9:$AK$2922,$E12,Общая!$AE$9:$AE$2922)</f>
        <v>0</v>
      </c>
      <c r="Y12" s="110">
        <f>SUMIF(Общая!$AK$9:$AK$2922,$E12,Общая!$AF$9:$AF$2922)</f>
        <v>0</v>
      </c>
      <c r="Z12" s="110">
        <f>SUMIF(Общая!$AK$9:$AK$2922,$E12,Общая!$AG$9:$AG$2922)</f>
        <v>0.72</v>
      </c>
      <c r="AA12" s="110">
        <f>SUMIF(Общая!$AK$9:$AK$2922,$E12,Общая!$AH$9:$AH$2922)</f>
        <v>0</v>
      </c>
      <c r="AB12" s="119">
        <f t="shared" si="4"/>
        <v>154.22</v>
      </c>
      <c r="AC12" s="155">
        <f t="shared" si="5"/>
        <v>0.25703333333333334</v>
      </c>
      <c r="AD12" s="160"/>
      <c r="AE12" s="160"/>
    </row>
    <row r="13" spans="1:31" ht="15.75">
      <c r="A13" s="107">
        <v>10</v>
      </c>
      <c r="B13" s="123" t="s">
        <v>1302</v>
      </c>
      <c r="C13" s="123" t="s">
        <v>1303</v>
      </c>
      <c r="D13" s="123" t="s">
        <v>1304</v>
      </c>
      <c r="E13" s="108" t="str">
        <f t="shared" si="0"/>
        <v>Зінченко Є.Г.</v>
      </c>
      <c r="F13" s="109" t="s">
        <v>1241</v>
      </c>
      <c r="G13" s="109" t="s">
        <v>1279</v>
      </c>
      <c r="H13" s="109" t="s">
        <v>1240</v>
      </c>
      <c r="I13" s="109" t="s">
        <v>1239</v>
      </c>
      <c r="J13" s="108" t="s">
        <v>1305</v>
      </c>
      <c r="K13" s="110">
        <f>SUMIF(Общая!$AK$9:$AK$2922,$E13,Общая!$AJ$9:$AJ$2922)</f>
        <v>272.43</v>
      </c>
      <c r="L13" s="155">
        <f t="shared" si="1"/>
        <v>0.45405000000000001</v>
      </c>
      <c r="M13" s="156">
        <f t="shared" si="2"/>
        <v>188.88480000000001</v>
      </c>
      <c r="N13" s="110">
        <f>SUMIF(Общая!$AK$9:$AK$2922,$E13,Общая!$U$9:$U$2922)+SUMIF(Общая!$AK$9:$AK$2922,$E13,Общая!$V$9:$V$2922)+SUMIF(Общая!$AK$9:$AK$2922,$E13,Общая!$W$9:$W$2922)</f>
        <v>224</v>
      </c>
      <c r="O13" s="156">
        <f t="shared" si="3"/>
        <v>65.383200000000002</v>
      </c>
      <c r="P13" s="110">
        <f>SUMIF(Общая!$AK$9:$AK$2922,$E13,Общая!$U$9:$U$2922)</f>
        <v>106</v>
      </c>
      <c r="Q13" s="110">
        <f>SUMIF(Общая!$AK$9:$AK$2922,$E13,Общая!$X$9:$X$2922)</f>
        <v>0</v>
      </c>
      <c r="R13" s="110">
        <f>SUMIF(Общая!$AK$9:$AK$2922,$E13,Общая!$Y$9:$Y$2922)</f>
        <v>0</v>
      </c>
      <c r="S13" s="110">
        <f>SUMIF(Общая!$AK$9:$AK$2922,$E13,Общая!$Z$9:$Z$2922)</f>
        <v>0</v>
      </c>
      <c r="T13" s="110">
        <f>SUMIF(Общая!$AK$9:$AK$2922,$E13,Общая!$AA$9:$AA$2922)</f>
        <v>0</v>
      </c>
      <c r="U13" s="110">
        <f>SUMIF(Общая!$AK$9:$AK$2922,$E13,Общая!$AB$9:$AB$2922)</f>
        <v>26.75</v>
      </c>
      <c r="V13" s="110">
        <f>SUMIF(Общая!$AK$9:$AK$3281,$E13,Общая!$AC$9:$AC$3281)</f>
        <v>0</v>
      </c>
      <c r="W13" s="110">
        <f>SUMIF(Общая!$AK$9:$AK$2922,$E13,Общая!$AD$9:$AD$2922)</f>
        <v>0</v>
      </c>
      <c r="X13" s="110">
        <f>SUMIF(Общая!$AK$9:$AK$2922,$E13,Общая!$AE$9:$AE$2922)</f>
        <v>0</v>
      </c>
      <c r="Y13" s="110">
        <f>SUMIF(Общая!$AK$9:$AK$2922,$E13,Общая!$AF$9:$AF$2922)</f>
        <v>0</v>
      </c>
      <c r="Z13" s="110">
        <f>SUMIF(Общая!$AK$9:$AK$2922,$E13,Общая!$AG$9:$AG$2922)</f>
        <v>21.68</v>
      </c>
      <c r="AA13" s="110">
        <f>SUMIF(Общая!$AK$9:$AK$2922,$E13,Общая!$AH$9:$AH$2922)</f>
        <v>0</v>
      </c>
      <c r="AB13" s="119">
        <f t="shared" si="4"/>
        <v>272.43</v>
      </c>
      <c r="AC13" s="155">
        <f t="shared" si="5"/>
        <v>0.45405000000000001</v>
      </c>
      <c r="AD13" s="160"/>
      <c r="AE13" s="160"/>
    </row>
    <row r="14" spans="1:31" ht="15.75">
      <c r="A14" s="107">
        <v>11</v>
      </c>
      <c r="B14" s="123" t="s">
        <v>1306</v>
      </c>
      <c r="C14" s="123" t="s">
        <v>1288</v>
      </c>
      <c r="D14" s="123" t="s">
        <v>1273</v>
      </c>
      <c r="E14" s="108" t="str">
        <f t="shared" si="0"/>
        <v>Кабанова О.О.</v>
      </c>
      <c r="F14" s="109" t="s">
        <v>1237</v>
      </c>
      <c r="G14" s="109" t="s">
        <v>1279</v>
      </c>
      <c r="H14" s="109" t="s">
        <v>1238</v>
      </c>
      <c r="I14" s="109" t="s">
        <v>1239</v>
      </c>
      <c r="J14" s="108" t="s">
        <v>1307</v>
      </c>
      <c r="K14" s="110">
        <f>SUMIF(Общая!$AK$9:$AK$2922,$E14,Общая!$AJ$9:$AJ$2922)</f>
        <v>744.51000000000022</v>
      </c>
      <c r="L14" s="155">
        <f t="shared" si="1"/>
        <v>1.2408500000000005</v>
      </c>
      <c r="M14" s="156">
        <f t="shared" si="2"/>
        <v>397.07200000000012</v>
      </c>
      <c r="N14" s="110">
        <f>SUMIF(Общая!$AK$9:$AK$2922,$E14,Общая!$U$9:$U$2922)+SUMIF(Общая!$AK$9:$AK$2922,$E14,Общая!$V$9:$V$2922)+SUMIF(Общая!$AK$9:$AK$2922,$E14,Общая!$W$9:$W$2922)</f>
        <v>600</v>
      </c>
      <c r="O14" s="156">
        <f t="shared" si="3"/>
        <v>178.68240000000006</v>
      </c>
      <c r="P14" s="110">
        <f>SUMIF(Общая!$AK$9:$AK$2922,$E14,Общая!$U$9:$U$2922)</f>
        <v>276</v>
      </c>
      <c r="Q14" s="110">
        <f>SUMIF(Общая!$AK$9:$AK$2922,$E14,Общая!$X$9:$X$2922)</f>
        <v>0</v>
      </c>
      <c r="R14" s="110">
        <f>SUMIF(Общая!$AK$9:$AK$2922,$E14,Общая!$Y$9:$Y$2922)</f>
        <v>0</v>
      </c>
      <c r="S14" s="110">
        <f>SUMIF(Общая!$AK$9:$AK$2922,$E14,Общая!$Z$9:$Z$2922)</f>
        <v>0</v>
      </c>
      <c r="T14" s="110">
        <f>SUMIF(Общая!$AK$9:$AK$2922,$E14,Общая!$AA$9:$AA$2922)</f>
        <v>0</v>
      </c>
      <c r="U14" s="110">
        <f>SUMIF(Общая!$AK$9:$AK$2922,$E14,Общая!$AB$9:$AB$2922)</f>
        <v>58.75</v>
      </c>
      <c r="V14" s="110">
        <f>SUMIF(Общая!$AK$9:$AK$3281,$E14,Общая!$AC$9:$AC$3281)</f>
        <v>0</v>
      </c>
      <c r="W14" s="110">
        <f>SUMIF(Общая!$AK$9:$AK$2922,$E14,Общая!$AD$9:$AD$2922)</f>
        <v>0</v>
      </c>
      <c r="X14" s="110">
        <f>SUMIF(Общая!$AK$9:$AK$2922,$E14,Общая!$AE$9:$AE$2922)</f>
        <v>0</v>
      </c>
      <c r="Y14" s="110">
        <f>SUMIF(Общая!$AK$9:$AK$2922,$E14,Общая!$AF$9:$AF$2922)</f>
        <v>0</v>
      </c>
      <c r="Z14" s="110">
        <f>SUMIF(Общая!$AK$9:$AK$2922,$E14,Общая!$AG$9:$AG$2922)</f>
        <v>85.759999999999991</v>
      </c>
      <c r="AA14" s="110">
        <f>SUMIF(Общая!$AK$9:$AK$2922,$E14,Общая!$AH$9:$AH$2922)</f>
        <v>0</v>
      </c>
      <c r="AB14" s="119">
        <f t="shared" si="4"/>
        <v>744.51000000000022</v>
      </c>
      <c r="AC14" s="155">
        <f t="shared" si="5"/>
        <v>1.2408500000000005</v>
      </c>
      <c r="AD14" s="160"/>
      <c r="AE14" s="160"/>
    </row>
    <row r="15" spans="1:31" ht="15.75">
      <c r="A15" s="107">
        <v>12</v>
      </c>
      <c r="B15" s="123" t="s">
        <v>1308</v>
      </c>
      <c r="C15" s="123" t="s">
        <v>1309</v>
      </c>
      <c r="D15" s="123" t="s">
        <v>1310</v>
      </c>
      <c r="E15" s="108" t="str">
        <f t="shared" si="0"/>
        <v>Квітка Л.Б.</v>
      </c>
      <c r="F15" s="109" t="s">
        <v>1237</v>
      </c>
      <c r="G15" s="109" t="s">
        <v>1279</v>
      </c>
      <c r="H15" s="109" t="s">
        <v>1238</v>
      </c>
      <c r="I15" s="109" t="s">
        <v>1239</v>
      </c>
      <c r="J15" s="108"/>
      <c r="K15" s="110">
        <f>SUMIF(Общая!$AK$9:$AK$2922,$E15,Общая!$AJ$9:$AJ$2922)</f>
        <v>8</v>
      </c>
      <c r="L15" s="155">
        <f t="shared" si="1"/>
        <v>1.3333333333333334E-2</v>
      </c>
      <c r="M15" s="156">
        <f t="shared" si="2"/>
        <v>4.2666666666666666</v>
      </c>
      <c r="N15" s="110">
        <f>SUMIF(Общая!$AK$9:$AK$2922,$E15,Общая!$U$9:$U$2922)+SUMIF(Общая!$AK$9:$AK$2922,$E15,Общая!$V$9:$V$2922)+SUMIF(Общая!$AK$9:$AK$2922,$E15,Общая!$W$9:$W$2922)</f>
        <v>8</v>
      </c>
      <c r="O15" s="156">
        <f t="shared" si="3"/>
        <v>1.9200000000000002</v>
      </c>
      <c r="P15" s="110">
        <f>SUMIF(Общая!$AK$9:$AK$2922,$E15,Общая!$U$9:$U$2922)</f>
        <v>4</v>
      </c>
      <c r="Q15" s="110">
        <f>SUMIF(Общая!$AK$9:$AK$2922,$E15,Общая!$X$9:$X$2922)</f>
        <v>0</v>
      </c>
      <c r="R15" s="110">
        <f>SUMIF(Общая!$AK$9:$AK$2922,$E15,Общая!$Y$9:$Y$2922)</f>
        <v>0</v>
      </c>
      <c r="S15" s="110">
        <f>SUMIF(Общая!$AK$9:$AK$2922,$E15,Общая!$Z$9:$Z$2922)</f>
        <v>0</v>
      </c>
      <c r="T15" s="110">
        <f>SUMIF(Общая!$AK$9:$AK$2922,$E15,Общая!$AA$9:$AA$2922)</f>
        <v>0</v>
      </c>
      <c r="U15" s="110">
        <f>SUMIF(Общая!$AK$9:$AK$2922,$E15,Общая!$AB$9:$AB$2922)</f>
        <v>0</v>
      </c>
      <c r="V15" s="110">
        <f>SUMIF(Общая!$AK$9:$AK$3281,$E15,Общая!$AC$9:$AC$3281)</f>
        <v>0</v>
      </c>
      <c r="W15" s="110">
        <f>SUMIF(Общая!$AK$9:$AK$2922,$E15,Общая!$AD$9:$AD$2922)</f>
        <v>0</v>
      </c>
      <c r="X15" s="110">
        <f>SUMIF(Общая!$AK$9:$AK$2922,$E15,Общая!$AE$9:$AE$2922)</f>
        <v>0</v>
      </c>
      <c r="Y15" s="110">
        <f>SUMIF(Общая!$AK$9:$AK$2922,$E15,Общая!$AF$9:$AF$2922)</f>
        <v>0</v>
      </c>
      <c r="Z15" s="110">
        <f>SUMIF(Общая!$AK$9:$AK$2922,$E15,Общая!$AG$9:$AG$2922)</f>
        <v>0</v>
      </c>
      <c r="AA15" s="110">
        <f>SUMIF(Общая!$AK$9:$AK$2922,$E15,Общая!$AH$9:$AH$2922)</f>
        <v>0</v>
      </c>
      <c r="AB15" s="119">
        <f t="shared" si="4"/>
        <v>8</v>
      </c>
      <c r="AC15" s="155">
        <f t="shared" si="5"/>
        <v>1.3333333333333334E-2</v>
      </c>
      <c r="AD15" s="160"/>
      <c r="AE15" s="160"/>
    </row>
    <row r="16" spans="1:31" ht="15.75">
      <c r="A16" s="107">
        <v>13</v>
      </c>
      <c r="B16" s="123" t="s">
        <v>1311</v>
      </c>
      <c r="C16" s="123" t="s">
        <v>1300</v>
      </c>
      <c r="D16" s="123" t="s">
        <v>1297</v>
      </c>
      <c r="E16" s="108" t="str">
        <f t="shared" si="0"/>
        <v>Клепач І.В.</v>
      </c>
      <c r="F16" s="109" t="s">
        <v>1241</v>
      </c>
      <c r="G16" s="109" t="s">
        <v>1286</v>
      </c>
      <c r="H16" s="109" t="s">
        <v>1240</v>
      </c>
      <c r="I16" s="109" t="s">
        <v>1239</v>
      </c>
      <c r="J16" s="109"/>
      <c r="K16" s="110">
        <f>SUMIF(Общая!$AK$9:$AK$2922,$E16,Общая!$AJ$9:$AJ$2922)</f>
        <v>240</v>
      </c>
      <c r="L16" s="155">
        <f t="shared" si="1"/>
        <v>0.4</v>
      </c>
      <c r="M16" s="156">
        <f t="shared" si="2"/>
        <v>166.4</v>
      </c>
      <c r="N16" s="110">
        <f>SUMIF(Общая!$AK$9:$AK$2922,$E16,Общая!$U$9:$U$2922)+SUMIF(Общая!$AK$9:$AK$2922,$E16,Общая!$V$9:$V$2922)+SUMIF(Общая!$AK$9:$AK$2922,$E16,Общая!$W$9:$W$2922)</f>
        <v>228</v>
      </c>
      <c r="O16" s="156">
        <f t="shared" si="3"/>
        <v>57.6</v>
      </c>
      <c r="P16" s="110">
        <f>SUMIF(Общая!$AK$9:$AK$2922,$E16,Общая!$U$9:$U$2922)</f>
        <v>104</v>
      </c>
      <c r="Q16" s="110">
        <f>SUMIF(Общая!$AK$9:$AK$2922,$E16,Общая!$X$9:$X$2922)</f>
        <v>0</v>
      </c>
      <c r="R16" s="110">
        <f>SUMIF(Общая!$AK$9:$AK$2922,$E16,Общая!$Y$9:$Y$2922)</f>
        <v>0</v>
      </c>
      <c r="S16" s="110">
        <f>SUMIF(Общая!$AK$9:$AK$2922,$E16,Общая!$Z$9:$Z$2922)</f>
        <v>0</v>
      </c>
      <c r="T16" s="110">
        <f>SUMIF(Общая!$AK$9:$AK$2922,$E16,Общая!$AA$9:$AA$2922)</f>
        <v>0</v>
      </c>
      <c r="U16" s="110">
        <f>SUMIF(Общая!$AK$9:$AK$2922,$E16,Общая!$AB$9:$AB$2922)</f>
        <v>12</v>
      </c>
      <c r="V16" s="110">
        <f>SUMIF(Общая!$AK$9:$AK$3281,$E16,Общая!$AC$9:$AC$3281)</f>
        <v>0</v>
      </c>
      <c r="W16" s="110">
        <f>SUMIF(Общая!$AK$9:$AK$2922,$E16,Общая!$AD$9:$AD$2922)</f>
        <v>0</v>
      </c>
      <c r="X16" s="110">
        <f>SUMIF(Общая!$AK$9:$AK$2922,$E16,Общая!$AE$9:$AE$2922)</f>
        <v>0</v>
      </c>
      <c r="Y16" s="110">
        <f>SUMIF(Общая!$AK$9:$AK$2922,$E16,Общая!$AF$9:$AF$2922)</f>
        <v>0</v>
      </c>
      <c r="Z16" s="110">
        <f>SUMIF(Общая!$AK$9:$AK$2922,$E16,Общая!$AG$9:$AG$2922)</f>
        <v>0</v>
      </c>
      <c r="AA16" s="110">
        <f>SUMIF(Общая!$AK$9:$AK$2922,$E16,Общая!$AH$9:$AH$2922)</f>
        <v>0</v>
      </c>
      <c r="AB16" s="119">
        <f t="shared" si="4"/>
        <v>240</v>
      </c>
      <c r="AC16" s="155">
        <f t="shared" si="5"/>
        <v>0.4</v>
      </c>
      <c r="AD16" s="160"/>
      <c r="AE16" s="160"/>
    </row>
    <row r="17" spans="1:31" ht="15.75">
      <c r="A17" s="107">
        <v>14</v>
      </c>
      <c r="B17" s="123" t="s">
        <v>1312</v>
      </c>
      <c r="C17" s="123" t="s">
        <v>1288</v>
      </c>
      <c r="D17" s="123" t="s">
        <v>1313</v>
      </c>
      <c r="E17" s="108" t="str">
        <f t="shared" si="0"/>
        <v>Коваленко О.В.</v>
      </c>
      <c r="F17" s="109" t="s">
        <v>1241</v>
      </c>
      <c r="G17" s="109" t="s">
        <v>1286</v>
      </c>
      <c r="H17" s="109" t="s">
        <v>1240</v>
      </c>
      <c r="I17" s="109" t="s">
        <v>1239</v>
      </c>
      <c r="J17" s="109"/>
      <c r="K17" s="110">
        <f>SUMIF(Общая!$AK$9:$AK$2922,$E17,Общая!$AJ$9:$AJ$2922)</f>
        <v>55.25</v>
      </c>
      <c r="L17" s="155">
        <f t="shared" si="1"/>
        <v>9.2083333333333336E-2</v>
      </c>
      <c r="M17" s="156">
        <f t="shared" si="2"/>
        <v>38.306666666666665</v>
      </c>
      <c r="N17" s="110">
        <f>SUMIF(Общая!$AK$9:$AK$2922,$E17,Общая!$U$9:$U$2922)+SUMIF(Общая!$AK$9:$AK$2922,$E17,Общая!$V$9:$V$2922)+SUMIF(Общая!$AK$9:$AK$2922,$E17,Общая!$W$9:$W$2922)</f>
        <v>46</v>
      </c>
      <c r="O17" s="156">
        <f t="shared" si="3"/>
        <v>13.26</v>
      </c>
      <c r="P17" s="110">
        <f>SUMIF(Общая!$AK$9:$AK$2922,$E17,Общая!$U$9:$U$2922)</f>
        <v>26</v>
      </c>
      <c r="Q17" s="110">
        <f>SUMIF(Общая!$AK$9:$AK$2922,$E17,Общая!$X$9:$X$2922)</f>
        <v>0</v>
      </c>
      <c r="R17" s="110">
        <f>SUMIF(Общая!$AK$9:$AK$2922,$E17,Общая!$Y$9:$Y$2922)</f>
        <v>0</v>
      </c>
      <c r="S17" s="110">
        <f>SUMIF(Общая!$AK$9:$AK$2922,$E17,Общая!$Z$9:$Z$2922)</f>
        <v>0</v>
      </c>
      <c r="T17" s="110">
        <f>SUMIF(Общая!$AK$9:$AK$2922,$E17,Общая!$AA$9:$AA$2922)</f>
        <v>0</v>
      </c>
      <c r="U17" s="110">
        <f>SUMIF(Общая!$AK$9:$AK$2922,$E17,Общая!$AB$9:$AB$2922)</f>
        <v>9.25</v>
      </c>
      <c r="V17" s="110">
        <f>SUMIF(Общая!$AK$9:$AK$3281,$E17,Общая!$AC$9:$AC$3281)</f>
        <v>0</v>
      </c>
      <c r="W17" s="110">
        <f>SUMIF(Общая!$AK$9:$AK$2922,$E17,Общая!$AD$9:$AD$2922)</f>
        <v>0</v>
      </c>
      <c r="X17" s="110">
        <f>SUMIF(Общая!$AK$9:$AK$2922,$E17,Общая!$AE$9:$AE$2922)</f>
        <v>0</v>
      </c>
      <c r="Y17" s="110">
        <f>SUMIF(Общая!$AK$9:$AK$2922,$E17,Общая!$AF$9:$AF$2922)</f>
        <v>0</v>
      </c>
      <c r="Z17" s="110">
        <f>SUMIF(Общая!$AK$9:$AK$2922,$E17,Общая!$AG$9:$AG$2922)</f>
        <v>0</v>
      </c>
      <c r="AA17" s="110">
        <f>SUMIF(Общая!$AK$9:$AK$2922,$E17,Общая!$AH$9:$AH$2922)</f>
        <v>0</v>
      </c>
      <c r="AB17" s="119">
        <f t="shared" si="4"/>
        <v>55.25</v>
      </c>
      <c r="AC17" s="155">
        <f t="shared" si="5"/>
        <v>9.2083333333333336E-2</v>
      </c>
      <c r="AD17" s="160"/>
      <c r="AE17" s="160"/>
    </row>
    <row r="18" spans="1:31" ht="15.75">
      <c r="A18" s="107">
        <v>15</v>
      </c>
      <c r="B18" s="123" t="s">
        <v>1314</v>
      </c>
      <c r="C18" s="123" t="s">
        <v>1272</v>
      </c>
      <c r="D18" s="123" t="s">
        <v>1282</v>
      </c>
      <c r="E18" s="108" t="str">
        <f t="shared" si="0"/>
        <v>Кулікова Т.В.</v>
      </c>
      <c r="F18" s="109" t="s">
        <v>1237</v>
      </c>
      <c r="G18" s="109" t="s">
        <v>1286</v>
      </c>
      <c r="H18" s="109" t="s">
        <v>1238</v>
      </c>
      <c r="I18" s="109" t="s">
        <v>1237</v>
      </c>
      <c r="J18" s="253"/>
      <c r="K18" s="110">
        <f>SUMIF(Общая!$AK$9:$AK$2922,$E18,Общая!$AJ$9:$AJ$2922)</f>
        <v>20</v>
      </c>
      <c r="L18" s="155">
        <f t="shared" si="1"/>
        <v>3.3333333333333333E-2</v>
      </c>
      <c r="M18" s="156">
        <f t="shared" si="2"/>
        <v>10.666666666666666</v>
      </c>
      <c r="N18" s="110">
        <f>SUMIF(Общая!$AK$9:$AK$2922,$E18,Общая!$U$9:$U$2922)+SUMIF(Общая!$AK$9:$AK$2922,$E18,Общая!$V$9:$V$2922)+SUMIF(Общая!$AK$9:$AK$2922,$E18,Общая!$W$9:$W$2922)</f>
        <v>12</v>
      </c>
      <c r="O18" s="156">
        <f t="shared" si="3"/>
        <v>4.8</v>
      </c>
      <c r="P18" s="110">
        <f>SUMIF(Общая!$AK$9:$AK$2922,$E18,Общая!$U$9:$U$2922)</f>
        <v>6</v>
      </c>
      <c r="Q18" s="110">
        <f>SUMIF(Общая!$AK$9:$AK$2922,$E18,Общая!$X$9:$X$2922)</f>
        <v>0</v>
      </c>
      <c r="R18" s="110">
        <f>SUMIF(Общая!$AK$9:$AK$2922,$E18,Общая!$Y$9:$Y$2922)</f>
        <v>0</v>
      </c>
      <c r="S18" s="110">
        <f>SUMIF(Общая!$AK$9:$AK$2922,$E18,Общая!$Z$9:$Z$2922)</f>
        <v>0</v>
      </c>
      <c r="T18" s="110">
        <f>SUMIF(Общая!$AK$9:$AK$2922,$E18,Общая!$AA$9:$AA$2922)</f>
        <v>0</v>
      </c>
      <c r="U18" s="110">
        <f>SUMIF(Общая!$AK$9:$AK$2922,$E18,Общая!$AB$9:$AB$2922)</f>
        <v>8</v>
      </c>
      <c r="V18" s="110">
        <f>SUMIF(Общая!$AK$9:$AK$3281,$E18,Общая!$AC$9:$AC$3281)</f>
        <v>0</v>
      </c>
      <c r="W18" s="110">
        <f>SUMIF(Общая!$AK$9:$AK$2922,$E18,Общая!$AD$9:$AD$2922)</f>
        <v>0</v>
      </c>
      <c r="X18" s="110">
        <f>SUMIF(Общая!$AK$9:$AK$2922,$E18,Общая!$AE$9:$AE$2922)</f>
        <v>0</v>
      </c>
      <c r="Y18" s="110">
        <f>SUMIF(Общая!$AK$9:$AK$2922,$E18,Общая!$AF$9:$AF$2922)</f>
        <v>0</v>
      </c>
      <c r="Z18" s="110">
        <f>SUMIF(Общая!$AK$9:$AK$2922,$E18,Общая!$AG$9:$AG$2922)</f>
        <v>0</v>
      </c>
      <c r="AA18" s="110">
        <f>SUMIF(Общая!$AK$9:$AK$2922,$E18,Общая!$AH$9:$AH$2922)</f>
        <v>0</v>
      </c>
      <c r="AB18" s="119">
        <f t="shared" si="4"/>
        <v>20</v>
      </c>
      <c r="AC18" s="155">
        <f t="shared" si="5"/>
        <v>3.3333333333333333E-2</v>
      </c>
      <c r="AD18" s="160"/>
      <c r="AE18" s="160"/>
    </row>
    <row r="19" spans="1:31" ht="15.75">
      <c r="A19" s="107">
        <v>16</v>
      </c>
      <c r="B19" s="123" t="s">
        <v>1315</v>
      </c>
      <c r="C19" s="123" t="s">
        <v>1316</v>
      </c>
      <c r="D19" s="123" t="s">
        <v>1317</v>
      </c>
      <c r="E19" s="108" t="str">
        <f t="shared" si="0"/>
        <v>Ляпунова Н.М.</v>
      </c>
      <c r="F19" s="109" t="s">
        <v>1237</v>
      </c>
      <c r="G19" s="109" t="s">
        <v>1286</v>
      </c>
      <c r="H19" s="109" t="s">
        <v>1238</v>
      </c>
      <c r="I19" s="109" t="s">
        <v>1237</v>
      </c>
      <c r="J19" s="109"/>
      <c r="K19" s="110">
        <f>SUMIF(Общая!$AK$9:$AK$2922,$E19,Общая!$AJ$9:$AJ$2922)</f>
        <v>62.25</v>
      </c>
      <c r="L19" s="155">
        <f t="shared" si="1"/>
        <v>0.10375</v>
      </c>
      <c r="M19" s="156">
        <f t="shared" si="2"/>
        <v>33.199999999999996</v>
      </c>
      <c r="N19" s="110">
        <f>SUMIF(Общая!$AK$9:$AK$2922,$E19,Общая!$U$9:$U$2922)+SUMIF(Общая!$AK$9:$AK$2922,$E19,Общая!$V$9:$V$2922)+SUMIF(Общая!$AK$9:$AK$2922,$E19,Общая!$W$9:$W$2922)</f>
        <v>60</v>
      </c>
      <c r="O19" s="156">
        <f t="shared" si="3"/>
        <v>14.94</v>
      </c>
      <c r="P19" s="110">
        <f>SUMIF(Общая!$AK$9:$AK$2922,$E19,Общая!$U$9:$U$2922)</f>
        <v>32</v>
      </c>
      <c r="Q19" s="110">
        <f>SUMIF(Общая!$AK$9:$AK$2922,$E19,Общая!$X$9:$X$2922)</f>
        <v>0</v>
      </c>
      <c r="R19" s="110">
        <f>SUMIF(Общая!$AK$9:$AK$2922,$E19,Общая!$Y$9:$Y$2922)</f>
        <v>0</v>
      </c>
      <c r="S19" s="110">
        <f>SUMIF(Общая!$AK$9:$AK$2922,$E19,Общая!$Z$9:$Z$2922)</f>
        <v>0</v>
      </c>
      <c r="T19" s="110">
        <f>SUMIF(Общая!$AK$9:$AK$2922,$E19,Общая!$AA$9:$AA$2922)</f>
        <v>0</v>
      </c>
      <c r="U19" s="110">
        <f>SUMIF(Общая!$AK$9:$AK$2922,$E19,Общая!$AB$9:$AB$2922)</f>
        <v>2.25</v>
      </c>
      <c r="V19" s="110">
        <f>SUMIF(Общая!$AK$9:$AK$3281,$E19,Общая!$AC$9:$AC$3281)</f>
        <v>0</v>
      </c>
      <c r="W19" s="110">
        <f>SUMIF(Общая!$AK$9:$AK$2922,$E19,Общая!$AD$9:$AD$2922)</f>
        <v>0</v>
      </c>
      <c r="X19" s="110">
        <f>SUMIF(Общая!$AK$9:$AK$2922,$E19,Общая!$AE$9:$AE$2922)</f>
        <v>0</v>
      </c>
      <c r="Y19" s="110">
        <f>SUMIF(Общая!$AK$9:$AK$2922,$E19,Общая!$AF$9:$AF$2922)</f>
        <v>0</v>
      </c>
      <c r="Z19" s="110">
        <f>SUMIF(Общая!$AK$9:$AK$2922,$E19,Общая!$AG$9:$AG$2922)</f>
        <v>0</v>
      </c>
      <c r="AA19" s="110">
        <f>SUMIF(Общая!$AK$9:$AK$2922,$E19,Общая!$AH$9:$AH$2922)</f>
        <v>0</v>
      </c>
      <c r="AB19" s="119">
        <f t="shared" si="4"/>
        <v>62.25</v>
      </c>
      <c r="AC19" s="155">
        <f t="shared" si="5"/>
        <v>0.10375</v>
      </c>
      <c r="AD19" s="160"/>
      <c r="AE19" s="160"/>
    </row>
    <row r="20" spans="1:31" ht="15.75">
      <c r="A20" s="107">
        <v>17</v>
      </c>
      <c r="B20" s="123" t="s">
        <v>1318</v>
      </c>
      <c r="C20" s="123" t="s">
        <v>1284</v>
      </c>
      <c r="D20" s="123" t="s">
        <v>1319</v>
      </c>
      <c r="E20" s="108" t="str">
        <f t="shared" si="0"/>
        <v>Мєняйлов О.О.</v>
      </c>
      <c r="F20" s="109" t="s">
        <v>1241</v>
      </c>
      <c r="G20" s="109" t="s">
        <v>1286</v>
      </c>
      <c r="H20" s="109" t="s">
        <v>1240</v>
      </c>
      <c r="I20" s="109" t="s">
        <v>1239</v>
      </c>
      <c r="J20" s="109"/>
      <c r="K20" s="110">
        <f>SUMIF(Общая!$AK$9:$AK$2922,$E20,Общая!$AJ$9:$AJ$2922)</f>
        <v>135.30000000000001</v>
      </c>
      <c r="L20" s="155">
        <f t="shared" si="1"/>
        <v>0.22550000000000001</v>
      </c>
      <c r="M20" s="156">
        <f t="shared" si="2"/>
        <v>93.808000000000007</v>
      </c>
      <c r="N20" s="110">
        <f>SUMIF(Общая!$AK$9:$AK$2922,$E20,Общая!$U$9:$U$2922)+SUMIF(Общая!$AK$9:$AK$2922,$E20,Общая!$V$9:$V$2922)+SUMIF(Общая!$AK$9:$AK$2922,$E20,Общая!$W$9:$W$2922)</f>
        <v>124</v>
      </c>
      <c r="O20" s="156">
        <f t="shared" si="3"/>
        <v>32.472000000000001</v>
      </c>
      <c r="P20" s="110">
        <f>SUMIF(Общая!$AK$9:$AK$2922,$E20,Общая!$U$9:$U$2922)</f>
        <v>66</v>
      </c>
      <c r="Q20" s="110">
        <f>SUMIF(Общая!$AK$9:$AK$2922,$E20,Общая!$X$9:$X$2922)</f>
        <v>0</v>
      </c>
      <c r="R20" s="110">
        <f>SUMIF(Общая!$AK$9:$AK$2922,$E20,Общая!$Y$9:$Y$2922)</f>
        <v>0</v>
      </c>
      <c r="S20" s="110">
        <f>SUMIF(Общая!$AK$9:$AK$2922,$E20,Общая!$Z$9:$Z$2922)</f>
        <v>0</v>
      </c>
      <c r="T20" s="110">
        <f>SUMIF(Общая!$AK$9:$AK$2922,$E20,Общая!$AA$9:$AA$2922)</f>
        <v>0</v>
      </c>
      <c r="U20" s="110">
        <f>SUMIF(Общая!$AK$9:$AK$2922,$E20,Общая!$AB$9:$AB$2922)</f>
        <v>11</v>
      </c>
      <c r="V20" s="110">
        <f>SUMIF(Общая!$AK$9:$AK$3281,$E20,Общая!$AC$9:$AC$3281)</f>
        <v>0</v>
      </c>
      <c r="W20" s="110">
        <f>SUMIF(Общая!$AK$9:$AK$2922,$E20,Общая!$AD$9:$AD$2922)</f>
        <v>0</v>
      </c>
      <c r="X20" s="110">
        <f>SUMIF(Общая!$AK$9:$AK$2922,$E20,Общая!$AE$9:$AE$2922)</f>
        <v>0</v>
      </c>
      <c r="Y20" s="110">
        <f>SUMIF(Общая!$AK$9:$AK$2922,$E20,Общая!$AF$9:$AF$2922)</f>
        <v>0</v>
      </c>
      <c r="Z20" s="110">
        <f>SUMIF(Общая!$AK$9:$AK$2922,$E20,Общая!$AG$9:$AG$2922)</f>
        <v>0.24</v>
      </c>
      <c r="AA20" s="110">
        <f>SUMIF(Общая!$AK$9:$AK$2922,$E20,Общая!$AH$9:$AH$2922)</f>
        <v>0.06</v>
      </c>
      <c r="AB20" s="119">
        <f t="shared" si="4"/>
        <v>135.30000000000001</v>
      </c>
      <c r="AC20" s="155">
        <f t="shared" si="5"/>
        <v>0.22550000000000001</v>
      </c>
      <c r="AD20" s="160"/>
      <c r="AE20" s="160"/>
    </row>
    <row r="21" spans="1:31" ht="15.75">
      <c r="A21" s="107">
        <v>18</v>
      </c>
      <c r="B21" s="123" t="s">
        <v>1320</v>
      </c>
      <c r="C21" s="123" t="s">
        <v>1321</v>
      </c>
      <c r="D21" s="123" t="s">
        <v>1322</v>
      </c>
      <c r="E21" s="108" t="str">
        <f t="shared" si="0"/>
        <v>Мєняйлова Г.Є.</v>
      </c>
      <c r="F21" s="109" t="s">
        <v>1237</v>
      </c>
      <c r="G21" s="109" t="s">
        <v>1274</v>
      </c>
      <c r="H21" s="109" t="s">
        <v>1238</v>
      </c>
      <c r="I21" s="109" t="s">
        <v>1237</v>
      </c>
      <c r="J21" s="108" t="s">
        <v>1323</v>
      </c>
      <c r="K21" s="110">
        <f>SUMIF(Общая!$AK$9:$AK$2922,$E21,Общая!$AJ$9:$AJ$2922)</f>
        <v>966.62000000000012</v>
      </c>
      <c r="L21" s="155">
        <f t="shared" si="1"/>
        <v>1.6110333333333335</v>
      </c>
      <c r="M21" s="156">
        <f t="shared" si="2"/>
        <v>515.53066666666678</v>
      </c>
      <c r="N21" s="110">
        <f>SUMIF(Общая!$AK$9:$AK$2922,$E21,Общая!$U$9:$U$2922)+SUMIF(Общая!$AK$9:$AK$2922,$E21,Общая!$V$9:$V$2922)+SUMIF(Общая!$AK$9:$AK$2922,$E21,Общая!$W$9:$W$2922)</f>
        <v>819</v>
      </c>
      <c r="O21" s="156">
        <f t="shared" si="3"/>
        <v>231.98880000000003</v>
      </c>
      <c r="P21" s="110">
        <f>SUMIF(Общая!$AK$9:$AK$2922,$E21,Общая!$U$9:$U$2922)</f>
        <v>373</v>
      </c>
      <c r="Q21" s="110">
        <f>SUMIF(Общая!$AK$9:$AK$2922,$E21,Общая!$X$9:$X$2922)</f>
        <v>0</v>
      </c>
      <c r="R21" s="110">
        <f>SUMIF(Общая!$AK$9:$AK$2922,$E21,Общая!$Y$9:$Y$2922)</f>
        <v>0</v>
      </c>
      <c r="S21" s="110">
        <f>SUMIF(Общая!$AK$9:$AK$2922,$E21,Общая!$Z$9:$Z$2922)</f>
        <v>0</v>
      </c>
      <c r="T21" s="110">
        <f>SUMIF(Общая!$AK$9:$AK$2922,$E21,Общая!$AA$9:$AA$2922)</f>
        <v>0</v>
      </c>
      <c r="U21" s="110">
        <f>SUMIF(Общая!$AK$9:$AK$2922,$E21,Общая!$AB$9:$AB$2922)</f>
        <v>65.5</v>
      </c>
      <c r="V21" s="110">
        <f>SUMIF(Общая!$AK$9:$AK$3281,$E21,Общая!$AC$9:$AC$3281)</f>
        <v>0</v>
      </c>
      <c r="W21" s="110">
        <f>SUMIF(Общая!$AK$9:$AK$2922,$E21,Общая!$AD$9:$AD$2922)</f>
        <v>0</v>
      </c>
      <c r="X21" s="110">
        <f>SUMIF(Общая!$AK$9:$AK$2922,$E21,Общая!$AE$9:$AE$2922)</f>
        <v>0</v>
      </c>
      <c r="Y21" s="110">
        <f>SUMIF(Общая!$AK$9:$AK$2922,$E21,Общая!$AF$9:$AF$2922)</f>
        <v>0.2</v>
      </c>
      <c r="Z21" s="110">
        <f>SUMIF(Общая!$AK$9:$AK$2922,$E21,Общая!$AG$9:$AG$2922)</f>
        <v>81.920000000000016</v>
      </c>
      <c r="AA21" s="110">
        <f>SUMIF(Общая!$AK$9:$AK$2922,$E21,Общая!$AH$9:$AH$2922)</f>
        <v>0</v>
      </c>
      <c r="AB21" s="119">
        <f t="shared" si="4"/>
        <v>966.62000000000012</v>
      </c>
      <c r="AC21" s="155">
        <f t="shared" si="5"/>
        <v>1.6110333333333335</v>
      </c>
      <c r="AD21" s="160"/>
      <c r="AE21" s="160"/>
    </row>
    <row r="22" spans="1:31" ht="15.75">
      <c r="A22" s="107">
        <v>19</v>
      </c>
      <c r="B22" s="123" t="s">
        <v>1324</v>
      </c>
      <c r="C22" s="123" t="s">
        <v>1325</v>
      </c>
      <c r="D22" s="123" t="s">
        <v>1326</v>
      </c>
      <c r="E22" s="108" t="str">
        <f t="shared" si="0"/>
        <v>Москалик Г.Ф.</v>
      </c>
      <c r="F22" s="109" t="s">
        <v>1235</v>
      </c>
      <c r="G22" s="109" t="s">
        <v>1286</v>
      </c>
      <c r="H22" s="109" t="s">
        <v>1236</v>
      </c>
      <c r="I22" s="109" t="s">
        <v>1235</v>
      </c>
      <c r="J22" s="109"/>
      <c r="K22" s="110">
        <f>SUMIF(Общая!$AK$9:$AK$2922,$E22,Общая!$AJ$9:$AJ$2922)</f>
        <v>279.66999999999996</v>
      </c>
      <c r="L22" s="155">
        <f t="shared" si="1"/>
        <v>0.46611666666666662</v>
      </c>
      <c r="M22" s="156">
        <f t="shared" si="2"/>
        <v>111.86799999999999</v>
      </c>
      <c r="N22" s="110">
        <f>SUMIF(Общая!$AK$9:$AK$2922,$E22,Общая!$U$9:$U$2922)+SUMIF(Общая!$AK$9:$AK$2922,$E22,Общая!$V$9:$V$2922)+SUMIF(Общая!$AK$9:$AK$2922,$E22,Общая!$W$9:$W$2922)</f>
        <v>250</v>
      </c>
      <c r="O22" s="156">
        <f t="shared" si="3"/>
        <v>44.747199999999992</v>
      </c>
      <c r="P22" s="110">
        <f>SUMIF(Общая!$AK$9:$AK$2922,$E22,Общая!$U$9:$U$2922)</f>
        <v>104</v>
      </c>
      <c r="Q22" s="110">
        <f>SUMIF(Общая!$AK$9:$AK$2922,$E22,Общая!$X$9:$X$2922)</f>
        <v>0</v>
      </c>
      <c r="R22" s="110">
        <f>SUMIF(Общая!$AK$9:$AK$2922,$E22,Общая!$Y$9:$Y$2922)</f>
        <v>0</v>
      </c>
      <c r="S22" s="110">
        <f>SUMIF(Общая!$AK$9:$AK$2922,$E22,Общая!$Z$9:$Z$2922)</f>
        <v>0</v>
      </c>
      <c r="T22" s="110">
        <f>SUMIF(Общая!$AK$9:$AK$2922,$E22,Общая!$AA$9:$AA$2922)</f>
        <v>0</v>
      </c>
      <c r="U22" s="110">
        <f>SUMIF(Общая!$AK$9:$AK$2922,$E22,Общая!$AB$9:$AB$2922)</f>
        <v>27.75</v>
      </c>
      <c r="V22" s="110">
        <f>SUMIF(Общая!$AK$9:$AK$3281,$E22,Общая!$AC$9:$AC$3281)</f>
        <v>0</v>
      </c>
      <c r="W22" s="110">
        <f>SUMIF(Общая!$AK$9:$AK$2922,$E22,Общая!$AD$9:$AD$2922)</f>
        <v>0</v>
      </c>
      <c r="X22" s="110">
        <f>SUMIF(Общая!$AK$9:$AK$2922,$E22,Общая!$AE$9:$AE$2922)</f>
        <v>0</v>
      </c>
      <c r="Y22" s="110">
        <f>SUMIF(Общая!$AK$9:$AK$2922,$E22,Общая!$AF$9:$AF$2922)</f>
        <v>0</v>
      </c>
      <c r="Z22" s="110">
        <f>SUMIF(Общая!$AK$9:$AK$2922,$E22,Общая!$AG$9:$AG$2922)</f>
        <v>1.92</v>
      </c>
      <c r="AA22" s="110">
        <f>SUMIF(Общая!$AK$9:$AK$2922,$E22,Общая!$AH$9:$AH$2922)</f>
        <v>0</v>
      </c>
      <c r="AB22" s="119">
        <f t="shared" si="4"/>
        <v>279.66999999999996</v>
      </c>
      <c r="AC22" s="155">
        <f t="shared" si="5"/>
        <v>0.46611666666666662</v>
      </c>
      <c r="AD22" s="160"/>
      <c r="AE22" s="160"/>
    </row>
    <row r="23" spans="1:31" ht="15.75">
      <c r="A23" s="107">
        <v>20</v>
      </c>
      <c r="B23" s="123" t="s">
        <v>1327</v>
      </c>
      <c r="C23" s="123" t="s">
        <v>1288</v>
      </c>
      <c r="D23" s="123" t="s">
        <v>1313</v>
      </c>
      <c r="E23" s="108" t="str">
        <f t="shared" si="0"/>
        <v>Новохатько О.В.</v>
      </c>
      <c r="F23" s="109" t="s">
        <v>1237</v>
      </c>
      <c r="G23" s="109" t="s">
        <v>1286</v>
      </c>
      <c r="H23" s="109" t="s">
        <v>1238</v>
      </c>
      <c r="I23" s="109" t="s">
        <v>1237</v>
      </c>
      <c r="J23" s="109"/>
      <c r="K23" s="110">
        <f>SUMIF(Общая!$AK$9:$AK$2922,$E23,Общая!$AJ$9:$AJ$2922)</f>
        <v>81</v>
      </c>
      <c r="L23" s="155">
        <f t="shared" si="1"/>
        <v>0.13500000000000001</v>
      </c>
      <c r="M23" s="156">
        <f t="shared" si="2"/>
        <v>43.2</v>
      </c>
      <c r="N23" s="110">
        <f>SUMIF(Общая!$AK$9:$AK$2922,$E23,Общая!$U$9:$U$2922)+SUMIF(Общая!$AK$9:$AK$2922,$E23,Общая!$V$9:$V$2922)+SUMIF(Общая!$AK$9:$AK$2922,$E23,Общая!$W$9:$W$2922)</f>
        <v>74</v>
      </c>
      <c r="O23" s="156">
        <f t="shared" si="3"/>
        <v>19.440000000000001</v>
      </c>
      <c r="P23" s="110">
        <f>SUMIF(Общая!$AK$9:$AK$2922,$E23,Общая!$U$9:$U$2922)</f>
        <v>40</v>
      </c>
      <c r="Q23" s="110">
        <f>SUMIF(Общая!$AK$9:$AK$2922,$E23,Общая!$X$9:$X$2922)</f>
        <v>0</v>
      </c>
      <c r="R23" s="110">
        <f>SUMIF(Общая!$AK$9:$AK$2922,$E23,Общая!$Y$9:$Y$2922)</f>
        <v>0</v>
      </c>
      <c r="S23" s="110">
        <f>SUMIF(Общая!$AK$9:$AK$2922,$E23,Общая!$Z$9:$Z$2922)</f>
        <v>0</v>
      </c>
      <c r="T23" s="110">
        <f>SUMIF(Общая!$AK$9:$AK$2922,$E23,Общая!$AA$9:$AA$2922)</f>
        <v>0</v>
      </c>
      <c r="U23" s="110">
        <f>SUMIF(Общая!$AK$9:$AK$2922,$E23,Общая!$AB$9:$AB$2922)</f>
        <v>7</v>
      </c>
      <c r="V23" s="110">
        <f>SUMIF(Общая!$AK$9:$AK$3281,$E23,Общая!$AC$9:$AC$3281)</f>
        <v>0</v>
      </c>
      <c r="W23" s="110">
        <f>SUMIF(Общая!$AK$9:$AK$2922,$E23,Общая!$AD$9:$AD$2922)</f>
        <v>0</v>
      </c>
      <c r="X23" s="110">
        <f>SUMIF(Общая!$AK$9:$AK$2922,$E23,Общая!$AE$9:$AE$2922)</f>
        <v>0</v>
      </c>
      <c r="Y23" s="110">
        <f>SUMIF(Общая!$AK$9:$AK$2922,$E23,Общая!$AF$9:$AF$2922)</f>
        <v>0</v>
      </c>
      <c r="Z23" s="110">
        <f>SUMIF(Общая!$AK$9:$AK$2922,$E23,Общая!$AG$9:$AG$2922)</f>
        <v>0</v>
      </c>
      <c r="AA23" s="110">
        <f>SUMIF(Общая!$AK$9:$AK$2922,$E23,Общая!$AH$9:$AH$2922)</f>
        <v>0</v>
      </c>
      <c r="AB23" s="119">
        <f t="shared" si="4"/>
        <v>81</v>
      </c>
      <c r="AC23" s="155">
        <f t="shared" si="5"/>
        <v>0.13500000000000001</v>
      </c>
      <c r="AD23" s="160"/>
      <c r="AE23" s="160"/>
    </row>
    <row r="24" spans="1:31" ht="15.75">
      <c r="A24" s="107">
        <v>21</v>
      </c>
      <c r="B24" s="123" t="s">
        <v>1328</v>
      </c>
      <c r="C24" s="123" t="s">
        <v>1329</v>
      </c>
      <c r="D24" s="123" t="s">
        <v>1273</v>
      </c>
      <c r="E24" s="108" t="str">
        <f t="shared" si="0"/>
        <v>Онішко І.О.</v>
      </c>
      <c r="F24" s="109" t="s">
        <v>1241</v>
      </c>
      <c r="G24" s="109" t="s">
        <v>1286</v>
      </c>
      <c r="H24" s="109" t="s">
        <v>1240</v>
      </c>
      <c r="I24" s="109" t="s">
        <v>1239</v>
      </c>
      <c r="J24" s="109"/>
      <c r="K24" s="110">
        <f>SUMIF(Общая!$AK$9:$AK$2922,$E24,Общая!$AJ$9:$AJ$2922)</f>
        <v>0</v>
      </c>
      <c r="L24" s="155">
        <f t="shared" si="1"/>
        <v>0</v>
      </c>
      <c r="M24" s="156">
        <f t="shared" si="2"/>
        <v>0</v>
      </c>
      <c r="N24" s="110">
        <f>SUMIF(Общая!$AK$9:$AK$2922,$E24,Общая!$U$9:$U$2922)+SUMIF(Общая!$AK$9:$AK$2922,$E24,Общая!$V$9:$V$2922)+SUMIF(Общая!$AK$9:$AK$2922,$E24,Общая!$W$9:$W$2922)</f>
        <v>0</v>
      </c>
      <c r="O24" s="156">
        <f t="shared" si="3"/>
        <v>0</v>
      </c>
      <c r="P24" s="110">
        <f>SUMIF(Общая!$AK$9:$AK$2922,$E24,Общая!$U$9:$U$2922)</f>
        <v>0</v>
      </c>
      <c r="Q24" s="110">
        <f>SUMIF(Общая!$AK$9:$AK$2922,$E24,Общая!$X$9:$X$2922)</f>
        <v>0</v>
      </c>
      <c r="R24" s="110">
        <f>SUMIF(Общая!$AK$9:$AK$2922,$E24,Общая!$Y$9:$Y$2922)</f>
        <v>0</v>
      </c>
      <c r="S24" s="110">
        <f>SUMIF(Общая!$AK$9:$AK$2922,$E24,Общая!$Z$9:$Z$2922)</f>
        <v>0</v>
      </c>
      <c r="T24" s="110">
        <f>SUMIF(Общая!$AK$9:$AK$2922,$E24,Общая!$AA$9:$AA$2922)</f>
        <v>0</v>
      </c>
      <c r="U24" s="110">
        <f>SUMIF(Общая!$AK$9:$AK$2922,$E24,Общая!$AB$9:$AB$2922)</f>
        <v>0</v>
      </c>
      <c r="V24" s="110">
        <f>SUMIF(Общая!$AK$9:$AK$3281,$E24,Общая!$AC$9:$AC$3281)</f>
        <v>0</v>
      </c>
      <c r="W24" s="110">
        <f>SUMIF(Общая!$AK$9:$AK$2922,$E24,Общая!$AD$9:$AD$2922)</f>
        <v>0</v>
      </c>
      <c r="X24" s="110">
        <f>SUMIF(Общая!$AK$9:$AK$2922,$E24,Общая!$AE$9:$AE$2922)</f>
        <v>0</v>
      </c>
      <c r="Y24" s="110">
        <f>SUMIF(Общая!$AK$9:$AK$2922,$E24,Общая!$AF$9:$AF$2922)</f>
        <v>0</v>
      </c>
      <c r="Z24" s="110">
        <f>SUMIF(Общая!$AK$9:$AK$2922,$E24,Общая!$AG$9:$AG$2922)</f>
        <v>0</v>
      </c>
      <c r="AA24" s="110">
        <f>SUMIF(Общая!$AK$9:$AK$2922,$E24,Общая!$AH$9:$AH$2922)</f>
        <v>0</v>
      </c>
      <c r="AB24" s="119">
        <f t="shared" si="4"/>
        <v>0</v>
      </c>
      <c r="AC24" s="155">
        <f t="shared" si="5"/>
        <v>0</v>
      </c>
      <c r="AD24" s="160"/>
      <c r="AE24" s="160"/>
    </row>
    <row r="25" spans="1:31" ht="15.75">
      <c r="A25" s="107">
        <v>22</v>
      </c>
      <c r="B25" s="123" t="s">
        <v>1330</v>
      </c>
      <c r="C25" s="123" t="s">
        <v>1303</v>
      </c>
      <c r="D25" s="123" t="s">
        <v>1294</v>
      </c>
      <c r="E25" s="108" t="str">
        <f t="shared" si="0"/>
        <v>Оренштейн Є.Г.</v>
      </c>
      <c r="F25" s="109" t="s">
        <v>1241</v>
      </c>
      <c r="G25" s="109" t="s">
        <v>1286</v>
      </c>
      <c r="H25" s="109" t="s">
        <v>1240</v>
      </c>
      <c r="I25" s="109" t="s">
        <v>1239</v>
      </c>
      <c r="J25" s="109"/>
      <c r="K25" s="110">
        <f>SUMIF(Общая!$AK$9:$AK$2922,$E25,Общая!$AJ$9:$AJ$2922)</f>
        <v>184.71</v>
      </c>
      <c r="L25" s="155">
        <f t="shared" si="1"/>
        <v>0.30785000000000001</v>
      </c>
      <c r="M25" s="156">
        <f t="shared" si="2"/>
        <v>128.06560000000002</v>
      </c>
      <c r="N25" s="110">
        <f>SUMIF(Общая!$AK$9:$AK$2922,$E25,Общая!$U$9:$U$2922)+SUMIF(Общая!$AK$9:$AK$2922,$E25,Общая!$V$9:$V$2922)+SUMIF(Общая!$AK$9:$AK$2922,$E25,Общая!$W$9:$W$2922)</f>
        <v>162</v>
      </c>
      <c r="O25" s="156">
        <f t="shared" si="3"/>
        <v>44.330400000000004</v>
      </c>
      <c r="P25" s="110">
        <f>SUMIF(Общая!$AK$9:$AK$2922,$E25,Общая!$U$9:$U$2922)</f>
        <v>80</v>
      </c>
      <c r="Q25" s="110">
        <f>SUMIF(Общая!$AK$9:$AK$2922,$E25,Общая!$X$9:$X$2922)</f>
        <v>0</v>
      </c>
      <c r="R25" s="110">
        <f>SUMIF(Общая!$AK$9:$AK$2922,$E25,Общая!$Y$9:$Y$2922)</f>
        <v>0</v>
      </c>
      <c r="S25" s="110">
        <f>SUMIF(Общая!$AK$9:$AK$2922,$E25,Общая!$Z$9:$Z$2922)</f>
        <v>0</v>
      </c>
      <c r="T25" s="110">
        <f>SUMIF(Общая!$AK$9:$AK$2922,$E25,Общая!$AA$9:$AA$2922)</f>
        <v>0</v>
      </c>
      <c r="U25" s="110">
        <f>SUMIF(Общая!$AK$9:$AK$2922,$E25,Общая!$AB$9:$AB$2922)</f>
        <v>21.75</v>
      </c>
      <c r="V25" s="110">
        <f>SUMIF(Общая!$AK$9:$AK$3281,$E25,Общая!$AC$9:$AC$3281)</f>
        <v>0</v>
      </c>
      <c r="W25" s="110">
        <f>SUMIF(Общая!$AK$9:$AK$2922,$E25,Общая!$AD$9:$AD$2922)</f>
        <v>0</v>
      </c>
      <c r="X25" s="110">
        <f>SUMIF(Общая!$AK$9:$AK$2922,$E25,Общая!$AE$9:$AE$2922)</f>
        <v>0</v>
      </c>
      <c r="Y25" s="110">
        <f>SUMIF(Общая!$AK$9:$AK$2922,$E25,Общая!$AF$9:$AF$2922)</f>
        <v>0</v>
      </c>
      <c r="Z25" s="110">
        <f>SUMIF(Общая!$AK$9:$AK$2922,$E25,Общая!$AG$9:$AG$2922)</f>
        <v>0.96</v>
      </c>
      <c r="AA25" s="110">
        <f>SUMIF(Общая!$AK$9:$AK$2922,$E25,Общая!$AH$9:$AH$2922)</f>
        <v>0</v>
      </c>
      <c r="AB25" s="119">
        <f t="shared" si="4"/>
        <v>184.71</v>
      </c>
      <c r="AC25" s="155">
        <f t="shared" si="5"/>
        <v>0.30785000000000001</v>
      </c>
      <c r="AD25" s="160"/>
      <c r="AE25" s="160"/>
    </row>
    <row r="26" spans="1:31" ht="15.75">
      <c r="A26" s="107">
        <v>23</v>
      </c>
      <c r="B26" s="123" t="s">
        <v>1331</v>
      </c>
      <c r="C26" s="123" t="s">
        <v>1332</v>
      </c>
      <c r="D26" s="123" t="s">
        <v>1333</v>
      </c>
      <c r="E26" s="108" t="str">
        <f t="shared" si="0"/>
        <v>Пилипенко В.І.</v>
      </c>
      <c r="F26" s="109" t="s">
        <v>1237</v>
      </c>
      <c r="G26" s="109" t="s">
        <v>1286</v>
      </c>
      <c r="H26" s="109" t="s">
        <v>1238</v>
      </c>
      <c r="I26" s="109" t="s">
        <v>1237</v>
      </c>
      <c r="J26" s="109"/>
      <c r="K26" s="110">
        <f>SUMIF(Общая!$AK$9:$AK$2922,$E26,Общая!$AJ$9:$AJ$2922)</f>
        <v>140.25</v>
      </c>
      <c r="L26" s="155">
        <f t="shared" si="1"/>
        <v>0.23375000000000001</v>
      </c>
      <c r="M26" s="156">
        <f t="shared" si="2"/>
        <v>74.800000000000011</v>
      </c>
      <c r="N26" s="110">
        <f>SUMIF(Общая!$AK$9:$AK$2922,$E26,Общая!$U$9:$U$2922)+SUMIF(Общая!$AK$9:$AK$2922,$E26,Общая!$V$9:$V$2922)+SUMIF(Общая!$AK$9:$AK$2922,$E26,Общая!$W$9:$W$2922)</f>
        <v>126</v>
      </c>
      <c r="O26" s="156">
        <f t="shared" si="3"/>
        <v>33.660000000000004</v>
      </c>
      <c r="P26" s="110">
        <f>SUMIF(Общая!$AK$9:$AK$2922,$E26,Общая!$U$9:$U$2922)</f>
        <v>60</v>
      </c>
      <c r="Q26" s="110">
        <f>SUMIF(Общая!$AK$9:$AK$2922,$E26,Общая!$X$9:$X$2922)</f>
        <v>0</v>
      </c>
      <c r="R26" s="110">
        <f>SUMIF(Общая!$AK$9:$AK$2922,$E26,Общая!$Y$9:$Y$2922)</f>
        <v>0</v>
      </c>
      <c r="S26" s="110">
        <f>SUMIF(Общая!$AK$9:$AK$2922,$E26,Общая!$Z$9:$Z$2922)</f>
        <v>0</v>
      </c>
      <c r="T26" s="110">
        <f>SUMIF(Общая!$AK$9:$AK$2922,$E26,Общая!$AA$9:$AA$2922)</f>
        <v>4</v>
      </c>
      <c r="U26" s="110">
        <f>SUMIF(Общая!$AK$9:$AK$2922,$E26,Общая!$AB$9:$AB$2922)</f>
        <v>10.25</v>
      </c>
      <c r="V26" s="110">
        <f>SUMIF(Общая!$AK$9:$AK$3281,$E26,Общая!$AC$9:$AC$3281)</f>
        <v>0</v>
      </c>
      <c r="W26" s="110">
        <f>SUMIF(Общая!$AK$9:$AK$2922,$E26,Общая!$AD$9:$AD$2922)</f>
        <v>0</v>
      </c>
      <c r="X26" s="110">
        <f>SUMIF(Общая!$AK$9:$AK$2922,$E26,Общая!$AE$9:$AE$2922)</f>
        <v>0</v>
      </c>
      <c r="Y26" s="110">
        <f>SUMIF(Общая!$AK$9:$AK$2922,$E26,Общая!$AF$9:$AF$2922)</f>
        <v>0</v>
      </c>
      <c r="Z26" s="110">
        <f>SUMIF(Общая!$AK$9:$AK$2922,$E26,Общая!$AG$9:$AG$2922)</f>
        <v>0</v>
      </c>
      <c r="AA26" s="110">
        <f>SUMIF(Общая!$AK$9:$AK$2922,$E26,Общая!$AH$9:$AH$2922)</f>
        <v>0</v>
      </c>
      <c r="AB26" s="119">
        <f t="shared" si="4"/>
        <v>140.25</v>
      </c>
      <c r="AC26" s="155">
        <f t="shared" si="5"/>
        <v>0.23375000000000001</v>
      </c>
      <c r="AD26" s="160"/>
      <c r="AE26" s="160"/>
    </row>
    <row r="27" spans="1:31" ht="15.75">
      <c r="A27" s="107">
        <v>24</v>
      </c>
      <c r="B27" s="123" t="s">
        <v>1334</v>
      </c>
      <c r="C27" s="123" t="s">
        <v>1335</v>
      </c>
      <c r="D27" s="123" t="s">
        <v>1336</v>
      </c>
      <c r="E27" s="108" t="str">
        <f t="shared" si="0"/>
        <v>Плетніков В.Г.</v>
      </c>
      <c r="F27" s="109" t="s">
        <v>1242</v>
      </c>
      <c r="G27" s="109" t="s">
        <v>1286</v>
      </c>
      <c r="H27" s="109" t="s">
        <v>1240</v>
      </c>
      <c r="I27" s="109" t="s">
        <v>1239</v>
      </c>
      <c r="J27" s="109"/>
      <c r="K27" s="110">
        <f>SUMIF(Общая!$AK$9:$AK$2922,$E27,Общая!$AJ$9:$AJ$2922)</f>
        <v>118</v>
      </c>
      <c r="L27" s="155">
        <f t="shared" si="1"/>
        <v>0.19666666666666666</v>
      </c>
      <c r="M27" s="156">
        <f t="shared" si="2"/>
        <v>100.69333333333333</v>
      </c>
      <c r="N27" s="110">
        <f>SUMIF(Общая!$AK$9:$AK$2922,$E27,Общая!$U$9:$U$2922)+SUMIF(Общая!$AK$9:$AK$2922,$E27,Общая!$V$9:$V$2922)+SUMIF(Общая!$AK$9:$AK$2922,$E27,Общая!$W$9:$W$2922)</f>
        <v>114</v>
      </c>
      <c r="O27" s="156" t="str">
        <f t="shared" si="3"/>
        <v>без н.</v>
      </c>
      <c r="P27" s="110">
        <f>SUMIF(Общая!$AK$9:$AK$2922,$E27,Общая!$U$9:$U$2922)</f>
        <v>42</v>
      </c>
      <c r="Q27" s="110">
        <f>SUMIF(Общая!$AK$9:$AK$2922,$E27,Общая!$X$9:$X$2922)</f>
        <v>0</v>
      </c>
      <c r="R27" s="110">
        <f>SUMIF(Общая!$AK$9:$AK$2922,$E27,Общая!$Y$9:$Y$2922)</f>
        <v>0</v>
      </c>
      <c r="S27" s="110">
        <f>SUMIF(Общая!$AK$9:$AK$2922,$E27,Общая!$Z$9:$Z$2922)</f>
        <v>0</v>
      </c>
      <c r="T27" s="110">
        <f>SUMIF(Общая!$AK$9:$AK$2922,$E27,Общая!$AA$9:$AA$2922)</f>
        <v>0</v>
      </c>
      <c r="U27" s="110">
        <f>SUMIF(Общая!$AK$9:$AK$2922,$E27,Общая!$AB$9:$AB$2922)</f>
        <v>4</v>
      </c>
      <c r="V27" s="110">
        <f>SUMIF(Общая!$AK$9:$AK$3281,$E27,Общая!$AC$9:$AC$3281)</f>
        <v>0</v>
      </c>
      <c r="W27" s="110">
        <f>SUMIF(Общая!$AK$9:$AK$2922,$E27,Общая!$AD$9:$AD$2922)</f>
        <v>0</v>
      </c>
      <c r="X27" s="110">
        <f>SUMIF(Общая!$AK$9:$AK$2922,$E27,Общая!$AE$9:$AE$2922)</f>
        <v>0</v>
      </c>
      <c r="Y27" s="110">
        <f>SUMIF(Общая!$AK$9:$AK$2922,$E27,Общая!$AF$9:$AF$2922)</f>
        <v>0</v>
      </c>
      <c r="Z27" s="110">
        <f>SUMIF(Общая!$AK$9:$AK$2922,$E27,Общая!$AG$9:$AG$2922)</f>
        <v>0</v>
      </c>
      <c r="AA27" s="110">
        <f>SUMIF(Общая!$AK$9:$AK$2922,$E27,Общая!$AH$9:$AH$2922)</f>
        <v>0</v>
      </c>
      <c r="AB27" s="119">
        <f t="shared" si="4"/>
        <v>118</v>
      </c>
      <c r="AC27" s="155">
        <f t="shared" si="5"/>
        <v>0.19666666666666666</v>
      </c>
      <c r="AD27" s="160"/>
      <c r="AE27" s="160"/>
    </row>
    <row r="28" spans="1:31" ht="15.75">
      <c r="A28" s="107">
        <v>25</v>
      </c>
      <c r="B28" s="123" t="s">
        <v>1337</v>
      </c>
      <c r="C28" s="123" t="s">
        <v>1338</v>
      </c>
      <c r="D28" s="123" t="s">
        <v>1339</v>
      </c>
      <c r="E28" s="108" t="str">
        <f t="shared" si="0"/>
        <v>Поліщук Д.В.</v>
      </c>
      <c r="F28" s="109" t="s">
        <v>1237</v>
      </c>
      <c r="G28" s="109" t="s">
        <v>1279</v>
      </c>
      <c r="H28" s="109" t="s">
        <v>1238</v>
      </c>
      <c r="I28" s="109" t="s">
        <v>1239</v>
      </c>
      <c r="J28" s="109"/>
      <c r="K28" s="110">
        <f>SUMIF(Общая!$AK$9:$AK$2922,$E28,Общая!$AJ$9:$AJ$2922)</f>
        <v>110.5</v>
      </c>
      <c r="L28" s="155">
        <f t="shared" si="1"/>
        <v>0.18416666666666667</v>
      </c>
      <c r="M28" s="156">
        <f t="shared" si="2"/>
        <v>58.933333333333337</v>
      </c>
      <c r="N28" s="110">
        <f>SUMIF(Общая!$AK$9:$AK$2922,$E28,Общая!$U$9:$U$2922)+SUMIF(Общая!$AK$9:$AK$2922,$E28,Общая!$V$9:$V$2922)+SUMIF(Общая!$AK$9:$AK$2922,$E28,Общая!$W$9:$W$2922)</f>
        <v>92</v>
      </c>
      <c r="O28" s="156">
        <f t="shared" si="3"/>
        <v>26.52</v>
      </c>
      <c r="P28" s="110">
        <f>SUMIF(Общая!$AK$9:$AK$2922,$E28,Общая!$U$9:$U$2922)</f>
        <v>40</v>
      </c>
      <c r="Q28" s="110">
        <f>SUMIF(Общая!$AK$9:$AK$2922,$E28,Общая!$X$9:$X$2922)</f>
        <v>0</v>
      </c>
      <c r="R28" s="110">
        <f>SUMIF(Общая!$AK$9:$AK$2922,$E28,Общая!$Y$9:$Y$2922)</f>
        <v>0</v>
      </c>
      <c r="S28" s="110">
        <f>SUMIF(Общая!$AK$9:$AK$2922,$E28,Общая!$Z$9:$Z$2922)</f>
        <v>0</v>
      </c>
      <c r="T28" s="110">
        <f>SUMIF(Общая!$AK$9:$AK$2922,$E28,Общая!$AA$9:$AA$2922)</f>
        <v>0</v>
      </c>
      <c r="U28" s="110">
        <f>SUMIF(Общая!$AK$9:$AK$2922,$E28,Общая!$AB$9:$AB$2922)</f>
        <v>4.5</v>
      </c>
      <c r="V28" s="110">
        <f>SUMIF(Общая!$AK$9:$AK$3281,$E28,Общая!$AC$9:$AC$3281)</f>
        <v>0</v>
      </c>
      <c r="W28" s="110">
        <f>SUMIF(Общая!$AK$9:$AK$2922,$E28,Общая!$AD$9:$AD$2922)</f>
        <v>7.92</v>
      </c>
      <c r="X28" s="110">
        <f>SUMIF(Общая!$AK$9:$AK$2922,$E28,Общая!$AE$9:$AE$2922)</f>
        <v>0</v>
      </c>
      <c r="Y28" s="110">
        <f>SUMIF(Общая!$AK$9:$AK$2922,$E28,Общая!$AF$9:$AF$2922)</f>
        <v>0</v>
      </c>
      <c r="Z28" s="110">
        <f>SUMIF(Общая!$AK$9:$AK$2922,$E28,Общая!$AG$9:$AG$2922)</f>
        <v>6.08</v>
      </c>
      <c r="AA28" s="110">
        <f>SUMIF(Общая!$AK$9:$AK$2922,$E28,Общая!$AH$9:$AH$2922)</f>
        <v>0</v>
      </c>
      <c r="AB28" s="119">
        <f t="shared" si="4"/>
        <v>110.5</v>
      </c>
      <c r="AC28" s="155">
        <f t="shared" si="5"/>
        <v>0.18416666666666667</v>
      </c>
      <c r="AD28" s="160"/>
      <c r="AE28" s="160"/>
    </row>
    <row r="29" spans="1:31" ht="15.75">
      <c r="A29" s="107">
        <v>26</v>
      </c>
      <c r="B29" s="123" t="s">
        <v>1340</v>
      </c>
      <c r="C29" s="123" t="s">
        <v>1341</v>
      </c>
      <c r="D29" s="123" t="s">
        <v>1342</v>
      </c>
      <c r="E29" s="108" t="str">
        <f t="shared" si="0"/>
        <v>Рудь Ю.Л.</v>
      </c>
      <c r="F29" s="109" t="s">
        <v>1237</v>
      </c>
      <c r="G29" s="109" t="s">
        <v>1279</v>
      </c>
      <c r="H29" s="109" t="s">
        <v>1238</v>
      </c>
      <c r="I29" s="109" t="s">
        <v>1239</v>
      </c>
      <c r="J29" s="108" t="s">
        <v>1343</v>
      </c>
      <c r="K29" s="110">
        <f>SUMIF(Общая!$AK$9:$AK$2922,$E29,Общая!$AJ$9:$AJ$2922)</f>
        <v>643.82000000000028</v>
      </c>
      <c r="L29" s="155">
        <f t="shared" si="1"/>
        <v>1.0730333333333337</v>
      </c>
      <c r="M29" s="156">
        <f t="shared" si="2"/>
        <v>343.37066666666681</v>
      </c>
      <c r="N29" s="110">
        <f>SUMIF(Общая!$AK$9:$AK$2922,$E29,Общая!$U$9:$U$2922)+SUMIF(Общая!$AK$9:$AK$2922,$E29,Общая!$V$9:$V$2922)+SUMIF(Общая!$AK$9:$AK$2922,$E29,Общая!$W$9:$W$2922)</f>
        <v>532</v>
      </c>
      <c r="O29" s="156">
        <f t="shared" si="3"/>
        <v>154.51680000000005</v>
      </c>
      <c r="P29" s="110">
        <f>SUMIF(Общая!$AK$9:$AK$2922,$E29,Общая!$U$9:$U$2922)</f>
        <v>242</v>
      </c>
      <c r="Q29" s="110">
        <f>SUMIF(Общая!$AK$9:$AK$2922,$E29,Общая!$X$9:$X$2922)</f>
        <v>0</v>
      </c>
      <c r="R29" s="110">
        <f>SUMIF(Общая!$AK$9:$AK$2922,$E29,Общая!$Y$9:$Y$2922)</f>
        <v>0</v>
      </c>
      <c r="S29" s="110">
        <f>SUMIF(Общая!$AK$9:$AK$2922,$E29,Общая!$Z$9:$Z$2922)</f>
        <v>0</v>
      </c>
      <c r="T29" s="110">
        <f>SUMIF(Общая!$AK$9:$AK$2922,$E29,Общая!$AA$9:$AA$2922)</f>
        <v>0</v>
      </c>
      <c r="U29" s="110">
        <f>SUMIF(Общая!$AK$9:$AK$2922,$E29,Общая!$AB$9:$AB$2922)</f>
        <v>47.5</v>
      </c>
      <c r="V29" s="110">
        <f>SUMIF(Общая!$AK$9:$AK$3281,$E29,Общая!$AC$9:$AC$3281)</f>
        <v>0</v>
      </c>
      <c r="W29" s="110">
        <f>SUMIF(Общая!$AK$9:$AK$2922,$E29,Общая!$AD$9:$AD$2922)</f>
        <v>0</v>
      </c>
      <c r="X29" s="110">
        <f>SUMIF(Общая!$AK$9:$AK$2922,$E29,Общая!$AE$9:$AE$2922)</f>
        <v>0</v>
      </c>
      <c r="Y29" s="110">
        <f>SUMIF(Общая!$AK$9:$AK$2922,$E29,Общая!$AF$9:$AF$2922)</f>
        <v>0</v>
      </c>
      <c r="Z29" s="110">
        <f>SUMIF(Общая!$AK$9:$AK$2922,$E29,Общая!$AG$9:$AG$2922)</f>
        <v>64.320000000000007</v>
      </c>
      <c r="AA29" s="110">
        <f>SUMIF(Общая!$AK$9:$AK$2922,$E29,Общая!$AH$9:$AH$2922)</f>
        <v>0</v>
      </c>
      <c r="AB29" s="119">
        <f t="shared" si="4"/>
        <v>643.82000000000028</v>
      </c>
      <c r="AC29" s="155">
        <f t="shared" si="5"/>
        <v>1.0730333333333337</v>
      </c>
      <c r="AD29" s="160"/>
      <c r="AE29" s="160"/>
    </row>
    <row r="30" spans="1:31" ht="15.75">
      <c r="A30" s="107">
        <v>27</v>
      </c>
      <c r="B30" s="123" t="s">
        <v>1344</v>
      </c>
      <c r="C30" s="123" t="s">
        <v>1345</v>
      </c>
      <c r="D30" s="123" t="s">
        <v>1301</v>
      </c>
      <c r="E30" s="108" t="str">
        <f t="shared" si="0"/>
        <v>Самарець Н.А.</v>
      </c>
      <c r="F30" s="109" t="s">
        <v>1241</v>
      </c>
      <c r="G30" s="109" t="s">
        <v>1286</v>
      </c>
      <c r="H30" s="109" t="s">
        <v>1240</v>
      </c>
      <c r="I30" s="109" t="s">
        <v>1239</v>
      </c>
      <c r="J30" s="108"/>
      <c r="K30" s="110">
        <f>SUMIF(Общая!$AK$9:$AK$2922,$E30,Общая!$AJ$9:$AJ$2922)</f>
        <v>60.75</v>
      </c>
      <c r="L30" s="155">
        <f t="shared" si="1"/>
        <v>0.10125000000000001</v>
      </c>
      <c r="M30" s="156">
        <f t="shared" si="2"/>
        <v>42.120000000000005</v>
      </c>
      <c r="N30" s="110">
        <f>SUMIF(Общая!$AK$9:$AK$2922,$E30,Общая!$U$9:$U$2922)+SUMIF(Общая!$AK$9:$AK$2922,$E30,Общая!$V$9:$V$2922)+SUMIF(Общая!$AK$9:$AK$2922,$E30,Общая!$W$9:$W$2922)</f>
        <v>60</v>
      </c>
      <c r="O30" s="156">
        <f t="shared" si="3"/>
        <v>14.580000000000002</v>
      </c>
      <c r="P30" s="110">
        <f>SUMIF(Общая!$AK$9:$AK$2922,$E30,Общая!$U$9:$U$2922)</f>
        <v>28</v>
      </c>
      <c r="Q30" s="110">
        <f>SUMIF(Общая!$AK$9:$AK$2922,$E30,Общая!$X$9:$X$2922)</f>
        <v>0</v>
      </c>
      <c r="R30" s="110">
        <f>SUMIF(Общая!$AK$9:$AK$2922,$E30,Общая!$Y$9:$Y$2922)</f>
        <v>0</v>
      </c>
      <c r="S30" s="110">
        <f>SUMIF(Общая!$AK$9:$AK$2922,$E30,Общая!$Z$9:$Z$2922)</f>
        <v>0</v>
      </c>
      <c r="T30" s="110">
        <f>SUMIF(Общая!$AK$9:$AK$2922,$E30,Общая!$AA$9:$AA$2922)</f>
        <v>0</v>
      </c>
      <c r="U30" s="110">
        <f>SUMIF(Общая!$AK$9:$AK$2922,$E30,Общая!$AB$9:$AB$2922)</f>
        <v>0.75</v>
      </c>
      <c r="V30" s="110">
        <f>SUMIF(Общая!$AK$9:$AK$3281,$E30,Общая!$AC$9:$AC$3281)</f>
        <v>0</v>
      </c>
      <c r="W30" s="110">
        <f>SUMIF(Общая!$AK$9:$AK$2922,$E30,Общая!$AD$9:$AD$2922)</f>
        <v>0</v>
      </c>
      <c r="X30" s="110">
        <f>SUMIF(Общая!$AK$9:$AK$2922,$E30,Общая!$AE$9:$AE$2922)</f>
        <v>0</v>
      </c>
      <c r="Y30" s="110">
        <f>SUMIF(Общая!$AK$9:$AK$2922,$E30,Общая!$AF$9:$AF$2922)</f>
        <v>0</v>
      </c>
      <c r="Z30" s="110">
        <f>SUMIF(Общая!$AK$9:$AK$2922,$E30,Общая!$AG$9:$AG$2922)</f>
        <v>0</v>
      </c>
      <c r="AA30" s="110">
        <f>SUMIF(Общая!$AK$9:$AK$2922,$E30,Общая!$AH$9:$AH$2922)</f>
        <v>0</v>
      </c>
      <c r="AB30" s="119">
        <f t="shared" si="4"/>
        <v>60.75</v>
      </c>
      <c r="AC30" s="155">
        <f t="shared" si="5"/>
        <v>0.10125000000000001</v>
      </c>
      <c r="AD30" s="160"/>
      <c r="AE30" s="160"/>
    </row>
    <row r="31" spans="1:31" ht="15.75">
      <c r="A31" s="107">
        <v>28</v>
      </c>
      <c r="B31" s="123" t="s">
        <v>1346</v>
      </c>
      <c r="C31" s="123" t="s">
        <v>1347</v>
      </c>
      <c r="D31" s="123" t="s">
        <v>1273</v>
      </c>
      <c r="E31" s="108" t="str">
        <f t="shared" si="0"/>
        <v>Сорокіна С.О.</v>
      </c>
      <c r="F31" s="109" t="s">
        <v>1241</v>
      </c>
      <c r="G31" s="109" t="s">
        <v>1286</v>
      </c>
      <c r="H31" s="109" t="s">
        <v>1240</v>
      </c>
      <c r="I31" s="109" t="s">
        <v>1239</v>
      </c>
      <c r="J31" s="109"/>
      <c r="K31" s="110">
        <f>SUMIF(Общая!$AK$9:$AK$2922,$E31,Общая!$AJ$9:$AJ$2922)</f>
        <v>162.25</v>
      </c>
      <c r="L31" s="155">
        <f t="shared" si="1"/>
        <v>0.27041666666666669</v>
      </c>
      <c r="M31" s="156">
        <f t="shared" si="2"/>
        <v>112.49333333333334</v>
      </c>
      <c r="N31" s="110">
        <f>SUMIF(Общая!$AK$9:$AK$2922,$E31,Общая!$U$9:$U$2922)+SUMIF(Общая!$AK$9:$AK$2922,$E31,Общая!$V$9:$V$2922)+SUMIF(Общая!$AK$9:$AK$2922,$E31,Общая!$W$9:$W$2922)</f>
        <v>152</v>
      </c>
      <c r="O31" s="156">
        <f t="shared" si="3"/>
        <v>38.940000000000005</v>
      </c>
      <c r="P31" s="110">
        <f>SUMIF(Общая!$AK$9:$AK$2922,$E31,Общая!$U$9:$U$2922)</f>
        <v>68</v>
      </c>
      <c r="Q31" s="110">
        <f>SUMIF(Общая!$AK$9:$AK$2922,$E31,Общая!$X$9:$X$2922)</f>
        <v>0</v>
      </c>
      <c r="R31" s="110">
        <f>SUMIF(Общая!$AK$9:$AK$2922,$E31,Общая!$Y$9:$Y$2922)</f>
        <v>0</v>
      </c>
      <c r="S31" s="110">
        <f>SUMIF(Общая!$AK$9:$AK$2922,$E31,Общая!$Z$9:$Z$2922)</f>
        <v>0</v>
      </c>
      <c r="T31" s="110">
        <f>SUMIF(Общая!$AK$9:$AK$2922,$E31,Общая!$AA$9:$AA$2922)</f>
        <v>0</v>
      </c>
      <c r="U31" s="110">
        <f>SUMIF(Общая!$AK$9:$AK$2922,$E31,Общая!$AB$9:$AB$2922)</f>
        <v>10.25</v>
      </c>
      <c r="V31" s="110">
        <f>SUMIF(Общая!$AK$9:$AK$3281,$E31,Общая!$AC$9:$AC$3281)</f>
        <v>0</v>
      </c>
      <c r="W31" s="110">
        <f>SUMIF(Общая!$AK$9:$AK$2922,$E31,Общая!$AD$9:$AD$2922)</f>
        <v>0</v>
      </c>
      <c r="X31" s="110">
        <f>SUMIF(Общая!$AK$9:$AK$2922,$E31,Общая!$AE$9:$AE$2922)</f>
        <v>0</v>
      </c>
      <c r="Y31" s="110">
        <f>SUMIF(Общая!$AK$9:$AK$2922,$E31,Общая!$AF$9:$AF$2922)</f>
        <v>0</v>
      </c>
      <c r="Z31" s="110">
        <f>SUMIF(Общая!$AK$9:$AK$2922,$E31,Общая!$AG$9:$AG$2922)</f>
        <v>0</v>
      </c>
      <c r="AA31" s="110">
        <f>SUMIF(Общая!$AK$9:$AK$2922,$E31,Общая!$AH$9:$AH$2922)</f>
        <v>0</v>
      </c>
      <c r="AB31" s="119">
        <f t="shared" si="4"/>
        <v>162.25</v>
      </c>
      <c r="AC31" s="155">
        <f t="shared" si="5"/>
        <v>0.27041666666666669</v>
      </c>
      <c r="AD31" s="160"/>
      <c r="AE31" s="160"/>
    </row>
    <row r="32" spans="1:31" ht="15.75">
      <c r="A32" s="107">
        <v>29</v>
      </c>
      <c r="B32" s="123" t="s">
        <v>1348</v>
      </c>
      <c r="C32" s="123" t="s">
        <v>1349</v>
      </c>
      <c r="D32" s="123" t="s">
        <v>1317</v>
      </c>
      <c r="E32" s="108" t="str">
        <f t="shared" si="0"/>
        <v>Стрілець О.М.</v>
      </c>
      <c r="F32" s="109" t="s">
        <v>1241</v>
      </c>
      <c r="G32" s="109" t="s">
        <v>1286</v>
      </c>
      <c r="H32" s="109" t="s">
        <v>1240</v>
      </c>
      <c r="I32" s="109" t="s">
        <v>1239</v>
      </c>
      <c r="J32" s="109"/>
      <c r="K32" s="110">
        <f>SUMIF(Общая!$AK$9:$AK$2922,$E32,Общая!$AJ$9:$AJ$2922)</f>
        <v>61.21</v>
      </c>
      <c r="L32" s="155">
        <f t="shared" si="1"/>
        <v>0.10201666666666667</v>
      </c>
      <c r="M32" s="156">
        <f t="shared" si="2"/>
        <v>42.438933333333338</v>
      </c>
      <c r="N32" s="110">
        <f>SUMIF(Общая!$AK$9:$AK$2922,$E32,Общая!$U$9:$U$2922)+SUMIF(Общая!$AK$9:$AK$2922,$E32,Общая!$V$9:$V$2922)+SUMIF(Общая!$AK$9:$AK$2922,$E32,Общая!$W$9:$W$2922)</f>
        <v>50</v>
      </c>
      <c r="O32" s="156">
        <f t="shared" si="3"/>
        <v>14.6904</v>
      </c>
      <c r="P32" s="110">
        <f>SUMIF(Общая!$AK$9:$AK$2922,$E32,Общая!$U$9:$U$2922)</f>
        <v>10</v>
      </c>
      <c r="Q32" s="110">
        <f>SUMIF(Общая!$AK$9:$AK$2922,$E32,Общая!$X$9:$X$2922)</f>
        <v>0</v>
      </c>
      <c r="R32" s="110">
        <f>SUMIF(Общая!$AK$9:$AK$2922,$E32,Общая!$Y$9:$Y$2922)</f>
        <v>0</v>
      </c>
      <c r="S32" s="110">
        <f>SUMIF(Общая!$AK$9:$AK$2922,$E32,Общая!$Z$9:$Z$2922)</f>
        <v>0</v>
      </c>
      <c r="T32" s="110">
        <f>SUMIF(Общая!$AK$9:$AK$2922,$E32,Общая!$AA$9:$AA$2922)</f>
        <v>0</v>
      </c>
      <c r="U32" s="110">
        <f>SUMIF(Общая!$AK$9:$AK$2922,$E32,Общая!$AB$9:$AB$2922)</f>
        <v>10.25</v>
      </c>
      <c r="V32" s="110">
        <f>SUMIF(Общая!$AK$9:$AK$3281,$E32,Общая!$AC$9:$AC$3281)</f>
        <v>0</v>
      </c>
      <c r="W32" s="110">
        <f>SUMIF(Общая!$AK$9:$AK$2922,$E32,Общая!$AD$9:$AD$2922)</f>
        <v>0</v>
      </c>
      <c r="X32" s="110">
        <f>SUMIF(Общая!$AK$9:$AK$2922,$E32,Общая!$AE$9:$AE$2922)</f>
        <v>0</v>
      </c>
      <c r="Y32" s="110">
        <f>SUMIF(Общая!$AK$9:$AK$2922,$E32,Общая!$AF$9:$AF$2922)</f>
        <v>0</v>
      </c>
      <c r="Z32" s="110">
        <f>SUMIF(Общая!$AK$9:$AK$2922,$E32,Общая!$AG$9:$AG$2922)</f>
        <v>0.96</v>
      </c>
      <c r="AA32" s="110">
        <f>SUMIF(Общая!$AK$9:$AK$2922,$E32,Общая!$AH$9:$AH$2922)</f>
        <v>0</v>
      </c>
      <c r="AB32" s="119">
        <f t="shared" si="4"/>
        <v>61.21</v>
      </c>
      <c r="AC32" s="155">
        <f t="shared" si="5"/>
        <v>0.10201666666666667</v>
      </c>
      <c r="AD32" s="160"/>
      <c r="AE32" s="160"/>
    </row>
    <row r="33" spans="1:31" ht="15.75">
      <c r="A33" s="107">
        <v>30</v>
      </c>
      <c r="B33" s="123" t="s">
        <v>1350</v>
      </c>
      <c r="C33" s="123" t="s">
        <v>1284</v>
      </c>
      <c r="D33" s="123" t="s">
        <v>1278</v>
      </c>
      <c r="E33" s="108" t="str">
        <f t="shared" si="0"/>
        <v>Таран О.М.</v>
      </c>
      <c r="F33" s="109" t="s">
        <v>1241</v>
      </c>
      <c r="G33" s="109" t="s">
        <v>1286</v>
      </c>
      <c r="H33" s="109" t="s">
        <v>1240</v>
      </c>
      <c r="I33" s="109" t="s">
        <v>1239</v>
      </c>
      <c r="J33" s="109"/>
      <c r="K33" s="110">
        <f>SUMIF(Общая!$AK$9:$AK$2922,$E33,Общая!$AJ$9:$AJ$2922)</f>
        <v>51</v>
      </c>
      <c r="L33" s="155">
        <f t="shared" si="1"/>
        <v>8.5000000000000006E-2</v>
      </c>
      <c r="M33" s="156">
        <f t="shared" si="2"/>
        <v>35.36</v>
      </c>
      <c r="N33" s="110">
        <f>SUMIF(Общая!$AK$9:$AK$2922,$E33,Общая!$U$9:$U$2922)+SUMIF(Общая!$AK$9:$AK$2922,$E33,Общая!$V$9:$V$2922)+SUMIF(Общая!$AK$9:$AK$2922,$E33,Общая!$W$9:$W$2922)</f>
        <v>46</v>
      </c>
      <c r="O33" s="156">
        <f t="shared" si="3"/>
        <v>12.24</v>
      </c>
      <c r="P33" s="110">
        <f>SUMIF(Общая!$AK$9:$AK$2922,$E33,Общая!$U$9:$U$2922)</f>
        <v>20</v>
      </c>
      <c r="Q33" s="110">
        <f>SUMIF(Общая!$AK$9:$AK$2922,$E33,Общая!$X$9:$X$2922)</f>
        <v>0</v>
      </c>
      <c r="R33" s="110">
        <f>SUMIF(Общая!$AK$9:$AK$2922,$E33,Общая!$Y$9:$Y$2922)</f>
        <v>0</v>
      </c>
      <c r="S33" s="110">
        <f>SUMIF(Общая!$AK$9:$AK$2922,$E33,Общая!$Z$9:$Z$2922)</f>
        <v>0</v>
      </c>
      <c r="T33" s="110">
        <f>SUMIF(Общая!$AK$9:$AK$2922,$E33,Общая!$AA$9:$AA$2922)</f>
        <v>0</v>
      </c>
      <c r="U33" s="110">
        <f>SUMIF(Общая!$AK$9:$AK$2922,$E33,Общая!$AB$9:$AB$2922)</f>
        <v>5</v>
      </c>
      <c r="V33" s="110">
        <f>SUMIF(Общая!$AK$9:$AK$3281,$E33,Общая!$AC$9:$AC$3281)</f>
        <v>0</v>
      </c>
      <c r="W33" s="110">
        <f>SUMIF(Общая!$AK$9:$AK$2922,$E33,Общая!$AD$9:$AD$2922)</f>
        <v>0</v>
      </c>
      <c r="X33" s="110">
        <f>SUMIF(Общая!$AK$9:$AK$2922,$E33,Общая!$AE$9:$AE$2922)</f>
        <v>0</v>
      </c>
      <c r="Y33" s="110">
        <f>SUMIF(Общая!$AK$9:$AK$2922,$E33,Общая!$AF$9:$AF$2922)</f>
        <v>0</v>
      </c>
      <c r="Z33" s="110">
        <f>SUMIF(Общая!$AK$9:$AK$2922,$E33,Общая!$AG$9:$AG$2922)</f>
        <v>0</v>
      </c>
      <c r="AA33" s="110">
        <f>SUMIF(Общая!$AK$9:$AK$2922,$E33,Общая!$AH$9:$AH$2922)</f>
        <v>0</v>
      </c>
      <c r="AB33" s="119">
        <f t="shared" si="4"/>
        <v>51</v>
      </c>
      <c r="AC33" s="155">
        <f t="shared" si="5"/>
        <v>8.5000000000000006E-2</v>
      </c>
      <c r="AD33" s="160"/>
      <c r="AE33" s="160"/>
    </row>
    <row r="34" spans="1:31" ht="15.75">
      <c r="A34" s="107">
        <v>31</v>
      </c>
      <c r="B34" s="123" t="s">
        <v>1351</v>
      </c>
      <c r="C34" s="123" t="s">
        <v>1352</v>
      </c>
      <c r="D34" s="123" t="s">
        <v>1353</v>
      </c>
      <c r="E34" s="108" t="str">
        <f t="shared" si="0"/>
        <v>Устименко В.А.</v>
      </c>
      <c r="F34" s="109" t="s">
        <v>1237</v>
      </c>
      <c r="G34" s="109" t="s">
        <v>1279</v>
      </c>
      <c r="H34" s="109" t="s">
        <v>1238</v>
      </c>
      <c r="I34" s="109" t="s">
        <v>1237</v>
      </c>
      <c r="J34" s="109"/>
      <c r="K34" s="110">
        <f>SUMIF(Общая!$AK$9:$AK$2922,$E34,Общая!$AJ$9:$AJ$2922)</f>
        <v>0</v>
      </c>
      <c r="L34" s="155">
        <f t="shared" si="1"/>
        <v>0</v>
      </c>
      <c r="M34" s="156">
        <f t="shared" si="2"/>
        <v>0</v>
      </c>
      <c r="N34" s="110">
        <f>SUMIF(Общая!$AK$9:$AK$2922,$E34,Общая!$U$9:$U$2922)+SUMIF(Общая!$AK$9:$AK$2922,$E34,Общая!$V$9:$V$2922)+SUMIF(Общая!$AK$9:$AK$2922,$E34,Общая!$W$9:$W$2922)</f>
        <v>0</v>
      </c>
      <c r="O34" s="156">
        <f t="shared" si="3"/>
        <v>0</v>
      </c>
      <c r="P34" s="110">
        <f>SUMIF(Общая!$AK$9:$AK$2922,$E34,Общая!$U$9:$U$2922)</f>
        <v>0</v>
      </c>
      <c r="Q34" s="110">
        <f>SUMIF(Общая!$AK$9:$AK$2922,$E34,Общая!$X$9:$X$2922)</f>
        <v>0</v>
      </c>
      <c r="R34" s="110">
        <f>SUMIF(Общая!$AK$9:$AK$2922,$E34,Общая!$Y$9:$Y$2922)</f>
        <v>0</v>
      </c>
      <c r="S34" s="110">
        <f>SUMIF(Общая!$AK$9:$AK$2922,$E34,Общая!$Z$9:$Z$2922)</f>
        <v>0</v>
      </c>
      <c r="T34" s="110">
        <f>SUMIF(Общая!$AK$9:$AK$2922,$E34,Общая!$AA$9:$AA$2922)</f>
        <v>0</v>
      </c>
      <c r="U34" s="110">
        <f>SUMIF(Общая!$AK$9:$AK$2922,$E34,Общая!$AB$9:$AB$2922)</f>
        <v>0</v>
      </c>
      <c r="V34" s="110">
        <f>SUMIF(Общая!$AK$9:$AK$3281,$E34,Общая!$AC$9:$AC$3281)</f>
        <v>0</v>
      </c>
      <c r="W34" s="110">
        <f>SUMIF(Общая!$AK$9:$AK$2922,$E34,Общая!$AD$9:$AD$2922)</f>
        <v>0</v>
      </c>
      <c r="X34" s="110">
        <f>SUMIF(Общая!$AK$9:$AK$2922,$E34,Общая!$AE$9:$AE$2922)</f>
        <v>0</v>
      </c>
      <c r="Y34" s="110">
        <f>SUMIF(Общая!$AK$9:$AK$2922,$E34,Общая!$AF$9:$AF$2922)</f>
        <v>0</v>
      </c>
      <c r="Z34" s="110">
        <f>SUMIF(Общая!$AK$9:$AK$2922,$E34,Общая!$AG$9:$AG$2922)</f>
        <v>0</v>
      </c>
      <c r="AA34" s="110">
        <f>SUMIF(Общая!$AK$9:$AK$2922,$E34,Общая!$AH$9:$AH$2922)</f>
        <v>0</v>
      </c>
      <c r="AB34" s="119">
        <f t="shared" si="4"/>
        <v>0</v>
      </c>
      <c r="AC34" s="155">
        <f t="shared" si="5"/>
        <v>0</v>
      </c>
      <c r="AD34" s="160"/>
      <c r="AE34" s="160"/>
    </row>
    <row r="35" spans="1:31" ht="15.75">
      <c r="A35" s="107">
        <v>32</v>
      </c>
      <c r="B35" s="123" t="s">
        <v>1354</v>
      </c>
      <c r="C35" s="123" t="s">
        <v>1345</v>
      </c>
      <c r="D35" s="123" t="s">
        <v>1301</v>
      </c>
      <c r="E35" s="108" t="str">
        <f t="shared" si="0"/>
        <v>Хващинська Н.А.</v>
      </c>
      <c r="F35" s="109" t="s">
        <v>1241</v>
      </c>
      <c r="G35" s="109" t="s">
        <v>1286</v>
      </c>
      <c r="H35" s="109" t="s">
        <v>1240</v>
      </c>
      <c r="I35" s="109" t="s">
        <v>1239</v>
      </c>
      <c r="J35" s="109"/>
      <c r="K35" s="110">
        <f>SUMIF(Общая!$AK$9:$AK$2922,$E35,Общая!$AJ$9:$AJ$2922)</f>
        <v>52.5</v>
      </c>
      <c r="L35" s="155">
        <f t="shared" si="1"/>
        <v>8.7499999999999994E-2</v>
      </c>
      <c r="M35" s="156">
        <f t="shared" si="2"/>
        <v>36.4</v>
      </c>
      <c r="N35" s="110">
        <f>SUMIF(Общая!$AK$9:$AK$2922,$E35,Общая!$U$9:$U$2922)+SUMIF(Общая!$AK$9:$AK$2922,$E35,Общая!$V$9:$V$2922)+SUMIF(Общая!$AK$9:$AK$2922,$E35,Общая!$W$9:$W$2922)</f>
        <v>38</v>
      </c>
      <c r="O35" s="156">
        <f t="shared" si="3"/>
        <v>12.6</v>
      </c>
      <c r="P35" s="110">
        <f>SUMIF(Общая!$AK$9:$AK$2922,$E35,Общая!$U$9:$U$2922)</f>
        <v>20</v>
      </c>
      <c r="Q35" s="110">
        <f>SUMIF(Общая!$AK$9:$AK$2922,$E35,Общая!$X$9:$X$2922)</f>
        <v>0</v>
      </c>
      <c r="R35" s="110">
        <f>SUMIF(Общая!$AK$9:$AK$2922,$E35,Общая!$Y$9:$Y$2922)</f>
        <v>0</v>
      </c>
      <c r="S35" s="110">
        <f>SUMIF(Общая!$AK$9:$AK$2922,$E35,Общая!$Z$9:$Z$2922)</f>
        <v>0</v>
      </c>
      <c r="T35" s="110">
        <f>SUMIF(Общая!$AK$9:$AK$2922,$E35,Общая!$AA$9:$AA$2922)</f>
        <v>0</v>
      </c>
      <c r="U35" s="110">
        <f>SUMIF(Общая!$AK$9:$AK$2922,$E35,Общая!$AB$9:$AB$2922)</f>
        <v>14.5</v>
      </c>
      <c r="V35" s="110">
        <f>SUMIF(Общая!$AK$9:$AK$3281,$E35,Общая!$AC$9:$AC$3281)</f>
        <v>0</v>
      </c>
      <c r="W35" s="110">
        <f>SUMIF(Общая!$AK$9:$AK$2922,$E35,Общая!$AD$9:$AD$2922)</f>
        <v>0</v>
      </c>
      <c r="X35" s="110">
        <f>SUMIF(Общая!$AK$9:$AK$2922,$E35,Общая!$AE$9:$AE$2922)</f>
        <v>0</v>
      </c>
      <c r="Y35" s="110">
        <f>SUMIF(Общая!$AK$9:$AK$2922,$E35,Общая!$AF$9:$AF$2922)</f>
        <v>0</v>
      </c>
      <c r="Z35" s="110">
        <f>SUMIF(Общая!$AK$9:$AK$2922,$E35,Общая!$AG$9:$AG$2922)</f>
        <v>0</v>
      </c>
      <c r="AA35" s="110">
        <f>SUMIF(Общая!$AK$9:$AK$2922,$E35,Общая!$AH$9:$AH$2922)</f>
        <v>0</v>
      </c>
      <c r="AB35" s="119">
        <f t="shared" si="4"/>
        <v>52.5</v>
      </c>
      <c r="AC35" s="155">
        <f t="shared" si="5"/>
        <v>8.7499999999999994E-2</v>
      </c>
      <c r="AD35" s="160"/>
      <c r="AE35" s="160"/>
    </row>
    <row r="36" spans="1:31" ht="15.75">
      <c r="A36" s="107">
        <v>33</v>
      </c>
      <c r="B36" s="123" t="s">
        <v>1355</v>
      </c>
      <c r="C36" s="123" t="s">
        <v>1332</v>
      </c>
      <c r="D36" s="123" t="s">
        <v>1356</v>
      </c>
      <c r="E36" s="108" t="str">
        <f t="shared" si="0"/>
        <v>Черніков В.А.</v>
      </c>
      <c r="F36" s="109" t="s">
        <v>1237</v>
      </c>
      <c r="G36" s="109" t="s">
        <v>1286</v>
      </c>
      <c r="H36" s="109" t="s">
        <v>1240</v>
      </c>
      <c r="I36" s="109" t="s">
        <v>1239</v>
      </c>
      <c r="J36" s="109"/>
      <c r="K36" s="110">
        <f>SUMIF(Общая!$AK$9:$AK$2922,$E36,Общая!$AJ$9:$AJ$2922)</f>
        <v>12</v>
      </c>
      <c r="L36" s="155">
        <f t="shared" si="1"/>
        <v>0.02</v>
      </c>
      <c r="M36" s="156">
        <f t="shared" si="2"/>
        <v>8.32</v>
      </c>
      <c r="N36" s="110">
        <f>SUMIF(Общая!$AK$9:$AK$2922,$E36,Общая!$U$9:$U$2922)+SUMIF(Общая!$AK$9:$AK$2922,$E36,Общая!$V$9:$V$2922)+SUMIF(Общая!$AK$9:$AK$2922,$E36,Общая!$W$9:$W$2922)</f>
        <v>0</v>
      </c>
      <c r="O36" s="156">
        <f t="shared" si="3"/>
        <v>2.88</v>
      </c>
      <c r="P36" s="110">
        <f>SUMIF(Общая!$AK$9:$AK$2922,$E36,Общая!$U$9:$U$2922)</f>
        <v>0</v>
      </c>
      <c r="Q36" s="110">
        <f>SUMIF(Общая!$AK$9:$AK$2922,$E36,Общая!$X$9:$X$2922)</f>
        <v>0</v>
      </c>
      <c r="R36" s="110">
        <f>SUMIF(Общая!$AK$9:$AK$2922,$E36,Общая!$Y$9:$Y$2922)</f>
        <v>0</v>
      </c>
      <c r="S36" s="110">
        <f>SUMIF(Общая!$AK$9:$AK$2922,$E36,Общая!$Z$9:$Z$2922)</f>
        <v>0</v>
      </c>
      <c r="T36" s="110">
        <f>SUMIF(Общая!$AK$9:$AK$2922,$E36,Общая!$AA$9:$AA$2922)</f>
        <v>0</v>
      </c>
      <c r="U36" s="110">
        <f>SUMIF(Общая!$AK$9:$AK$2922,$E36,Общая!$AB$9:$AB$2922)</f>
        <v>0</v>
      </c>
      <c r="V36" s="110">
        <f>SUMIF(Общая!$AK$9:$AK$3281,$E36,Общая!$AC$9:$AC$3281)</f>
        <v>0</v>
      </c>
      <c r="W36" s="110">
        <f>SUMIF(Общая!$AK$9:$AK$2922,$E36,Общая!$AD$9:$AD$2922)</f>
        <v>12</v>
      </c>
      <c r="X36" s="110">
        <f>SUMIF(Общая!$AK$9:$AK$2922,$E36,Общая!$AE$9:$AE$2922)</f>
        <v>0</v>
      </c>
      <c r="Y36" s="110">
        <f>SUMIF(Общая!$AK$9:$AK$2922,$E36,Общая!$AF$9:$AF$2922)</f>
        <v>0</v>
      </c>
      <c r="Z36" s="110">
        <f>SUMIF(Общая!$AK$9:$AK$2922,$E36,Общая!$AG$9:$AG$2922)</f>
        <v>0</v>
      </c>
      <c r="AA36" s="110">
        <f>SUMIF(Общая!$AK$9:$AK$2922,$E36,Общая!$AH$9:$AH$2922)</f>
        <v>0</v>
      </c>
      <c r="AB36" s="119">
        <f t="shared" si="4"/>
        <v>12</v>
      </c>
      <c r="AC36" s="155">
        <f t="shared" si="5"/>
        <v>0.02</v>
      </c>
      <c r="AD36" s="160"/>
      <c r="AE36" s="160"/>
    </row>
    <row r="37" spans="1:31" ht="15.75">
      <c r="A37" s="254"/>
      <c r="B37" s="255" t="s">
        <v>1357</v>
      </c>
      <c r="C37" s="255"/>
      <c r="D37" s="255"/>
      <c r="E37" s="256"/>
      <c r="F37" s="257"/>
      <c r="G37" s="257"/>
      <c r="H37" s="257"/>
      <c r="I37" s="257"/>
      <c r="J37" s="257"/>
      <c r="K37" s="257"/>
      <c r="L37" s="257"/>
      <c r="M37" s="257"/>
      <c r="N37" s="257"/>
      <c r="O37" s="257"/>
      <c r="P37" s="257"/>
      <c r="Q37" s="257"/>
      <c r="R37" s="257"/>
      <c r="S37" s="257"/>
      <c r="T37" s="257"/>
      <c r="U37" s="257"/>
      <c r="V37" s="257"/>
      <c r="W37" s="257"/>
      <c r="X37" s="257"/>
      <c r="Y37" s="257"/>
      <c r="Z37" s="257"/>
      <c r="AA37" s="257"/>
      <c r="AB37" s="257"/>
      <c r="AC37" s="257"/>
      <c r="AD37" s="160"/>
      <c r="AE37" s="160"/>
    </row>
    <row r="38" spans="1:31" ht="15.75">
      <c r="A38" s="107">
        <v>1</v>
      </c>
      <c r="B38" s="123" t="s">
        <v>1358</v>
      </c>
      <c r="C38" s="123" t="s">
        <v>1272</v>
      </c>
      <c r="D38" s="123" t="s">
        <v>1273</v>
      </c>
      <c r="E38" s="108" t="str">
        <f t="shared" ref="E38:E62" si="6">CONCATENATE(B38," ",LEFT(C38,1),".",LEFT(D38,1),".")</f>
        <v>Адєєва  Т.О.</v>
      </c>
      <c r="F38" s="109" t="s">
        <v>1241</v>
      </c>
      <c r="G38" s="109" t="s">
        <v>1274</v>
      </c>
      <c r="H38" s="109" t="s">
        <v>1240</v>
      </c>
      <c r="I38" s="109" t="s">
        <v>1239</v>
      </c>
      <c r="J38" s="108" t="s">
        <v>1275</v>
      </c>
      <c r="K38" s="110">
        <f>SUMIF(Общая!$AK$9:$AK$2922,$E38,Общая!$AJ$9:$AJ$2922)</f>
        <v>169.48</v>
      </c>
      <c r="L38" s="155">
        <f t="shared" ref="L38:L62" si="7">IF(OR(H38="д.н.",I38="проф.",J38="проректор"),K38/600,K38/600)</f>
        <v>0.28246666666666664</v>
      </c>
      <c r="M38" s="156">
        <f t="shared" ref="M38:M62" si="8">IF(AND(H38="д.н.",I38="проф."),240*AC38,IF(AND(F38="проф.",H38="к.н.",I38="проф."),240*AC38,IF(AND(F38="проф.",H38="к.н."),320*AC38,IF(F38="проф.",240*AC38,IF(F38="ст.викл.",416*AC38,IF(F38="викл.",512*AC38,IF(AND(F38="доц.",H38="б.с.",I38="б.з."),416*AC38,IF(F38="доц.",320*AC38,"ошибка"))))))))</f>
        <v>117.50613333333332</v>
      </c>
      <c r="N38" s="110">
        <f>SUMIF(Общая!$AK$9:$AK$2922,$E38,Общая!$U$9:$U$2922)+SUMIF(Общая!$AK$9:$AK$2922,$E38,Общая!$V$9:$V$2922)+SUMIF(Общая!$AK$9:$AK$2922,$E38,Общая!$W$9:$W$2922)</f>
        <v>168</v>
      </c>
      <c r="O38" s="156">
        <f t="shared" ref="O38:O62" si="9">IF(AND(F38="проф.",H38="д.н."),96*AC38,IF(AND(F38="проф.",I38="проф."),96*AC38,IF(AND(F38="проф.",H38="к.н."),144*AC38,IF(F38="ст.викл.",144*AC38,IF(F38="викл.","без н.",IF(F38="доц.",144*AC38,"ошибка"))))))</f>
        <v>40.675199999999997</v>
      </c>
      <c r="P38" s="110">
        <f>SUMIF(Общая!$AK$9:$AK$2922,$E38,Общая!$U$9:$U$2922)</f>
        <v>80</v>
      </c>
      <c r="Q38" s="110">
        <f>SUMIF(Общая!$AK$9:$AK$2922,$E38,Общая!$X$9:$X$2922)</f>
        <v>0</v>
      </c>
      <c r="R38" s="110">
        <f>SUMIF(Общая!$AK$9:$AK$2922,$E38,Общая!$Y$9:$Y$2922)</f>
        <v>0</v>
      </c>
      <c r="S38" s="110">
        <f>SUMIF(Общая!$AK$9:$AK$2922,$E38,Общая!$Z$9:$Z$2922)</f>
        <v>0</v>
      </c>
      <c r="T38" s="110">
        <f>SUMIF(Общая!$AK$9:$AK$2922,$E38,Общая!$AA$9:$AA$2922)</f>
        <v>0</v>
      </c>
      <c r="U38" s="110">
        <f>SUMIF(Общая!$AK$9:$AK$2922,$E38,Общая!$AB$9:$AB$2922)</f>
        <v>0</v>
      </c>
      <c r="V38" s="110">
        <f>SUMIF(Общая!$AK$9:$AK$3281,$E38,Общая!$AC$9:$AC$3281)</f>
        <v>0</v>
      </c>
      <c r="W38" s="110">
        <f>SUMIF(Общая!$AK$9:$AK$2922,$E38,Общая!$AD$9:$AD$2922)</f>
        <v>0</v>
      </c>
      <c r="X38" s="110">
        <f>SUMIF(Общая!$AK$9:$AK$2922,$E38,Общая!$AE$9:$AE$2922)</f>
        <v>0</v>
      </c>
      <c r="Y38" s="110">
        <f>SUMIF(Общая!$AK$9:$AK$2922,$E38,Общая!$AF$9:$AF$2922)</f>
        <v>1</v>
      </c>
      <c r="Z38" s="110">
        <f>SUMIF(Общая!$AK$9:$AK$2922,$E38,Общая!$AG$9:$AG$2922)</f>
        <v>0.48</v>
      </c>
      <c r="AA38" s="110">
        <f>SUMIF(Общая!$AK$9:$AK$2922,$E38,Общая!$AH$9:$AH$2922)</f>
        <v>0</v>
      </c>
      <c r="AB38" s="119">
        <f t="shared" ref="AB38:AB62" si="10">K38</f>
        <v>169.48</v>
      </c>
      <c r="AC38" s="155">
        <f t="shared" ref="AC38:AC62" si="11">IF(OR(H38="д.н.",I38="проф.",J38="проректор"),AB38/600,AB38/600)</f>
        <v>0.28246666666666664</v>
      </c>
      <c r="AD38" s="160"/>
      <c r="AE38" s="160"/>
    </row>
    <row r="39" spans="1:31" ht="15.75">
      <c r="A39" s="107">
        <v>2</v>
      </c>
      <c r="B39" s="123" t="s">
        <v>1359</v>
      </c>
      <c r="C39" s="123" t="s">
        <v>1277</v>
      </c>
      <c r="D39" s="123" t="s">
        <v>1278</v>
      </c>
      <c r="E39" s="108" t="str">
        <f t="shared" si="6"/>
        <v>Алтухов  П.М.</v>
      </c>
      <c r="F39" s="109" t="s">
        <v>1241</v>
      </c>
      <c r="G39" s="109" t="s">
        <v>1279</v>
      </c>
      <c r="H39" s="109" t="s">
        <v>1240</v>
      </c>
      <c r="I39" s="109" t="s">
        <v>1239</v>
      </c>
      <c r="J39" s="109"/>
      <c r="K39" s="110">
        <f>SUMIF(Общая!$AK$9:$AK$2922,$E39,Общая!$AJ$9:$AJ$2922)</f>
        <v>46</v>
      </c>
      <c r="L39" s="155">
        <f t="shared" si="7"/>
        <v>7.6666666666666661E-2</v>
      </c>
      <c r="M39" s="156">
        <f t="shared" si="8"/>
        <v>31.893333333333331</v>
      </c>
      <c r="N39" s="110">
        <f>SUMIF(Общая!$AK$9:$AK$2922,$E39,Общая!$U$9:$U$2922)+SUMIF(Общая!$AK$9:$AK$2922,$E39,Общая!$V$9:$V$2922)+SUMIF(Общая!$AK$9:$AK$2922,$E39,Общая!$W$9:$W$2922)</f>
        <v>46</v>
      </c>
      <c r="O39" s="156">
        <f t="shared" si="9"/>
        <v>11.04</v>
      </c>
      <c r="P39" s="110">
        <f>SUMIF(Общая!$AK$9:$AK$2922,$E39,Общая!$U$9:$U$2922)</f>
        <v>22</v>
      </c>
      <c r="Q39" s="110">
        <f>SUMIF(Общая!$AK$9:$AK$2922,$E39,Общая!$X$9:$X$2922)</f>
        <v>0</v>
      </c>
      <c r="R39" s="110">
        <f>SUMIF(Общая!$AK$9:$AK$2922,$E39,Общая!$Y$9:$Y$2922)</f>
        <v>0</v>
      </c>
      <c r="S39" s="110">
        <f>SUMIF(Общая!$AK$9:$AK$2922,$E39,Общая!$Z$9:$Z$2922)</f>
        <v>0</v>
      </c>
      <c r="T39" s="110">
        <f>SUMIF(Общая!$AK$9:$AK$2922,$E39,Общая!$AA$9:$AA$2922)</f>
        <v>0</v>
      </c>
      <c r="U39" s="110">
        <f>SUMIF(Общая!$AK$9:$AK$2922,$E39,Общая!$AB$9:$AB$2922)</f>
        <v>0</v>
      </c>
      <c r="V39" s="110">
        <f>SUMIF(Общая!$AK$9:$AK$3281,$E39,Общая!$AC$9:$AC$3281)</f>
        <v>0</v>
      </c>
      <c r="W39" s="110">
        <f>SUMIF(Общая!$AK$9:$AK$2922,$E39,Общая!$AD$9:$AD$2922)</f>
        <v>0</v>
      </c>
      <c r="X39" s="110">
        <f>SUMIF(Общая!$AK$9:$AK$2922,$E39,Общая!$AE$9:$AE$2922)</f>
        <v>0</v>
      </c>
      <c r="Y39" s="110">
        <f>SUMIF(Общая!$AK$9:$AK$2922,$E39,Общая!$AF$9:$AF$2922)</f>
        <v>0</v>
      </c>
      <c r="Z39" s="110">
        <f>SUMIF(Общая!$AK$9:$AK$2922,$E39,Общая!$AG$9:$AG$2922)</f>
        <v>0</v>
      </c>
      <c r="AA39" s="110">
        <f>SUMIF(Общая!$AK$9:$AK$2922,$E39,Общая!$AH$9:$AH$2922)</f>
        <v>0</v>
      </c>
      <c r="AB39" s="119">
        <f t="shared" si="10"/>
        <v>46</v>
      </c>
      <c r="AC39" s="155">
        <f t="shared" si="11"/>
        <v>7.6666666666666661E-2</v>
      </c>
      <c r="AD39" s="160"/>
      <c r="AE39" s="160"/>
    </row>
    <row r="40" spans="1:31" ht="15.75">
      <c r="A40" s="107">
        <v>5</v>
      </c>
      <c r="B40" s="123" t="s">
        <v>1360</v>
      </c>
      <c r="C40" s="123" t="s">
        <v>1288</v>
      </c>
      <c r="D40" s="123" t="s">
        <v>1282</v>
      </c>
      <c r="E40" s="108" t="str">
        <f t="shared" si="6"/>
        <v>Веремеєнко  О.В.</v>
      </c>
      <c r="F40" s="109" t="s">
        <v>1241</v>
      </c>
      <c r="G40" s="109" t="s">
        <v>1279</v>
      </c>
      <c r="H40" s="109" t="s">
        <v>1240</v>
      </c>
      <c r="I40" s="109" t="s">
        <v>1239</v>
      </c>
      <c r="J40" s="109"/>
      <c r="K40" s="110">
        <f>SUMIF(Общая!$AK$9:$AK$2922,$E40,Общая!$AJ$9:$AJ$2922)</f>
        <v>0</v>
      </c>
      <c r="L40" s="155">
        <f t="shared" si="7"/>
        <v>0</v>
      </c>
      <c r="M40" s="156">
        <f t="shared" si="8"/>
        <v>0</v>
      </c>
      <c r="N40" s="110">
        <f>SUMIF(Общая!$AK$9:$AK$2922,$E40,Общая!$U$9:$U$2922)+SUMIF(Общая!$AK$9:$AK$2922,$E40,Общая!$V$9:$V$2922)+SUMIF(Общая!$AK$9:$AK$2922,$E40,Общая!$W$9:$W$2922)</f>
        <v>0</v>
      </c>
      <c r="O40" s="156">
        <f t="shared" si="9"/>
        <v>0</v>
      </c>
      <c r="P40" s="110">
        <f>SUMIF(Общая!$AK$9:$AK$2922,$E40,Общая!$U$9:$U$2922)</f>
        <v>0</v>
      </c>
      <c r="Q40" s="110">
        <f>SUMIF(Общая!$AK$9:$AK$2922,$E40,Общая!$X$9:$X$2922)</f>
        <v>0</v>
      </c>
      <c r="R40" s="110">
        <f>SUMIF(Общая!$AK$9:$AK$2922,$E40,Общая!$Y$9:$Y$2922)</f>
        <v>0</v>
      </c>
      <c r="S40" s="110">
        <f>SUMIF(Общая!$AK$9:$AK$2922,$E40,Общая!$Z$9:$Z$2922)</f>
        <v>0</v>
      </c>
      <c r="T40" s="110">
        <f>SUMIF(Общая!$AK$9:$AK$2922,$E40,Общая!$AA$9:$AA$2922)</f>
        <v>0</v>
      </c>
      <c r="U40" s="110">
        <f>SUMIF(Общая!$AK$9:$AK$2922,$E40,Общая!$AB$9:$AB$2922)</f>
        <v>0</v>
      </c>
      <c r="V40" s="110">
        <f>SUMIF(Общая!$AK$9:$AK$3281,$E40,Общая!$AC$9:$AC$3281)</f>
        <v>0</v>
      </c>
      <c r="W40" s="110">
        <f>SUMIF(Общая!$AK$9:$AK$2922,$E40,Общая!$AD$9:$AD$2922)</f>
        <v>0</v>
      </c>
      <c r="X40" s="110">
        <f>SUMIF(Общая!$AK$9:$AK$2922,$E40,Общая!$AE$9:$AE$2922)</f>
        <v>0</v>
      </c>
      <c r="Y40" s="110">
        <f>SUMIF(Общая!$AK$9:$AK$2922,$E40,Общая!$AF$9:$AF$2922)</f>
        <v>0</v>
      </c>
      <c r="Z40" s="110">
        <f>SUMIF(Общая!$AK$9:$AK$2922,$E40,Общая!$AG$9:$AG$2922)</f>
        <v>0</v>
      </c>
      <c r="AA40" s="110">
        <f>SUMIF(Общая!$AK$9:$AK$2922,$E40,Общая!$AH$9:$AH$2922)</f>
        <v>0</v>
      </c>
      <c r="AB40" s="119">
        <f t="shared" si="10"/>
        <v>0</v>
      </c>
      <c r="AC40" s="155">
        <f t="shared" si="11"/>
        <v>0</v>
      </c>
      <c r="AD40" s="160"/>
      <c r="AE40" s="160"/>
    </row>
    <row r="41" spans="1:31" ht="15.75">
      <c r="A41" s="107">
        <v>6</v>
      </c>
      <c r="B41" s="123" t="s">
        <v>1361</v>
      </c>
      <c r="C41" s="123" t="s">
        <v>1290</v>
      </c>
      <c r="D41" s="123" t="s">
        <v>1291</v>
      </c>
      <c r="E41" s="108" t="str">
        <f t="shared" si="6"/>
        <v>Вітушкіна  Р.І.</v>
      </c>
      <c r="F41" s="109" t="s">
        <v>1241</v>
      </c>
      <c r="G41" s="109" t="s">
        <v>1286</v>
      </c>
      <c r="H41" s="109" t="s">
        <v>1240</v>
      </c>
      <c r="I41" s="109" t="s">
        <v>1239</v>
      </c>
      <c r="J41" s="109"/>
      <c r="K41" s="110">
        <f>SUMIF(Общая!$AK$9:$AK$2922,$E41,Общая!$AJ$9:$AJ$2922)</f>
        <v>4</v>
      </c>
      <c r="L41" s="155">
        <f t="shared" si="7"/>
        <v>6.6666666666666671E-3</v>
      </c>
      <c r="M41" s="156">
        <f t="shared" si="8"/>
        <v>2.7733333333333334</v>
      </c>
      <c r="N41" s="110">
        <f>SUMIF(Общая!$AK$9:$AK$2922,$E41,Общая!$U$9:$U$2922)+SUMIF(Общая!$AK$9:$AK$2922,$E41,Общая!$V$9:$V$2922)+SUMIF(Общая!$AK$9:$AK$2922,$E41,Общая!$W$9:$W$2922)</f>
        <v>4</v>
      </c>
      <c r="O41" s="156">
        <f t="shared" si="9"/>
        <v>0.96000000000000008</v>
      </c>
      <c r="P41" s="110">
        <f>SUMIF(Общая!$AK$9:$AK$2922,$E41,Общая!$U$9:$U$2922)</f>
        <v>2</v>
      </c>
      <c r="Q41" s="110">
        <f>SUMIF(Общая!$AK$9:$AK$2922,$E41,Общая!$X$9:$X$2922)</f>
        <v>0</v>
      </c>
      <c r="R41" s="110">
        <f>SUMIF(Общая!$AK$9:$AK$2922,$E41,Общая!$Y$9:$Y$2922)</f>
        <v>0</v>
      </c>
      <c r="S41" s="110">
        <f>SUMIF(Общая!$AK$9:$AK$2922,$E41,Общая!$Z$9:$Z$2922)</f>
        <v>0</v>
      </c>
      <c r="T41" s="110">
        <f>SUMIF(Общая!$AK$9:$AK$2922,$E41,Общая!$AA$9:$AA$2922)</f>
        <v>0</v>
      </c>
      <c r="U41" s="110">
        <f>SUMIF(Общая!$AK$9:$AK$2922,$E41,Общая!$AB$9:$AB$2922)</f>
        <v>0</v>
      </c>
      <c r="V41" s="110">
        <f>SUMIF(Общая!$AK$9:$AK$3281,$E41,Общая!$AC$9:$AC$3281)</f>
        <v>0</v>
      </c>
      <c r="W41" s="110">
        <f>SUMIF(Общая!$AK$9:$AK$2922,$E41,Общая!$AD$9:$AD$2922)</f>
        <v>0</v>
      </c>
      <c r="X41" s="110">
        <f>SUMIF(Общая!$AK$9:$AK$2922,$E41,Общая!$AE$9:$AE$2922)</f>
        <v>0</v>
      </c>
      <c r="Y41" s="110">
        <f>SUMIF(Общая!$AK$9:$AK$2922,$E41,Общая!$AF$9:$AF$2922)</f>
        <v>0</v>
      </c>
      <c r="Z41" s="110">
        <f>SUMIF(Общая!$AK$9:$AK$2922,$E41,Общая!$AG$9:$AG$2922)</f>
        <v>0</v>
      </c>
      <c r="AA41" s="110">
        <f>SUMIF(Общая!$AK$9:$AK$2922,$E41,Общая!$AH$9:$AH$2922)</f>
        <v>0</v>
      </c>
      <c r="AB41" s="119">
        <f t="shared" si="10"/>
        <v>4</v>
      </c>
      <c r="AC41" s="155">
        <f t="shared" si="11"/>
        <v>6.6666666666666671E-3</v>
      </c>
      <c r="AD41" s="160"/>
      <c r="AE41" s="160"/>
    </row>
    <row r="42" spans="1:31" ht="15.75">
      <c r="A42" s="107">
        <v>7</v>
      </c>
      <c r="B42" s="123" t="s">
        <v>1362</v>
      </c>
      <c r="C42" s="123" t="s">
        <v>1293</v>
      </c>
      <c r="D42" s="123" t="s">
        <v>1294</v>
      </c>
      <c r="E42" s="108" t="str">
        <f t="shared" si="6"/>
        <v>Гаргола  Ю.Г.</v>
      </c>
      <c r="F42" s="109" t="s">
        <v>1237</v>
      </c>
      <c r="G42" s="109" t="s">
        <v>1286</v>
      </c>
      <c r="H42" s="109" t="s">
        <v>1238</v>
      </c>
      <c r="I42" s="109" t="s">
        <v>1237</v>
      </c>
      <c r="J42" s="109"/>
      <c r="K42" s="110">
        <f>SUMIF(Общая!$AK$9:$AK$2922,$E42,Общая!$AJ$9:$AJ$2922)</f>
        <v>64</v>
      </c>
      <c r="L42" s="155">
        <f t="shared" si="7"/>
        <v>0.10666666666666667</v>
      </c>
      <c r="M42" s="156">
        <f t="shared" si="8"/>
        <v>34.133333333333333</v>
      </c>
      <c r="N42" s="110">
        <f>SUMIF(Общая!$AK$9:$AK$2922,$E42,Общая!$U$9:$U$2922)+SUMIF(Общая!$AK$9:$AK$2922,$E42,Общая!$V$9:$V$2922)+SUMIF(Общая!$AK$9:$AK$2922,$E42,Общая!$W$9:$W$2922)</f>
        <v>64</v>
      </c>
      <c r="O42" s="156">
        <f t="shared" si="9"/>
        <v>15.360000000000001</v>
      </c>
      <c r="P42" s="110">
        <f>SUMIF(Общая!$AK$9:$AK$2922,$E42,Общая!$U$9:$U$2922)</f>
        <v>32</v>
      </c>
      <c r="Q42" s="110">
        <f>SUMIF(Общая!$AK$9:$AK$2922,$E42,Общая!$X$9:$X$2922)</f>
        <v>0</v>
      </c>
      <c r="R42" s="110">
        <f>SUMIF(Общая!$AK$9:$AK$2922,$E42,Общая!$Y$9:$Y$2922)</f>
        <v>0</v>
      </c>
      <c r="S42" s="110">
        <f>SUMIF(Общая!$AK$9:$AK$2922,$E42,Общая!$Z$9:$Z$2922)</f>
        <v>0</v>
      </c>
      <c r="T42" s="110">
        <f>SUMIF(Общая!$AK$9:$AK$2922,$E42,Общая!$AA$9:$AA$2922)</f>
        <v>0</v>
      </c>
      <c r="U42" s="110">
        <f>SUMIF(Общая!$AK$9:$AK$2922,$E42,Общая!$AB$9:$AB$2922)</f>
        <v>0</v>
      </c>
      <c r="V42" s="110">
        <f>SUMIF(Общая!$AK$9:$AK$3281,$E42,Общая!$AC$9:$AC$3281)</f>
        <v>0</v>
      </c>
      <c r="W42" s="110">
        <f>SUMIF(Общая!$AK$9:$AK$2922,$E42,Общая!$AD$9:$AD$2922)</f>
        <v>0</v>
      </c>
      <c r="X42" s="110">
        <f>SUMIF(Общая!$AK$9:$AK$2922,$E42,Общая!$AE$9:$AE$2922)</f>
        <v>0</v>
      </c>
      <c r="Y42" s="110">
        <f>SUMIF(Общая!$AK$9:$AK$2922,$E42,Общая!$AF$9:$AF$2922)</f>
        <v>0</v>
      </c>
      <c r="Z42" s="110">
        <f>SUMIF(Общая!$AK$9:$AK$2922,$E42,Общая!$AG$9:$AG$2922)</f>
        <v>0</v>
      </c>
      <c r="AA42" s="110">
        <f>SUMIF(Общая!$AK$9:$AK$2922,$E42,Общая!$AH$9:$AH$2922)</f>
        <v>0</v>
      </c>
      <c r="AB42" s="119">
        <f t="shared" si="10"/>
        <v>64</v>
      </c>
      <c r="AC42" s="155">
        <f t="shared" si="11"/>
        <v>0.10666666666666667</v>
      </c>
      <c r="AD42" s="160"/>
      <c r="AE42" s="160"/>
    </row>
    <row r="43" spans="1:31" ht="15.75">
      <c r="A43" s="107">
        <v>8</v>
      </c>
      <c r="B43" s="123" t="s">
        <v>1363</v>
      </c>
      <c r="C43" s="123" t="s">
        <v>1296</v>
      </c>
      <c r="D43" s="123" t="s">
        <v>1297</v>
      </c>
      <c r="E43" s="108" t="str">
        <f t="shared" si="6"/>
        <v>Головіна  О.В.</v>
      </c>
      <c r="F43" s="109" t="s">
        <v>1237</v>
      </c>
      <c r="G43" s="109" t="s">
        <v>1279</v>
      </c>
      <c r="H43" s="109" t="s">
        <v>1238</v>
      </c>
      <c r="I43" s="109" t="s">
        <v>1239</v>
      </c>
      <c r="J43" s="108" t="s">
        <v>1298</v>
      </c>
      <c r="K43" s="110">
        <f>SUMIF(Общая!$AK$9:$AK$2922,$E43,Общая!$AJ$9:$AJ$2922)</f>
        <v>58</v>
      </c>
      <c r="L43" s="155">
        <f t="shared" si="7"/>
        <v>9.6666666666666665E-2</v>
      </c>
      <c r="M43" s="156">
        <f t="shared" si="8"/>
        <v>30.933333333333334</v>
      </c>
      <c r="N43" s="110">
        <f>SUMIF(Общая!$AK$9:$AK$2922,$E43,Общая!$U$9:$U$2922)+SUMIF(Общая!$AK$9:$AK$2922,$E43,Общая!$V$9:$V$2922)+SUMIF(Общая!$AK$9:$AK$2922,$E43,Общая!$W$9:$W$2922)</f>
        <v>58</v>
      </c>
      <c r="O43" s="156">
        <f t="shared" si="9"/>
        <v>13.92</v>
      </c>
      <c r="P43" s="110">
        <f>SUMIF(Общая!$AK$9:$AK$2922,$E43,Общая!$U$9:$U$2922)</f>
        <v>28</v>
      </c>
      <c r="Q43" s="110">
        <f>SUMIF(Общая!$AK$9:$AK$2922,$E43,Общая!$X$9:$X$2922)</f>
        <v>0</v>
      </c>
      <c r="R43" s="110">
        <f>SUMIF(Общая!$AK$9:$AK$2922,$E43,Общая!$Y$9:$Y$2922)</f>
        <v>0</v>
      </c>
      <c r="S43" s="110">
        <f>SUMIF(Общая!$AK$9:$AK$2922,$E43,Общая!$Z$9:$Z$2922)</f>
        <v>0</v>
      </c>
      <c r="T43" s="110">
        <f>SUMIF(Общая!$AK$9:$AK$2922,$E43,Общая!$AA$9:$AA$2922)</f>
        <v>0</v>
      </c>
      <c r="U43" s="110">
        <f>SUMIF(Общая!$AK$9:$AK$2922,$E43,Общая!$AB$9:$AB$2922)</f>
        <v>0</v>
      </c>
      <c r="V43" s="110">
        <f>SUMIF(Общая!$AK$9:$AK$3281,$E43,Общая!$AC$9:$AC$3281)</f>
        <v>0</v>
      </c>
      <c r="W43" s="110">
        <f>SUMIF(Общая!$AK$9:$AK$2922,$E43,Общая!$AD$9:$AD$2922)</f>
        <v>0</v>
      </c>
      <c r="X43" s="110">
        <f>SUMIF(Общая!$AK$9:$AK$2922,$E43,Общая!$AE$9:$AE$2922)</f>
        <v>0</v>
      </c>
      <c r="Y43" s="110">
        <f>SUMIF(Общая!$AK$9:$AK$2922,$E43,Общая!$AF$9:$AF$2922)</f>
        <v>0</v>
      </c>
      <c r="Z43" s="110">
        <f>SUMIF(Общая!$AK$9:$AK$2922,$E43,Общая!$AG$9:$AG$2922)</f>
        <v>0</v>
      </c>
      <c r="AA43" s="110">
        <f>SUMIF(Общая!$AK$9:$AK$2922,$E43,Общая!$AH$9:$AH$2922)</f>
        <v>0</v>
      </c>
      <c r="AB43" s="119">
        <f t="shared" si="10"/>
        <v>58</v>
      </c>
      <c r="AC43" s="155">
        <f t="shared" si="11"/>
        <v>9.6666666666666665E-2</v>
      </c>
      <c r="AD43" s="160"/>
      <c r="AE43" s="160"/>
    </row>
    <row r="44" spans="1:31" ht="15.75">
      <c r="A44" s="107">
        <v>9</v>
      </c>
      <c r="B44" s="123" t="s">
        <v>1364</v>
      </c>
      <c r="C44" s="123" t="s">
        <v>1300</v>
      </c>
      <c r="D44" s="123" t="s">
        <v>1301</v>
      </c>
      <c r="E44" s="108" t="str">
        <f t="shared" si="6"/>
        <v>Друженко  І.А.</v>
      </c>
      <c r="F44" s="109" t="s">
        <v>1237</v>
      </c>
      <c r="G44" s="109" t="s">
        <v>1286</v>
      </c>
      <c r="H44" s="109" t="s">
        <v>1238</v>
      </c>
      <c r="I44" s="109" t="s">
        <v>1237</v>
      </c>
      <c r="J44" s="109"/>
      <c r="K44" s="110">
        <f>SUMIF(Общая!$AK$9:$AK$2922,$E44,Общая!$AJ$9:$AJ$2922)</f>
        <v>0</v>
      </c>
      <c r="L44" s="155">
        <f t="shared" si="7"/>
        <v>0</v>
      </c>
      <c r="M44" s="156">
        <f t="shared" si="8"/>
        <v>0</v>
      </c>
      <c r="N44" s="110">
        <f>SUMIF(Общая!$AK$9:$AK$2922,$E44,Общая!$U$9:$U$2922)+SUMIF(Общая!$AK$9:$AK$2922,$E44,Общая!$V$9:$V$2922)+SUMIF(Общая!$AK$9:$AK$2922,$E44,Общая!$W$9:$W$2922)</f>
        <v>0</v>
      </c>
      <c r="O44" s="156">
        <f t="shared" si="9"/>
        <v>0</v>
      </c>
      <c r="P44" s="110">
        <f>SUMIF(Общая!$AK$9:$AK$2922,$E44,Общая!$U$9:$U$2922)</f>
        <v>0</v>
      </c>
      <c r="Q44" s="110">
        <f>SUMIF(Общая!$AK$9:$AK$2922,$E44,Общая!$X$9:$X$2922)</f>
        <v>0</v>
      </c>
      <c r="R44" s="110">
        <f>SUMIF(Общая!$AK$9:$AK$2922,$E44,Общая!$Y$9:$Y$2922)</f>
        <v>0</v>
      </c>
      <c r="S44" s="110">
        <f>SUMIF(Общая!$AK$9:$AK$2922,$E44,Общая!$Z$9:$Z$2922)</f>
        <v>0</v>
      </c>
      <c r="T44" s="110">
        <f>SUMIF(Общая!$AK$9:$AK$2922,$E44,Общая!$AA$9:$AA$2922)</f>
        <v>0</v>
      </c>
      <c r="U44" s="110">
        <f>SUMIF(Общая!$AK$9:$AK$2922,$E44,Общая!$AB$9:$AB$2922)</f>
        <v>0</v>
      </c>
      <c r="V44" s="110">
        <f>SUMIF(Общая!$AK$9:$AK$3281,$E44,Общая!$AC$9:$AC$3281)</f>
        <v>0</v>
      </c>
      <c r="W44" s="110">
        <f>SUMIF(Общая!$AK$9:$AK$2922,$E44,Общая!$AD$9:$AD$2922)</f>
        <v>0</v>
      </c>
      <c r="X44" s="110">
        <f>SUMIF(Общая!$AK$9:$AK$2922,$E44,Общая!$AE$9:$AE$2922)</f>
        <v>0</v>
      </c>
      <c r="Y44" s="110">
        <f>SUMIF(Общая!$AK$9:$AK$2922,$E44,Общая!$AF$9:$AF$2922)</f>
        <v>0</v>
      </c>
      <c r="Z44" s="110">
        <f>SUMIF(Общая!$AK$9:$AK$2922,$E44,Общая!$AG$9:$AG$2922)</f>
        <v>0</v>
      </c>
      <c r="AA44" s="110">
        <f>SUMIF(Общая!$AK$9:$AK$2922,$E44,Общая!$AH$9:$AH$2922)</f>
        <v>0</v>
      </c>
      <c r="AB44" s="119">
        <f t="shared" si="10"/>
        <v>0</v>
      </c>
      <c r="AC44" s="155">
        <f t="shared" si="11"/>
        <v>0</v>
      </c>
      <c r="AD44" s="160"/>
      <c r="AE44" s="160"/>
    </row>
    <row r="45" spans="1:31" ht="15.75">
      <c r="A45" s="107">
        <v>9</v>
      </c>
      <c r="B45" s="123" t="s">
        <v>1365</v>
      </c>
      <c r="C45" s="123" t="s">
        <v>1303</v>
      </c>
      <c r="D45" s="123" t="s">
        <v>1304</v>
      </c>
      <c r="E45" s="108" t="str">
        <f t="shared" si="6"/>
        <v>Зінченко  Є.Г.</v>
      </c>
      <c r="F45" s="109" t="s">
        <v>1241</v>
      </c>
      <c r="G45" s="109" t="s">
        <v>1279</v>
      </c>
      <c r="H45" s="109" t="s">
        <v>1240</v>
      </c>
      <c r="I45" s="109" t="s">
        <v>1239</v>
      </c>
      <c r="J45" s="108" t="s">
        <v>1305</v>
      </c>
      <c r="K45" s="110">
        <f>SUMIF(Общая!$AK$9:$AK$2922,$E45,Общая!$AJ$9:$AJ$2922)</f>
        <v>528.09</v>
      </c>
      <c r="L45" s="155">
        <f t="shared" si="7"/>
        <v>0.8801500000000001</v>
      </c>
      <c r="M45" s="156">
        <f t="shared" si="8"/>
        <v>366.14240000000007</v>
      </c>
      <c r="N45" s="110">
        <f>SUMIF(Общая!$AK$9:$AK$2922,$E45,Общая!$U$9:$U$2922)+SUMIF(Общая!$AK$9:$AK$2922,$E45,Общая!$V$9:$V$2922)+SUMIF(Общая!$AK$9:$AK$2922,$E45,Общая!$W$9:$W$2922)</f>
        <v>512</v>
      </c>
      <c r="O45" s="156">
        <f t="shared" si="9"/>
        <v>126.74160000000002</v>
      </c>
      <c r="P45" s="110">
        <f>SUMIF(Общая!$AK$9:$AK$2922,$E45,Общая!$U$9:$U$2922)</f>
        <v>150</v>
      </c>
      <c r="Q45" s="110">
        <f>SUMIF(Общая!$AK$9:$AK$2922,$E45,Общая!$X$9:$X$2922)</f>
        <v>0</v>
      </c>
      <c r="R45" s="110">
        <f>SUMIF(Общая!$AK$9:$AK$2922,$E45,Общая!$Y$9:$Y$2922)</f>
        <v>3</v>
      </c>
      <c r="S45" s="110">
        <f>SUMIF(Общая!$AK$9:$AK$2922,$E45,Общая!$Z$9:$Z$2922)</f>
        <v>0</v>
      </c>
      <c r="T45" s="110">
        <f>SUMIF(Общая!$AK$9:$AK$2922,$E45,Общая!$AA$9:$AA$2922)</f>
        <v>0</v>
      </c>
      <c r="U45" s="110">
        <f>SUMIF(Общая!$AK$9:$AK$2922,$E45,Общая!$AB$9:$AB$2922)</f>
        <v>7.25</v>
      </c>
      <c r="V45" s="110">
        <f>SUMIF(Общая!$AK$9:$AK$3281,$E45,Общая!$AC$9:$AC$3281)</f>
        <v>0</v>
      </c>
      <c r="W45" s="110">
        <f>SUMIF(Общая!$AK$9:$AK$2922,$E45,Общая!$AD$9:$AD$2922)</f>
        <v>0</v>
      </c>
      <c r="X45" s="110">
        <f>SUMIF(Общая!$AK$9:$AK$2922,$E45,Общая!$AE$9:$AE$2922)</f>
        <v>0</v>
      </c>
      <c r="Y45" s="110">
        <f>SUMIF(Общая!$AK$9:$AK$2922,$E45,Общая!$AF$9:$AF$2922)</f>
        <v>0.1</v>
      </c>
      <c r="Z45" s="110">
        <f>SUMIF(Общая!$AK$9:$AK$2922,$E45,Общая!$AG$9:$AG$2922)</f>
        <v>5.6</v>
      </c>
      <c r="AA45" s="110">
        <f>SUMIF(Общая!$AK$9:$AK$2922,$E45,Общая!$AH$9:$AH$2922)</f>
        <v>0.14000000000000001</v>
      </c>
      <c r="AB45" s="119">
        <f t="shared" si="10"/>
        <v>528.09</v>
      </c>
      <c r="AC45" s="155">
        <f t="shared" si="11"/>
        <v>0.8801500000000001</v>
      </c>
      <c r="AD45" s="160"/>
      <c r="AE45" s="160"/>
    </row>
    <row r="46" spans="1:31" ht="15.75">
      <c r="A46" s="107">
        <v>10</v>
      </c>
      <c r="B46" s="123" t="s">
        <v>1366</v>
      </c>
      <c r="C46" s="123" t="s">
        <v>1288</v>
      </c>
      <c r="D46" s="123" t="s">
        <v>1273</v>
      </c>
      <c r="E46" s="108" t="str">
        <f t="shared" si="6"/>
        <v>Кабанова  О.О.</v>
      </c>
      <c r="F46" s="109" t="s">
        <v>1237</v>
      </c>
      <c r="G46" s="109" t="s">
        <v>1279</v>
      </c>
      <c r="H46" s="109" t="s">
        <v>1238</v>
      </c>
      <c r="I46" s="109" t="s">
        <v>1239</v>
      </c>
      <c r="J46" s="108" t="s">
        <v>1307</v>
      </c>
      <c r="K46" s="110">
        <f>SUMIF(Общая!$AK$9:$AK$2922,$E46,Общая!$AJ$9:$AJ$2922)</f>
        <v>316.12000000000006</v>
      </c>
      <c r="L46" s="155">
        <f t="shared" si="7"/>
        <v>0.52686666666666682</v>
      </c>
      <c r="M46" s="156">
        <f t="shared" si="8"/>
        <v>168.59733333333338</v>
      </c>
      <c r="N46" s="110">
        <f>SUMIF(Общая!$AK$9:$AK$2922,$E46,Общая!$U$9:$U$2922)+SUMIF(Общая!$AK$9:$AK$2922,$E46,Общая!$V$9:$V$2922)+SUMIF(Общая!$AK$9:$AK$2922,$E46,Общая!$W$9:$W$2922)</f>
        <v>286</v>
      </c>
      <c r="O46" s="156">
        <f t="shared" si="9"/>
        <v>75.868800000000022</v>
      </c>
      <c r="P46" s="110">
        <f>SUMIF(Общая!$AK$9:$AK$2922,$E46,Общая!$U$9:$U$2922)</f>
        <v>112</v>
      </c>
      <c r="Q46" s="110">
        <f>SUMIF(Общая!$AK$9:$AK$2922,$E46,Общая!$X$9:$X$2922)</f>
        <v>0</v>
      </c>
      <c r="R46" s="110">
        <f>SUMIF(Общая!$AK$9:$AK$2922,$E46,Общая!$Y$9:$Y$2922)</f>
        <v>12</v>
      </c>
      <c r="S46" s="110">
        <f>SUMIF(Общая!$AK$9:$AK$2922,$E46,Общая!$Z$9:$Z$2922)</f>
        <v>0</v>
      </c>
      <c r="T46" s="110">
        <f>SUMIF(Общая!$AK$9:$AK$2922,$E46,Общая!$AA$9:$AA$2922)</f>
        <v>0</v>
      </c>
      <c r="U46" s="110">
        <f>SUMIF(Общая!$AK$9:$AK$2922,$E46,Общая!$AB$9:$AB$2922)</f>
        <v>8</v>
      </c>
      <c r="V46" s="110">
        <f>SUMIF(Общая!$AK$9:$AK$3281,$E46,Общая!$AC$9:$AC$3281)</f>
        <v>0</v>
      </c>
      <c r="W46" s="110">
        <f>SUMIF(Общая!$AK$9:$AK$2922,$E46,Общая!$AD$9:$AD$2922)</f>
        <v>0</v>
      </c>
      <c r="X46" s="110">
        <f>SUMIF(Общая!$AK$9:$AK$2922,$E46,Общая!$AE$9:$AE$2922)</f>
        <v>0</v>
      </c>
      <c r="Y46" s="110">
        <f>SUMIF(Общая!$AK$9:$AK$2922,$E46,Общая!$AF$9:$AF$2922)</f>
        <v>0.9</v>
      </c>
      <c r="Z46" s="110">
        <f>SUMIF(Общая!$AK$9:$AK$2922,$E46,Общая!$AG$9:$AG$2922)</f>
        <v>9.0400000000000009</v>
      </c>
      <c r="AA46" s="110">
        <f>SUMIF(Общая!$AK$9:$AK$2922,$E46,Общая!$AH$9:$AH$2922)</f>
        <v>0.18</v>
      </c>
      <c r="AB46" s="119">
        <f t="shared" si="10"/>
        <v>316.12000000000006</v>
      </c>
      <c r="AC46" s="155">
        <f t="shared" si="11"/>
        <v>0.52686666666666682</v>
      </c>
      <c r="AD46" s="160"/>
      <c r="AE46" s="160"/>
    </row>
    <row r="47" spans="1:31" ht="15.75">
      <c r="A47" s="107">
        <v>11</v>
      </c>
      <c r="B47" s="123" t="s">
        <v>1367</v>
      </c>
      <c r="C47" s="123" t="s">
        <v>1368</v>
      </c>
      <c r="D47" s="123" t="s">
        <v>1310</v>
      </c>
      <c r="E47" s="108" t="str">
        <f t="shared" si="6"/>
        <v>Квітка  Л.Б.</v>
      </c>
      <c r="F47" s="109" t="s">
        <v>1237</v>
      </c>
      <c r="G47" s="109" t="s">
        <v>1286</v>
      </c>
      <c r="H47" s="109" t="s">
        <v>1238</v>
      </c>
      <c r="I47" s="109" t="s">
        <v>1239</v>
      </c>
      <c r="J47" s="109"/>
      <c r="K47" s="110">
        <f>SUMIF(Общая!$AK$9:$AK$2922,$E47,Общая!$AJ$9:$AJ$2922)</f>
        <v>126</v>
      </c>
      <c r="L47" s="155">
        <f t="shared" si="7"/>
        <v>0.21</v>
      </c>
      <c r="M47" s="156">
        <f t="shared" si="8"/>
        <v>67.2</v>
      </c>
      <c r="N47" s="110">
        <f>SUMIF(Общая!$AK$9:$AK$2922,$E47,Общая!$U$9:$U$2922)+SUMIF(Общая!$AK$9:$AK$2922,$E47,Общая!$V$9:$V$2922)+SUMIF(Общая!$AK$9:$AK$2922,$E47,Общая!$W$9:$W$2922)</f>
        <v>124</v>
      </c>
      <c r="O47" s="156">
        <f t="shared" si="9"/>
        <v>30.24</v>
      </c>
      <c r="P47" s="110">
        <f>SUMIF(Общая!$AK$9:$AK$2922,$E47,Общая!$U$9:$U$2922)</f>
        <v>40</v>
      </c>
      <c r="Q47" s="110">
        <f>SUMIF(Общая!$AK$9:$AK$2922,$E47,Общая!$X$9:$X$2922)</f>
        <v>0</v>
      </c>
      <c r="R47" s="110">
        <f>SUMIF(Общая!$AK$9:$AK$2922,$E47,Общая!$Y$9:$Y$2922)</f>
        <v>0</v>
      </c>
      <c r="S47" s="110">
        <f>SUMIF(Общая!$AK$9:$AK$2922,$E47,Общая!$Z$9:$Z$2922)</f>
        <v>0</v>
      </c>
      <c r="T47" s="110">
        <f>SUMIF(Общая!$AK$9:$AK$2922,$E47,Общая!$AA$9:$AA$2922)</f>
        <v>0</v>
      </c>
      <c r="U47" s="110">
        <f>SUMIF(Общая!$AK$9:$AK$2922,$E47,Общая!$AB$9:$AB$2922)</f>
        <v>0</v>
      </c>
      <c r="V47" s="110">
        <f>SUMIF(Общая!$AK$9:$AK$3281,$E47,Общая!$AC$9:$AC$3281)</f>
        <v>0</v>
      </c>
      <c r="W47" s="110">
        <f>SUMIF(Общая!$AK$9:$AK$2922,$E47,Общая!$AD$9:$AD$2922)</f>
        <v>0</v>
      </c>
      <c r="X47" s="110">
        <f>SUMIF(Общая!$AK$9:$AK$2922,$E47,Общая!$AE$9:$AE$2922)</f>
        <v>0</v>
      </c>
      <c r="Y47" s="110">
        <f>SUMIF(Общая!$AK$9:$AK$2922,$E47,Общая!$AF$9:$AF$2922)</f>
        <v>2</v>
      </c>
      <c r="Z47" s="110">
        <f>SUMIF(Общая!$AK$9:$AK$2922,$E47,Общая!$AG$9:$AG$2922)</f>
        <v>0</v>
      </c>
      <c r="AA47" s="110">
        <f>SUMIF(Общая!$AK$9:$AK$2922,$E47,Общая!$AH$9:$AH$2922)</f>
        <v>0</v>
      </c>
      <c r="AB47" s="119">
        <f t="shared" si="10"/>
        <v>126</v>
      </c>
      <c r="AC47" s="155">
        <f t="shared" si="11"/>
        <v>0.21</v>
      </c>
      <c r="AD47" s="160"/>
      <c r="AE47" s="160"/>
    </row>
    <row r="48" spans="1:31" ht="15.75">
      <c r="A48" s="107">
        <v>12</v>
      </c>
      <c r="B48" s="123" t="s">
        <v>1369</v>
      </c>
      <c r="C48" s="123" t="s">
        <v>1300</v>
      </c>
      <c r="D48" s="123" t="s">
        <v>1297</v>
      </c>
      <c r="E48" s="108" t="str">
        <f t="shared" si="6"/>
        <v>Клепач  І.В.</v>
      </c>
      <c r="F48" s="109" t="s">
        <v>1241</v>
      </c>
      <c r="G48" s="109" t="s">
        <v>1286</v>
      </c>
      <c r="H48" s="109" t="s">
        <v>1240</v>
      </c>
      <c r="I48" s="109" t="s">
        <v>1239</v>
      </c>
      <c r="J48" s="109"/>
      <c r="K48" s="110">
        <f>SUMIF(Общая!$AK$9:$AK$2922,$E48,Общая!$AJ$9:$AJ$2922)</f>
        <v>0</v>
      </c>
      <c r="L48" s="155">
        <f t="shared" si="7"/>
        <v>0</v>
      </c>
      <c r="M48" s="156">
        <f t="shared" si="8"/>
        <v>0</v>
      </c>
      <c r="N48" s="110">
        <f>SUMIF(Общая!$AK$9:$AK$2922,$E48,Общая!$U$9:$U$2922)+SUMIF(Общая!$AK$9:$AK$2922,$E48,Общая!$V$9:$V$2922)+SUMIF(Общая!$AK$9:$AK$2922,$E48,Общая!$W$9:$W$2922)</f>
        <v>0</v>
      </c>
      <c r="O48" s="156">
        <f t="shared" si="9"/>
        <v>0</v>
      </c>
      <c r="P48" s="110">
        <f>SUMIF(Общая!$AK$9:$AK$2922,$E48,Общая!$U$9:$U$2922)</f>
        <v>0</v>
      </c>
      <c r="Q48" s="110">
        <f>SUMIF(Общая!$AK$9:$AK$2922,$E48,Общая!$X$9:$X$2922)</f>
        <v>0</v>
      </c>
      <c r="R48" s="110">
        <f>SUMIF(Общая!$AK$9:$AK$2922,$E48,Общая!$Y$9:$Y$2922)</f>
        <v>0</v>
      </c>
      <c r="S48" s="110">
        <f>SUMIF(Общая!$AK$9:$AK$2922,$E48,Общая!$Z$9:$Z$2922)</f>
        <v>0</v>
      </c>
      <c r="T48" s="110">
        <f>SUMIF(Общая!$AK$9:$AK$2922,$E48,Общая!$AA$9:$AA$2922)</f>
        <v>0</v>
      </c>
      <c r="U48" s="110">
        <f>SUMIF(Общая!$AK$9:$AK$2922,$E48,Общая!$AB$9:$AB$2922)</f>
        <v>0</v>
      </c>
      <c r="V48" s="110">
        <f>SUMIF(Общая!$AK$9:$AK$3281,$E48,Общая!$AC$9:$AC$3281)</f>
        <v>0</v>
      </c>
      <c r="W48" s="110">
        <f>SUMIF(Общая!$AK$9:$AK$2922,$E48,Общая!$AD$9:$AD$2922)</f>
        <v>0</v>
      </c>
      <c r="X48" s="110">
        <f>SUMIF(Общая!$AK$9:$AK$2922,$E48,Общая!$AE$9:$AE$2922)</f>
        <v>0</v>
      </c>
      <c r="Y48" s="110">
        <f>SUMIF(Общая!$AK$9:$AK$2922,$E48,Общая!$AF$9:$AF$2922)</f>
        <v>0</v>
      </c>
      <c r="Z48" s="110">
        <f>SUMIF(Общая!$AK$9:$AK$2922,$E48,Общая!$AG$9:$AG$2922)</f>
        <v>0</v>
      </c>
      <c r="AA48" s="110">
        <f>SUMIF(Общая!$AK$9:$AK$2922,$E48,Общая!$AH$9:$AH$2922)</f>
        <v>0</v>
      </c>
      <c r="AB48" s="119">
        <f t="shared" si="10"/>
        <v>0</v>
      </c>
      <c r="AC48" s="155">
        <f t="shared" si="11"/>
        <v>0</v>
      </c>
      <c r="AD48" s="160"/>
      <c r="AE48" s="160"/>
    </row>
    <row r="49" spans="1:31" ht="15.75">
      <c r="A49" s="107">
        <v>13</v>
      </c>
      <c r="B49" s="123" t="s">
        <v>1370</v>
      </c>
      <c r="C49" s="123" t="s">
        <v>1288</v>
      </c>
      <c r="D49" s="123" t="s">
        <v>1313</v>
      </c>
      <c r="E49" s="108" t="str">
        <f t="shared" si="6"/>
        <v>Коваленко  О.В.</v>
      </c>
      <c r="F49" s="109" t="s">
        <v>1241</v>
      </c>
      <c r="G49" s="109" t="s">
        <v>1286</v>
      </c>
      <c r="H49" s="109" t="s">
        <v>1240</v>
      </c>
      <c r="I49" s="109" t="s">
        <v>1239</v>
      </c>
      <c r="J49" s="109"/>
      <c r="K49" s="110">
        <f>SUMIF(Общая!$AK$9:$AK$2922,$E49,Общая!$AJ$9:$AJ$2922)</f>
        <v>134.25</v>
      </c>
      <c r="L49" s="155">
        <f t="shared" si="7"/>
        <v>0.22375</v>
      </c>
      <c r="M49" s="156">
        <f t="shared" si="8"/>
        <v>93.08</v>
      </c>
      <c r="N49" s="110">
        <f>SUMIF(Общая!$AK$9:$AK$2922,$E49,Общая!$U$9:$U$2922)+SUMIF(Общая!$AK$9:$AK$2922,$E49,Общая!$V$9:$V$2922)+SUMIF(Общая!$AK$9:$AK$2922,$E49,Общая!$W$9:$W$2922)</f>
        <v>132</v>
      </c>
      <c r="O49" s="156">
        <f t="shared" si="9"/>
        <v>32.22</v>
      </c>
      <c r="P49" s="110">
        <f>SUMIF(Общая!$AK$9:$AK$2922,$E49,Общая!$U$9:$U$2922)</f>
        <v>26</v>
      </c>
      <c r="Q49" s="110">
        <f>SUMIF(Общая!$AK$9:$AK$2922,$E49,Общая!$X$9:$X$2922)</f>
        <v>0</v>
      </c>
      <c r="R49" s="110">
        <f>SUMIF(Общая!$AK$9:$AK$2922,$E49,Общая!$Y$9:$Y$2922)</f>
        <v>0</v>
      </c>
      <c r="S49" s="110">
        <f>SUMIF(Общая!$AK$9:$AK$2922,$E49,Общая!$Z$9:$Z$2922)</f>
        <v>0</v>
      </c>
      <c r="T49" s="110">
        <f>SUMIF(Общая!$AK$9:$AK$2922,$E49,Общая!$AA$9:$AA$2922)</f>
        <v>0</v>
      </c>
      <c r="U49" s="110">
        <f>SUMIF(Общая!$AK$9:$AK$2922,$E49,Общая!$AB$9:$AB$2922)</f>
        <v>2.25</v>
      </c>
      <c r="V49" s="110">
        <f>SUMIF(Общая!$AK$9:$AK$3281,$E49,Общая!$AC$9:$AC$3281)</f>
        <v>0</v>
      </c>
      <c r="W49" s="110">
        <f>SUMIF(Общая!$AK$9:$AK$2922,$E49,Общая!$AD$9:$AD$2922)</f>
        <v>0</v>
      </c>
      <c r="X49" s="110">
        <f>SUMIF(Общая!$AK$9:$AK$2922,$E49,Общая!$AE$9:$AE$2922)</f>
        <v>0</v>
      </c>
      <c r="Y49" s="110">
        <f>SUMIF(Общая!$AK$9:$AK$2922,$E49,Общая!$AF$9:$AF$2922)</f>
        <v>0</v>
      </c>
      <c r="Z49" s="110">
        <f>SUMIF(Общая!$AK$9:$AK$2922,$E49,Общая!$AG$9:$AG$2922)</f>
        <v>0</v>
      </c>
      <c r="AA49" s="110">
        <f>SUMIF(Общая!$AK$9:$AK$2922,$E49,Общая!$AH$9:$AH$2922)</f>
        <v>0</v>
      </c>
      <c r="AB49" s="119">
        <f t="shared" si="10"/>
        <v>134.25</v>
      </c>
      <c r="AC49" s="155">
        <f t="shared" si="11"/>
        <v>0.22375</v>
      </c>
      <c r="AD49" s="160"/>
      <c r="AE49" s="160"/>
    </row>
    <row r="50" spans="1:31" ht="15.75">
      <c r="A50" s="107">
        <v>14</v>
      </c>
      <c r="B50" s="123" t="s">
        <v>1371</v>
      </c>
      <c r="C50" s="123" t="s">
        <v>1272</v>
      </c>
      <c r="D50" s="123" t="s">
        <v>1282</v>
      </c>
      <c r="E50" s="108" t="str">
        <f t="shared" si="6"/>
        <v>Кулікова  Т.В.</v>
      </c>
      <c r="F50" s="109" t="s">
        <v>1237</v>
      </c>
      <c r="G50" s="109" t="s">
        <v>1286</v>
      </c>
      <c r="H50" s="109" t="s">
        <v>1238</v>
      </c>
      <c r="I50" s="109" t="s">
        <v>1239</v>
      </c>
      <c r="J50" s="253"/>
      <c r="K50" s="110">
        <f>SUMIF(Общая!$AK$9:$AK$2922,$E50,Общая!$AJ$9:$AJ$2922)</f>
        <v>438</v>
      </c>
      <c r="L50" s="155">
        <f t="shared" si="7"/>
        <v>0.73</v>
      </c>
      <c r="M50" s="156">
        <f t="shared" si="8"/>
        <v>233.6</v>
      </c>
      <c r="N50" s="110">
        <f>SUMIF(Общая!$AK$9:$AK$2922,$E50,Общая!$U$9:$U$2922)+SUMIF(Общая!$AK$9:$AK$2922,$E50,Общая!$V$9:$V$2922)+SUMIF(Общая!$AK$9:$AK$2922,$E50,Общая!$W$9:$W$2922)</f>
        <v>432</v>
      </c>
      <c r="O50" s="156">
        <f t="shared" si="9"/>
        <v>105.12</v>
      </c>
      <c r="P50" s="110">
        <f>SUMIF(Общая!$AK$9:$AK$2922,$E50,Общая!$U$9:$U$2922)</f>
        <v>40</v>
      </c>
      <c r="Q50" s="110">
        <f>SUMIF(Общая!$AK$9:$AK$2922,$E50,Общая!$X$9:$X$2922)</f>
        <v>0</v>
      </c>
      <c r="R50" s="110">
        <f>SUMIF(Общая!$AK$9:$AK$2922,$E50,Общая!$Y$9:$Y$2922)</f>
        <v>0</v>
      </c>
      <c r="S50" s="110">
        <f>SUMIF(Общая!$AK$9:$AK$2922,$E50,Общая!$Z$9:$Z$2922)</f>
        <v>0</v>
      </c>
      <c r="T50" s="110">
        <f>SUMIF(Общая!$AK$9:$AK$2922,$E50,Общая!$AA$9:$AA$2922)</f>
        <v>0</v>
      </c>
      <c r="U50" s="110">
        <f>SUMIF(Общая!$AK$9:$AK$2922,$E50,Общая!$AB$9:$AB$2922)</f>
        <v>6</v>
      </c>
      <c r="V50" s="110">
        <f>SUMIF(Общая!$AK$9:$AK$3281,$E50,Общая!$AC$9:$AC$3281)</f>
        <v>0</v>
      </c>
      <c r="W50" s="110">
        <f>SUMIF(Общая!$AK$9:$AK$2922,$E50,Общая!$AD$9:$AD$2922)</f>
        <v>0</v>
      </c>
      <c r="X50" s="110">
        <f>SUMIF(Общая!$AK$9:$AK$2922,$E50,Общая!$AE$9:$AE$2922)</f>
        <v>0</v>
      </c>
      <c r="Y50" s="110">
        <f>SUMIF(Общая!$AK$9:$AK$2922,$E50,Общая!$AF$9:$AF$2922)</f>
        <v>0</v>
      </c>
      <c r="Z50" s="110">
        <f>SUMIF(Общая!$AK$9:$AK$2922,$E50,Общая!$AG$9:$AG$2922)</f>
        <v>0</v>
      </c>
      <c r="AA50" s="110">
        <f>SUMIF(Общая!$AK$9:$AK$2922,$E50,Общая!$AH$9:$AH$2922)</f>
        <v>0</v>
      </c>
      <c r="AB50" s="119">
        <f t="shared" si="10"/>
        <v>438</v>
      </c>
      <c r="AC50" s="155">
        <f t="shared" si="11"/>
        <v>0.73</v>
      </c>
      <c r="AD50" s="160"/>
      <c r="AE50" s="160"/>
    </row>
    <row r="51" spans="1:31" ht="15.75">
      <c r="A51" s="107">
        <v>15</v>
      </c>
      <c r="B51" s="123" t="s">
        <v>1372</v>
      </c>
      <c r="C51" s="123" t="s">
        <v>1316</v>
      </c>
      <c r="D51" s="123" t="s">
        <v>1317</v>
      </c>
      <c r="E51" s="108" t="str">
        <f t="shared" si="6"/>
        <v>Ляпунова  Н.М.</v>
      </c>
      <c r="F51" s="109" t="s">
        <v>1237</v>
      </c>
      <c r="G51" s="109" t="s">
        <v>1286</v>
      </c>
      <c r="H51" s="109" t="s">
        <v>1238</v>
      </c>
      <c r="I51" s="109" t="s">
        <v>1237</v>
      </c>
      <c r="J51" s="109"/>
      <c r="K51" s="110">
        <f>SUMIF(Общая!$AK$9:$AK$2922,$E51,Общая!$AJ$9:$AJ$2922)</f>
        <v>177</v>
      </c>
      <c r="L51" s="155">
        <f t="shared" si="7"/>
        <v>0.29499999999999998</v>
      </c>
      <c r="M51" s="156">
        <f t="shared" si="8"/>
        <v>94.399999999999991</v>
      </c>
      <c r="N51" s="110">
        <f>SUMIF(Общая!$AK$9:$AK$2922,$E51,Общая!$U$9:$U$2922)+SUMIF(Общая!$AK$9:$AK$2922,$E51,Общая!$V$9:$V$2922)+SUMIF(Общая!$AK$9:$AK$2922,$E51,Общая!$W$9:$W$2922)</f>
        <v>176</v>
      </c>
      <c r="O51" s="156">
        <f t="shared" si="9"/>
        <v>42.48</v>
      </c>
      <c r="P51" s="110">
        <f>SUMIF(Общая!$AK$9:$AK$2922,$E51,Общая!$U$9:$U$2922)</f>
        <v>88</v>
      </c>
      <c r="Q51" s="110">
        <f>SUMIF(Общая!$AK$9:$AK$2922,$E51,Общая!$X$9:$X$2922)</f>
        <v>0</v>
      </c>
      <c r="R51" s="110">
        <f>SUMIF(Общая!$AK$9:$AK$2922,$E51,Общая!$Y$9:$Y$2922)</f>
        <v>0</v>
      </c>
      <c r="S51" s="110">
        <f>SUMIF(Общая!$AK$9:$AK$2922,$E51,Общая!$Z$9:$Z$2922)</f>
        <v>0</v>
      </c>
      <c r="T51" s="110">
        <f>SUMIF(Общая!$AK$9:$AK$2922,$E51,Общая!$AA$9:$AA$2922)</f>
        <v>0</v>
      </c>
      <c r="U51" s="110">
        <f>SUMIF(Общая!$AK$9:$AK$2922,$E51,Общая!$AB$9:$AB$2922)</f>
        <v>0</v>
      </c>
      <c r="V51" s="110">
        <f>SUMIF(Общая!$AK$9:$AK$3281,$E51,Общая!$AC$9:$AC$3281)</f>
        <v>0</v>
      </c>
      <c r="W51" s="110">
        <f>SUMIF(Общая!$AK$9:$AK$2922,$E51,Общая!$AD$9:$AD$2922)</f>
        <v>0</v>
      </c>
      <c r="X51" s="110">
        <f>SUMIF(Общая!$AK$9:$AK$2922,$E51,Общая!$AE$9:$AE$2922)</f>
        <v>0</v>
      </c>
      <c r="Y51" s="110">
        <f>SUMIF(Общая!$AK$9:$AK$2922,$E51,Общая!$AF$9:$AF$2922)</f>
        <v>1</v>
      </c>
      <c r="Z51" s="110">
        <f>SUMIF(Общая!$AK$9:$AK$2922,$E51,Общая!$AG$9:$AG$2922)</f>
        <v>0</v>
      </c>
      <c r="AA51" s="110">
        <f>SUMIF(Общая!$AK$9:$AK$2922,$E51,Общая!$AH$9:$AH$2922)</f>
        <v>0</v>
      </c>
      <c r="AB51" s="119">
        <f t="shared" si="10"/>
        <v>177</v>
      </c>
      <c r="AC51" s="155">
        <f t="shared" si="11"/>
        <v>0.29499999999999998</v>
      </c>
      <c r="AD51" s="160"/>
      <c r="AE51" s="160"/>
    </row>
    <row r="52" spans="1:31" ht="15.75">
      <c r="A52" s="107">
        <v>16</v>
      </c>
      <c r="B52" s="123" t="s">
        <v>1373</v>
      </c>
      <c r="C52" s="123" t="s">
        <v>1284</v>
      </c>
      <c r="D52" s="123" t="s">
        <v>1319</v>
      </c>
      <c r="E52" s="108" t="str">
        <f t="shared" si="6"/>
        <v>Мєняйлов  О.О.</v>
      </c>
      <c r="F52" s="109" t="s">
        <v>1241</v>
      </c>
      <c r="G52" s="109" t="s">
        <v>1286</v>
      </c>
      <c r="H52" s="109" t="s">
        <v>1240</v>
      </c>
      <c r="I52" s="109" t="s">
        <v>1239</v>
      </c>
      <c r="J52" s="109"/>
      <c r="K52" s="110">
        <f>SUMIF(Общая!$AK$9:$AK$2922,$E52,Общая!$AJ$9:$AJ$2922)</f>
        <v>6</v>
      </c>
      <c r="L52" s="155">
        <f t="shared" si="7"/>
        <v>0.01</v>
      </c>
      <c r="M52" s="156">
        <f t="shared" si="8"/>
        <v>4.16</v>
      </c>
      <c r="N52" s="110">
        <f>SUMIF(Общая!$AK$9:$AK$2922,$E52,Общая!$U$9:$U$2922)+SUMIF(Общая!$AK$9:$AK$2922,$E52,Общая!$V$9:$V$2922)+SUMIF(Общая!$AK$9:$AK$2922,$E52,Общая!$W$9:$W$2922)</f>
        <v>6</v>
      </c>
      <c r="O52" s="156">
        <f t="shared" si="9"/>
        <v>1.44</v>
      </c>
      <c r="P52" s="110">
        <f>SUMIF(Общая!$AK$9:$AK$2922,$E52,Общая!$U$9:$U$2922)</f>
        <v>2</v>
      </c>
      <c r="Q52" s="110">
        <f>SUMIF(Общая!$AK$9:$AK$2922,$E52,Общая!$X$9:$X$2922)</f>
        <v>0</v>
      </c>
      <c r="R52" s="110">
        <f>SUMIF(Общая!$AK$9:$AK$2922,$E52,Общая!$Y$9:$Y$2922)</f>
        <v>0</v>
      </c>
      <c r="S52" s="110">
        <f>SUMIF(Общая!$AK$9:$AK$2922,$E52,Общая!$Z$9:$Z$2922)</f>
        <v>0</v>
      </c>
      <c r="T52" s="110">
        <f>SUMIF(Общая!$AK$9:$AK$2922,$E52,Общая!$AA$9:$AA$2922)</f>
        <v>0</v>
      </c>
      <c r="U52" s="110">
        <f>SUMIF(Общая!$AK$9:$AK$2922,$E52,Общая!$AB$9:$AB$2922)</f>
        <v>0</v>
      </c>
      <c r="V52" s="110">
        <f>SUMIF(Общая!$AK$9:$AK$3281,$E52,Общая!$AC$9:$AC$3281)</f>
        <v>0</v>
      </c>
      <c r="W52" s="110">
        <f>SUMIF(Общая!$AK$9:$AK$2922,$E52,Общая!$AD$9:$AD$2922)</f>
        <v>0</v>
      </c>
      <c r="X52" s="110">
        <f>SUMIF(Общая!$AK$9:$AK$2922,$E52,Общая!$AE$9:$AE$2922)</f>
        <v>0</v>
      </c>
      <c r="Y52" s="110">
        <f>SUMIF(Общая!$AK$9:$AK$2922,$E52,Общая!$AF$9:$AF$2922)</f>
        <v>0</v>
      </c>
      <c r="Z52" s="110">
        <f>SUMIF(Общая!$AK$9:$AK$2922,$E52,Общая!$AG$9:$AG$2922)</f>
        <v>0</v>
      </c>
      <c r="AA52" s="110">
        <f>SUMIF(Общая!$AK$9:$AK$2922,$E52,Общая!$AH$9:$AH$2922)</f>
        <v>0</v>
      </c>
      <c r="AB52" s="119">
        <f t="shared" si="10"/>
        <v>6</v>
      </c>
      <c r="AC52" s="155">
        <f t="shared" si="11"/>
        <v>0.01</v>
      </c>
      <c r="AD52" s="160"/>
      <c r="AE52" s="160"/>
    </row>
    <row r="53" spans="1:31" ht="15.75">
      <c r="A53" s="107">
        <v>17</v>
      </c>
      <c r="B53" s="123" t="s">
        <v>1374</v>
      </c>
      <c r="C53" s="123" t="s">
        <v>1321</v>
      </c>
      <c r="D53" s="123" t="s">
        <v>1322</v>
      </c>
      <c r="E53" s="108" t="str">
        <f t="shared" si="6"/>
        <v>Мєняйлова  Г.Є.</v>
      </c>
      <c r="F53" s="109" t="s">
        <v>1237</v>
      </c>
      <c r="G53" s="109" t="s">
        <v>1274</v>
      </c>
      <c r="H53" s="109" t="s">
        <v>1238</v>
      </c>
      <c r="I53" s="109" t="s">
        <v>1237</v>
      </c>
      <c r="J53" s="108" t="s">
        <v>1323</v>
      </c>
      <c r="K53" s="110">
        <f>SUMIF(Общая!$AK$9:$AK$2922,$E53,Общая!$AJ$9:$AJ$2922)</f>
        <v>312.82000000000005</v>
      </c>
      <c r="L53" s="155">
        <f t="shared" si="7"/>
        <v>0.52136666666666676</v>
      </c>
      <c r="M53" s="156">
        <f t="shared" si="8"/>
        <v>166.83733333333336</v>
      </c>
      <c r="N53" s="110">
        <f>SUMIF(Общая!$AK$9:$AK$2922,$E53,Общая!$U$9:$U$2922)+SUMIF(Общая!$AK$9:$AK$2922,$E53,Общая!$V$9:$V$2922)+SUMIF(Общая!$AK$9:$AK$2922,$E53,Общая!$W$9:$W$2922)</f>
        <v>262</v>
      </c>
      <c r="O53" s="156">
        <f t="shared" si="9"/>
        <v>75.07680000000002</v>
      </c>
      <c r="P53" s="110">
        <f>SUMIF(Общая!$AK$9:$AK$2922,$E53,Общая!$U$9:$U$2922)</f>
        <v>104</v>
      </c>
      <c r="Q53" s="110">
        <f>SUMIF(Общая!$AK$9:$AK$2922,$E53,Общая!$X$9:$X$2922)</f>
        <v>0</v>
      </c>
      <c r="R53" s="110">
        <f>SUMIF(Общая!$AK$9:$AK$2922,$E53,Общая!$Y$9:$Y$2922)</f>
        <v>27</v>
      </c>
      <c r="S53" s="110">
        <f>SUMIF(Общая!$AK$9:$AK$2922,$E53,Общая!$Z$9:$Z$2922)</f>
        <v>0</v>
      </c>
      <c r="T53" s="110">
        <f>SUMIF(Общая!$AK$9:$AK$2922,$E53,Общая!$AA$9:$AA$2922)</f>
        <v>0</v>
      </c>
      <c r="U53" s="110">
        <f>SUMIF(Общая!$AK$9:$AK$2922,$E53,Общая!$AB$9:$AB$2922)</f>
        <v>13</v>
      </c>
      <c r="V53" s="110">
        <f>SUMIF(Общая!$AK$9:$AK$3281,$E53,Общая!$AC$9:$AC$3281)</f>
        <v>0</v>
      </c>
      <c r="W53" s="110">
        <f>SUMIF(Общая!$AK$9:$AK$2922,$E53,Общая!$AD$9:$AD$2922)</f>
        <v>0</v>
      </c>
      <c r="X53" s="110">
        <f>SUMIF(Общая!$AK$9:$AK$2922,$E53,Общая!$AE$9:$AE$2922)</f>
        <v>0</v>
      </c>
      <c r="Y53" s="110">
        <f>SUMIF(Общая!$AK$9:$AK$2922,$E53,Общая!$AF$9:$AF$2922)</f>
        <v>4.0999999999999996</v>
      </c>
      <c r="Z53" s="110">
        <f>SUMIF(Общая!$AK$9:$AK$2922,$E53,Общая!$AG$9:$AG$2922)</f>
        <v>6.4799999999999995</v>
      </c>
      <c r="AA53" s="110">
        <f>SUMIF(Общая!$AK$9:$AK$2922,$E53,Общая!$AH$9:$AH$2922)</f>
        <v>0.24000000000000002</v>
      </c>
      <c r="AB53" s="119">
        <f t="shared" si="10"/>
        <v>312.82000000000005</v>
      </c>
      <c r="AC53" s="155">
        <f t="shared" si="11"/>
        <v>0.52136666666666676</v>
      </c>
      <c r="AD53" s="160"/>
      <c r="AE53" s="160"/>
    </row>
    <row r="54" spans="1:31" ht="15.75">
      <c r="A54" s="107">
        <v>18</v>
      </c>
      <c r="B54" s="123" t="s">
        <v>1375</v>
      </c>
      <c r="C54" s="123" t="s">
        <v>1325</v>
      </c>
      <c r="D54" s="123" t="s">
        <v>1326</v>
      </c>
      <c r="E54" s="108" t="str">
        <f t="shared" si="6"/>
        <v>Москалик  Г.Ф.</v>
      </c>
      <c r="F54" s="109" t="s">
        <v>1235</v>
      </c>
      <c r="G54" s="109" t="s">
        <v>1286</v>
      </c>
      <c r="H54" s="109" t="s">
        <v>1236</v>
      </c>
      <c r="I54" s="109" t="s">
        <v>1235</v>
      </c>
      <c r="J54" s="109"/>
      <c r="K54" s="110">
        <f>SUMIF(Общая!$AK$9:$AK$2922,$E54,Общая!$AJ$9:$AJ$2922)</f>
        <v>4.25</v>
      </c>
      <c r="L54" s="155">
        <f t="shared" si="7"/>
        <v>7.083333333333333E-3</v>
      </c>
      <c r="M54" s="156">
        <f t="shared" si="8"/>
        <v>1.7</v>
      </c>
      <c r="N54" s="110">
        <f>SUMIF(Общая!$AK$9:$AK$2922,$E54,Общая!$U$9:$U$2922)+SUMIF(Общая!$AK$9:$AK$2922,$E54,Общая!$V$9:$V$2922)+SUMIF(Общая!$AK$9:$AK$2922,$E54,Общая!$W$9:$W$2922)</f>
        <v>4</v>
      </c>
      <c r="O54" s="156">
        <f t="shared" si="9"/>
        <v>0.67999999999999994</v>
      </c>
      <c r="P54" s="110">
        <f>SUMIF(Общая!$AK$9:$AK$2922,$E54,Общая!$U$9:$U$2922)</f>
        <v>2</v>
      </c>
      <c r="Q54" s="110">
        <f>SUMIF(Общая!$AK$9:$AK$2922,$E54,Общая!$X$9:$X$2922)</f>
        <v>0</v>
      </c>
      <c r="R54" s="110">
        <f>SUMIF(Общая!$AK$9:$AK$2922,$E54,Общая!$Y$9:$Y$2922)</f>
        <v>0</v>
      </c>
      <c r="S54" s="110">
        <f>SUMIF(Общая!$AK$9:$AK$2922,$E54,Общая!$Z$9:$Z$2922)</f>
        <v>0</v>
      </c>
      <c r="T54" s="110">
        <f>SUMIF(Общая!$AK$9:$AK$2922,$E54,Общая!$AA$9:$AA$2922)</f>
        <v>0</v>
      </c>
      <c r="U54" s="110">
        <f>SUMIF(Общая!$AK$9:$AK$2922,$E54,Общая!$AB$9:$AB$2922)</f>
        <v>0.25</v>
      </c>
      <c r="V54" s="110">
        <f>SUMIF(Общая!$AK$9:$AK$3281,$E54,Общая!$AC$9:$AC$3281)</f>
        <v>0</v>
      </c>
      <c r="W54" s="110">
        <f>SUMIF(Общая!$AK$9:$AK$2922,$E54,Общая!$AD$9:$AD$2922)</f>
        <v>0</v>
      </c>
      <c r="X54" s="110">
        <f>SUMIF(Общая!$AK$9:$AK$2922,$E54,Общая!$AE$9:$AE$2922)</f>
        <v>0</v>
      </c>
      <c r="Y54" s="110">
        <f>SUMIF(Общая!$AK$9:$AK$2922,$E54,Общая!$AF$9:$AF$2922)</f>
        <v>0</v>
      </c>
      <c r="Z54" s="110">
        <f>SUMIF(Общая!$AK$9:$AK$2922,$E54,Общая!$AG$9:$AG$2922)</f>
        <v>0</v>
      </c>
      <c r="AA54" s="110">
        <f>SUMIF(Общая!$AK$9:$AK$2922,$E54,Общая!$AH$9:$AH$2922)</f>
        <v>0</v>
      </c>
      <c r="AB54" s="119">
        <f t="shared" si="10"/>
        <v>4.25</v>
      </c>
      <c r="AC54" s="155">
        <f t="shared" si="11"/>
        <v>7.083333333333333E-3</v>
      </c>
      <c r="AD54" s="160"/>
      <c r="AE54" s="160"/>
    </row>
    <row r="55" spans="1:31" ht="15.75">
      <c r="A55" s="107">
        <v>19</v>
      </c>
      <c r="B55" s="123" t="s">
        <v>1376</v>
      </c>
      <c r="C55" s="123" t="s">
        <v>1288</v>
      </c>
      <c r="D55" s="123" t="s">
        <v>1313</v>
      </c>
      <c r="E55" s="108" t="str">
        <f t="shared" si="6"/>
        <v>Новохатько  О.В.</v>
      </c>
      <c r="F55" s="109" t="s">
        <v>1237</v>
      </c>
      <c r="G55" s="109" t="s">
        <v>1286</v>
      </c>
      <c r="H55" s="109" t="s">
        <v>1238</v>
      </c>
      <c r="I55" s="109" t="s">
        <v>1239</v>
      </c>
      <c r="J55" s="109"/>
      <c r="K55" s="110">
        <f>SUMIF(Общая!$AK$9:$AK$2922,$E55,Общая!$AJ$9:$AJ$2922)</f>
        <v>64</v>
      </c>
      <c r="L55" s="155">
        <f t="shared" si="7"/>
        <v>0.10666666666666667</v>
      </c>
      <c r="M55" s="156">
        <f t="shared" si="8"/>
        <v>34.133333333333333</v>
      </c>
      <c r="N55" s="110">
        <f>SUMIF(Общая!$AK$9:$AK$2922,$E55,Общая!$U$9:$U$2922)+SUMIF(Общая!$AK$9:$AK$2922,$E55,Общая!$V$9:$V$2922)+SUMIF(Общая!$AK$9:$AK$2922,$E55,Общая!$W$9:$W$2922)</f>
        <v>64</v>
      </c>
      <c r="O55" s="156">
        <f t="shared" si="9"/>
        <v>15.360000000000001</v>
      </c>
      <c r="P55" s="110">
        <f>SUMIF(Общая!$AK$9:$AK$2922,$E55,Общая!$U$9:$U$2922)</f>
        <v>32</v>
      </c>
      <c r="Q55" s="110">
        <f>SUMIF(Общая!$AK$9:$AK$2922,$E55,Общая!$X$9:$X$2922)</f>
        <v>0</v>
      </c>
      <c r="R55" s="110">
        <f>SUMIF(Общая!$AK$9:$AK$2922,$E55,Общая!$Y$9:$Y$2922)</f>
        <v>0</v>
      </c>
      <c r="S55" s="110">
        <f>SUMIF(Общая!$AK$9:$AK$2922,$E55,Общая!$Z$9:$Z$2922)</f>
        <v>0</v>
      </c>
      <c r="T55" s="110">
        <f>SUMIF(Общая!$AK$9:$AK$2922,$E55,Общая!$AA$9:$AA$2922)</f>
        <v>0</v>
      </c>
      <c r="U55" s="110">
        <f>SUMIF(Общая!$AK$9:$AK$2922,$E55,Общая!$AB$9:$AB$2922)</f>
        <v>0</v>
      </c>
      <c r="V55" s="110">
        <f>SUMIF(Общая!$AK$9:$AK$3281,$E55,Общая!$AC$9:$AC$3281)</f>
        <v>0</v>
      </c>
      <c r="W55" s="110">
        <f>SUMIF(Общая!$AK$9:$AK$2922,$E55,Общая!$AD$9:$AD$2922)</f>
        <v>0</v>
      </c>
      <c r="X55" s="110">
        <f>SUMIF(Общая!$AK$9:$AK$2922,$E55,Общая!$AE$9:$AE$2922)</f>
        <v>0</v>
      </c>
      <c r="Y55" s="110">
        <f>SUMIF(Общая!$AK$9:$AK$2922,$E55,Общая!$AF$9:$AF$2922)</f>
        <v>0</v>
      </c>
      <c r="Z55" s="110">
        <f>SUMIF(Общая!$AK$9:$AK$2922,$E55,Общая!$AG$9:$AG$2922)</f>
        <v>0</v>
      </c>
      <c r="AA55" s="110">
        <f>SUMIF(Общая!$AK$9:$AK$2922,$E55,Общая!$AH$9:$AH$2922)</f>
        <v>0</v>
      </c>
      <c r="AB55" s="119">
        <f t="shared" si="10"/>
        <v>64</v>
      </c>
      <c r="AC55" s="155">
        <f t="shared" si="11"/>
        <v>0.10666666666666667</v>
      </c>
      <c r="AD55" s="160"/>
      <c r="AE55" s="160"/>
    </row>
    <row r="56" spans="1:31" ht="15.75">
      <c r="A56" s="107">
        <v>20</v>
      </c>
      <c r="B56" s="123" t="s">
        <v>1377</v>
      </c>
      <c r="C56" s="123" t="s">
        <v>1329</v>
      </c>
      <c r="D56" s="123" t="s">
        <v>1273</v>
      </c>
      <c r="E56" s="108" t="str">
        <f t="shared" si="6"/>
        <v>Онішко  І.О.</v>
      </c>
      <c r="F56" s="109" t="s">
        <v>1241</v>
      </c>
      <c r="G56" s="109" t="s">
        <v>1286</v>
      </c>
      <c r="H56" s="109" t="s">
        <v>1240</v>
      </c>
      <c r="I56" s="109" t="s">
        <v>1239</v>
      </c>
      <c r="J56" s="109"/>
      <c r="K56" s="110">
        <f>SUMIF(Общая!$AK$9:$AK$2922,$E56,Общая!$AJ$9:$AJ$2922)</f>
        <v>198</v>
      </c>
      <c r="L56" s="155">
        <f t="shared" si="7"/>
        <v>0.33</v>
      </c>
      <c r="M56" s="156">
        <f t="shared" si="8"/>
        <v>137.28</v>
      </c>
      <c r="N56" s="110">
        <f>SUMIF(Общая!$AK$9:$AK$2922,$E56,Общая!$U$9:$U$2922)+SUMIF(Общая!$AK$9:$AK$2922,$E56,Общая!$V$9:$V$2922)+SUMIF(Общая!$AK$9:$AK$2922,$E56,Общая!$W$9:$W$2922)</f>
        <v>192</v>
      </c>
      <c r="O56" s="156">
        <f t="shared" si="9"/>
        <v>47.52</v>
      </c>
      <c r="P56" s="110">
        <f>SUMIF(Общая!$AK$9:$AK$2922,$E56,Общая!$U$9:$U$2922)</f>
        <v>32</v>
      </c>
      <c r="Q56" s="110">
        <f>SUMIF(Общая!$AK$9:$AK$2922,$E56,Общая!$X$9:$X$2922)</f>
        <v>0</v>
      </c>
      <c r="R56" s="110">
        <f>SUMIF(Общая!$AK$9:$AK$2922,$E56,Общая!$Y$9:$Y$2922)</f>
        <v>0</v>
      </c>
      <c r="S56" s="110">
        <f>SUMIF(Общая!$AK$9:$AK$2922,$E56,Общая!$Z$9:$Z$2922)</f>
        <v>0</v>
      </c>
      <c r="T56" s="110">
        <f>SUMIF(Общая!$AK$9:$AK$2922,$E56,Общая!$AA$9:$AA$2922)</f>
        <v>0</v>
      </c>
      <c r="U56" s="110">
        <f>SUMIF(Общая!$AK$9:$AK$2922,$E56,Общая!$AB$9:$AB$2922)</f>
        <v>0</v>
      </c>
      <c r="V56" s="110">
        <f>SUMIF(Общая!$AK$9:$AK$3281,$E56,Общая!$AC$9:$AC$3281)</f>
        <v>0</v>
      </c>
      <c r="W56" s="110">
        <f>SUMIF(Общая!$AK$9:$AK$2922,$E56,Общая!$AD$9:$AD$2922)</f>
        <v>0</v>
      </c>
      <c r="X56" s="110">
        <f>SUMIF(Общая!$AK$9:$AK$2922,$E56,Общая!$AE$9:$AE$2922)</f>
        <v>0</v>
      </c>
      <c r="Y56" s="110">
        <f>SUMIF(Общая!$AK$9:$AK$2922,$E56,Общая!$AF$9:$AF$2922)</f>
        <v>6</v>
      </c>
      <c r="Z56" s="110">
        <f>SUMIF(Общая!$AK$9:$AK$2922,$E56,Общая!$AG$9:$AG$2922)</f>
        <v>0</v>
      </c>
      <c r="AA56" s="110">
        <f>SUMIF(Общая!$AK$9:$AK$2922,$E56,Общая!$AH$9:$AH$2922)</f>
        <v>0</v>
      </c>
      <c r="AB56" s="119">
        <f t="shared" si="10"/>
        <v>198</v>
      </c>
      <c r="AC56" s="155">
        <f t="shared" si="11"/>
        <v>0.33</v>
      </c>
      <c r="AD56" s="160"/>
      <c r="AE56" s="160"/>
    </row>
    <row r="57" spans="1:31" ht="15.75">
      <c r="A57" s="107">
        <v>21</v>
      </c>
      <c r="B57" s="123" t="s">
        <v>1378</v>
      </c>
      <c r="C57" s="123" t="s">
        <v>1303</v>
      </c>
      <c r="D57" s="123" t="s">
        <v>1294</v>
      </c>
      <c r="E57" s="108" t="str">
        <f t="shared" si="6"/>
        <v>Оренштейн   Є.Г.</v>
      </c>
      <c r="F57" s="109" t="s">
        <v>1241</v>
      </c>
      <c r="G57" s="109" t="s">
        <v>1286</v>
      </c>
      <c r="H57" s="109" t="s">
        <v>1240</v>
      </c>
      <c r="I57" s="109" t="s">
        <v>1239</v>
      </c>
      <c r="J57" s="109"/>
      <c r="K57" s="110">
        <f>SUMIF(Общая!$AK$9:$AK$2922,$E57,Общая!$AJ$9:$AJ$2922)</f>
        <v>72.099999999999994</v>
      </c>
      <c r="L57" s="155">
        <f t="shared" si="7"/>
        <v>0.12016666666666666</v>
      </c>
      <c r="M57" s="156">
        <f t="shared" si="8"/>
        <v>49.989333333333327</v>
      </c>
      <c r="N57" s="110">
        <f>SUMIF(Общая!$AK$9:$AK$2922,$E57,Общая!$U$9:$U$2922)+SUMIF(Общая!$AK$9:$AK$2922,$E57,Общая!$V$9:$V$2922)+SUMIF(Общая!$AK$9:$AK$2922,$E57,Общая!$W$9:$W$2922)</f>
        <v>66</v>
      </c>
      <c r="O57" s="156">
        <f t="shared" si="9"/>
        <v>17.303999999999998</v>
      </c>
      <c r="P57" s="110">
        <f>SUMIF(Общая!$AK$9:$AK$2922,$E57,Общая!$U$9:$U$2922)</f>
        <v>26</v>
      </c>
      <c r="Q57" s="110">
        <f>SUMIF(Общая!$AK$9:$AK$2922,$E57,Общая!$X$9:$X$2922)</f>
        <v>0</v>
      </c>
      <c r="R57" s="110">
        <f>SUMIF(Общая!$AK$9:$AK$2922,$E57,Общая!$Y$9:$Y$2922)</f>
        <v>3</v>
      </c>
      <c r="S57" s="110">
        <f>SUMIF(Общая!$AK$9:$AK$2922,$E57,Общая!$Z$9:$Z$2922)</f>
        <v>0</v>
      </c>
      <c r="T57" s="110">
        <f>SUMIF(Общая!$AK$9:$AK$2922,$E57,Общая!$AA$9:$AA$2922)</f>
        <v>0</v>
      </c>
      <c r="U57" s="110">
        <f>SUMIF(Общая!$AK$9:$AK$2922,$E57,Общая!$AB$9:$AB$2922)</f>
        <v>3</v>
      </c>
      <c r="V57" s="110">
        <f>SUMIF(Общая!$AK$9:$AK$3281,$E57,Общая!$AC$9:$AC$3281)</f>
        <v>0</v>
      </c>
      <c r="W57" s="110">
        <f>SUMIF(Общая!$AK$9:$AK$2922,$E57,Общая!$AD$9:$AD$2922)</f>
        <v>0</v>
      </c>
      <c r="X57" s="110">
        <f>SUMIF(Общая!$AK$9:$AK$2922,$E57,Общая!$AE$9:$AE$2922)</f>
        <v>0</v>
      </c>
      <c r="Y57" s="110">
        <f>SUMIF(Общая!$AK$9:$AK$2922,$E57,Общая!$AF$9:$AF$2922)</f>
        <v>0.1</v>
      </c>
      <c r="Z57" s="110">
        <f>SUMIF(Общая!$AK$9:$AK$2922,$E57,Общая!$AG$9:$AG$2922)</f>
        <v>0</v>
      </c>
      <c r="AA57" s="110">
        <f>SUMIF(Общая!$AK$9:$AK$2922,$E57,Общая!$AH$9:$AH$2922)</f>
        <v>0</v>
      </c>
      <c r="AB57" s="119">
        <f t="shared" si="10"/>
        <v>72.099999999999994</v>
      </c>
      <c r="AC57" s="155">
        <f t="shared" si="11"/>
        <v>0.12016666666666666</v>
      </c>
      <c r="AD57" s="160"/>
      <c r="AE57" s="160"/>
    </row>
    <row r="58" spans="1:31" ht="15.75">
      <c r="A58" s="107">
        <v>23</v>
      </c>
      <c r="B58" s="123" t="s">
        <v>1379</v>
      </c>
      <c r="C58" s="123" t="s">
        <v>1341</v>
      </c>
      <c r="D58" s="123" t="s">
        <v>1342</v>
      </c>
      <c r="E58" s="108" t="str">
        <f t="shared" si="6"/>
        <v>Рудь  Ю.Л.</v>
      </c>
      <c r="F58" s="109" t="s">
        <v>1237</v>
      </c>
      <c r="G58" s="109" t="s">
        <v>1279</v>
      </c>
      <c r="H58" s="109" t="s">
        <v>1238</v>
      </c>
      <c r="I58" s="109" t="s">
        <v>1239</v>
      </c>
      <c r="J58" s="108" t="s">
        <v>1343</v>
      </c>
      <c r="K58" s="110">
        <f>SUMIF(Общая!$AK$9:$AK$2922,$E58,Общая!$AJ$9:$AJ$2922)</f>
        <v>170.92</v>
      </c>
      <c r="L58" s="155">
        <f t="shared" si="7"/>
        <v>0.28486666666666666</v>
      </c>
      <c r="M58" s="156">
        <f t="shared" si="8"/>
        <v>91.157333333333327</v>
      </c>
      <c r="N58" s="110">
        <f>SUMIF(Общая!$AK$9:$AK$2922,$E58,Общая!$U$9:$U$2922)+SUMIF(Общая!$AK$9:$AK$2922,$E58,Общая!$V$9:$V$2922)+SUMIF(Общая!$AK$9:$AK$2922,$E58,Общая!$W$9:$W$2922)</f>
        <v>164</v>
      </c>
      <c r="O58" s="156">
        <f t="shared" si="9"/>
        <v>41.020800000000001</v>
      </c>
      <c r="P58" s="110">
        <f>SUMIF(Общая!$AK$9:$AK$2922,$E58,Общая!$U$9:$U$2922)</f>
        <v>68</v>
      </c>
      <c r="Q58" s="110">
        <f>SUMIF(Общая!$AK$9:$AK$2922,$E58,Общая!$X$9:$X$2922)</f>
        <v>0</v>
      </c>
      <c r="R58" s="110">
        <f>SUMIF(Общая!$AK$9:$AK$2922,$E58,Общая!$Y$9:$Y$2922)</f>
        <v>0</v>
      </c>
      <c r="S58" s="110">
        <f>SUMIF(Общая!$AK$9:$AK$2922,$E58,Общая!$Z$9:$Z$2922)</f>
        <v>0</v>
      </c>
      <c r="T58" s="110">
        <f>SUMIF(Общая!$AK$9:$AK$2922,$E58,Общая!$AA$9:$AA$2922)</f>
        <v>0</v>
      </c>
      <c r="U58" s="110">
        <f>SUMIF(Общая!$AK$9:$AK$2922,$E58,Общая!$AB$9:$AB$2922)</f>
        <v>2</v>
      </c>
      <c r="V58" s="110">
        <f>SUMIF(Общая!$AK$9:$AK$3281,$E58,Общая!$AC$9:$AC$3281)</f>
        <v>0</v>
      </c>
      <c r="W58" s="110">
        <f>SUMIF(Общая!$AK$9:$AK$2922,$E58,Общая!$AD$9:$AD$2922)</f>
        <v>0</v>
      </c>
      <c r="X58" s="110">
        <f>SUMIF(Общая!$AK$9:$AK$2922,$E58,Общая!$AE$9:$AE$2922)</f>
        <v>0</v>
      </c>
      <c r="Y58" s="110">
        <f>SUMIF(Общая!$AK$9:$AK$2922,$E58,Общая!$AF$9:$AF$2922)</f>
        <v>0</v>
      </c>
      <c r="Z58" s="110">
        <f>SUMIF(Общая!$AK$9:$AK$2922,$E58,Общая!$AG$9:$AG$2922)</f>
        <v>4.8000000000000007</v>
      </c>
      <c r="AA58" s="110">
        <f>SUMIF(Общая!$AK$9:$AK$2922,$E58,Общая!$AH$9:$AH$2922)</f>
        <v>0.12</v>
      </c>
      <c r="AB58" s="119">
        <f t="shared" si="10"/>
        <v>170.92</v>
      </c>
      <c r="AC58" s="155">
        <f t="shared" si="11"/>
        <v>0.28486666666666666</v>
      </c>
      <c r="AD58" s="160"/>
      <c r="AE58" s="160"/>
    </row>
    <row r="59" spans="1:31" ht="15.75">
      <c r="A59" s="107">
        <v>24</v>
      </c>
      <c r="B59" s="123" t="s">
        <v>1380</v>
      </c>
      <c r="C59" s="123" t="s">
        <v>1345</v>
      </c>
      <c r="D59" s="123" t="s">
        <v>1301</v>
      </c>
      <c r="E59" s="108" t="str">
        <f t="shared" si="6"/>
        <v>Самарець  Н.А.</v>
      </c>
      <c r="F59" s="109" t="s">
        <v>1241</v>
      </c>
      <c r="G59" s="109" t="s">
        <v>1286</v>
      </c>
      <c r="H59" s="109" t="s">
        <v>1240</v>
      </c>
      <c r="I59" s="109" t="s">
        <v>1239</v>
      </c>
      <c r="J59" s="108"/>
      <c r="K59" s="110">
        <f>SUMIF(Общая!$AK$9:$AK$2922,$E59,Общая!$AJ$9:$AJ$2922)</f>
        <v>72.5</v>
      </c>
      <c r="L59" s="155">
        <f t="shared" si="7"/>
        <v>0.12083333333333333</v>
      </c>
      <c r="M59" s="156">
        <f t="shared" si="8"/>
        <v>50.266666666666666</v>
      </c>
      <c r="N59" s="110">
        <f>SUMIF(Общая!$AK$9:$AK$2922,$E59,Общая!$U$9:$U$2922)+SUMIF(Общая!$AK$9:$AK$2922,$E59,Общая!$V$9:$V$2922)+SUMIF(Общая!$AK$9:$AK$2922,$E59,Общая!$W$9:$W$2922)</f>
        <v>72</v>
      </c>
      <c r="O59" s="156">
        <f t="shared" si="9"/>
        <v>17.399999999999999</v>
      </c>
      <c r="P59" s="110">
        <f>SUMIF(Общая!$AK$9:$AK$2922,$E59,Общая!$U$9:$U$2922)</f>
        <v>36</v>
      </c>
      <c r="Q59" s="110">
        <f>SUMIF(Общая!$AK$9:$AK$2922,$E59,Общая!$X$9:$X$2922)</f>
        <v>0</v>
      </c>
      <c r="R59" s="110">
        <f>SUMIF(Общая!$AK$9:$AK$2922,$E59,Общая!$Y$9:$Y$2922)</f>
        <v>0</v>
      </c>
      <c r="S59" s="110">
        <f>SUMIF(Общая!$AK$9:$AK$2922,$E59,Общая!$Z$9:$Z$2922)</f>
        <v>0</v>
      </c>
      <c r="T59" s="110">
        <f>SUMIF(Общая!$AK$9:$AK$2922,$E59,Общая!$AA$9:$AA$2922)</f>
        <v>0</v>
      </c>
      <c r="U59" s="110">
        <f>SUMIF(Общая!$AK$9:$AK$2922,$E59,Общая!$AB$9:$AB$2922)</f>
        <v>0.5</v>
      </c>
      <c r="V59" s="110">
        <f>SUMIF(Общая!$AK$9:$AK$3281,$E59,Общая!$AC$9:$AC$3281)</f>
        <v>0</v>
      </c>
      <c r="W59" s="110">
        <f>SUMIF(Общая!$AK$9:$AK$2922,$E59,Общая!$AD$9:$AD$2922)</f>
        <v>0</v>
      </c>
      <c r="X59" s="110">
        <f>SUMIF(Общая!$AK$9:$AK$2922,$E59,Общая!$AE$9:$AE$2922)</f>
        <v>0</v>
      </c>
      <c r="Y59" s="110">
        <f>SUMIF(Общая!$AK$9:$AK$2922,$E59,Общая!$AF$9:$AF$2922)</f>
        <v>0</v>
      </c>
      <c r="Z59" s="110">
        <f>SUMIF(Общая!$AK$9:$AK$2922,$E59,Общая!$AG$9:$AG$2922)</f>
        <v>0</v>
      </c>
      <c r="AA59" s="110">
        <f>SUMIF(Общая!$AK$9:$AK$2922,$E59,Общая!$AH$9:$AH$2922)</f>
        <v>0</v>
      </c>
      <c r="AB59" s="119">
        <f t="shared" si="10"/>
        <v>72.5</v>
      </c>
      <c r="AC59" s="155">
        <f t="shared" si="11"/>
        <v>0.12083333333333333</v>
      </c>
      <c r="AD59" s="160"/>
      <c r="AE59" s="160"/>
    </row>
    <row r="60" spans="1:31" ht="15.75">
      <c r="A60" s="107">
        <v>26</v>
      </c>
      <c r="B60" s="123" t="s">
        <v>1381</v>
      </c>
      <c r="C60" s="123" t="s">
        <v>1349</v>
      </c>
      <c r="D60" s="123" t="s">
        <v>1317</v>
      </c>
      <c r="E60" s="108" t="str">
        <f t="shared" si="6"/>
        <v>Стрілець  О.М.</v>
      </c>
      <c r="F60" s="109" t="s">
        <v>1241</v>
      </c>
      <c r="G60" s="109" t="s">
        <v>1286</v>
      </c>
      <c r="H60" s="109" t="s">
        <v>1240</v>
      </c>
      <c r="I60" s="109" t="s">
        <v>1239</v>
      </c>
      <c r="J60" s="109"/>
      <c r="K60" s="110">
        <f>SUMIF(Общая!$AK$9:$AK$2922,$E60,Общая!$AJ$9:$AJ$2922)</f>
        <v>253.75</v>
      </c>
      <c r="L60" s="155">
        <f t="shared" si="7"/>
        <v>0.42291666666666666</v>
      </c>
      <c r="M60" s="156">
        <f t="shared" si="8"/>
        <v>175.93333333333334</v>
      </c>
      <c r="N60" s="110">
        <f>SUMIF(Общая!$AK$9:$AK$2922,$E60,Общая!$U$9:$U$2922)+SUMIF(Общая!$AK$9:$AK$2922,$E60,Общая!$V$9:$V$2922)+SUMIF(Общая!$AK$9:$AK$2922,$E60,Общая!$W$9:$W$2922)</f>
        <v>250</v>
      </c>
      <c r="O60" s="156">
        <f t="shared" si="9"/>
        <v>60.9</v>
      </c>
      <c r="P60" s="110">
        <f>SUMIF(Общая!$AK$9:$AK$2922,$E60,Общая!$U$9:$U$2922)</f>
        <v>18</v>
      </c>
      <c r="Q60" s="110">
        <f>SUMIF(Общая!$AK$9:$AK$2922,$E60,Общая!$X$9:$X$2922)</f>
        <v>0</v>
      </c>
      <c r="R60" s="110">
        <f>SUMIF(Общая!$AK$9:$AK$2922,$E60,Общая!$Y$9:$Y$2922)</f>
        <v>0</v>
      </c>
      <c r="S60" s="110">
        <f>SUMIF(Общая!$AK$9:$AK$2922,$E60,Общая!$Z$9:$Z$2922)</f>
        <v>0</v>
      </c>
      <c r="T60" s="110">
        <f>SUMIF(Общая!$AK$9:$AK$2922,$E60,Общая!$AA$9:$AA$2922)</f>
        <v>0</v>
      </c>
      <c r="U60" s="110">
        <f>SUMIF(Общая!$AK$9:$AK$2922,$E60,Общая!$AB$9:$AB$2922)</f>
        <v>3.75</v>
      </c>
      <c r="V60" s="110">
        <f>SUMIF(Общая!$AK$9:$AK$3281,$E60,Общая!$AC$9:$AC$3281)</f>
        <v>0</v>
      </c>
      <c r="W60" s="110">
        <f>SUMIF(Общая!$AK$9:$AK$2922,$E60,Общая!$AD$9:$AD$2922)</f>
        <v>0</v>
      </c>
      <c r="X60" s="110">
        <f>SUMIF(Общая!$AK$9:$AK$2922,$E60,Общая!$AE$9:$AE$2922)</f>
        <v>0</v>
      </c>
      <c r="Y60" s="110">
        <f>SUMIF(Общая!$AK$9:$AK$2922,$E60,Общая!$AF$9:$AF$2922)</f>
        <v>0</v>
      </c>
      <c r="Z60" s="110">
        <f>SUMIF(Общая!$AK$9:$AK$2922,$E60,Общая!$AG$9:$AG$2922)</f>
        <v>0</v>
      </c>
      <c r="AA60" s="110">
        <f>SUMIF(Общая!$AK$9:$AK$2922,$E60,Общая!$AH$9:$AH$2922)</f>
        <v>0</v>
      </c>
      <c r="AB60" s="119">
        <f t="shared" si="10"/>
        <v>253.75</v>
      </c>
      <c r="AC60" s="155">
        <f t="shared" si="11"/>
        <v>0.42291666666666666</v>
      </c>
      <c r="AD60" s="160"/>
      <c r="AE60" s="160"/>
    </row>
    <row r="61" spans="1:31" ht="15.75">
      <c r="A61" s="107">
        <v>27</v>
      </c>
      <c r="B61" s="123" t="s">
        <v>1382</v>
      </c>
      <c r="C61" s="123" t="s">
        <v>1284</v>
      </c>
      <c r="D61" s="123" t="s">
        <v>1278</v>
      </c>
      <c r="E61" s="108" t="str">
        <f t="shared" si="6"/>
        <v>Таран  О.М.</v>
      </c>
      <c r="F61" s="109" t="s">
        <v>1241</v>
      </c>
      <c r="G61" s="109" t="s">
        <v>1286</v>
      </c>
      <c r="H61" s="109" t="s">
        <v>1240</v>
      </c>
      <c r="I61" s="109" t="s">
        <v>1239</v>
      </c>
      <c r="J61" s="109"/>
      <c r="K61" s="110">
        <f>SUMIF(Общая!$AK$9:$AK$2922,$E61,Общая!$AJ$9:$AJ$2922)</f>
        <v>52</v>
      </c>
      <c r="L61" s="155">
        <f t="shared" si="7"/>
        <v>8.666666666666667E-2</v>
      </c>
      <c r="M61" s="156">
        <f t="shared" si="8"/>
        <v>36.053333333333335</v>
      </c>
      <c r="N61" s="110">
        <f>SUMIF(Общая!$AK$9:$AK$2922,$E61,Общая!$U$9:$U$2922)+SUMIF(Общая!$AK$9:$AK$2922,$E61,Общая!$V$9:$V$2922)+SUMIF(Общая!$AK$9:$AK$2922,$E61,Общая!$W$9:$W$2922)</f>
        <v>52</v>
      </c>
      <c r="O61" s="156">
        <f t="shared" si="9"/>
        <v>12.48</v>
      </c>
      <c r="P61" s="110">
        <f>SUMIF(Общая!$AK$9:$AK$2922,$E61,Общая!$U$9:$U$2922)</f>
        <v>8</v>
      </c>
      <c r="Q61" s="110">
        <f>SUMIF(Общая!$AK$9:$AK$2922,$E61,Общая!$X$9:$X$2922)</f>
        <v>0</v>
      </c>
      <c r="R61" s="110">
        <f>SUMIF(Общая!$AK$9:$AK$2922,$E61,Общая!$Y$9:$Y$2922)</f>
        <v>0</v>
      </c>
      <c r="S61" s="110">
        <f>SUMIF(Общая!$AK$9:$AK$2922,$E61,Общая!$Z$9:$Z$2922)</f>
        <v>0</v>
      </c>
      <c r="T61" s="110">
        <f>SUMIF(Общая!$AK$9:$AK$2922,$E61,Общая!$AA$9:$AA$2922)</f>
        <v>0</v>
      </c>
      <c r="U61" s="110">
        <f>SUMIF(Общая!$AK$9:$AK$2922,$E61,Общая!$AB$9:$AB$2922)</f>
        <v>0</v>
      </c>
      <c r="V61" s="110">
        <f>SUMIF(Общая!$AK$9:$AK$3281,$E61,Общая!$AC$9:$AC$3281)</f>
        <v>0</v>
      </c>
      <c r="W61" s="110">
        <f>SUMIF(Общая!$AK$9:$AK$2922,$E61,Общая!$AD$9:$AD$2922)</f>
        <v>0</v>
      </c>
      <c r="X61" s="110">
        <f>SUMIF(Общая!$AK$9:$AK$2922,$E61,Общая!$AE$9:$AE$2922)</f>
        <v>0</v>
      </c>
      <c r="Y61" s="110">
        <f>SUMIF(Общая!$AK$9:$AK$2922,$E61,Общая!$AF$9:$AF$2922)</f>
        <v>0</v>
      </c>
      <c r="Z61" s="110">
        <f>SUMIF(Общая!$AK$9:$AK$2922,$E61,Общая!$AG$9:$AG$2922)</f>
        <v>0</v>
      </c>
      <c r="AA61" s="110">
        <f>SUMIF(Общая!$AK$9:$AK$2922,$E61,Общая!$AH$9:$AH$2922)</f>
        <v>0</v>
      </c>
      <c r="AB61" s="119">
        <f t="shared" si="10"/>
        <v>52</v>
      </c>
      <c r="AC61" s="155">
        <f t="shared" si="11"/>
        <v>8.666666666666667E-2</v>
      </c>
      <c r="AD61" s="160"/>
      <c r="AE61" s="160"/>
    </row>
    <row r="62" spans="1:31" ht="15.75">
      <c r="A62" s="107">
        <v>28</v>
      </c>
      <c r="B62" s="123" t="s">
        <v>1383</v>
      </c>
      <c r="C62" s="123" t="s">
        <v>1345</v>
      </c>
      <c r="D62" s="123" t="s">
        <v>1301</v>
      </c>
      <c r="E62" s="108" t="str">
        <f t="shared" si="6"/>
        <v>Хващинська  Н.А.</v>
      </c>
      <c r="F62" s="109" t="s">
        <v>1241</v>
      </c>
      <c r="G62" s="109" t="s">
        <v>1286</v>
      </c>
      <c r="H62" s="109" t="s">
        <v>1240</v>
      </c>
      <c r="I62" s="109" t="s">
        <v>1239</v>
      </c>
      <c r="J62" s="109"/>
      <c r="K62" s="110">
        <f>SUMIF(Общая!$AK$9:$AK$2922,$E62,Общая!$AJ$9:$AJ$2922)</f>
        <v>246.25</v>
      </c>
      <c r="L62" s="155">
        <f t="shared" si="7"/>
        <v>0.41041666666666665</v>
      </c>
      <c r="M62" s="156">
        <f t="shared" si="8"/>
        <v>170.73333333333332</v>
      </c>
      <c r="N62" s="110">
        <f>SUMIF(Общая!$AK$9:$AK$2922,$E62,Общая!$U$9:$U$2922)+SUMIF(Общая!$AK$9:$AK$2922,$E62,Общая!$V$9:$V$2922)+SUMIF(Общая!$AK$9:$AK$2922,$E62,Общая!$W$9:$W$2922)</f>
        <v>242</v>
      </c>
      <c r="O62" s="156">
        <f t="shared" si="9"/>
        <v>59.099999999999994</v>
      </c>
      <c r="P62" s="110">
        <f>SUMIF(Общая!$AK$9:$AK$2922,$E62,Общая!$U$9:$U$2922)</f>
        <v>64</v>
      </c>
      <c r="Q62" s="110">
        <f>SUMIF(Общая!$AK$9:$AK$2922,$E62,Общая!$X$9:$X$2922)</f>
        <v>0</v>
      </c>
      <c r="R62" s="110">
        <f>SUMIF(Общая!$AK$9:$AK$2922,$E62,Общая!$Y$9:$Y$2922)</f>
        <v>0</v>
      </c>
      <c r="S62" s="110">
        <f>SUMIF(Общая!$AK$9:$AK$2922,$E62,Общая!$Z$9:$Z$2922)</f>
        <v>0</v>
      </c>
      <c r="T62" s="110">
        <f>SUMIF(Общая!$AK$9:$AK$2922,$E62,Общая!$AA$9:$AA$2922)</f>
        <v>0</v>
      </c>
      <c r="U62" s="110">
        <f>SUMIF(Общая!$AK$9:$AK$2922,$E62,Общая!$AB$9:$AB$2922)</f>
        <v>4.25</v>
      </c>
      <c r="V62" s="110">
        <f>SUMIF(Общая!$AK$9:$AK$3281,$E62,Общая!$AC$9:$AC$3281)</f>
        <v>0</v>
      </c>
      <c r="W62" s="110">
        <f>SUMIF(Общая!$AK$9:$AK$2922,$E62,Общая!$AD$9:$AD$2922)</f>
        <v>0</v>
      </c>
      <c r="X62" s="110">
        <f>SUMIF(Общая!$AK$9:$AK$2922,$E62,Общая!$AE$9:$AE$2922)</f>
        <v>0</v>
      </c>
      <c r="Y62" s="110">
        <f>SUMIF(Общая!$AK$9:$AK$2922,$E62,Общая!$AF$9:$AF$2922)</f>
        <v>0</v>
      </c>
      <c r="Z62" s="110">
        <f>SUMIF(Общая!$AK$9:$AK$2922,$E62,Общая!$AG$9:$AG$2922)</f>
        <v>0</v>
      </c>
      <c r="AA62" s="110">
        <f>SUMIF(Общая!$AK$9:$AK$2922,$E62,Общая!$AH$9:$AH$2922)</f>
        <v>0</v>
      </c>
      <c r="AB62" s="119">
        <f t="shared" si="10"/>
        <v>246.25</v>
      </c>
      <c r="AC62" s="155">
        <f t="shared" si="11"/>
        <v>0.41041666666666665</v>
      </c>
      <c r="AD62" s="160"/>
      <c r="AE62" s="160"/>
    </row>
    <row r="63" spans="1:31" ht="15.75">
      <c r="A63" s="107"/>
      <c r="B63" s="123"/>
      <c r="C63" s="123"/>
      <c r="D63" s="123"/>
      <c r="E63" s="108"/>
      <c r="F63" s="109"/>
      <c r="G63" s="109"/>
      <c r="H63" s="109"/>
      <c r="I63" s="109"/>
      <c r="J63" s="109"/>
      <c r="K63" s="110">
        <f>SUMIF(Общая!$AK$9:$AK$2922,$E63,Общая!$AJ$9:$AJ$2922)</f>
        <v>0</v>
      </c>
      <c r="L63" s="155"/>
      <c r="M63" s="156"/>
      <c r="N63" s="110"/>
      <c r="O63" s="156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9"/>
      <c r="AC63" s="155"/>
      <c r="AD63" s="160"/>
      <c r="AE63" s="160"/>
    </row>
    <row r="64" spans="1:31" s="129" customFormat="1" ht="15.75">
      <c r="A64" s="254"/>
      <c r="B64" s="255" t="s">
        <v>1384</v>
      </c>
      <c r="C64" s="255"/>
      <c r="D64" s="255"/>
      <c r="E64" s="256"/>
      <c r="F64" s="257"/>
      <c r="G64" s="257"/>
      <c r="H64" s="257"/>
      <c r="I64" s="257"/>
      <c r="J64" s="257"/>
      <c r="K64" s="257"/>
      <c r="L64" s="257"/>
      <c r="M64" s="257"/>
      <c r="N64" s="257"/>
      <c r="O64" s="257"/>
      <c r="P64" s="257"/>
      <c r="Q64" s="257"/>
      <c r="R64" s="257"/>
      <c r="S64" s="257"/>
      <c r="T64" s="257"/>
      <c r="U64" s="257"/>
      <c r="V64" s="257"/>
      <c r="W64" s="257"/>
      <c r="X64" s="257"/>
      <c r="Y64" s="257"/>
      <c r="Z64" s="257"/>
      <c r="AA64" s="257"/>
      <c r="AB64" s="257"/>
      <c r="AC64" s="257"/>
      <c r="AD64" s="258"/>
      <c r="AE64" s="258"/>
    </row>
    <row r="65" spans="1:32" ht="15.75">
      <c r="A65" s="107"/>
      <c r="B65" s="123" t="s">
        <v>1385</v>
      </c>
      <c r="C65" s="123" t="s">
        <v>4</v>
      </c>
      <c r="D65" s="123"/>
      <c r="E65" s="108" t="str">
        <f>CONCATENATE(B65," ",LEFT(C65,4),".",LEFT(D65,1),".")</f>
        <v>Вакансія Крем..</v>
      </c>
      <c r="F65" s="109" t="s">
        <v>1237</v>
      </c>
      <c r="G65" s="109" t="s">
        <v>1286</v>
      </c>
      <c r="H65" s="109" t="s">
        <v>1238</v>
      </c>
      <c r="I65" s="109" t="s">
        <v>1237</v>
      </c>
      <c r="J65" s="109"/>
      <c r="K65" s="110">
        <f>SUMIF(Общая!$AK$9:$AK$2922,$E65,Общая!$AJ$9:$AJ$2922)</f>
        <v>0</v>
      </c>
      <c r="L65" s="155">
        <f t="shared" ref="L65:L71" si="12">IF(OR(H65="д.н.",I65="проф.",J65="проректор"),K65/600,K65/600)</f>
        <v>0</v>
      </c>
      <c r="M65" s="156">
        <f t="shared" ref="M65:M71" si="13">IF(AND(H65="д.н.",I65="проф."),240*AC65,IF(AND(F65="проф.",H65="к.н.",I65="проф."),240*AC65,IF(AND(F65="проф.",H65="к.н."),320*AC65,IF(F65="проф.",240*AC65,IF(F65="ст.викл.",416*AC65,IF(F65="викл.",512*AC65,IF(AND(F65="доц.",H65="б.с.",I65="б.з."),416*AC65,IF(F65="доц.",320*AC65,"ошибка"))))))))</f>
        <v>0</v>
      </c>
      <c r="N65" s="110">
        <f>SUMIF(Общая!$AK$9:$AK$2922,$E65,Общая!$U$9:$U$2922)+SUMIF(Общая!$AK$9:$AK$2922,$E65,Общая!$V$9:$V$2922)+SUMIF(Общая!$AK$9:$AK$2922,$E65,Общая!$W$9:$W$2922)</f>
        <v>0</v>
      </c>
      <c r="O65" s="156">
        <f t="shared" ref="O65:O71" si="14">IF(AND(F65="проф.",H65="д.н."),96*AC65,IF(AND(F65="проф.",I65="проф."),96*AC65,IF(AND(F65="проф.",H65="к.н."),144*AC65,IF(F65="ст.викл.",144*AC65,IF(F65="викл.","без н.",IF(F65="доц.",144*AC65,"ошибка"))))))</f>
        <v>0</v>
      </c>
      <c r="P65" s="110">
        <f>SUMIF(Общая!$AK$9:$AK$2922,$E65,Общая!$U$9:$U$2922)</f>
        <v>0</v>
      </c>
      <c r="Q65" s="110">
        <f>SUMIF(Общая!$AK$9:$AK$2922,$E65,Общая!$X$9:$X$2922)</f>
        <v>0</v>
      </c>
      <c r="R65" s="110">
        <f>SUMIF(Общая!$AK$9:$AK$2922,$E65,Общая!$Y$9:$Y$2922)</f>
        <v>0</v>
      </c>
      <c r="S65" s="110">
        <f>SUMIF(Общая!$AK$9:$AK$2922,$E65,Общая!$Z$9:$Z$2922)</f>
        <v>0</v>
      </c>
      <c r="T65" s="110">
        <f>SUMIF(Общая!$AK$9:$AK$2922,$E65,Общая!$AA$9:$AA$2922)</f>
        <v>0</v>
      </c>
      <c r="U65" s="110">
        <f>SUMIF(Общая!$AK$9:$AK$2922,$E65,Общая!$AB$9:$AB$2922)</f>
        <v>0</v>
      </c>
      <c r="V65" s="110">
        <f>SUMIF(Общая!$AK$9:$AK$3281,$E65,Общая!$AC$9:$AC$3281)</f>
        <v>0</v>
      </c>
      <c r="W65" s="110">
        <f>SUMIF(Общая!$AK$9:$AK$2922,$E65,Общая!$AD$9:$AD$2922)</f>
        <v>0</v>
      </c>
      <c r="X65" s="110">
        <f>SUMIF(Общая!$AK$9:$AK$2922,$E65,Общая!$AE$9:$AE$2922)</f>
        <v>0</v>
      </c>
      <c r="Y65" s="110">
        <f>SUMIF(Общая!$AK$9:$AK$2922,$E65,Общая!$AF$9:$AF$2922)</f>
        <v>0</v>
      </c>
      <c r="Z65" s="110">
        <f>SUMIF(Общая!$AK$9:$AK$2922,$E65,Общая!$AG$9:$AG$2922)</f>
        <v>0</v>
      </c>
      <c r="AA65" s="110">
        <f>SUMIF(Общая!$AK$9:$AK$2922,$E65,Общая!$AH$9:$AH$2922)</f>
        <v>0</v>
      </c>
      <c r="AB65" s="119">
        <f t="shared" ref="AB65:AB71" si="15">K65</f>
        <v>0</v>
      </c>
      <c r="AC65" s="155">
        <f t="shared" ref="AC65:AC71" si="16">IF(OR(H65="д.н.",I65="проф.",J65="проректор"),AB65/600,AB65/600)</f>
        <v>0</v>
      </c>
      <c r="AD65" s="160"/>
    </row>
    <row r="66" spans="1:32" ht="15.75">
      <c r="A66" s="107"/>
      <c r="B66" s="123" t="s">
        <v>1385</v>
      </c>
      <c r="C66" s="123" t="s">
        <v>4</v>
      </c>
      <c r="D66" s="123" t="s">
        <v>1357</v>
      </c>
      <c r="E66" s="108" t="str">
        <f>CONCATENATE(B66," ",LEFT(C66,4),".",LEFT(D66,3),".")</f>
        <v>Вакансія Крем.Кол.</v>
      </c>
      <c r="F66" s="109" t="s">
        <v>1237</v>
      </c>
      <c r="G66" s="109" t="s">
        <v>1279</v>
      </c>
      <c r="H66" s="109" t="s">
        <v>1238</v>
      </c>
      <c r="I66" s="109" t="s">
        <v>1237</v>
      </c>
      <c r="J66" s="109"/>
      <c r="K66" s="110">
        <f>SUMIF(Общая!$AK$9:$AK$2922,$E66,Общая!$AJ$9:$AJ$2922)</f>
        <v>344.48</v>
      </c>
      <c r="L66" s="155">
        <f t="shared" si="12"/>
        <v>0.57413333333333338</v>
      </c>
      <c r="M66" s="156">
        <f t="shared" si="13"/>
        <v>183.72266666666667</v>
      </c>
      <c r="N66" s="110">
        <f>SUMIF(Общая!$AK$9:$AK$2922,$E66,Общая!$U$9:$U$2922)+SUMIF(Общая!$AK$9:$AK$2922,$E66,Общая!$V$9:$V$2922)+SUMIF(Общая!$AK$9:$AK$2922,$E66,Общая!$W$9:$W$2922)</f>
        <v>344</v>
      </c>
      <c r="O66" s="156">
        <f t="shared" si="14"/>
        <v>82.675200000000004</v>
      </c>
      <c r="P66" s="110">
        <f>SUMIF(Общая!$AK$9:$AK$2922,$E66,Общая!$U$9:$U$2922)</f>
        <v>56</v>
      </c>
      <c r="Q66" s="110">
        <f>SUMIF(Общая!$AK$9:$AK$2922,$E66,Общая!$X$9:$X$2922)</f>
        <v>0</v>
      </c>
      <c r="R66" s="110">
        <f>SUMIF(Общая!$AK$9:$AK$2922,$E66,Общая!$Y$9:$Y$2922)</f>
        <v>0</v>
      </c>
      <c r="S66" s="110">
        <f>SUMIF(Общая!$AK$9:$AK$2922,$E66,Общая!$Z$9:$Z$2922)</f>
        <v>0</v>
      </c>
      <c r="T66" s="110">
        <f>SUMIF(Общая!$AK$9:$AK$2922,$E66,Общая!$AA$9:$AA$2922)</f>
        <v>0</v>
      </c>
      <c r="U66" s="110">
        <f>SUMIF(Общая!$AK$9:$AK$2922,$E66,Общая!$AB$9:$AB$2922)</f>
        <v>0</v>
      </c>
      <c r="V66" s="110">
        <f>SUMIF(Общая!$AK$9:$AK$3281,$E66,Общая!$AC$9:$AC$3281)</f>
        <v>0</v>
      </c>
      <c r="W66" s="110">
        <f>SUMIF(Общая!$AK$9:$AK$2922,$E66,Общая!$AD$9:$AD$2922)</f>
        <v>0</v>
      </c>
      <c r="X66" s="110">
        <f>SUMIF(Общая!$AK$9:$AK$2922,$E66,Общая!$AE$9:$AE$2922)</f>
        <v>0</v>
      </c>
      <c r="Y66" s="110">
        <f>SUMIF(Общая!$AK$9:$AK$2922,$E66,Общая!$AF$9:$AF$2922)</f>
        <v>0</v>
      </c>
      <c r="Z66" s="110">
        <f>SUMIF(Общая!$AK$9:$AK$2922,$E66,Общая!$AG$9:$AG$2922)</f>
        <v>0.48</v>
      </c>
      <c r="AA66" s="110">
        <f>SUMIF(Общая!$AK$9:$AK$2922,$E66,Общая!$AH$9:$AH$2922)</f>
        <v>0</v>
      </c>
      <c r="AB66" s="119">
        <f t="shared" si="15"/>
        <v>344.48</v>
      </c>
      <c r="AC66" s="155">
        <f t="shared" si="16"/>
        <v>0.57413333333333338</v>
      </c>
      <c r="AD66" s="160"/>
    </row>
    <row r="67" spans="1:32" ht="15.75">
      <c r="A67" s="107"/>
      <c r="B67" s="123" t="s">
        <v>1385</v>
      </c>
      <c r="C67" s="123" t="s">
        <v>876</v>
      </c>
      <c r="D67" s="123" t="s">
        <v>1386</v>
      </c>
      <c r="E67" s="108" t="str">
        <f>CONCATENATE(B67," ",LEFT(C67,3),".",LEFT(D67,1),".")</f>
        <v>Вакансія КПУ.д.</v>
      </c>
      <c r="F67" s="259" t="s">
        <v>1235</v>
      </c>
      <c r="G67" s="260" t="s">
        <v>1279</v>
      </c>
      <c r="H67" s="260" t="s">
        <v>1236</v>
      </c>
      <c r="I67" s="259" t="s">
        <v>1235</v>
      </c>
      <c r="J67" s="109"/>
      <c r="K67" s="110">
        <f>SUMIF(Общая!$AK$9:$AK$2922,$E67,Общая!$AJ$9:$AJ$2922)</f>
        <v>646.32000000000016</v>
      </c>
      <c r="L67" s="155">
        <f t="shared" si="12"/>
        <v>1.0772000000000004</v>
      </c>
      <c r="M67" s="156">
        <f t="shared" si="13"/>
        <v>258.52800000000008</v>
      </c>
      <c r="N67" s="110">
        <f>SUMIF(Общая!$AK$9:$AK$2922,$E67,Общая!$U$9:$U$2922)+SUMIF(Общая!$AK$9:$AK$2922,$E67,Общая!$V$9:$V$2922)+SUMIF(Общая!$AK$9:$AK$2922,$E67,Общая!$W$9:$W$2922)</f>
        <v>0</v>
      </c>
      <c r="O67" s="156">
        <f t="shared" si="14"/>
        <v>103.41120000000004</v>
      </c>
      <c r="P67" s="110">
        <f>SUMIF(Общая!$AK$9:$AK$2922,$E67,Общая!$U$9:$U$2922)</f>
        <v>0</v>
      </c>
      <c r="Q67" s="110">
        <f>SUMIF(Общая!$AK$9:$AK$2922,$E67,Общая!$X$9:$X$2922)</f>
        <v>0</v>
      </c>
      <c r="R67" s="110">
        <f>SUMIF(Общая!$AK$9:$AK$2922,$E67,Общая!$Y$9:$Y$2922)</f>
        <v>204</v>
      </c>
      <c r="S67" s="110">
        <f>SUMIF(Общая!$AK$9:$AK$2922,$E67,Общая!$Z$9:$Z$2922)</f>
        <v>0</v>
      </c>
      <c r="T67" s="110">
        <f>SUMIF(Общая!$AK$9:$AK$2922,$E67,Общая!$AA$9:$AA$2922)</f>
        <v>0</v>
      </c>
      <c r="U67" s="110">
        <f>SUMIF(Общая!$AK$9:$AK$2922,$E67,Общая!$AB$9:$AB$2922)</f>
        <v>0</v>
      </c>
      <c r="V67" s="110">
        <f>SUMIF(Общая!$AK$9:$AK$3281,$E67,Общая!$AC$9:$AC$3281)</f>
        <v>383.96000000000004</v>
      </c>
      <c r="W67" s="110">
        <f>SUMIF(Общая!$AK$9:$AK$2922,$E67,Общая!$AD$9:$AD$2922)</f>
        <v>37.459999999999987</v>
      </c>
      <c r="X67" s="110">
        <f>SUMIF(Общая!$AK$9:$AK$2922,$E67,Общая!$AE$9:$AE$2922)</f>
        <v>0</v>
      </c>
      <c r="Y67" s="110">
        <f>SUMIF(Общая!$AK$9:$AK$2922,$E67,Общая!$AF$9:$AF$2922)</f>
        <v>20.9</v>
      </c>
      <c r="Z67" s="110">
        <f>SUMIF(Общая!$AK$9:$AK$2922,$E67,Общая!$AG$9:$AG$2922)</f>
        <v>0</v>
      </c>
      <c r="AA67" s="110">
        <f>SUMIF(Общая!$AK$9:$AK$2922,$E67,Общая!$AH$9:$AH$2922)</f>
        <v>0</v>
      </c>
      <c r="AB67" s="119">
        <f t="shared" si="15"/>
        <v>646.32000000000016</v>
      </c>
      <c r="AC67" s="155">
        <f t="shared" si="16"/>
        <v>1.0772000000000004</v>
      </c>
      <c r="AD67" s="160"/>
    </row>
    <row r="68" spans="1:32" ht="15.75">
      <c r="A68" s="107"/>
      <c r="B68" s="123" t="s">
        <v>1385</v>
      </c>
      <c r="C68" s="123" t="s">
        <v>876</v>
      </c>
      <c r="D68" s="123" t="s">
        <v>1387</v>
      </c>
      <c r="E68" s="108" t="str">
        <f>CONCATENATE(B68," ",LEFT(C68,3),".",LEFT(D68,1),".")</f>
        <v>Вакансія КПУ.к.</v>
      </c>
      <c r="F68" s="259" t="s">
        <v>1237</v>
      </c>
      <c r="G68" s="260" t="s">
        <v>1279</v>
      </c>
      <c r="H68" s="260" t="s">
        <v>1238</v>
      </c>
      <c r="I68" s="259" t="s">
        <v>1237</v>
      </c>
      <c r="J68" s="109"/>
      <c r="K68" s="110">
        <f>SUMIF(Общая!$AK$9:$AK$2922,$E68,Общая!$AJ$9:$AJ$2922)</f>
        <v>1172.3700000000015</v>
      </c>
      <c r="L68" s="155">
        <f t="shared" si="12"/>
        <v>1.9539500000000025</v>
      </c>
      <c r="M68" s="156">
        <f t="shared" si="13"/>
        <v>625.26400000000081</v>
      </c>
      <c r="N68" s="110">
        <f>SUMIF(Общая!$AK$9:$AK$2922,$E68,Общая!$U$9:$U$2922)+SUMIF(Общая!$AK$9:$AK$2922,$E68,Общая!$V$9:$V$2922)+SUMIF(Общая!$AK$9:$AK$2922,$E68,Общая!$W$9:$W$2922)</f>
        <v>0</v>
      </c>
      <c r="O68" s="156">
        <f t="shared" si="14"/>
        <v>281.36880000000036</v>
      </c>
      <c r="P68" s="110">
        <f>SUMIF(Общая!$AK$9:$AK$2922,$E68,Общая!$U$9:$U$2922)</f>
        <v>0</v>
      </c>
      <c r="Q68" s="110">
        <f>SUMIF(Общая!$AK$9:$AK$2922,$E68,Общая!$X$9:$X$2922)</f>
        <v>0</v>
      </c>
      <c r="R68" s="110">
        <f>SUMIF(Общая!$AK$9:$AK$2922,$E68,Общая!$Y$9:$Y$2922)</f>
        <v>246</v>
      </c>
      <c r="S68" s="110">
        <f>SUMIF(Общая!$AK$9:$AK$2922,$E68,Общая!$Z$9:$Z$2922)</f>
        <v>0</v>
      </c>
      <c r="T68" s="110">
        <f>SUMIF(Общая!$AK$9:$AK$2922,$E68,Общая!$AA$9:$AA$2922)</f>
        <v>0</v>
      </c>
      <c r="U68" s="110">
        <f>SUMIF(Общая!$AK$9:$AK$2922,$E68,Общая!$AB$9:$AB$2922)</f>
        <v>0</v>
      </c>
      <c r="V68" s="110">
        <f>SUMIF(Общая!$AK$9:$AK$3281,$E68,Общая!$AC$9:$AC$3281)</f>
        <v>746.50000000000011</v>
      </c>
      <c r="W68" s="110">
        <f>SUMIF(Общая!$AK$9:$AK$2922,$E68,Общая!$AD$9:$AD$2922)</f>
        <v>108.56999999999995</v>
      </c>
      <c r="X68" s="110">
        <f>SUMIF(Общая!$AK$9:$AK$2922,$E68,Общая!$AE$9:$AE$2922)</f>
        <v>0</v>
      </c>
      <c r="Y68" s="110">
        <f>SUMIF(Общая!$AK$9:$AK$2922,$E68,Общая!$AF$9:$AF$2922)</f>
        <v>71.3</v>
      </c>
      <c r="Z68" s="110">
        <f>SUMIF(Общая!$AK$9:$AK$2922,$E68,Общая!$AG$9:$AG$2922)</f>
        <v>0</v>
      </c>
      <c r="AA68" s="110">
        <f>SUMIF(Общая!$AK$9:$AK$2922,$E68,Общая!$AH$9:$AH$2922)</f>
        <v>0</v>
      </c>
      <c r="AB68" s="119">
        <f t="shared" si="15"/>
        <v>1172.3700000000015</v>
      </c>
      <c r="AC68" s="155">
        <f t="shared" si="16"/>
        <v>1.9539500000000025</v>
      </c>
      <c r="AD68" s="160"/>
    </row>
    <row r="69" spans="1:32" ht="15.75">
      <c r="A69" s="107"/>
      <c r="B69" s="123" t="s">
        <v>1385</v>
      </c>
      <c r="C69" s="123" t="s">
        <v>876</v>
      </c>
      <c r="D69" s="123" t="s">
        <v>1388</v>
      </c>
      <c r="E69" s="108" t="str">
        <f>CONCATENATE(B69," ",LEFT(C69,3),".",LEFT(D69,1),".")</f>
        <v>Вакансія КПУ.в.</v>
      </c>
      <c r="F69" s="259" t="s">
        <v>1241</v>
      </c>
      <c r="G69" s="260" t="s">
        <v>1279</v>
      </c>
      <c r="H69" s="260" t="s">
        <v>1240</v>
      </c>
      <c r="I69" s="259" t="s">
        <v>1239</v>
      </c>
      <c r="J69" s="109"/>
      <c r="K69" s="110">
        <f>SUMIF(Общая!$AK$9:$AK$2922,$E69,Общая!$AJ$9:$AJ$2922)</f>
        <v>0</v>
      </c>
      <c r="L69" s="155">
        <f t="shared" si="12"/>
        <v>0</v>
      </c>
      <c r="M69" s="156">
        <f t="shared" si="13"/>
        <v>0</v>
      </c>
      <c r="N69" s="110">
        <f>SUMIF(Общая!$AK$9:$AK$2922,$E69,Общая!$U$9:$U$2922)+SUMIF(Общая!$AK$9:$AK$2922,$E69,Общая!$V$9:$V$2922)+SUMIF(Общая!$AK$9:$AK$2922,$E69,Общая!$W$9:$W$2922)</f>
        <v>0</v>
      </c>
      <c r="O69" s="156">
        <f t="shared" si="14"/>
        <v>0</v>
      </c>
      <c r="P69" s="110">
        <f>SUMIF(Общая!$AK$9:$AK$2922,$E69,Общая!$U$9:$U$2922)</f>
        <v>0</v>
      </c>
      <c r="Q69" s="110">
        <f>SUMIF(Общая!$AK$9:$AK$2922,$E69,Общая!$X$9:$X$2922)</f>
        <v>0</v>
      </c>
      <c r="R69" s="110">
        <f>SUMIF(Общая!$AK$9:$AK$2922,$E69,Общая!$Y$9:$Y$2922)</f>
        <v>0</v>
      </c>
      <c r="S69" s="110">
        <f>SUMIF(Общая!$AK$9:$AK$2922,$E69,Общая!$Z$9:$Z$2922)</f>
        <v>0</v>
      </c>
      <c r="T69" s="110">
        <f>SUMIF(Общая!$AK$9:$AK$2922,$E69,Общая!$AA$9:$AA$2922)</f>
        <v>0</v>
      </c>
      <c r="U69" s="110">
        <f>SUMIF(Общая!$AK$9:$AK$2922,$E69,Общая!$AB$9:$AB$2922)</f>
        <v>0</v>
      </c>
      <c r="V69" s="110">
        <f>SUMIF(Общая!$AK$9:$AK$3281,$E69,Общая!$AC$9:$AC$3281)</f>
        <v>0</v>
      </c>
      <c r="W69" s="110">
        <f>SUMIF(Общая!$AK$9:$AK$2922,$E69,Общая!$AD$9:$AD$2922)</f>
        <v>0</v>
      </c>
      <c r="X69" s="110">
        <f>SUMIF(Общая!$AK$9:$AK$2922,$E69,Общая!$AE$9:$AE$2922)</f>
        <v>0</v>
      </c>
      <c r="Y69" s="110">
        <f>SUMIF(Общая!$AK$9:$AK$2922,$E69,Общая!$AF$9:$AF$2922)</f>
        <v>0</v>
      </c>
      <c r="Z69" s="110">
        <f>SUMIF(Общая!$AK$9:$AK$2922,$E69,Общая!$AG$9:$AG$2922)</f>
        <v>0</v>
      </c>
      <c r="AA69" s="110">
        <f>SUMIF(Общая!$AK$9:$AK$2922,$E69,Общая!$AH$9:$AH$2922)</f>
        <v>0</v>
      </c>
      <c r="AB69" s="119">
        <f t="shared" si="15"/>
        <v>0</v>
      </c>
      <c r="AC69" s="155">
        <f t="shared" si="16"/>
        <v>0</v>
      </c>
    </row>
    <row r="70" spans="1:32" ht="15.75">
      <c r="A70" s="107"/>
      <c r="B70" s="123" t="s">
        <v>1385</v>
      </c>
      <c r="C70" s="123" t="s">
        <v>1389</v>
      </c>
      <c r="D70" s="123" t="s">
        <v>881</v>
      </c>
      <c r="E70" s="108" t="str">
        <f>CONCATENATE(B70," ",LEFT(C70,1),".",LEFT(D70,1),".")</f>
        <v>Вакансія Г.Е.</v>
      </c>
      <c r="F70" s="259" t="s">
        <v>1237</v>
      </c>
      <c r="G70" s="260" t="s">
        <v>1286</v>
      </c>
      <c r="H70" s="260" t="s">
        <v>1240</v>
      </c>
      <c r="I70" s="259" t="s">
        <v>1239</v>
      </c>
      <c r="J70" s="109"/>
      <c r="K70" s="110">
        <f>SUMIF(Общая!$AK$9:$AK$2922,$E70,Общая!$AJ$9:$AJ$2922)</f>
        <v>73</v>
      </c>
      <c r="L70" s="155">
        <f t="shared" si="12"/>
        <v>0.12166666666666667</v>
      </c>
      <c r="M70" s="156">
        <f t="shared" si="13"/>
        <v>50.613333333333337</v>
      </c>
      <c r="N70" s="110">
        <f>SUMIF(Общая!$AK$9:$AK$2922,$E70,Общая!$U$9:$U$2922)+SUMIF(Общая!$AK$9:$AK$2922,$E70,Общая!$V$9:$V$2922)+SUMIF(Общая!$AK$9:$AK$2922,$E70,Общая!$W$9:$W$2922)</f>
        <v>0</v>
      </c>
      <c r="O70" s="156">
        <f t="shared" si="14"/>
        <v>17.52</v>
      </c>
      <c r="P70" s="110">
        <f>SUMIF(Общая!$AK$9:$AK$2922,$E70,Общая!$U$9:$U$2922)</f>
        <v>0</v>
      </c>
      <c r="Q70" s="110">
        <f>SUMIF(Общая!$AK$9:$AK$2922,$E70,Общая!$X$9:$X$2922)</f>
        <v>0</v>
      </c>
      <c r="R70" s="110">
        <f>SUMIF(Общая!$AK$9:$AK$2922,$E70,Общая!$Y$9:$Y$2922)</f>
        <v>0</v>
      </c>
      <c r="S70" s="110">
        <f>SUMIF(Общая!$AK$9:$AK$2922,$E70,Общая!$Z$9:$Z$2922)</f>
        <v>0</v>
      </c>
      <c r="T70" s="110">
        <f>SUMIF(Общая!$AK$9:$AK$2922,$E70,Общая!$AA$9:$AA$2922)</f>
        <v>0</v>
      </c>
      <c r="U70" s="110">
        <f>SUMIF(Общая!$AK$9:$AK$2922,$E70,Общая!$AB$9:$AB$2922)</f>
        <v>0</v>
      </c>
      <c r="V70" s="110">
        <f>SUMIF(Общая!$AK$9:$AK$3281,$E70,Общая!$AC$9:$AC$3281)</f>
        <v>0</v>
      </c>
      <c r="W70" s="110">
        <f>SUMIF(Общая!$AK$9:$AK$2922,$E70,Общая!$AD$9:$AD$2922)</f>
        <v>73</v>
      </c>
      <c r="X70" s="110">
        <f>SUMIF(Общая!$AK$9:$AK$2922,$E70,Общая!$AE$9:$AE$2922)</f>
        <v>0</v>
      </c>
      <c r="Y70" s="110">
        <f>SUMIF(Общая!$AK$9:$AK$2922,$E70,Общая!$AF$9:$AF$2922)</f>
        <v>0</v>
      </c>
      <c r="Z70" s="110">
        <f>SUMIF(Общая!$AK$9:$AK$2922,$E70,Общая!$AG$9:$AG$2922)</f>
        <v>0</v>
      </c>
      <c r="AA70" s="110">
        <f>SUMIF(Общая!$AK$9:$AK$2922,$E70,Общая!$AH$9:$AH$2922)</f>
        <v>0</v>
      </c>
      <c r="AB70" s="119">
        <f t="shared" si="15"/>
        <v>73</v>
      </c>
      <c r="AC70" s="155">
        <f t="shared" si="16"/>
        <v>0.12166666666666667</v>
      </c>
    </row>
    <row r="71" spans="1:32" ht="15.75">
      <c r="A71" s="106"/>
      <c r="B71" s="123" t="s">
        <v>1385</v>
      </c>
      <c r="C71" s="123" t="s">
        <v>1357</v>
      </c>
      <c r="D71" s="123" t="s">
        <v>1387</v>
      </c>
      <c r="E71" s="108" t="str">
        <f>CONCATENATE(B71," ",LEFT(C71,3),".",LEFT(D71,1),".")</f>
        <v>Вакансія Кол.к.</v>
      </c>
      <c r="F71" s="259" t="s">
        <v>1237</v>
      </c>
      <c r="G71" s="260" t="s">
        <v>1279</v>
      </c>
      <c r="H71" s="260" t="s">
        <v>1238</v>
      </c>
      <c r="I71" s="259" t="s">
        <v>1237</v>
      </c>
      <c r="J71" s="109"/>
      <c r="K71" s="110">
        <f>SUMIF(Общая!$AK$9:$AK$2922,$E71,Общая!$AJ$9:$AJ$2922)</f>
        <v>0</v>
      </c>
      <c r="L71" s="155">
        <f t="shared" si="12"/>
        <v>0</v>
      </c>
      <c r="M71" s="156">
        <f t="shared" si="13"/>
        <v>0</v>
      </c>
      <c r="N71" s="110">
        <f>SUMIF(Общая!$AK$9:$AK$2922,$E71,Общая!$U$9:$U$2922)+SUMIF(Общая!$AK$9:$AK$2922,$E71,Общая!$V$9:$V$2922)+SUMIF(Общая!$AK$9:$AK$2922,$E71,Общая!$W$9:$W$2922)</f>
        <v>0</v>
      </c>
      <c r="O71" s="156">
        <f t="shared" si="14"/>
        <v>0</v>
      </c>
      <c r="P71" s="110">
        <f>SUMIF(Общая!$AK$9:$AK$2922,$E71,Общая!$U$9:$U$2922)</f>
        <v>0</v>
      </c>
      <c r="Q71" s="110">
        <f>SUMIF(Общая!$AK$9:$AK$2922,$E71,Общая!$X$9:$X$2922)</f>
        <v>0</v>
      </c>
      <c r="R71" s="110">
        <f>SUMIF(Общая!$AK$9:$AK$2922,$E71,Общая!$Y$9:$Y$2922)</f>
        <v>0</v>
      </c>
      <c r="S71" s="110">
        <f>SUMIF(Общая!$AK$9:$AK$2922,$E71,Общая!$Z$9:$Z$2922)</f>
        <v>0</v>
      </c>
      <c r="T71" s="110">
        <f>SUMIF(Общая!$AK$9:$AK$2922,$E71,Общая!$AA$9:$AA$2922)</f>
        <v>0</v>
      </c>
      <c r="U71" s="110">
        <f>SUMIF(Общая!$AK$9:$AK$2922,$E71,Общая!$AB$9:$AB$2922)</f>
        <v>0</v>
      </c>
      <c r="V71" s="110">
        <f>SUMIF(Общая!$AK$9:$AK$3281,$E71,Общая!$AC$9:$AC$3281)</f>
        <v>0</v>
      </c>
      <c r="W71" s="110">
        <f>SUMIF(Общая!$AK$9:$AK$2922,$E71,Общая!$AD$9:$AD$2922)</f>
        <v>0</v>
      </c>
      <c r="X71" s="110">
        <f>SUMIF(Общая!$AK$9:$AK$2922,$E71,Общая!$AE$9:$AE$2922)</f>
        <v>0</v>
      </c>
      <c r="Y71" s="110">
        <f>SUMIF(Общая!$AK$9:$AK$2922,$E71,Общая!$AF$9:$AF$2922)</f>
        <v>0</v>
      </c>
      <c r="Z71" s="110">
        <f>SUMIF(Общая!$AK$9:$AK$2922,$E71,Общая!$AG$9:$AG$2922)</f>
        <v>0</v>
      </c>
      <c r="AA71" s="110">
        <f>SUMIF(Общая!$AK$9:$AK$2922,$E71,Общая!$AH$9:$AH$2922)</f>
        <v>0</v>
      </c>
      <c r="AB71" s="119">
        <f t="shared" si="15"/>
        <v>0</v>
      </c>
      <c r="AC71" s="155">
        <f t="shared" si="16"/>
        <v>0</v>
      </c>
    </row>
    <row r="72" spans="1:32" s="129" customFormat="1" ht="15.75">
      <c r="A72" s="107"/>
      <c r="B72" s="124"/>
      <c r="C72" s="124"/>
      <c r="D72" s="124"/>
      <c r="E72" s="125"/>
      <c r="F72" s="126"/>
      <c r="G72" s="126"/>
      <c r="H72" s="126"/>
      <c r="I72" s="126"/>
      <c r="J72" s="126"/>
      <c r="K72" s="127">
        <f t="shared" ref="K72:AC72" si="17">SUM(K3:K71)</f>
        <v>12269.92</v>
      </c>
      <c r="L72" s="128">
        <f t="shared" si="17"/>
        <v>20.449866666666672</v>
      </c>
      <c r="M72" s="127">
        <f t="shared" si="17"/>
        <v>7129.7525333333333</v>
      </c>
      <c r="N72" s="127">
        <f t="shared" si="17"/>
        <v>9223</v>
      </c>
      <c r="O72" s="127">
        <f t="shared" si="17"/>
        <v>2842.0416000000005</v>
      </c>
      <c r="P72" s="127">
        <f t="shared" si="17"/>
        <v>3547</v>
      </c>
      <c r="Q72" s="127">
        <f t="shared" si="17"/>
        <v>0</v>
      </c>
      <c r="R72" s="127">
        <f t="shared" si="17"/>
        <v>696</v>
      </c>
      <c r="S72" s="127">
        <f t="shared" si="17"/>
        <v>0</v>
      </c>
      <c r="T72" s="127">
        <f t="shared" si="17"/>
        <v>4</v>
      </c>
      <c r="U72" s="127">
        <f t="shared" si="17"/>
        <v>517.75</v>
      </c>
      <c r="V72" s="127">
        <f t="shared" si="17"/>
        <v>1130.46</v>
      </c>
      <c r="W72" s="127">
        <f t="shared" si="17"/>
        <v>254.78999999999994</v>
      </c>
      <c r="X72" s="127">
        <f t="shared" si="17"/>
        <v>0</v>
      </c>
      <c r="Y72" s="127">
        <f t="shared" si="17"/>
        <v>115.1</v>
      </c>
      <c r="Z72" s="127">
        <f t="shared" si="17"/>
        <v>328.0800000000001</v>
      </c>
      <c r="AA72" s="127">
        <f t="shared" si="17"/>
        <v>0.74</v>
      </c>
      <c r="AB72" s="132">
        <f t="shared" si="17"/>
        <v>12269.92</v>
      </c>
      <c r="AC72" s="133">
        <f t="shared" si="17"/>
        <v>20.449866666666672</v>
      </c>
      <c r="AD72" s="106"/>
      <c r="AE72" s="106"/>
      <c r="AF72" s="106"/>
    </row>
    <row r="73" spans="1:32">
      <c r="E73" s="112"/>
      <c r="F73" s="130"/>
      <c r="K73" s="113"/>
      <c r="N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</row>
    <row r="74" spans="1:32" ht="15.75">
      <c r="AB74" s="168"/>
      <c r="AC74" s="169"/>
    </row>
    <row r="75" spans="1:32" ht="18">
      <c r="F75" s="106"/>
      <c r="G75" s="134" t="s">
        <v>1390</v>
      </c>
      <c r="H75" s="106"/>
      <c r="I75" s="106"/>
      <c r="J75" s="106"/>
      <c r="O75" s="114"/>
    </row>
    <row r="76" spans="1:32" ht="18">
      <c r="F76" s="106"/>
      <c r="G76" s="134"/>
      <c r="H76" s="106"/>
      <c r="I76" s="106"/>
      <c r="J76" s="106"/>
      <c r="O76" s="114"/>
    </row>
    <row r="77" spans="1:32" ht="31.5">
      <c r="E77" s="566" t="s">
        <v>50</v>
      </c>
      <c r="F77" s="566"/>
      <c r="G77" s="566" t="s">
        <v>51</v>
      </c>
      <c r="H77" s="566"/>
      <c r="I77" s="566" t="s">
        <v>52</v>
      </c>
      <c r="J77" s="566"/>
      <c r="K77" s="566" t="s">
        <v>53</v>
      </c>
      <c r="L77" s="566"/>
      <c r="O77" s="114"/>
      <c r="AA77" s="198" t="s">
        <v>1391</v>
      </c>
      <c r="AB77" s="140" t="s">
        <v>1392</v>
      </c>
      <c r="AC77" s="140" t="s">
        <v>1393</v>
      </c>
    </row>
    <row r="78" spans="1:32" ht="15.75">
      <c r="E78" s="131" t="s">
        <v>1235</v>
      </c>
      <c r="F78" s="127">
        <f>COUNTIF($F3:$F72,"проф.")</f>
        <v>3</v>
      </c>
      <c r="G78" s="135" t="s">
        <v>1279</v>
      </c>
      <c r="H78" s="135">
        <f>COUNTIF(G3:G72,"шт.")</f>
        <v>21</v>
      </c>
      <c r="I78" s="135" t="s">
        <v>1236</v>
      </c>
      <c r="J78" s="135">
        <f>COUNTIF(H3:H72,"д.н.")</f>
        <v>3</v>
      </c>
      <c r="K78" s="131" t="s">
        <v>1235</v>
      </c>
      <c r="L78" s="127">
        <f>COUNTIF(I3:I72,"проф.")</f>
        <v>3</v>
      </c>
      <c r="O78" s="114"/>
      <c r="AA78" s="131" t="s">
        <v>1235</v>
      </c>
      <c r="AB78" s="127">
        <f>SUMIF($F$3:$F$71,AA78,$AB$3:$AB$71)</f>
        <v>930.24000000000012</v>
      </c>
      <c r="AC78" s="128">
        <f>SUMIF($F$3:$F$71,AA78,$AC$3:$AC$71)</f>
        <v>1.5504000000000002</v>
      </c>
    </row>
    <row r="79" spans="1:32" ht="15.75">
      <c r="E79" s="131" t="s">
        <v>1237</v>
      </c>
      <c r="F79" s="127">
        <f>COUNTIF(F3:F72,"доц.")</f>
        <v>30</v>
      </c>
      <c r="G79" s="135" t="s">
        <v>1274</v>
      </c>
      <c r="H79" s="135">
        <f>COUNTIF(G3:G72,"шт.сум.")</f>
        <v>4</v>
      </c>
      <c r="I79" s="135" t="s">
        <v>1238</v>
      </c>
      <c r="J79" s="135">
        <f>COUNTIF(H3:H72,"к.н.")</f>
        <v>28</v>
      </c>
      <c r="K79" s="131" t="s">
        <v>1237</v>
      </c>
      <c r="L79" s="127">
        <f>COUNTIF(I3:I72,"доц.")</f>
        <v>16</v>
      </c>
      <c r="O79" s="114"/>
      <c r="P79" s="115"/>
      <c r="Q79" s="115"/>
      <c r="AA79" s="131" t="s">
        <v>1237</v>
      </c>
      <c r="AB79" s="127">
        <f>SUMIF($F$3:$F$71,AA79,$AB$3:$AB$71)</f>
        <v>7106.2600000000029</v>
      </c>
      <c r="AC79" s="128">
        <f>SUMIF($F$3:$F$71,AA79,$AC$3:$AC$71)</f>
        <v>11.843766666666669</v>
      </c>
    </row>
    <row r="80" spans="1:32" ht="15.75">
      <c r="E80" s="131" t="s">
        <v>1241</v>
      </c>
      <c r="F80" s="127">
        <f>COUNTIF(F3:F72,"ст.викл.")</f>
        <v>31</v>
      </c>
      <c r="G80" s="135" t="s">
        <v>1286</v>
      </c>
      <c r="H80" s="135">
        <f>COUNTIF(G3:G72,"сум.")</f>
        <v>40</v>
      </c>
      <c r="I80" s="135" t="s">
        <v>1240</v>
      </c>
      <c r="J80" s="135">
        <f>COUNTIF(H3:H72,"б.с.")</f>
        <v>34</v>
      </c>
      <c r="K80" s="131" t="s">
        <v>1239</v>
      </c>
      <c r="L80" s="127">
        <f>COUNTIF(I3:I72,"б.з.")</f>
        <v>46</v>
      </c>
      <c r="O80" s="114"/>
      <c r="P80" s="115"/>
      <c r="Q80" s="115"/>
      <c r="AA80" s="131" t="s">
        <v>1241</v>
      </c>
      <c r="AB80" s="127">
        <f>SUMIF($F$3:$F$71,AA80,$AB$3:$AB$71)</f>
        <v>4115.42</v>
      </c>
      <c r="AC80" s="128">
        <f>SUMIF($F$3:$F$71,AA80,$AC$3:$AC$71)</f>
        <v>6.8590333333333335</v>
      </c>
    </row>
    <row r="81" spans="1:29" ht="15.75">
      <c r="E81" s="131" t="s">
        <v>1242</v>
      </c>
      <c r="F81" s="127">
        <f>COUNTIF(F3:F72,"викл.")</f>
        <v>1</v>
      </c>
      <c r="G81" s="107"/>
      <c r="H81" s="136"/>
      <c r="I81" s="107"/>
      <c r="J81" s="136"/>
      <c r="K81" s="107"/>
      <c r="L81" s="107"/>
      <c r="O81" s="114"/>
      <c r="P81" s="115"/>
      <c r="Q81" s="115"/>
      <c r="AA81" s="131" t="s">
        <v>1242</v>
      </c>
      <c r="AB81" s="127">
        <f>SUMIF($F$3:$F$71,AA81,$AB$3:$AB$71)</f>
        <v>118</v>
      </c>
      <c r="AC81" s="128">
        <f>SUMIF($F$3:$F$71,AA81,$AC$3:$AC$71)</f>
        <v>0.19666666666666666</v>
      </c>
    </row>
    <row r="82" spans="1:29" ht="15.75">
      <c r="E82" s="137" t="s">
        <v>1394</v>
      </c>
      <c r="F82" s="138">
        <f>SUM(F78:F81)</f>
        <v>65</v>
      </c>
      <c r="G82" s="139"/>
      <c r="H82" s="138">
        <f>SUM(H78:H81)</f>
        <v>65</v>
      </c>
      <c r="I82" s="139"/>
      <c r="J82" s="138">
        <f>SUM(J78:J81)</f>
        <v>65</v>
      </c>
      <c r="K82" s="139"/>
      <c r="L82" s="144">
        <f>SUM(L78:L81)</f>
        <v>65</v>
      </c>
      <c r="AA82" s="199" t="s">
        <v>1394</v>
      </c>
      <c r="AB82" s="132">
        <f>SUM(AB78:AB81)</f>
        <v>12269.920000000002</v>
      </c>
      <c r="AC82" s="133">
        <f>SUM(AC78:AC81)</f>
        <v>20.449866666666669</v>
      </c>
    </row>
    <row r="83" spans="1:29">
      <c r="F83" s="106"/>
      <c r="G83" s="106"/>
      <c r="H83" s="106"/>
      <c r="I83" s="106"/>
      <c r="J83" s="106"/>
    </row>
    <row r="84" spans="1:29">
      <c r="F84" s="106"/>
      <c r="G84" s="106"/>
      <c r="H84" s="106"/>
      <c r="I84" s="106"/>
      <c r="J84" s="106"/>
    </row>
    <row r="85" spans="1:29" ht="31.5">
      <c r="F85" s="106"/>
      <c r="G85" s="106"/>
      <c r="H85" s="106"/>
      <c r="I85" s="106"/>
      <c r="J85" s="106"/>
      <c r="AA85" s="198" t="s">
        <v>1391</v>
      </c>
      <c r="AB85" s="140" t="s">
        <v>1392</v>
      </c>
      <c r="AC85" s="140" t="s">
        <v>1393</v>
      </c>
    </row>
    <row r="86" spans="1:29" ht="15.75">
      <c r="F86" s="106"/>
      <c r="G86" s="106"/>
      <c r="H86" s="106"/>
      <c r="I86" s="106"/>
      <c r="J86" s="106"/>
      <c r="AA86" s="135" t="s">
        <v>1236</v>
      </c>
      <c r="AB86" s="127">
        <f>SUMIF($H$3:$H$71,AA86,$AB$3:$AB$71)</f>
        <v>930.24000000000012</v>
      </c>
      <c r="AC86" s="128">
        <f>SUMIF($H$3:$H$71,AA86,$AC$3:$AC$71)</f>
        <v>1.5504000000000002</v>
      </c>
    </row>
    <row r="87" spans="1:29" ht="15.75">
      <c r="AA87" s="135" t="s">
        <v>1238</v>
      </c>
      <c r="AB87" s="127">
        <f>SUMIF($H$3:$H$71,AA87,$AB$3:$AB$71)</f>
        <v>7021.2600000000029</v>
      </c>
      <c r="AC87" s="128">
        <f>SUMIF($H$3:$H$71,AA87,$AC$3:$AC$71)</f>
        <v>11.702100000000003</v>
      </c>
    </row>
    <row r="88" spans="1:29" ht="15.75">
      <c r="AA88" s="135" t="s">
        <v>1240</v>
      </c>
      <c r="AB88" s="127">
        <f>SUMIF($H$3:$H$71,AA88,$AB$3:$AB$71)</f>
        <v>4318.42</v>
      </c>
      <c r="AC88" s="128">
        <f>SUMIF($H$3:$H$71,AA88,$AC$3:$AC$71)</f>
        <v>7.1973666666666674</v>
      </c>
    </row>
    <row r="89" spans="1:29" ht="18">
      <c r="F89" s="117" t="s">
        <v>1395</v>
      </c>
      <c r="AA89" s="131"/>
      <c r="AB89" s="127"/>
      <c r="AC89" s="128"/>
    </row>
    <row r="90" spans="1:29" ht="15.75">
      <c r="AA90" s="199" t="s">
        <v>1394</v>
      </c>
      <c r="AB90" s="132">
        <f>SUM(AB86:AB89)</f>
        <v>12269.920000000002</v>
      </c>
      <c r="AC90" s="133">
        <f>SUM(AC86:AC89)</f>
        <v>20.449866666666672</v>
      </c>
    </row>
    <row r="91" spans="1:29">
      <c r="A91" s="107"/>
      <c r="B91" s="123"/>
      <c r="C91" s="123"/>
      <c r="D91" s="123"/>
      <c r="E91" s="108" t="str">
        <f t="shared" ref="E91:E98" si="18">CONCATENATE(B91," ",LEFT(C91,1),".",LEFT(D91,1),".")</f>
        <v xml:space="preserve"> ..</v>
      </c>
      <c r="F91" s="109" t="s">
        <v>1235</v>
      </c>
      <c r="G91" s="109" t="s">
        <v>1396</v>
      </c>
      <c r="H91" s="109" t="s">
        <v>1238</v>
      </c>
      <c r="I91" s="109" t="s">
        <v>1237</v>
      </c>
      <c r="J91" s="109" t="s">
        <v>1397</v>
      </c>
    </row>
    <row r="92" spans="1:29">
      <c r="A92" s="107"/>
      <c r="B92" s="123"/>
      <c r="C92" s="123"/>
      <c r="D92" s="123"/>
      <c r="E92" s="108" t="str">
        <f t="shared" si="18"/>
        <v xml:space="preserve"> ..</v>
      </c>
      <c r="F92" s="109" t="s">
        <v>1235</v>
      </c>
      <c r="G92" s="109" t="s">
        <v>1396</v>
      </c>
      <c r="H92" s="109" t="s">
        <v>1236</v>
      </c>
      <c r="I92" s="109" t="s">
        <v>1237</v>
      </c>
      <c r="J92" s="107" t="s">
        <v>1398</v>
      </c>
    </row>
    <row r="93" spans="1:29">
      <c r="A93" s="107"/>
      <c r="B93" s="123"/>
      <c r="C93" s="123"/>
      <c r="D93" s="123"/>
      <c r="E93" s="108" t="str">
        <f t="shared" si="18"/>
        <v xml:space="preserve"> ..</v>
      </c>
      <c r="F93" s="109" t="s">
        <v>1237</v>
      </c>
      <c r="G93" s="109" t="s">
        <v>1279</v>
      </c>
      <c r="H93" s="109" t="s">
        <v>1238</v>
      </c>
      <c r="I93" s="109" t="s">
        <v>1239</v>
      </c>
      <c r="J93" s="107" t="s">
        <v>1298</v>
      </c>
    </row>
    <row r="94" spans="1:29">
      <c r="A94" s="107"/>
      <c r="B94" s="123"/>
      <c r="C94" s="123"/>
      <c r="D94" s="123"/>
      <c r="E94" s="108" t="str">
        <f t="shared" si="18"/>
        <v xml:space="preserve"> ..</v>
      </c>
      <c r="F94" s="109" t="s">
        <v>1241</v>
      </c>
      <c r="G94" s="109" t="s">
        <v>1286</v>
      </c>
      <c r="H94" s="109" t="s">
        <v>1240</v>
      </c>
      <c r="I94" s="109" t="s">
        <v>1239</v>
      </c>
      <c r="J94" s="107"/>
    </row>
    <row r="95" spans="1:29">
      <c r="A95" s="107"/>
      <c r="B95" s="123" t="s">
        <v>1385</v>
      </c>
      <c r="C95" s="123" t="s">
        <v>1389</v>
      </c>
      <c r="D95" s="123" t="s">
        <v>1399</v>
      </c>
      <c r="E95" s="108" t="str">
        <f t="shared" si="18"/>
        <v>Вакансія Г.Д.</v>
      </c>
      <c r="F95" s="109" t="s">
        <v>1235</v>
      </c>
      <c r="G95" s="109" t="s">
        <v>1286</v>
      </c>
      <c r="H95" s="109" t="s">
        <v>1236</v>
      </c>
      <c r="I95" s="109" t="s">
        <v>1237</v>
      </c>
      <c r="J95" s="107"/>
    </row>
    <row r="96" spans="1:29">
      <c r="A96" s="107"/>
      <c r="B96" s="123" t="s">
        <v>1385</v>
      </c>
      <c r="C96" s="123" t="s">
        <v>1400</v>
      </c>
      <c r="D96" s="123" t="s">
        <v>1399</v>
      </c>
      <c r="E96" s="108" t="str">
        <f t="shared" si="18"/>
        <v>Вакансія Ч.Д.</v>
      </c>
      <c r="F96" s="107" t="s">
        <v>1237</v>
      </c>
      <c r="G96" s="107" t="s">
        <v>1279</v>
      </c>
      <c r="H96" s="107" t="s">
        <v>1238</v>
      </c>
      <c r="I96" s="107" t="s">
        <v>1239</v>
      </c>
      <c r="J96" s="107"/>
    </row>
    <row r="97" spans="1:10">
      <c r="A97" s="107"/>
      <c r="B97" s="123"/>
      <c r="C97" s="123"/>
      <c r="D97" s="123"/>
      <c r="E97" s="108" t="str">
        <f t="shared" si="18"/>
        <v xml:space="preserve"> ..</v>
      </c>
      <c r="F97" s="107"/>
      <c r="G97" s="107"/>
      <c r="H97" s="107"/>
      <c r="I97" s="107"/>
      <c r="J97" s="107"/>
    </row>
    <row r="98" spans="1:10">
      <c r="A98" s="107"/>
      <c r="B98" s="123"/>
      <c r="C98" s="123"/>
      <c r="D98" s="123"/>
      <c r="E98" s="108" t="str">
        <f t="shared" si="18"/>
        <v xml:space="preserve"> ..</v>
      </c>
      <c r="F98" s="107"/>
      <c r="G98" s="107"/>
      <c r="H98" s="107"/>
      <c r="I98" s="107"/>
      <c r="J98" s="107"/>
    </row>
    <row r="99" spans="1:10">
      <c r="A99" s="107"/>
      <c r="B99" s="107"/>
      <c r="C99" s="107"/>
      <c r="D99" s="107"/>
      <c r="E99" s="136"/>
      <c r="F99" s="107"/>
      <c r="G99" s="107"/>
      <c r="H99" s="107"/>
      <c r="I99" s="107"/>
      <c r="J99" s="107"/>
    </row>
  </sheetData>
  <mergeCells count="6">
    <mergeCell ref="M1:N1"/>
    <mergeCell ref="O1:P1"/>
    <mergeCell ref="E77:F77"/>
    <mergeCell ref="G77:H77"/>
    <mergeCell ref="I77:J77"/>
    <mergeCell ref="K77:L77"/>
  </mergeCells>
  <phoneticPr fontId="26" type="noConversion"/>
  <conditionalFormatting sqref="N65:N71 N38:N63 N4:N36">
    <cfRule type="cellIs" dxfId="17" priority="85" stopIfTrue="1" operator="lessThan">
      <formula>$M4</formula>
    </cfRule>
  </conditionalFormatting>
  <conditionalFormatting sqref="P65:P71 P38:P63 P4:P36">
    <cfRule type="cellIs" dxfId="16" priority="86" stopIfTrue="1" operator="lessThan">
      <formula>$O4</formula>
    </cfRule>
  </conditionalFormatting>
  <conditionalFormatting sqref="V65:V71 V38:V63 V4:V36">
    <cfRule type="cellIs" dxfId="15" priority="87" stopIfTrue="1" operator="greaterThan">
      <formula>IF($AC4&lt;1,125,$AC4*125)</formula>
    </cfRule>
  </conditionalFormatting>
  <conditionalFormatting sqref="Q65:U71 Q38:U63 Q4:U36">
    <cfRule type="cellIs" dxfId="14" priority="88" stopIfTrue="1" operator="greaterThan">
      <formula>180</formula>
    </cfRule>
  </conditionalFormatting>
  <conditionalFormatting sqref="W65:W71 W38:W63 W4:W36">
    <cfRule type="cellIs" dxfId="13" priority="89" stopIfTrue="1" operator="greaterThan">
      <formula>120</formula>
    </cfRule>
  </conditionalFormatting>
  <conditionalFormatting sqref="X65:X71 X38:X63 X4:X36">
    <cfRule type="cellIs" dxfId="12" priority="90" stopIfTrue="1" operator="greaterThan">
      <formula>250</formula>
    </cfRule>
  </conditionalFormatting>
  <conditionalFormatting sqref="Y65:Y71 Y38:Y63 Y4:Y36">
    <cfRule type="cellIs" dxfId="11" priority="91" stopIfTrue="1" operator="greaterThan">
      <formula>64</formula>
    </cfRule>
  </conditionalFormatting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E92"/>
  <sheetViews>
    <sheetView showZeros="0" zoomScale="70" zoomScaleNormal="70" zoomScaleSheetLayoutView="70" workbookViewId="0">
      <selection activeCell="X42" sqref="X42"/>
    </sheetView>
  </sheetViews>
  <sheetFormatPr defaultRowHeight="14.25"/>
  <cols>
    <col min="1" max="1" width="7" style="287" customWidth="1"/>
    <col min="2" max="2" width="23.85546875" style="287" customWidth="1"/>
    <col min="3" max="6" width="8.42578125" style="287" customWidth="1"/>
    <col min="7" max="9" width="9" style="287" customWidth="1"/>
    <col min="10" max="10" width="13.5703125" style="287" customWidth="1"/>
    <col min="11" max="13" width="12.28515625" style="287" customWidth="1"/>
    <col min="14" max="14" width="12.28515625" style="282" customWidth="1"/>
    <col min="15" max="15" width="16.5703125" style="287" customWidth="1"/>
    <col min="16" max="17" width="16.5703125" style="287" hidden="1" customWidth="1"/>
    <col min="18" max="19" width="13.7109375" style="282" hidden="1" customWidth="1"/>
    <col min="20" max="20" width="15.28515625" style="282" hidden="1" customWidth="1"/>
    <col min="21" max="21" width="16.7109375" style="287" hidden="1" customWidth="1"/>
    <col min="22" max="23" width="9.140625" style="282" customWidth="1"/>
    <col min="24" max="24" width="9.7109375" style="282" customWidth="1"/>
    <col min="25" max="25" width="10.28515625" style="282" bestFit="1" customWidth="1"/>
    <col min="26" max="30" width="9.140625" style="282"/>
    <col min="31" max="31" width="11.85546875" style="282" customWidth="1"/>
    <col min="32" max="16384" width="9.140625" style="287"/>
  </cols>
  <sheetData>
    <row r="1" spans="2:13" ht="15">
      <c r="C1" s="483" t="s">
        <v>1401</v>
      </c>
      <c r="G1" s="483" t="str">
        <f>Общая!X3</f>
        <v>Кременчук</v>
      </c>
    </row>
    <row r="2" spans="2:13" ht="15">
      <c r="C2" s="483"/>
    </row>
    <row r="3" spans="2:13" ht="15">
      <c r="C3" s="483"/>
      <c r="D3" s="484" t="s">
        <v>1402</v>
      </c>
    </row>
    <row r="5" spans="2:13" ht="15">
      <c r="B5" s="567" t="s">
        <v>50</v>
      </c>
      <c r="C5" s="568"/>
      <c r="D5" s="569"/>
      <c r="E5" s="570" t="s">
        <v>51</v>
      </c>
      <c r="F5" s="570"/>
      <c r="G5" s="570"/>
      <c r="H5" s="570" t="s">
        <v>52</v>
      </c>
      <c r="I5" s="570"/>
      <c r="J5" s="570"/>
      <c r="K5" s="570" t="s">
        <v>53</v>
      </c>
      <c r="L5" s="570"/>
      <c r="M5" s="570"/>
    </row>
    <row r="6" spans="2:13" ht="15">
      <c r="B6" s="485" t="str">
        <f>Преподаватели!E78</f>
        <v>проф.</v>
      </c>
      <c r="C6" s="486">
        <f>Преподаватели!F78</f>
        <v>3</v>
      </c>
      <c r="D6" s="487">
        <f>C6/$C$10</f>
        <v>4.6153846153846156E-2</v>
      </c>
      <c r="E6" s="488" t="str">
        <f>Преподаватели!G78</f>
        <v>шт.</v>
      </c>
      <c r="F6" s="488">
        <f>Преподаватели!H78</f>
        <v>21</v>
      </c>
      <c r="G6" s="487">
        <f>F6/$F$10</f>
        <v>0.32307692307692309</v>
      </c>
      <c r="H6" s="488" t="str">
        <f>Преподаватели!I78</f>
        <v>д.н.</v>
      </c>
      <c r="I6" s="488">
        <f>Преподаватели!J78</f>
        <v>3</v>
      </c>
      <c r="J6" s="487">
        <f>I6/$C$10</f>
        <v>4.6153846153846156E-2</v>
      </c>
      <c r="K6" s="488" t="str">
        <f>Преподаватели!K78</f>
        <v>проф.</v>
      </c>
      <c r="L6" s="488">
        <f>Преподаватели!L78</f>
        <v>3</v>
      </c>
      <c r="M6" s="487">
        <f>L6/$C$10</f>
        <v>4.6153846153846156E-2</v>
      </c>
    </row>
    <row r="7" spans="2:13" ht="15">
      <c r="B7" s="485" t="str">
        <f>Преподаватели!E79</f>
        <v>доц.</v>
      </c>
      <c r="C7" s="488">
        <f>Преподаватели!F79</f>
        <v>30</v>
      </c>
      <c r="D7" s="487">
        <f>C7/$C$10</f>
        <v>0.46153846153846156</v>
      </c>
      <c r="E7" s="488" t="str">
        <f>Преподаватели!G79</f>
        <v>шт.сум.</v>
      </c>
      <c r="F7" s="488">
        <f>Преподаватели!H79</f>
        <v>4</v>
      </c>
      <c r="G7" s="487">
        <f>F7/$F$10</f>
        <v>6.1538461538461542E-2</v>
      </c>
      <c r="H7" s="488" t="str">
        <f>Преподаватели!I79</f>
        <v>к.н.</v>
      </c>
      <c r="I7" s="488">
        <f>Преподаватели!J79</f>
        <v>28</v>
      </c>
      <c r="J7" s="487">
        <f>I7/$C$10</f>
        <v>0.43076923076923079</v>
      </c>
      <c r="K7" s="488" t="str">
        <f>Преподаватели!K79</f>
        <v>доц.</v>
      </c>
      <c r="L7" s="488">
        <f>Преподаватели!L79</f>
        <v>16</v>
      </c>
      <c r="M7" s="487">
        <f>L7/$C$10</f>
        <v>0.24615384615384617</v>
      </c>
    </row>
    <row r="8" spans="2:13" ht="15">
      <c r="B8" s="485" t="str">
        <f>Преподаватели!E80</f>
        <v>ст.викл.</v>
      </c>
      <c r="C8" s="488">
        <f>Преподаватели!F80</f>
        <v>31</v>
      </c>
      <c r="D8" s="487">
        <f>C8/$C$10</f>
        <v>0.47692307692307695</v>
      </c>
      <c r="E8" s="488" t="str">
        <f>Преподаватели!G80</f>
        <v>сум.</v>
      </c>
      <c r="F8" s="488">
        <f>Преподаватели!H80</f>
        <v>40</v>
      </c>
      <c r="G8" s="487">
        <f>F8/$F$10</f>
        <v>0.61538461538461542</v>
      </c>
      <c r="H8" s="488" t="str">
        <f>Преподаватели!I80</f>
        <v>б.с.</v>
      </c>
      <c r="I8" s="488">
        <f>Преподаватели!J80</f>
        <v>34</v>
      </c>
      <c r="J8" s="487">
        <f>I8/$C$10</f>
        <v>0.52307692307692311</v>
      </c>
      <c r="K8" s="488" t="str">
        <f>Преподаватели!K80</f>
        <v>б.з.</v>
      </c>
      <c r="L8" s="488">
        <f>Преподаватели!L80</f>
        <v>46</v>
      </c>
      <c r="M8" s="487">
        <f>L8/$C$10</f>
        <v>0.70769230769230773</v>
      </c>
    </row>
    <row r="9" spans="2:13" ht="15">
      <c r="B9" s="485" t="str">
        <f>Преподаватели!E81</f>
        <v>викл.</v>
      </c>
      <c r="C9" s="488">
        <f>Преподаватели!F81</f>
        <v>1</v>
      </c>
      <c r="D9" s="487">
        <f>C9/$C$10</f>
        <v>1.5384615384615385E-2</v>
      </c>
      <c r="E9" s="488"/>
      <c r="F9" s="488"/>
      <c r="G9" s="487">
        <f>F9/$F$10</f>
        <v>0</v>
      </c>
      <c r="H9" s="488"/>
      <c r="I9" s="488"/>
      <c r="J9" s="485"/>
      <c r="K9" s="485"/>
      <c r="L9" s="485"/>
      <c r="M9" s="485"/>
    </row>
    <row r="10" spans="2:13" ht="15">
      <c r="B10" s="485" t="str">
        <f>Преподаватели!E82</f>
        <v>Разом</v>
      </c>
      <c r="C10" s="488">
        <f>Преподаватели!F82</f>
        <v>65</v>
      </c>
      <c r="D10" s="487">
        <f>C10/$C$10</f>
        <v>1</v>
      </c>
      <c r="E10" s="488"/>
      <c r="F10" s="488">
        <f>Преподаватели!H82</f>
        <v>65</v>
      </c>
      <c r="G10" s="487">
        <f>F10/$F$10</f>
        <v>1</v>
      </c>
      <c r="H10" s="488"/>
      <c r="I10" s="488">
        <f>SUM(I6:I9)</f>
        <v>65</v>
      </c>
      <c r="J10" s="485"/>
      <c r="K10" s="485"/>
      <c r="L10" s="488">
        <f>SUM(L6:L9)</f>
        <v>65</v>
      </c>
      <c r="M10" s="485"/>
    </row>
    <row r="11" spans="2:13" ht="15">
      <c r="B11" s="483"/>
      <c r="C11" s="489"/>
      <c r="D11" s="489"/>
      <c r="E11" s="489"/>
      <c r="F11" s="489"/>
      <c r="G11" s="489"/>
      <c r="H11" s="489"/>
      <c r="I11" s="483"/>
      <c r="J11" s="483"/>
      <c r="K11" s="483"/>
      <c r="L11" s="483"/>
      <c r="M11" s="483"/>
    </row>
    <row r="12" spans="2:13" ht="15">
      <c r="B12" s="483"/>
      <c r="C12" s="489"/>
      <c r="D12" s="483" t="s">
        <v>1403</v>
      </c>
      <c r="E12" s="489"/>
      <c r="F12" s="489"/>
      <c r="G12" s="489"/>
      <c r="H12" s="489"/>
      <c r="I12" s="483"/>
      <c r="J12" s="483"/>
      <c r="K12" s="483"/>
      <c r="L12" s="483"/>
      <c r="M12" s="483"/>
    </row>
    <row r="13" spans="2:13" ht="15">
      <c r="B13" s="483"/>
      <c r="C13" s="489"/>
      <c r="D13" s="489"/>
      <c r="E13" s="489"/>
      <c r="F13" s="489"/>
      <c r="G13" s="489"/>
      <c r="H13" s="489"/>
      <c r="I13" s="483"/>
      <c r="J13" s="483"/>
      <c r="K13" s="483"/>
      <c r="L13" s="483"/>
      <c r="M13" s="483"/>
    </row>
    <row r="14" spans="2:13" ht="15">
      <c r="B14" s="488" t="str">
        <f>Преподаватели!AA77</f>
        <v>Посада</v>
      </c>
      <c r="C14" s="488" t="str">
        <f>Преподаватели!AB77</f>
        <v>Годин</v>
      </c>
      <c r="D14" s="488" t="str">
        <f>Преподаватели!AC77</f>
        <v>Ставок</v>
      </c>
      <c r="E14" s="488" t="s">
        <v>1404</v>
      </c>
      <c r="G14" s="488" t="str">
        <f>Преподаватели!AA85</f>
        <v>Посада</v>
      </c>
      <c r="H14" s="488" t="str">
        <f>Преподаватели!AB85</f>
        <v>Годин</v>
      </c>
      <c r="I14" s="488" t="str">
        <f>Преподаватели!AC85</f>
        <v>Ставок</v>
      </c>
      <c r="J14" s="488" t="s">
        <v>1404</v>
      </c>
      <c r="K14" s="483"/>
      <c r="L14" s="483"/>
      <c r="M14" s="483"/>
    </row>
    <row r="15" spans="2:13" ht="15">
      <c r="B15" s="488" t="str">
        <f>Преподаватели!AA78</f>
        <v>проф.</v>
      </c>
      <c r="C15" s="486">
        <f>Преподаватели!AB78</f>
        <v>930.24000000000012</v>
      </c>
      <c r="D15" s="490">
        <f>Преподаватели!AC78</f>
        <v>1.5504000000000002</v>
      </c>
      <c r="E15" s="491">
        <f>D15/$D$19</f>
        <v>7.5814675238306373E-2</v>
      </c>
      <c r="G15" s="488" t="str">
        <f>Преподаватели!AA86</f>
        <v>д.н.</v>
      </c>
      <c r="H15" s="486">
        <f>Преподаватели!AB86</f>
        <v>930.24000000000012</v>
      </c>
      <c r="I15" s="490">
        <f>Преподаватели!AC86</f>
        <v>1.5504000000000002</v>
      </c>
      <c r="J15" s="491">
        <f>I15/$I$19</f>
        <v>7.5814675238306359E-2</v>
      </c>
    </row>
    <row r="16" spans="2:13" ht="15">
      <c r="B16" s="488" t="str">
        <f>Преподаватели!AA79</f>
        <v>доц.</v>
      </c>
      <c r="C16" s="486">
        <f>Преподаватели!AB79</f>
        <v>7106.2600000000029</v>
      </c>
      <c r="D16" s="490">
        <f>Преподаватели!AC79</f>
        <v>11.843766666666669</v>
      </c>
      <c r="E16" s="491">
        <f>D16/$D$19</f>
        <v>0.579161070324827</v>
      </c>
      <c r="G16" s="488" t="str">
        <f>Преподаватели!AA87</f>
        <v>к.н.</v>
      </c>
      <c r="H16" s="486">
        <f>Преподаватели!AB87</f>
        <v>7021.2600000000029</v>
      </c>
      <c r="I16" s="490">
        <f>Преподаватели!AC87</f>
        <v>11.702100000000003</v>
      </c>
      <c r="J16" s="491">
        <f>I16/$I$19</f>
        <v>0.57223355979501089</v>
      </c>
    </row>
    <row r="17" spans="1:31" ht="15">
      <c r="B17" s="488" t="str">
        <f>Преподаватели!AA80</f>
        <v>ст.викл.</v>
      </c>
      <c r="C17" s="486">
        <f>Преподаватели!AB80</f>
        <v>4115.42</v>
      </c>
      <c r="D17" s="490">
        <f>Преподаватели!AC80</f>
        <v>6.8590333333333335</v>
      </c>
      <c r="E17" s="491">
        <f>D17/$D$19</f>
        <v>0.3354072398190045</v>
      </c>
      <c r="G17" s="488" t="str">
        <f>Преподаватели!AA88</f>
        <v>б.с.</v>
      </c>
      <c r="H17" s="486">
        <f>Преподаватели!AB88</f>
        <v>4318.42</v>
      </c>
      <c r="I17" s="490">
        <f>Преподаватели!AC88</f>
        <v>7.1973666666666674</v>
      </c>
      <c r="J17" s="491">
        <f>I17/$I$19</f>
        <v>0.35195176496668268</v>
      </c>
    </row>
    <row r="18" spans="1:31" ht="15">
      <c r="B18" s="488" t="str">
        <f>Преподаватели!AA81</f>
        <v>викл.</v>
      </c>
      <c r="C18" s="486">
        <f>Преподаватели!AB81</f>
        <v>118</v>
      </c>
      <c r="D18" s="490">
        <f>Преподаватели!AC81</f>
        <v>0.19666666666666666</v>
      </c>
      <c r="E18" s="491">
        <f>D18/$D$19</f>
        <v>9.6170146178622181E-3</v>
      </c>
      <c r="G18" s="488">
        <f>Преподаватели!AA89</f>
        <v>0</v>
      </c>
      <c r="H18" s="486">
        <f>Преподаватели!AB89</f>
        <v>0</v>
      </c>
      <c r="I18" s="490">
        <f>Преподаватели!AC89</f>
        <v>0</v>
      </c>
      <c r="J18" s="491">
        <f>I18/$I$19</f>
        <v>0</v>
      </c>
    </row>
    <row r="19" spans="1:31" ht="15">
      <c r="B19" s="488" t="str">
        <f>Преподаватели!AA82</f>
        <v>Разом</v>
      </c>
      <c r="C19" s="486">
        <f>Преподаватели!AB82</f>
        <v>12269.920000000002</v>
      </c>
      <c r="D19" s="490">
        <f>Преподаватели!AC82</f>
        <v>20.449866666666669</v>
      </c>
      <c r="E19" s="491">
        <f>D19/$D$19</f>
        <v>1</v>
      </c>
      <c r="G19" s="488" t="str">
        <f>Преподаватели!AA90</f>
        <v>Разом</v>
      </c>
      <c r="H19" s="486">
        <f>Преподаватели!AB90</f>
        <v>12269.920000000002</v>
      </c>
      <c r="I19" s="490">
        <f>Преподаватели!AC90</f>
        <v>20.449866666666672</v>
      </c>
      <c r="J19" s="491">
        <f>I19/$I$19</f>
        <v>1</v>
      </c>
    </row>
    <row r="22" spans="1:31" s="282" customFormat="1" ht="87.75" customHeight="1">
      <c r="A22" s="276"/>
      <c r="B22" s="277" t="str">
        <f>Преподаватели!E1</f>
        <v>ПІБ</v>
      </c>
      <c r="C22" s="278" t="str">
        <f>Преподаватели!F1</f>
        <v>Посада викладача</v>
      </c>
      <c r="D22" s="278" t="str">
        <f>Преподаватели!G1</f>
        <v>Штатний, сумісник</v>
      </c>
      <c r="E22" s="278" t="str">
        <f>Преподаватели!H1</f>
        <v>Науковий ступінь</v>
      </c>
      <c r="F22" s="278" t="str">
        <f>Преподаватели!I1</f>
        <v>Вчене звання</v>
      </c>
      <c r="G22" s="278" t="str">
        <f>Преподаватели!AB1</f>
        <v>Загальна кільк. годин</v>
      </c>
      <c r="H22" s="279" t="str">
        <f>Преподаватели!AC1</f>
        <v>Кільк. ставок</v>
      </c>
      <c r="I22" s="280" t="s">
        <v>1405</v>
      </c>
      <c r="J22" s="280" t="s">
        <v>1406</v>
      </c>
      <c r="K22" s="278">
        <v>1.22</v>
      </c>
      <c r="L22" s="280" t="s">
        <v>1407</v>
      </c>
      <c r="M22" s="280" t="s">
        <v>1408</v>
      </c>
      <c r="N22" s="542" t="s">
        <v>1409</v>
      </c>
      <c r="O22" s="407" t="s">
        <v>1822</v>
      </c>
      <c r="P22" s="406" t="s">
        <v>1817</v>
      </c>
      <c r="Q22" s="406" t="s">
        <v>1818</v>
      </c>
      <c r="R22" s="406" t="s">
        <v>1819</v>
      </c>
      <c r="S22" s="406" t="s">
        <v>1820</v>
      </c>
      <c r="T22" s="406" t="s">
        <v>1413</v>
      </c>
      <c r="U22" s="406"/>
      <c r="V22" s="528" t="s">
        <v>1912</v>
      </c>
      <c r="W22" s="528" t="s">
        <v>1410</v>
      </c>
      <c r="X22" s="529" t="s">
        <v>1911</v>
      </c>
      <c r="Y22" s="530" t="s">
        <v>1411</v>
      </c>
      <c r="Z22" s="531"/>
      <c r="AA22" s="532" t="s">
        <v>1412</v>
      </c>
      <c r="AB22" s="533" t="s">
        <v>1913</v>
      </c>
      <c r="AC22" s="534" t="s">
        <v>1914</v>
      </c>
      <c r="AD22" s="531"/>
      <c r="AE22" s="535" t="s">
        <v>1915</v>
      </c>
    </row>
    <row r="23" spans="1:31" ht="16.5">
      <c r="A23" s="260"/>
      <c r="B23" s="492"/>
      <c r="C23" s="260"/>
      <c r="D23" s="260"/>
      <c r="E23" s="260"/>
      <c r="F23" s="260"/>
      <c r="G23" s="260"/>
      <c r="H23" s="259"/>
      <c r="I23" s="260"/>
      <c r="J23" s="260"/>
      <c r="K23" s="276"/>
      <c r="L23" s="260"/>
      <c r="M23" s="260"/>
      <c r="N23" s="276"/>
      <c r="P23" s="260"/>
      <c r="Q23" s="260"/>
      <c r="R23" s="276"/>
      <c r="S23" s="276"/>
      <c r="T23" s="276"/>
      <c r="U23" s="493"/>
      <c r="V23" s="539"/>
      <c r="W23" s="539"/>
      <c r="X23" s="545"/>
      <c r="Y23" s="540"/>
      <c r="Z23" s="531"/>
      <c r="AA23" s="531"/>
      <c r="AB23" s="531"/>
      <c r="AC23" s="546"/>
      <c r="AD23" s="531"/>
      <c r="AE23" s="547"/>
    </row>
    <row r="24" spans="1:31" ht="15.75">
      <c r="A24" s="494">
        <f>Преподаватели!A4</f>
        <v>1</v>
      </c>
      <c r="B24" s="495" t="str">
        <f>Преподаватели!E4</f>
        <v>Адєєва Т.О.</v>
      </c>
      <c r="C24" s="496" t="str">
        <f>Преподаватели!F4</f>
        <v>ст.викл.</v>
      </c>
      <c r="D24" s="496" t="str">
        <f>Преподаватели!G4</f>
        <v>шт.сум.</v>
      </c>
      <c r="E24" s="496" t="str">
        <f>Преподаватели!H4</f>
        <v>б.с.</v>
      </c>
      <c r="F24" s="496" t="str">
        <f>Преподаватели!I4</f>
        <v>б.з.</v>
      </c>
      <c r="G24" s="497">
        <f>Преподаватели!AB4</f>
        <v>90.5</v>
      </c>
      <c r="H24" s="498">
        <f>Преподаватели!AC4</f>
        <v>0.15083333333333335</v>
      </c>
      <c r="I24" s="499">
        <v>55</v>
      </c>
      <c r="J24" s="283">
        <f>G24*I24</f>
        <v>4977.5</v>
      </c>
      <c r="K24" s="284">
        <f>J24*$K$22</f>
        <v>6072.55</v>
      </c>
      <c r="L24" s="283">
        <f>J24/10</f>
        <v>497.75</v>
      </c>
      <c r="M24" s="283">
        <f>L58</f>
        <v>762.66</v>
      </c>
      <c r="N24" s="283">
        <f>L24+M24</f>
        <v>1260.4099999999999</v>
      </c>
      <c r="O24" s="500">
        <v>1273.55</v>
      </c>
      <c r="P24" s="276"/>
      <c r="Q24" s="276"/>
      <c r="R24" s="276"/>
      <c r="S24" s="276"/>
      <c r="T24" s="276"/>
      <c r="U24" s="493"/>
      <c r="V24" s="536">
        <v>90.5</v>
      </c>
      <c r="W24" s="536">
        <f t="shared" ref="W24:W55" si="0">G24-V24</f>
        <v>0</v>
      </c>
      <c r="X24" s="538">
        <v>1273.55</v>
      </c>
      <c r="Y24" s="544">
        <f>(N24*10-X24*6)/4</f>
        <v>1240.6999999999998</v>
      </c>
      <c r="Z24" s="550">
        <f>V24/10</f>
        <v>9.0500000000000007</v>
      </c>
      <c r="AA24" s="549">
        <f>Z24*6</f>
        <v>54.300000000000004</v>
      </c>
      <c r="AB24" s="550">
        <f>G24-AA24</f>
        <v>36.199999999999996</v>
      </c>
      <c r="AC24" s="541">
        <f>AB24/4</f>
        <v>9.0499999999999989</v>
      </c>
      <c r="AD24" s="550">
        <f>AC24*I24</f>
        <v>497.74999999999994</v>
      </c>
      <c r="AE24" s="543">
        <f>AD24+AD58</f>
        <v>1240.6999999999996</v>
      </c>
    </row>
    <row r="25" spans="1:31" ht="28.5">
      <c r="A25" s="494">
        <f>Преподаватели!A5</f>
        <v>2</v>
      </c>
      <c r="B25" s="495" t="str">
        <f>Преподаватели!E5</f>
        <v>Алтухов П.М.</v>
      </c>
      <c r="C25" s="496" t="str">
        <f>Преподаватели!F5</f>
        <v>ст.викл.</v>
      </c>
      <c r="D25" s="496" t="str">
        <f>Преподаватели!G5</f>
        <v>шт.</v>
      </c>
      <c r="E25" s="496" t="str">
        <f>Преподаватели!H5</f>
        <v>б.с.</v>
      </c>
      <c r="F25" s="496" t="str">
        <f>Преподаватели!I5</f>
        <v>б.з.</v>
      </c>
      <c r="G25" s="497">
        <f>Преподаватели!AB5</f>
        <v>381.1</v>
      </c>
      <c r="H25" s="498">
        <f>Преподаватели!AC5</f>
        <v>0.63516666666666666</v>
      </c>
      <c r="I25" s="499">
        <v>55</v>
      </c>
      <c r="J25" s="283">
        <f>G25*I25</f>
        <v>20960.5</v>
      </c>
      <c r="K25" s="284">
        <f t="shared" ref="K25:K85" si="1">J25*$K$22</f>
        <v>25571.809999999998</v>
      </c>
      <c r="L25" s="283">
        <f>J25/10</f>
        <v>2096.0500000000002</v>
      </c>
      <c r="M25" s="283">
        <f>L59</f>
        <v>207</v>
      </c>
      <c r="N25" s="283">
        <f t="shared" ref="N25:N85" si="2">L25+M25</f>
        <v>2303.0500000000002</v>
      </c>
      <c r="O25" s="501">
        <v>2960.2999999999997</v>
      </c>
      <c r="P25" s="285"/>
      <c r="Q25" s="285"/>
      <c r="R25" s="276"/>
      <c r="S25" s="276"/>
      <c r="T25" s="502">
        <f>N25-O25</f>
        <v>-657.24999999999955</v>
      </c>
      <c r="U25" s="493" t="s">
        <v>1414</v>
      </c>
      <c r="V25" s="536">
        <v>496.59999999999997</v>
      </c>
      <c r="W25" s="536">
        <f t="shared" si="0"/>
        <v>-115.49999999999994</v>
      </c>
      <c r="X25" s="538">
        <v>2938.2999999999997</v>
      </c>
      <c r="Y25" s="544">
        <f>(N25*10-X25*6)/4</f>
        <v>1350.1750000000002</v>
      </c>
      <c r="Z25" s="550">
        <f t="shared" ref="Z25:Z54" si="3">V25/10</f>
        <v>49.66</v>
      </c>
      <c r="AA25" s="549">
        <f>Z25*6</f>
        <v>297.95999999999998</v>
      </c>
      <c r="AB25" s="550">
        <f t="shared" ref="AB25:AB82" si="4">G25-AA25</f>
        <v>83.140000000000043</v>
      </c>
      <c r="AC25" s="541">
        <f t="shared" ref="AC25:AC82" si="5">AB25/4</f>
        <v>20.785000000000011</v>
      </c>
      <c r="AD25" s="550">
        <f t="shared" ref="AD25:AD82" si="6">AC25*I25</f>
        <v>1143.1750000000006</v>
      </c>
      <c r="AE25" s="543">
        <f>AD25+AD59</f>
        <v>1350.1750000000006</v>
      </c>
    </row>
    <row r="26" spans="1:31" ht="15" customHeight="1">
      <c r="A26" s="494">
        <f>Преподаватели!A6</f>
        <v>3</v>
      </c>
      <c r="B26" s="495" t="str">
        <f>Преподаватели!E6</f>
        <v>Болтишева К.В.</v>
      </c>
      <c r="C26" s="496" t="str">
        <f>Преподаватели!F6</f>
        <v>ст.викл.</v>
      </c>
      <c r="D26" s="496" t="s">
        <v>1286</v>
      </c>
      <c r="E26" s="496" t="str">
        <f>Преподаватели!H6</f>
        <v>б.с.</v>
      </c>
      <c r="F26" s="496" t="str">
        <f>Преподаватели!I6</f>
        <v>б.з.</v>
      </c>
      <c r="G26" s="497">
        <f>Преподаватели!AB6</f>
        <v>131.5</v>
      </c>
      <c r="H26" s="498">
        <f>Преподаватели!AC6</f>
        <v>0.21916666666666668</v>
      </c>
      <c r="I26" s="499">
        <v>45</v>
      </c>
      <c r="J26" s="283">
        <f>G26*I26</f>
        <v>5917.5</v>
      </c>
      <c r="K26" s="284">
        <f>J26*$K$22</f>
        <v>7219.3499999999995</v>
      </c>
      <c r="L26" s="283">
        <f>J26/9</f>
        <v>657.5</v>
      </c>
      <c r="M26" s="283"/>
      <c r="N26" s="283">
        <f>L26+M26</f>
        <v>657.5</v>
      </c>
      <c r="O26" s="501" t="s">
        <v>1415</v>
      </c>
      <c r="P26" s="503">
        <v>644.85</v>
      </c>
      <c r="Q26" s="285">
        <f>P26*3</f>
        <v>1934.5500000000002</v>
      </c>
      <c r="R26" s="276"/>
      <c r="S26" s="285"/>
      <c r="T26" s="285">
        <f>G26/9</f>
        <v>14.611111111111111</v>
      </c>
      <c r="U26" s="493"/>
      <c r="V26" s="536">
        <v>129</v>
      </c>
      <c r="W26" s="536">
        <f t="shared" si="0"/>
        <v>2.5</v>
      </c>
      <c r="X26" s="538">
        <v>645</v>
      </c>
      <c r="Y26" s="541">
        <f>(N26*9-X26*5)/4</f>
        <v>673.125</v>
      </c>
      <c r="Z26" s="550">
        <f>V26/9</f>
        <v>14.333333333333334</v>
      </c>
      <c r="AA26" s="550">
        <f t="shared" ref="AA26:AA82" si="7">Z26*5</f>
        <v>71.666666666666671</v>
      </c>
      <c r="AB26" s="550">
        <f t="shared" si="4"/>
        <v>59.833333333333329</v>
      </c>
      <c r="AC26" s="541">
        <f t="shared" si="5"/>
        <v>14.958333333333332</v>
      </c>
      <c r="AD26" s="550">
        <f t="shared" si="6"/>
        <v>673.125</v>
      </c>
      <c r="AE26" s="548">
        <f>AD26</f>
        <v>673.125</v>
      </c>
    </row>
    <row r="27" spans="1:31" ht="15" customHeight="1">
      <c r="A27" s="494">
        <f>Преподаватели!A7</f>
        <v>4</v>
      </c>
      <c r="B27" s="495" t="str">
        <f>Преподаватели!E7</f>
        <v>Бондаренко О.В.</v>
      </c>
      <c r="C27" s="496" t="str">
        <f>Преподаватели!F7</f>
        <v>доц.</v>
      </c>
      <c r="D27" s="496" t="str">
        <f>Преподаватели!G7</f>
        <v>сум.</v>
      </c>
      <c r="E27" s="496" t="str">
        <f>Преподаватели!H7</f>
        <v>к.н.</v>
      </c>
      <c r="F27" s="496" t="str">
        <f>Преподаватели!I7</f>
        <v>б.з.</v>
      </c>
      <c r="G27" s="497">
        <f>Преподаватели!AB7</f>
        <v>121.46</v>
      </c>
      <c r="H27" s="498">
        <f>Преподаватели!AC7</f>
        <v>0.20243333333333333</v>
      </c>
      <c r="I27" s="499">
        <v>65</v>
      </c>
      <c r="J27" s="283">
        <f>G27*I27</f>
        <v>7894.9</v>
      </c>
      <c r="K27" s="284">
        <f>J27*$K$22</f>
        <v>9631.7780000000002</v>
      </c>
      <c r="L27" s="283">
        <f>J27/9</f>
        <v>877.21111111111111</v>
      </c>
      <c r="M27" s="283"/>
      <c r="N27" s="283">
        <f>L27+M27</f>
        <v>877.21111111111111</v>
      </c>
      <c r="O27" s="500" t="s">
        <v>1415</v>
      </c>
      <c r="P27" s="504">
        <f>Q27/3</f>
        <v>816.4</v>
      </c>
      <c r="Q27" s="276">
        <v>2449.1999999999998</v>
      </c>
      <c r="R27" s="276"/>
      <c r="S27" s="276"/>
      <c r="T27" s="285">
        <f>G27/9</f>
        <v>13.495555555555555</v>
      </c>
      <c r="U27" s="493"/>
      <c r="V27" s="536">
        <v>113</v>
      </c>
      <c r="W27" s="536">
        <f t="shared" si="0"/>
        <v>8.4599999999999937</v>
      </c>
      <c r="X27" s="538">
        <v>816.11111111111109</v>
      </c>
      <c r="Y27" s="541">
        <f t="shared" ref="Y27:Y32" si="8">(N27*9-X27*5)/4</f>
        <v>953.58611111111099</v>
      </c>
      <c r="Z27" s="550">
        <f t="shared" ref="Z27:Z32" si="9">V27/9</f>
        <v>12.555555555555555</v>
      </c>
      <c r="AA27" s="550">
        <f t="shared" si="7"/>
        <v>62.777777777777779</v>
      </c>
      <c r="AB27" s="550">
        <f t="shared" si="4"/>
        <v>58.682222222222215</v>
      </c>
      <c r="AC27" s="541">
        <f t="shared" si="5"/>
        <v>14.670555555555554</v>
      </c>
      <c r="AD27" s="550">
        <f t="shared" si="6"/>
        <v>953.58611111111099</v>
      </c>
      <c r="AE27" s="548">
        <f>AD27</f>
        <v>953.58611111111099</v>
      </c>
    </row>
    <row r="28" spans="1:31" ht="15" customHeight="1">
      <c r="A28" s="494">
        <f>Преподаватели!A8</f>
        <v>5</v>
      </c>
      <c r="B28" s="495" t="str">
        <f>Преподаватели!E8</f>
        <v>Веремеєнко О.В.</v>
      </c>
      <c r="C28" s="496" t="str">
        <f>Преподаватели!F8</f>
        <v>ст.викл.</v>
      </c>
      <c r="D28" s="496" t="s">
        <v>1286</v>
      </c>
      <c r="E28" s="496" t="str">
        <f>Преподаватели!H8</f>
        <v>б.с.</v>
      </c>
      <c r="F28" s="496" t="str">
        <f>Преподаватели!I8</f>
        <v>б.з.</v>
      </c>
      <c r="G28" s="497">
        <f>Преподаватели!AB8</f>
        <v>348.49999999999994</v>
      </c>
      <c r="H28" s="498">
        <f>Преподаватели!AC8</f>
        <v>0.5808333333333332</v>
      </c>
      <c r="I28" s="499">
        <v>45</v>
      </c>
      <c r="J28" s="283">
        <f>G28*I28</f>
        <v>15682.499999999998</v>
      </c>
      <c r="K28" s="284">
        <f>J28*$K$22</f>
        <v>19132.649999999998</v>
      </c>
      <c r="L28" s="283">
        <f>J28/9</f>
        <v>1742.4999999999998</v>
      </c>
      <c r="M28" s="283">
        <f>L60</f>
        <v>0</v>
      </c>
      <c r="N28" s="283">
        <f>L28+M28</f>
        <v>1742.4999999999998</v>
      </c>
      <c r="O28" s="500" t="s">
        <v>1415</v>
      </c>
      <c r="P28" s="504">
        <f>Q28/3</f>
        <v>1759.95</v>
      </c>
      <c r="Q28" s="276">
        <v>5279.85</v>
      </c>
      <c r="R28" s="276"/>
      <c r="S28" s="285"/>
      <c r="T28" s="285">
        <f>G28/9</f>
        <v>38.722222222222214</v>
      </c>
      <c r="U28" s="493"/>
      <c r="V28" s="536">
        <v>351.83000000000004</v>
      </c>
      <c r="W28" s="536">
        <f t="shared" si="0"/>
        <v>-3.3300000000000978</v>
      </c>
      <c r="X28" s="537">
        <v>1759.1500000000003</v>
      </c>
      <c r="Y28" s="541">
        <f t="shared" si="8"/>
        <v>1721.6874999999991</v>
      </c>
      <c r="Z28" s="550">
        <f t="shared" si="9"/>
        <v>39.092222222222226</v>
      </c>
      <c r="AA28" s="550">
        <f t="shared" si="7"/>
        <v>195.46111111111114</v>
      </c>
      <c r="AB28" s="550">
        <f t="shared" si="4"/>
        <v>153.03888888888881</v>
      </c>
      <c r="AC28" s="541">
        <f t="shared" si="5"/>
        <v>38.259722222222202</v>
      </c>
      <c r="AD28" s="550">
        <f t="shared" si="6"/>
        <v>1721.6874999999991</v>
      </c>
      <c r="AE28" s="548">
        <f>AD28</f>
        <v>1721.6874999999991</v>
      </c>
    </row>
    <row r="29" spans="1:31" ht="15" customHeight="1">
      <c r="A29" s="494">
        <f>Преподаватели!A9</f>
        <v>6</v>
      </c>
      <c r="B29" s="495" t="str">
        <f>Преподаватели!E9</f>
        <v>Вітушкіна Р.І.</v>
      </c>
      <c r="C29" s="496" t="str">
        <f>Преподаватели!F9</f>
        <v>ст.викл.</v>
      </c>
      <c r="D29" s="496" t="str">
        <f>Преподаватели!G9</f>
        <v>сум.</v>
      </c>
      <c r="E29" s="496" t="str">
        <f>Преподаватели!H9</f>
        <v>б.с.</v>
      </c>
      <c r="F29" s="496" t="str">
        <f>Преподаватели!I9</f>
        <v>б.з.</v>
      </c>
      <c r="G29" s="497">
        <f>Преподаватели!AB9</f>
        <v>106</v>
      </c>
      <c r="H29" s="498">
        <f>Преподаватели!AC9</f>
        <v>0.17666666666666667</v>
      </c>
      <c r="I29" s="499">
        <v>45</v>
      </c>
      <c r="J29" s="283">
        <f t="shared" ref="J29:J85" si="10">G29*I29</f>
        <v>4770</v>
      </c>
      <c r="K29" s="284">
        <f t="shared" si="1"/>
        <v>5819.4</v>
      </c>
      <c r="L29" s="283">
        <f>J29/9</f>
        <v>530</v>
      </c>
      <c r="M29" s="283">
        <f t="shared" ref="M29:M45" si="11">L61</f>
        <v>20</v>
      </c>
      <c r="N29" s="283">
        <f t="shared" si="2"/>
        <v>550</v>
      </c>
      <c r="O29" s="500" t="s">
        <v>1415</v>
      </c>
      <c r="P29" s="276">
        <f>Q29/3</f>
        <v>580.05000000000007</v>
      </c>
      <c r="Q29" s="276">
        <v>1740.15</v>
      </c>
      <c r="R29" s="276"/>
      <c r="S29" s="276"/>
      <c r="T29" s="285">
        <f>G29/9</f>
        <v>11.777777777777779</v>
      </c>
      <c r="U29" s="493"/>
      <c r="V29" s="536">
        <v>106</v>
      </c>
      <c r="W29" s="536">
        <f t="shared" si="0"/>
        <v>0</v>
      </c>
      <c r="X29" s="537">
        <v>580</v>
      </c>
      <c r="Y29" s="541">
        <f t="shared" si="8"/>
        <v>512.5</v>
      </c>
      <c r="Z29" s="550">
        <f t="shared" si="9"/>
        <v>11.777777777777779</v>
      </c>
      <c r="AA29" s="550">
        <f t="shared" si="7"/>
        <v>58.888888888888893</v>
      </c>
      <c r="AB29" s="550">
        <f t="shared" si="4"/>
        <v>47.111111111111107</v>
      </c>
      <c r="AC29" s="541">
        <f t="shared" si="5"/>
        <v>11.777777777777777</v>
      </c>
      <c r="AD29" s="550">
        <f t="shared" si="6"/>
        <v>530</v>
      </c>
      <c r="AE29" s="551">
        <f>AD29+AD61</f>
        <v>512.5</v>
      </c>
    </row>
    <row r="30" spans="1:31" ht="15" customHeight="1">
      <c r="A30" s="494">
        <f>Преподаватели!A10</f>
        <v>7</v>
      </c>
      <c r="B30" s="495" t="str">
        <f>Преподаватели!E10</f>
        <v>Гаргола Ю.Г.</v>
      </c>
      <c r="C30" s="496" t="str">
        <f>Преподаватели!F10</f>
        <v>доц.</v>
      </c>
      <c r="D30" s="496" t="str">
        <f>Преподаватели!G10</f>
        <v>сум.</v>
      </c>
      <c r="E30" s="496" t="str">
        <f>Преподаватели!H10</f>
        <v>к.н.</v>
      </c>
      <c r="F30" s="496" t="s">
        <v>1239</v>
      </c>
      <c r="G30" s="497">
        <f>Преподаватели!AB10</f>
        <v>175.75</v>
      </c>
      <c r="H30" s="498">
        <f>Преподаватели!AC10</f>
        <v>0.29291666666666666</v>
      </c>
      <c r="I30" s="499">
        <v>65</v>
      </c>
      <c r="J30" s="283">
        <f t="shared" si="10"/>
        <v>11423.75</v>
      </c>
      <c r="K30" s="284">
        <f t="shared" si="1"/>
        <v>13936.975</v>
      </c>
      <c r="L30" s="283">
        <f>J30/9</f>
        <v>1269.3055555555557</v>
      </c>
      <c r="M30" s="283">
        <f t="shared" si="11"/>
        <v>462.22222222222223</v>
      </c>
      <c r="N30" s="283">
        <f t="shared" si="2"/>
        <v>1731.5277777777778</v>
      </c>
      <c r="O30" s="500" t="s">
        <v>1415</v>
      </c>
      <c r="P30" s="276">
        <f>Q30/3</f>
        <v>1626.95</v>
      </c>
      <c r="Q30" s="276">
        <v>4880.8500000000004</v>
      </c>
      <c r="R30" s="276"/>
      <c r="S30" s="276"/>
      <c r="T30" s="285">
        <f>G30/9</f>
        <v>19.527777777777779</v>
      </c>
      <c r="U30" s="493"/>
      <c r="V30" s="536">
        <v>161.25</v>
      </c>
      <c r="W30" s="536">
        <f t="shared" si="0"/>
        <v>14.5</v>
      </c>
      <c r="X30" s="537">
        <v>1626.8055555555554</v>
      </c>
      <c r="Y30" s="541">
        <f t="shared" si="8"/>
        <v>1862.4305555555557</v>
      </c>
      <c r="Z30" s="550">
        <f t="shared" si="9"/>
        <v>17.916666666666668</v>
      </c>
      <c r="AA30" s="550">
        <f t="shared" si="7"/>
        <v>89.583333333333343</v>
      </c>
      <c r="AB30" s="550">
        <f t="shared" si="4"/>
        <v>86.166666666666657</v>
      </c>
      <c r="AC30" s="541">
        <f t="shared" si="5"/>
        <v>21.541666666666664</v>
      </c>
      <c r="AD30" s="550">
        <f t="shared" si="6"/>
        <v>1400.2083333333333</v>
      </c>
      <c r="AE30" s="551">
        <f>AD30+AD62</f>
        <v>1862.4305555555554</v>
      </c>
    </row>
    <row r="31" spans="1:31" ht="28.5">
      <c r="A31" s="494">
        <f>Преподаватели!A11</f>
        <v>8</v>
      </c>
      <c r="B31" s="495" t="str">
        <f>Преподаватели!E11</f>
        <v>Головіна О.В.</v>
      </c>
      <c r="C31" s="496" t="str">
        <f>Преподаватели!F11</f>
        <v>доц.</v>
      </c>
      <c r="D31" s="496" t="str">
        <f>Преподаватели!G11</f>
        <v>шт.</v>
      </c>
      <c r="E31" s="496" t="str">
        <f>Преподаватели!H11</f>
        <v>к.н.</v>
      </c>
      <c r="F31" s="496" t="s">
        <v>1237</v>
      </c>
      <c r="G31" s="497">
        <f>Преподаватели!AB11</f>
        <v>549.16999999999985</v>
      </c>
      <c r="H31" s="498">
        <f>Преподаватели!AC11</f>
        <v>0.91528333333333312</v>
      </c>
      <c r="I31" s="499">
        <v>80</v>
      </c>
      <c r="J31" s="283">
        <f t="shared" si="10"/>
        <v>43933.599999999991</v>
      </c>
      <c r="K31" s="284">
        <f t="shared" si="1"/>
        <v>53598.991999999991</v>
      </c>
      <c r="L31" s="283">
        <f>J31/10</f>
        <v>4393.3599999999988</v>
      </c>
      <c r="M31" s="283">
        <f t="shared" si="11"/>
        <v>377</v>
      </c>
      <c r="N31" s="283">
        <f t="shared" si="2"/>
        <v>4770.3599999999988</v>
      </c>
      <c r="O31" s="501">
        <v>5790.5999999999995</v>
      </c>
      <c r="P31" s="285"/>
      <c r="Q31" s="285"/>
      <c r="R31" s="276"/>
      <c r="S31" s="276"/>
      <c r="T31" s="502">
        <f>N31-O31</f>
        <v>-1020.2400000000007</v>
      </c>
      <c r="U31" s="493" t="s">
        <v>1414</v>
      </c>
      <c r="V31" s="536">
        <v>670.69999999999993</v>
      </c>
      <c r="W31" s="536">
        <f t="shared" si="0"/>
        <v>-121.53000000000009</v>
      </c>
      <c r="X31" s="537">
        <v>5742.5999999999995</v>
      </c>
      <c r="Y31" s="544">
        <f>(N31*10-X31*6)/4</f>
        <v>3311.9999999999982</v>
      </c>
      <c r="Z31" s="550">
        <f t="shared" si="3"/>
        <v>67.069999999999993</v>
      </c>
      <c r="AA31" s="549">
        <f>Z31*6</f>
        <v>402.41999999999996</v>
      </c>
      <c r="AB31" s="550">
        <f t="shared" si="4"/>
        <v>146.74999999999989</v>
      </c>
      <c r="AC31" s="541">
        <f t="shared" si="5"/>
        <v>36.687499999999972</v>
      </c>
      <c r="AD31" s="550">
        <f t="shared" si="6"/>
        <v>2934.9999999999977</v>
      </c>
      <c r="AE31" s="551">
        <f>AD31+AD63</f>
        <v>3311.9999999999977</v>
      </c>
    </row>
    <row r="32" spans="1:31" ht="28.5">
      <c r="A32" s="494">
        <f>Преподаватели!A12</f>
        <v>9</v>
      </c>
      <c r="B32" s="495" t="str">
        <f>Преподаватели!E12</f>
        <v>Друженко І.А.</v>
      </c>
      <c r="C32" s="496" t="str">
        <f>Преподаватели!F12</f>
        <v>доц.</v>
      </c>
      <c r="D32" s="496" t="str">
        <f>Преподаватели!G12</f>
        <v>сум.</v>
      </c>
      <c r="E32" s="496" t="s">
        <v>1240</v>
      </c>
      <c r="F32" s="496" t="s">
        <v>1239</v>
      </c>
      <c r="G32" s="497">
        <f>Преподаватели!AB12</f>
        <v>154.22</v>
      </c>
      <c r="H32" s="498">
        <f>Преподаватели!AC12</f>
        <v>0.25703333333333334</v>
      </c>
      <c r="I32" s="499">
        <v>65</v>
      </c>
      <c r="J32" s="283">
        <f t="shared" si="10"/>
        <v>10024.299999999999</v>
      </c>
      <c r="K32" s="284">
        <f t="shared" si="1"/>
        <v>12229.645999999999</v>
      </c>
      <c r="L32" s="283">
        <f>J32/9</f>
        <v>1113.8111111111111</v>
      </c>
      <c r="M32" s="283">
        <f t="shared" si="11"/>
        <v>0</v>
      </c>
      <c r="N32" s="283">
        <f t="shared" si="2"/>
        <v>1113.8111111111111</v>
      </c>
      <c r="O32" s="500" t="s">
        <v>1415</v>
      </c>
      <c r="P32" s="505">
        <f>Q32/3</f>
        <v>831.05000000000007</v>
      </c>
      <c r="Q32" s="276">
        <v>2493.15</v>
      </c>
      <c r="R32" s="285">
        <f>N32*3</f>
        <v>3341.4333333333334</v>
      </c>
      <c r="S32" s="502">
        <f>R32-Q32</f>
        <v>848.2833333333333</v>
      </c>
      <c r="T32" s="285">
        <f>G32/9</f>
        <v>17.135555555555555</v>
      </c>
      <c r="U32" s="506" t="s">
        <v>1821</v>
      </c>
      <c r="V32" s="536">
        <v>136</v>
      </c>
      <c r="W32" s="536">
        <f t="shared" si="0"/>
        <v>18.22</v>
      </c>
      <c r="X32" s="537">
        <v>982.22222222222217</v>
      </c>
      <c r="Y32" s="541">
        <f t="shared" si="8"/>
        <v>1278.297222222222</v>
      </c>
      <c r="Z32" s="550">
        <f t="shared" si="9"/>
        <v>15.111111111111111</v>
      </c>
      <c r="AA32" s="550">
        <f t="shared" si="7"/>
        <v>75.555555555555557</v>
      </c>
      <c r="AB32" s="550">
        <f t="shared" si="4"/>
        <v>78.664444444444442</v>
      </c>
      <c r="AC32" s="541">
        <f t="shared" si="5"/>
        <v>19.66611111111111</v>
      </c>
      <c r="AD32" s="550">
        <f t="shared" si="6"/>
        <v>1278.2972222222222</v>
      </c>
      <c r="AE32" s="548">
        <f t="shared" ref="AE32:AE56" si="12">AD32</f>
        <v>1278.2972222222222</v>
      </c>
    </row>
    <row r="33" spans="1:31" ht="28.5">
      <c r="A33" s="494">
        <f>Преподаватели!A13</f>
        <v>10</v>
      </c>
      <c r="B33" s="495" t="str">
        <f>Преподаватели!E13</f>
        <v>Зінченко Є.Г.</v>
      </c>
      <c r="C33" s="496" t="str">
        <f>Преподаватели!F13</f>
        <v>ст.викл.</v>
      </c>
      <c r="D33" s="496" t="str">
        <f>Преподаватели!G13</f>
        <v>шт.</v>
      </c>
      <c r="E33" s="496" t="str">
        <f>Преподаватели!H13</f>
        <v>б.с.</v>
      </c>
      <c r="F33" s="496" t="str">
        <f>Преподаватели!I13</f>
        <v>б.з.</v>
      </c>
      <c r="G33" s="497">
        <f>Преподаватели!AB13</f>
        <v>272.43</v>
      </c>
      <c r="H33" s="498">
        <f>Преподаватели!AC13</f>
        <v>0.45405000000000001</v>
      </c>
      <c r="I33" s="499">
        <v>55</v>
      </c>
      <c r="J33" s="283">
        <f t="shared" si="10"/>
        <v>14983.65</v>
      </c>
      <c r="K33" s="284">
        <f t="shared" si="1"/>
        <v>18280.053</v>
      </c>
      <c r="L33" s="283">
        <f>J33/10</f>
        <v>1498.365</v>
      </c>
      <c r="M33" s="283">
        <f t="shared" si="11"/>
        <v>2376.4050000000002</v>
      </c>
      <c r="N33" s="283">
        <f t="shared" si="2"/>
        <v>3874.7700000000004</v>
      </c>
      <c r="O33" s="501">
        <v>3767.1749999999997</v>
      </c>
      <c r="P33" s="285"/>
      <c r="Q33" s="285"/>
      <c r="R33" s="276"/>
      <c r="S33" s="276"/>
      <c r="T33" s="502">
        <f>N33-O33</f>
        <v>107.59500000000071</v>
      </c>
      <c r="U33" s="493" t="s">
        <v>1414</v>
      </c>
      <c r="V33" s="536">
        <v>248.22</v>
      </c>
      <c r="W33" s="536">
        <f t="shared" si="0"/>
        <v>24.210000000000008</v>
      </c>
      <c r="X33" s="537">
        <v>3830.1749999999997</v>
      </c>
      <c r="Y33" s="544">
        <f t="shared" ref="Y33:Y34" si="13">(N33*10-X33*6)/4</f>
        <v>3941.6625000000013</v>
      </c>
      <c r="Z33" s="550">
        <f t="shared" si="3"/>
        <v>24.821999999999999</v>
      </c>
      <c r="AA33" s="549">
        <f>Z33*6</f>
        <v>148.93199999999999</v>
      </c>
      <c r="AB33" s="550">
        <f t="shared" si="4"/>
        <v>123.49800000000002</v>
      </c>
      <c r="AC33" s="541">
        <f t="shared" si="5"/>
        <v>30.874500000000005</v>
      </c>
      <c r="AD33" s="550">
        <f t="shared" si="6"/>
        <v>1698.0975000000003</v>
      </c>
      <c r="AE33" s="551">
        <f t="shared" ref="AE33:AE43" si="14">AD33+AD65</f>
        <v>3941.6625000000004</v>
      </c>
    </row>
    <row r="34" spans="1:31" ht="16.5">
      <c r="A34" s="494">
        <f>Преподаватели!A14</f>
        <v>11</v>
      </c>
      <c r="B34" s="495" t="str">
        <f>Преподаватели!E14</f>
        <v>Кабанова О.О.</v>
      </c>
      <c r="C34" s="496" t="str">
        <f>Преподаватели!F14</f>
        <v>доц.</v>
      </c>
      <c r="D34" s="496" t="str">
        <f>Преподаватели!G14</f>
        <v>шт.</v>
      </c>
      <c r="E34" s="496" t="str">
        <f>Преподаватели!H14</f>
        <v>к.н.</v>
      </c>
      <c r="F34" s="496" t="str">
        <f>Преподаватели!I14</f>
        <v>б.з.</v>
      </c>
      <c r="G34" s="497">
        <f>Преподаватели!AB14</f>
        <v>744.51000000000022</v>
      </c>
      <c r="H34" s="498">
        <f>Преподаватели!AC14</f>
        <v>1.2408500000000005</v>
      </c>
      <c r="I34" s="499">
        <v>80</v>
      </c>
      <c r="J34" s="283">
        <f t="shared" si="10"/>
        <v>59560.800000000017</v>
      </c>
      <c r="K34" s="284">
        <f t="shared" si="1"/>
        <v>72664.176000000021</v>
      </c>
      <c r="L34" s="283">
        <f>J34/10</f>
        <v>5956.0800000000017</v>
      </c>
      <c r="M34" s="283">
        <f t="shared" si="11"/>
        <v>2054.7800000000002</v>
      </c>
      <c r="N34" s="283">
        <f t="shared" si="2"/>
        <v>8010.8600000000024</v>
      </c>
      <c r="O34" s="501">
        <v>7793.64</v>
      </c>
      <c r="P34" s="285"/>
      <c r="Q34" s="285"/>
      <c r="R34" s="276"/>
      <c r="S34" s="276"/>
      <c r="T34" s="285">
        <f>N34-O34</f>
        <v>217.22000000000207</v>
      </c>
      <c r="U34" s="493"/>
      <c r="V34" s="536">
        <v>707.64</v>
      </c>
      <c r="W34" s="536">
        <f t="shared" si="0"/>
        <v>36.870000000000232</v>
      </c>
      <c r="X34" s="537">
        <v>7793.64</v>
      </c>
      <c r="Y34" s="544">
        <f t="shared" si="13"/>
        <v>8336.6900000000041</v>
      </c>
      <c r="Z34" s="550">
        <f t="shared" si="3"/>
        <v>70.763999999999996</v>
      </c>
      <c r="AA34" s="549">
        <f>Z34*6</f>
        <v>424.58399999999995</v>
      </c>
      <c r="AB34" s="550">
        <f t="shared" si="4"/>
        <v>319.92600000000027</v>
      </c>
      <c r="AC34" s="541">
        <f t="shared" si="5"/>
        <v>79.981500000000068</v>
      </c>
      <c r="AD34" s="550">
        <f t="shared" si="6"/>
        <v>6398.5200000000059</v>
      </c>
      <c r="AE34" s="551">
        <f t="shared" si="14"/>
        <v>8336.690000000006</v>
      </c>
    </row>
    <row r="35" spans="1:31" ht="15" customHeight="1">
      <c r="A35" s="494">
        <f>Преподаватели!A15</f>
        <v>12</v>
      </c>
      <c r="B35" s="495" t="str">
        <f>Преподаватели!E15</f>
        <v>Квітка Л.Б.</v>
      </c>
      <c r="C35" s="496" t="str">
        <f>Преподаватели!F15</f>
        <v>доц.</v>
      </c>
      <c r="D35" s="496" t="s">
        <v>1286</v>
      </c>
      <c r="E35" s="496" t="str">
        <f>Преподаватели!H15</f>
        <v>к.н.</v>
      </c>
      <c r="F35" s="496" t="str">
        <f>Преподаватели!I15</f>
        <v>б.з.</v>
      </c>
      <c r="G35" s="497">
        <f>Преподаватели!AB15</f>
        <v>8</v>
      </c>
      <c r="H35" s="498">
        <f>Преподаватели!AC15</f>
        <v>1.3333333333333334E-2</v>
      </c>
      <c r="I35" s="499">
        <v>65</v>
      </c>
      <c r="J35" s="283">
        <f t="shared" si="10"/>
        <v>520</v>
      </c>
      <c r="K35" s="284">
        <f t="shared" si="1"/>
        <v>634.4</v>
      </c>
      <c r="L35" s="283">
        <f t="shared" ref="L35:L40" si="15">J35/9</f>
        <v>57.777777777777779</v>
      </c>
      <c r="M35" s="283">
        <f t="shared" si="11"/>
        <v>910</v>
      </c>
      <c r="N35" s="283">
        <f t="shared" si="2"/>
        <v>967.77777777777783</v>
      </c>
      <c r="O35" s="500" t="s">
        <v>1415</v>
      </c>
      <c r="P35" s="276">
        <f>Q35/3</f>
        <v>971.75</v>
      </c>
      <c r="Q35" s="276">
        <v>2915.25</v>
      </c>
      <c r="R35" s="276"/>
      <c r="S35" s="276"/>
      <c r="T35" s="285">
        <f t="shared" ref="T35:T40" si="16">G35/9</f>
        <v>0.88888888888888884</v>
      </c>
      <c r="U35" s="493"/>
      <c r="V35" s="536">
        <v>8</v>
      </c>
      <c r="W35" s="536">
        <f t="shared" si="0"/>
        <v>0</v>
      </c>
      <c r="X35" s="537">
        <v>971.38888888888891</v>
      </c>
      <c r="Y35" s="541">
        <f t="shared" ref="Y35:Y40" si="17">(N35*9-X35*5)/4</f>
        <v>963.26388888888891</v>
      </c>
      <c r="Z35" s="550">
        <f t="shared" ref="Z35:Z40" si="18">V35/9</f>
        <v>0.88888888888888884</v>
      </c>
      <c r="AA35" s="550">
        <f t="shared" si="7"/>
        <v>4.4444444444444446</v>
      </c>
      <c r="AB35" s="550">
        <f t="shared" si="4"/>
        <v>3.5555555555555554</v>
      </c>
      <c r="AC35" s="541">
        <f t="shared" si="5"/>
        <v>0.88888888888888884</v>
      </c>
      <c r="AD35" s="550">
        <f t="shared" si="6"/>
        <v>57.777777777777771</v>
      </c>
      <c r="AE35" s="551">
        <f t="shared" si="14"/>
        <v>963.26388888888891</v>
      </c>
    </row>
    <row r="36" spans="1:31" ht="15" customHeight="1">
      <c r="A36" s="494">
        <f>Преподаватели!A16</f>
        <v>13</v>
      </c>
      <c r="B36" s="495" t="str">
        <f>Преподаватели!E16</f>
        <v>Клепач І.В.</v>
      </c>
      <c r="C36" s="496" t="str">
        <f>Преподаватели!F16</f>
        <v>ст.викл.</v>
      </c>
      <c r="D36" s="496" t="str">
        <f>Преподаватели!G16</f>
        <v>сум.</v>
      </c>
      <c r="E36" s="496" t="str">
        <f>Преподаватели!H16</f>
        <v>б.с.</v>
      </c>
      <c r="F36" s="496" t="str">
        <f>Преподаватели!I16</f>
        <v>б.з.</v>
      </c>
      <c r="G36" s="497">
        <f>Преподаватели!AB16</f>
        <v>240</v>
      </c>
      <c r="H36" s="498">
        <f>Преподаватели!AC16</f>
        <v>0.4</v>
      </c>
      <c r="I36" s="499">
        <v>45</v>
      </c>
      <c r="J36" s="283">
        <f t="shared" si="10"/>
        <v>10800</v>
      </c>
      <c r="K36" s="284">
        <f t="shared" si="1"/>
        <v>13176</v>
      </c>
      <c r="L36" s="283">
        <f t="shared" si="15"/>
        <v>1200</v>
      </c>
      <c r="M36" s="283">
        <f t="shared" si="11"/>
        <v>0</v>
      </c>
      <c r="N36" s="283">
        <f t="shared" si="2"/>
        <v>1200</v>
      </c>
      <c r="O36" s="500" t="s">
        <v>1415</v>
      </c>
      <c r="P36" s="276">
        <f t="shared" ref="P36:P54" si="19">Q36/3</f>
        <v>1262.25</v>
      </c>
      <c r="Q36" s="276">
        <v>3786.75</v>
      </c>
      <c r="R36" s="276"/>
      <c r="S36" s="276"/>
      <c r="T36" s="285">
        <f t="shared" si="16"/>
        <v>26.666666666666668</v>
      </c>
      <c r="U36" s="493"/>
      <c r="V36" s="536">
        <v>246.25</v>
      </c>
      <c r="W36" s="536">
        <f t="shared" si="0"/>
        <v>-6.25</v>
      </c>
      <c r="X36" s="537">
        <v>1262.5</v>
      </c>
      <c r="Y36" s="541">
        <f t="shared" si="17"/>
        <v>1121.875</v>
      </c>
      <c r="Z36" s="550">
        <f t="shared" si="18"/>
        <v>27.361111111111111</v>
      </c>
      <c r="AA36" s="550">
        <f t="shared" si="7"/>
        <v>136.80555555555554</v>
      </c>
      <c r="AB36" s="550">
        <f t="shared" si="4"/>
        <v>103.19444444444446</v>
      </c>
      <c r="AC36" s="541">
        <f t="shared" si="5"/>
        <v>25.798611111111114</v>
      </c>
      <c r="AD36" s="550">
        <f t="shared" si="6"/>
        <v>1160.9375000000002</v>
      </c>
      <c r="AE36" s="551">
        <f t="shared" si="14"/>
        <v>1121.8750000000002</v>
      </c>
    </row>
    <row r="37" spans="1:31" ht="15" customHeight="1">
      <c r="A37" s="494">
        <f>Преподаватели!A17</f>
        <v>14</v>
      </c>
      <c r="B37" s="495" t="str">
        <f>Преподаватели!E17</f>
        <v>Коваленко О.В.</v>
      </c>
      <c r="C37" s="496" t="str">
        <f>Преподаватели!F17</f>
        <v>ст.викл.</v>
      </c>
      <c r="D37" s="496" t="str">
        <f>Преподаватели!G17</f>
        <v>сум.</v>
      </c>
      <c r="E37" s="496" t="str">
        <f>Преподаватели!H17</f>
        <v>б.с.</v>
      </c>
      <c r="F37" s="496" t="str">
        <f>Преподаватели!I17</f>
        <v>б.з.</v>
      </c>
      <c r="G37" s="497">
        <f>Преподаватели!AB17</f>
        <v>55.25</v>
      </c>
      <c r="H37" s="498">
        <f>Преподаватели!AC17</f>
        <v>9.2083333333333336E-2</v>
      </c>
      <c r="I37" s="499">
        <v>45</v>
      </c>
      <c r="J37" s="283">
        <f t="shared" si="10"/>
        <v>2486.25</v>
      </c>
      <c r="K37" s="284">
        <f t="shared" si="1"/>
        <v>3033.2249999999999</v>
      </c>
      <c r="L37" s="283">
        <f t="shared" si="15"/>
        <v>276.25</v>
      </c>
      <c r="M37" s="283">
        <f t="shared" si="11"/>
        <v>671.25</v>
      </c>
      <c r="N37" s="283">
        <f t="shared" si="2"/>
        <v>947.5</v>
      </c>
      <c r="O37" s="500" t="s">
        <v>1415</v>
      </c>
      <c r="P37" s="276">
        <f t="shared" si="19"/>
        <v>952.65</v>
      </c>
      <c r="Q37" s="276">
        <v>2857.95</v>
      </c>
      <c r="R37" s="276"/>
      <c r="S37" s="276"/>
      <c r="T37" s="285">
        <f t="shared" si="16"/>
        <v>6.1388888888888893</v>
      </c>
      <c r="U37" s="493"/>
      <c r="V37" s="536">
        <v>54.5</v>
      </c>
      <c r="W37" s="536">
        <f t="shared" si="0"/>
        <v>0.75</v>
      </c>
      <c r="X37" s="537">
        <v>952.5</v>
      </c>
      <c r="Y37" s="541">
        <f t="shared" si="17"/>
        <v>941.25</v>
      </c>
      <c r="Z37" s="550">
        <f t="shared" si="18"/>
        <v>6.0555555555555554</v>
      </c>
      <c r="AA37" s="550">
        <f t="shared" si="7"/>
        <v>30.277777777777779</v>
      </c>
      <c r="AB37" s="550">
        <f t="shared" si="4"/>
        <v>24.972222222222221</v>
      </c>
      <c r="AC37" s="541">
        <f t="shared" si="5"/>
        <v>6.2430555555555554</v>
      </c>
      <c r="AD37" s="550">
        <f t="shared" si="6"/>
        <v>280.9375</v>
      </c>
      <c r="AE37" s="551">
        <f t="shared" si="14"/>
        <v>941.25</v>
      </c>
    </row>
    <row r="38" spans="1:31" ht="15" customHeight="1">
      <c r="A38" s="494">
        <f>Преподаватели!A18</f>
        <v>15</v>
      </c>
      <c r="B38" s="495" t="str">
        <f>Преподаватели!E18</f>
        <v>Кулікова Т.В.</v>
      </c>
      <c r="C38" s="496" t="str">
        <f>Преподаватели!F18</f>
        <v>доц.</v>
      </c>
      <c r="D38" s="496" t="str">
        <f>Преподаватели!G18</f>
        <v>сум.</v>
      </c>
      <c r="E38" s="496" t="str">
        <f>Преподаватели!H18</f>
        <v>к.н.</v>
      </c>
      <c r="F38" s="496" t="str">
        <f>Преподаватели!I18</f>
        <v>доц.</v>
      </c>
      <c r="G38" s="497">
        <f>Преподаватели!AB18</f>
        <v>20</v>
      </c>
      <c r="H38" s="498">
        <f>Преподаватели!AC18</f>
        <v>3.3333333333333333E-2</v>
      </c>
      <c r="I38" s="499">
        <v>65</v>
      </c>
      <c r="J38" s="283">
        <f t="shared" si="10"/>
        <v>1300</v>
      </c>
      <c r="K38" s="284">
        <f t="shared" si="1"/>
        <v>1586</v>
      </c>
      <c r="L38" s="283">
        <f t="shared" si="15"/>
        <v>144.44444444444446</v>
      </c>
      <c r="M38" s="283">
        <f t="shared" si="11"/>
        <v>3163.3333333333335</v>
      </c>
      <c r="N38" s="283">
        <f t="shared" si="2"/>
        <v>3307.7777777777778</v>
      </c>
      <c r="O38" s="500" t="s">
        <v>1415</v>
      </c>
      <c r="P38" s="276">
        <f t="shared" si="19"/>
        <v>3340.35</v>
      </c>
      <c r="Q38" s="276">
        <v>10021.049999999999</v>
      </c>
      <c r="R38" s="276"/>
      <c r="S38" s="276"/>
      <c r="T38" s="285">
        <f t="shared" si="16"/>
        <v>2.2222222222222223</v>
      </c>
      <c r="U38" s="493"/>
      <c r="V38" s="536">
        <v>18.5</v>
      </c>
      <c r="W38" s="536">
        <f t="shared" si="0"/>
        <v>1.5</v>
      </c>
      <c r="X38" s="537">
        <v>3340.2777777777778</v>
      </c>
      <c r="Y38" s="541">
        <f t="shared" si="17"/>
        <v>3267.1527777777774</v>
      </c>
      <c r="Z38" s="550">
        <f t="shared" si="18"/>
        <v>2.0555555555555554</v>
      </c>
      <c r="AA38" s="550">
        <f t="shared" si="7"/>
        <v>10.277777777777777</v>
      </c>
      <c r="AB38" s="550">
        <f t="shared" si="4"/>
        <v>9.7222222222222232</v>
      </c>
      <c r="AC38" s="541">
        <f t="shared" si="5"/>
        <v>2.4305555555555558</v>
      </c>
      <c r="AD38" s="550">
        <f t="shared" si="6"/>
        <v>157.98611111111111</v>
      </c>
      <c r="AE38" s="551">
        <f t="shared" si="14"/>
        <v>3267.1527777777778</v>
      </c>
    </row>
    <row r="39" spans="1:31" ht="15" customHeight="1">
      <c r="A39" s="494">
        <f>Преподаватели!A19</f>
        <v>16</v>
      </c>
      <c r="B39" s="495" t="str">
        <f>Преподаватели!E19</f>
        <v>Ляпунова Н.М.</v>
      </c>
      <c r="C39" s="496" t="str">
        <f>Преподаватели!F19</f>
        <v>доц.</v>
      </c>
      <c r="D39" s="496" t="str">
        <f>Преподаватели!G19</f>
        <v>сум.</v>
      </c>
      <c r="E39" s="496" t="str">
        <f>Преподаватели!H19</f>
        <v>к.н.</v>
      </c>
      <c r="F39" s="496" t="str">
        <f>Преподаватели!I19</f>
        <v>доц.</v>
      </c>
      <c r="G39" s="497">
        <f>Преподаватели!AB19</f>
        <v>62.25</v>
      </c>
      <c r="H39" s="498">
        <f>Преподаватели!AC19</f>
        <v>0.10375</v>
      </c>
      <c r="I39" s="499">
        <v>65</v>
      </c>
      <c r="J39" s="283">
        <f t="shared" si="10"/>
        <v>4046.25</v>
      </c>
      <c r="K39" s="284">
        <f t="shared" si="1"/>
        <v>4936.4250000000002</v>
      </c>
      <c r="L39" s="283">
        <f t="shared" si="15"/>
        <v>449.58333333333331</v>
      </c>
      <c r="M39" s="283">
        <f t="shared" si="11"/>
        <v>1278.3333333333333</v>
      </c>
      <c r="N39" s="283">
        <f t="shared" si="2"/>
        <v>1727.9166666666665</v>
      </c>
      <c r="O39" s="500" t="s">
        <v>1415</v>
      </c>
      <c r="P39" s="276">
        <f t="shared" si="19"/>
        <v>1857.7</v>
      </c>
      <c r="Q39" s="276">
        <v>5573.1</v>
      </c>
      <c r="R39" s="276"/>
      <c r="S39" s="276"/>
      <c r="T39" s="285">
        <f t="shared" si="16"/>
        <v>6.916666666666667</v>
      </c>
      <c r="U39" s="493"/>
      <c r="V39" s="536">
        <v>64.25</v>
      </c>
      <c r="W39" s="536">
        <f t="shared" si="0"/>
        <v>-2</v>
      </c>
      <c r="X39" s="537">
        <v>1857.9166666666667</v>
      </c>
      <c r="Y39" s="541">
        <f t="shared" si="17"/>
        <v>1565.4166666666661</v>
      </c>
      <c r="Z39" s="550">
        <f t="shared" si="18"/>
        <v>7.1388888888888893</v>
      </c>
      <c r="AA39" s="550">
        <f t="shared" si="7"/>
        <v>35.694444444444443</v>
      </c>
      <c r="AB39" s="550">
        <f t="shared" si="4"/>
        <v>26.555555555555557</v>
      </c>
      <c r="AC39" s="541">
        <f t="shared" si="5"/>
        <v>6.6388888888888893</v>
      </c>
      <c r="AD39" s="550">
        <f t="shared" si="6"/>
        <v>431.52777777777783</v>
      </c>
      <c r="AE39" s="551">
        <f t="shared" si="14"/>
        <v>1565.4166666666667</v>
      </c>
    </row>
    <row r="40" spans="1:31" ht="15" customHeight="1">
      <c r="A40" s="494">
        <f>Преподаватели!A20</f>
        <v>17</v>
      </c>
      <c r="B40" s="495" t="str">
        <f>Преподаватели!E20</f>
        <v>Мєняйлов О.О.</v>
      </c>
      <c r="C40" s="496" t="str">
        <f>Преподаватели!F20</f>
        <v>ст.викл.</v>
      </c>
      <c r="D40" s="496" t="str">
        <f>Преподаватели!G20</f>
        <v>сум.</v>
      </c>
      <c r="E40" s="496" t="s">
        <v>1238</v>
      </c>
      <c r="F40" s="496" t="str">
        <f>Преподаватели!I20</f>
        <v>б.з.</v>
      </c>
      <c r="G40" s="497">
        <f>Преподаватели!AB20</f>
        <v>135.30000000000001</v>
      </c>
      <c r="H40" s="498">
        <f>Преподаватели!AC20</f>
        <v>0.22550000000000001</v>
      </c>
      <c r="I40" s="499">
        <v>65</v>
      </c>
      <c r="J40" s="283">
        <f t="shared" si="10"/>
        <v>8794.5</v>
      </c>
      <c r="K40" s="284">
        <f t="shared" si="1"/>
        <v>10729.289999999999</v>
      </c>
      <c r="L40" s="283">
        <f t="shared" si="15"/>
        <v>977.16666666666663</v>
      </c>
      <c r="M40" s="283">
        <f t="shared" si="11"/>
        <v>43.333333333333336</v>
      </c>
      <c r="N40" s="283">
        <f t="shared" si="2"/>
        <v>1020.5</v>
      </c>
      <c r="O40" s="500" t="s">
        <v>1415</v>
      </c>
      <c r="P40" s="276">
        <f t="shared" si="19"/>
        <v>1022.4499999999999</v>
      </c>
      <c r="Q40" s="276">
        <v>3067.35</v>
      </c>
      <c r="R40" s="276"/>
      <c r="S40" s="276"/>
      <c r="T40" s="285">
        <f t="shared" si="16"/>
        <v>15.033333333333335</v>
      </c>
      <c r="U40" s="493"/>
      <c r="V40" s="536">
        <v>135.55000000000001</v>
      </c>
      <c r="W40" s="536">
        <f t="shared" si="0"/>
        <v>-0.25</v>
      </c>
      <c r="X40" s="537">
        <v>1022.3055555555555</v>
      </c>
      <c r="Y40" s="541">
        <f t="shared" si="17"/>
        <v>1018.2430555555557</v>
      </c>
      <c r="Z40" s="550">
        <f t="shared" si="18"/>
        <v>15.061111111111112</v>
      </c>
      <c r="AA40" s="550">
        <f t="shared" si="7"/>
        <v>75.305555555555557</v>
      </c>
      <c r="AB40" s="550">
        <f t="shared" si="4"/>
        <v>59.994444444444454</v>
      </c>
      <c r="AC40" s="541">
        <f t="shared" si="5"/>
        <v>14.998611111111114</v>
      </c>
      <c r="AD40" s="550">
        <f t="shared" si="6"/>
        <v>974.9097222222224</v>
      </c>
      <c r="AE40" s="551">
        <f t="shared" si="14"/>
        <v>1018.2430555555558</v>
      </c>
    </row>
    <row r="41" spans="1:31" ht="28.5">
      <c r="A41" s="494">
        <f>Преподаватели!A21</f>
        <v>18</v>
      </c>
      <c r="B41" s="495" t="str">
        <f>Преподаватели!E21</f>
        <v>Мєняйлова Г.Є.</v>
      </c>
      <c r="C41" s="496" t="str">
        <f>Преподаватели!F21</f>
        <v>доц.</v>
      </c>
      <c r="D41" s="496" t="str">
        <f>Преподаватели!G21</f>
        <v>шт.сум.</v>
      </c>
      <c r="E41" s="496" t="str">
        <f>Преподаватели!H21</f>
        <v>к.н.</v>
      </c>
      <c r="F41" s="496" t="str">
        <f>Преподаватели!I21</f>
        <v>доц.</v>
      </c>
      <c r="G41" s="497">
        <f>Преподаватели!AB21</f>
        <v>966.62000000000012</v>
      </c>
      <c r="H41" s="498">
        <f>Преподаватели!AC21</f>
        <v>1.6110333333333335</v>
      </c>
      <c r="I41" s="499">
        <v>80</v>
      </c>
      <c r="J41" s="283">
        <f t="shared" si="10"/>
        <v>77329.600000000006</v>
      </c>
      <c r="K41" s="284">
        <f t="shared" si="1"/>
        <v>94342.112000000008</v>
      </c>
      <c r="L41" s="283">
        <f>J41/10</f>
        <v>7732.9600000000009</v>
      </c>
      <c r="M41" s="283">
        <f t="shared" si="11"/>
        <v>2033.3300000000004</v>
      </c>
      <c r="N41" s="283">
        <f>L41+M41</f>
        <v>9766.2900000000009</v>
      </c>
      <c r="O41" s="500">
        <v>9345.9299999999985</v>
      </c>
      <c r="P41" s="276">
        <f t="shared" si="19"/>
        <v>0</v>
      </c>
      <c r="Q41" s="276"/>
      <c r="R41" s="276"/>
      <c r="S41" s="276"/>
      <c r="T41" s="502">
        <f>N41-O41</f>
        <v>420.3600000000024</v>
      </c>
      <c r="U41" s="493" t="s">
        <v>1414</v>
      </c>
      <c r="V41" s="536">
        <v>918.65999999999985</v>
      </c>
      <c r="W41" s="536">
        <f t="shared" si="0"/>
        <v>47.960000000000264</v>
      </c>
      <c r="X41" s="537">
        <v>9377.9299999999985</v>
      </c>
      <c r="Y41" s="544">
        <f>(N41*10-X41*6)/4</f>
        <v>10348.830000000005</v>
      </c>
      <c r="Z41" s="550">
        <f t="shared" si="3"/>
        <v>91.865999999999985</v>
      </c>
      <c r="AA41" s="549">
        <f>Z41*6</f>
        <v>551.19599999999991</v>
      </c>
      <c r="AB41" s="550">
        <f t="shared" si="4"/>
        <v>415.42400000000021</v>
      </c>
      <c r="AC41" s="541">
        <f t="shared" si="5"/>
        <v>103.85600000000005</v>
      </c>
      <c r="AD41" s="550">
        <f t="shared" si="6"/>
        <v>8308.4800000000032</v>
      </c>
      <c r="AE41" s="551">
        <f t="shared" si="14"/>
        <v>10348.830000000004</v>
      </c>
    </row>
    <row r="42" spans="1:31" ht="15" customHeight="1">
      <c r="A42" s="494">
        <f>Преподаватели!A22</f>
        <v>19</v>
      </c>
      <c r="B42" s="495" t="str">
        <f>Преподаватели!E22</f>
        <v>Москалик Г.Ф.</v>
      </c>
      <c r="C42" s="496" t="str">
        <f>Преподаватели!F22</f>
        <v>проф.</v>
      </c>
      <c r="D42" s="496" t="str">
        <f>Преподаватели!G22</f>
        <v>сум.</v>
      </c>
      <c r="E42" s="496" t="str">
        <f>Преподаватели!H22</f>
        <v>д.н.</v>
      </c>
      <c r="F42" s="496" t="str">
        <f>Преподаватели!I22</f>
        <v>проф.</v>
      </c>
      <c r="G42" s="497">
        <f>Преподаватели!AB22</f>
        <v>279.66999999999996</v>
      </c>
      <c r="H42" s="498">
        <f>Преподаватели!AC22</f>
        <v>0.46611666666666662</v>
      </c>
      <c r="I42" s="499">
        <v>65</v>
      </c>
      <c r="J42" s="283">
        <f t="shared" si="10"/>
        <v>18178.549999999996</v>
      </c>
      <c r="K42" s="284">
        <f t="shared" si="1"/>
        <v>22177.830999999995</v>
      </c>
      <c r="L42" s="283">
        <f t="shared" ref="L42:L47" si="20">J42/9</f>
        <v>2019.8388888888885</v>
      </c>
      <c r="M42" s="283">
        <f t="shared" si="11"/>
        <v>30.694444444444443</v>
      </c>
      <c r="N42" s="283">
        <f t="shared" si="2"/>
        <v>2050.5333333333328</v>
      </c>
      <c r="O42" s="500" t="s">
        <v>1415</v>
      </c>
      <c r="P42" s="276">
        <f t="shared" si="19"/>
        <v>1852.5</v>
      </c>
      <c r="Q42" s="276">
        <v>5557.5</v>
      </c>
      <c r="R42" s="276"/>
      <c r="S42" s="276"/>
      <c r="T42" s="285">
        <f>G42/9</f>
        <v>31.074444444444438</v>
      </c>
      <c r="U42" s="493"/>
      <c r="V42" s="536">
        <v>252.25</v>
      </c>
      <c r="W42" s="536">
        <f t="shared" si="0"/>
        <v>27.419999999999959</v>
      </c>
      <c r="X42" s="537">
        <v>1852.5</v>
      </c>
      <c r="Y42" s="541">
        <f t="shared" ref="Y42:Y45" si="21">(N42*9-X42*5)/4</f>
        <v>2298.0749999999989</v>
      </c>
      <c r="Z42" s="550">
        <f t="shared" ref="Z42:Z45" si="22">V42/9</f>
        <v>28.027777777777779</v>
      </c>
      <c r="AA42" s="550">
        <f t="shared" si="7"/>
        <v>140.13888888888889</v>
      </c>
      <c r="AB42" s="550">
        <f t="shared" si="4"/>
        <v>139.53111111111107</v>
      </c>
      <c r="AC42" s="541">
        <f t="shared" si="5"/>
        <v>34.882777777777768</v>
      </c>
      <c r="AD42" s="550">
        <f t="shared" si="6"/>
        <v>2267.380555555555</v>
      </c>
      <c r="AE42" s="551">
        <f t="shared" si="14"/>
        <v>2298.0749999999994</v>
      </c>
    </row>
    <row r="43" spans="1:31" ht="15" customHeight="1">
      <c r="A43" s="494">
        <f>Преподаватели!A23</f>
        <v>20</v>
      </c>
      <c r="B43" s="495" t="str">
        <f>Преподаватели!E23</f>
        <v>Новохатько О.В.</v>
      </c>
      <c r="C43" s="496" t="str">
        <f>Преподаватели!F23</f>
        <v>доц.</v>
      </c>
      <c r="D43" s="496" t="str">
        <f>Преподаватели!G23</f>
        <v>сум.</v>
      </c>
      <c r="E43" s="496" t="str">
        <f>Преподаватели!H23</f>
        <v>к.н.</v>
      </c>
      <c r="F43" s="496" t="str">
        <f>Преподаватели!I23</f>
        <v>доц.</v>
      </c>
      <c r="G43" s="497">
        <f>Преподаватели!AB23</f>
        <v>81</v>
      </c>
      <c r="H43" s="498">
        <f>Преподаватели!AC23</f>
        <v>0.13500000000000001</v>
      </c>
      <c r="I43" s="499">
        <v>65</v>
      </c>
      <c r="J43" s="283">
        <f t="shared" si="10"/>
        <v>5265</v>
      </c>
      <c r="K43" s="284">
        <f t="shared" si="1"/>
        <v>6423.3</v>
      </c>
      <c r="L43" s="283">
        <f t="shared" si="20"/>
        <v>585</v>
      </c>
      <c r="M43" s="283">
        <f t="shared" si="11"/>
        <v>462.22222222222223</v>
      </c>
      <c r="N43" s="283">
        <f t="shared" si="2"/>
        <v>1047.2222222222222</v>
      </c>
      <c r="O43" s="500" t="s">
        <v>1415</v>
      </c>
      <c r="P43" s="276">
        <f t="shared" si="19"/>
        <v>1045.2</v>
      </c>
      <c r="Q43" s="276">
        <v>3135.6</v>
      </c>
      <c r="R43" s="276"/>
      <c r="S43" s="276"/>
      <c r="T43" s="285">
        <f>G43/9</f>
        <v>9</v>
      </c>
      <c r="U43" s="493"/>
      <c r="V43" s="536">
        <v>80.75</v>
      </c>
      <c r="W43" s="536">
        <f t="shared" si="0"/>
        <v>0.25</v>
      </c>
      <c r="X43" s="537">
        <v>1045.4166666666667</v>
      </c>
      <c r="Y43" s="541">
        <f t="shared" si="21"/>
        <v>1049.4791666666665</v>
      </c>
      <c r="Z43" s="550">
        <f t="shared" si="22"/>
        <v>8.9722222222222214</v>
      </c>
      <c r="AA43" s="550">
        <f t="shared" si="7"/>
        <v>44.861111111111107</v>
      </c>
      <c r="AB43" s="550">
        <f t="shared" si="4"/>
        <v>36.138888888888893</v>
      </c>
      <c r="AC43" s="541">
        <f t="shared" si="5"/>
        <v>9.0347222222222232</v>
      </c>
      <c r="AD43" s="550">
        <f t="shared" si="6"/>
        <v>587.25694444444446</v>
      </c>
      <c r="AE43" s="551">
        <f t="shared" si="14"/>
        <v>1049.4791666666665</v>
      </c>
    </row>
    <row r="44" spans="1:31" ht="15" customHeight="1">
      <c r="A44" s="494">
        <f>Преподаватели!A24</f>
        <v>21</v>
      </c>
      <c r="B44" s="495" t="str">
        <f>Преподаватели!E24</f>
        <v>Онішко І.О.</v>
      </c>
      <c r="C44" s="496" t="str">
        <f>Преподаватели!F24</f>
        <v>ст.викл.</v>
      </c>
      <c r="D44" s="496" t="str">
        <f>Преподаватели!G24</f>
        <v>сум.</v>
      </c>
      <c r="E44" s="496" t="str">
        <f>Преподаватели!H24</f>
        <v>б.с.</v>
      </c>
      <c r="F44" s="496" t="str">
        <f>Преподаватели!I24</f>
        <v>б.з.</v>
      </c>
      <c r="G44" s="497">
        <f>Преподаватели!AB24</f>
        <v>0</v>
      </c>
      <c r="H44" s="498">
        <f>Преподаватели!AC24</f>
        <v>0</v>
      </c>
      <c r="I44" s="499">
        <v>45</v>
      </c>
      <c r="J44" s="283">
        <f t="shared" si="10"/>
        <v>0</v>
      </c>
      <c r="K44" s="284">
        <f t="shared" si="1"/>
        <v>0</v>
      </c>
      <c r="L44" s="283">
        <f t="shared" si="20"/>
        <v>0</v>
      </c>
      <c r="M44" s="283">
        <f t="shared" si="11"/>
        <v>990</v>
      </c>
      <c r="N44" s="283">
        <f t="shared" si="2"/>
        <v>990</v>
      </c>
      <c r="O44" s="500" t="s">
        <v>1415</v>
      </c>
      <c r="P44" s="276">
        <f t="shared" si="19"/>
        <v>1070.1000000000001</v>
      </c>
      <c r="Q44" s="276">
        <v>3210.3</v>
      </c>
      <c r="R44" s="276"/>
      <c r="S44" s="276"/>
      <c r="T44" s="285">
        <f>G44/9</f>
        <v>0</v>
      </c>
      <c r="U44" s="493"/>
      <c r="V44" s="536">
        <v>0</v>
      </c>
      <c r="W44" s="536">
        <f t="shared" si="0"/>
        <v>0</v>
      </c>
      <c r="X44" s="537">
        <v>1070</v>
      </c>
      <c r="Y44" s="541">
        <f t="shared" si="21"/>
        <v>890</v>
      </c>
      <c r="Z44" s="550">
        <f t="shared" si="22"/>
        <v>0</v>
      </c>
      <c r="AA44" s="550">
        <f t="shared" si="7"/>
        <v>0</v>
      </c>
      <c r="AB44" s="550">
        <f t="shared" si="4"/>
        <v>0</v>
      </c>
      <c r="AC44" s="541">
        <f t="shared" si="5"/>
        <v>0</v>
      </c>
      <c r="AD44" s="550">
        <f t="shared" si="6"/>
        <v>0</v>
      </c>
      <c r="AE44" s="551">
        <f>AD76</f>
        <v>890</v>
      </c>
    </row>
    <row r="45" spans="1:31" ht="15" customHeight="1">
      <c r="A45" s="494">
        <f>Преподаватели!A25</f>
        <v>22</v>
      </c>
      <c r="B45" s="495" t="str">
        <f>Преподаватели!E25</f>
        <v>Оренштейн Є.Г.</v>
      </c>
      <c r="C45" s="496" t="str">
        <f>Преподаватели!F25</f>
        <v>ст.викл.</v>
      </c>
      <c r="D45" s="496" t="str">
        <f>Преподаватели!G25</f>
        <v>сум.</v>
      </c>
      <c r="E45" s="496" t="str">
        <f>Преподаватели!H25</f>
        <v>б.с.</v>
      </c>
      <c r="F45" s="496" t="str">
        <f>Преподаватели!I25</f>
        <v>б.з.</v>
      </c>
      <c r="G45" s="497">
        <f>Преподаватели!AB25</f>
        <v>184.71</v>
      </c>
      <c r="H45" s="498">
        <f>Преподаватели!AC25</f>
        <v>0.30785000000000001</v>
      </c>
      <c r="I45" s="499">
        <v>45</v>
      </c>
      <c r="J45" s="283">
        <f t="shared" si="10"/>
        <v>8311.9500000000007</v>
      </c>
      <c r="K45" s="284">
        <f t="shared" si="1"/>
        <v>10140.579000000002</v>
      </c>
      <c r="L45" s="283">
        <f t="shared" si="20"/>
        <v>923.55000000000007</v>
      </c>
      <c r="M45" s="283">
        <f t="shared" si="11"/>
        <v>360.49999999999994</v>
      </c>
      <c r="N45" s="283">
        <f t="shared" si="2"/>
        <v>1284.05</v>
      </c>
      <c r="O45" s="500" t="s">
        <v>1415</v>
      </c>
      <c r="P45" s="276">
        <f t="shared" si="19"/>
        <v>1442.25</v>
      </c>
      <c r="Q45" s="276">
        <v>4326.75</v>
      </c>
      <c r="R45" s="276"/>
      <c r="S45" s="276"/>
      <c r="T45" s="285">
        <f>G45/9</f>
        <v>20.523333333333333</v>
      </c>
      <c r="U45" s="493"/>
      <c r="V45" s="536">
        <v>194.25</v>
      </c>
      <c r="W45" s="536">
        <f t="shared" si="0"/>
        <v>-9.539999999999992</v>
      </c>
      <c r="X45" s="537">
        <v>1442.25</v>
      </c>
      <c r="Y45" s="541">
        <f t="shared" si="21"/>
        <v>1086.2999999999997</v>
      </c>
      <c r="Z45" s="550">
        <f t="shared" si="22"/>
        <v>21.583333333333332</v>
      </c>
      <c r="AA45" s="550">
        <f t="shared" si="7"/>
        <v>107.91666666666666</v>
      </c>
      <c r="AB45" s="550">
        <f t="shared" si="4"/>
        <v>76.793333333333351</v>
      </c>
      <c r="AC45" s="541">
        <f t="shared" si="5"/>
        <v>19.198333333333338</v>
      </c>
      <c r="AD45" s="550">
        <f t="shared" si="6"/>
        <v>863.92500000000018</v>
      </c>
      <c r="AE45" s="551">
        <f>AD45+AD77</f>
        <v>1086.3000000000002</v>
      </c>
    </row>
    <row r="46" spans="1:31" ht="28.5">
      <c r="A46" s="494">
        <f>Преподаватели!A26</f>
        <v>23</v>
      </c>
      <c r="B46" s="495" t="str">
        <f>Преподаватели!E26</f>
        <v>Пилипенко В.І.</v>
      </c>
      <c r="C46" s="496" t="str">
        <f>Преподаватели!F26</f>
        <v>доц.</v>
      </c>
      <c r="D46" s="496" t="str">
        <f>Преподаватели!G26</f>
        <v>сум.</v>
      </c>
      <c r="E46" s="496" t="str">
        <f>Преподаватели!H26</f>
        <v>к.н.</v>
      </c>
      <c r="F46" s="496" t="s">
        <v>1239</v>
      </c>
      <c r="G46" s="497">
        <f>Преподаватели!AB26</f>
        <v>140.25</v>
      </c>
      <c r="H46" s="498">
        <f>Преподаватели!AC26</f>
        <v>0.23375000000000001</v>
      </c>
      <c r="I46" s="499">
        <v>65</v>
      </c>
      <c r="J46" s="283">
        <f t="shared" si="10"/>
        <v>9116.25</v>
      </c>
      <c r="K46" s="284">
        <f t="shared" si="1"/>
        <v>11121.824999999999</v>
      </c>
      <c r="L46" s="283">
        <f t="shared" si="20"/>
        <v>1012.9166666666666</v>
      </c>
      <c r="M46" s="283"/>
      <c r="N46" s="283">
        <f t="shared" si="2"/>
        <v>1012.9166666666666</v>
      </c>
      <c r="O46" s="500">
        <v>944.06000000000006</v>
      </c>
      <c r="P46" s="276">
        <f t="shared" si="19"/>
        <v>0</v>
      </c>
      <c r="Q46" s="276"/>
      <c r="R46" s="276"/>
      <c r="S46" s="276"/>
      <c r="T46" s="502">
        <f>N46-O46</f>
        <v>68.85666666666657</v>
      </c>
      <c r="U46" s="493" t="s">
        <v>1414</v>
      </c>
      <c r="V46" s="536">
        <v>140</v>
      </c>
      <c r="W46" s="536">
        <f t="shared" si="0"/>
        <v>0.25</v>
      </c>
      <c r="X46" s="537">
        <v>1011.1111111111111</v>
      </c>
      <c r="Y46" s="544">
        <f>(N46*10-X46*6)/4</f>
        <v>1015.625</v>
      </c>
      <c r="Z46" s="550">
        <f t="shared" si="3"/>
        <v>14</v>
      </c>
      <c r="AA46" s="549">
        <f>Z46*6</f>
        <v>84</v>
      </c>
      <c r="AB46" s="550">
        <f t="shared" si="4"/>
        <v>56.25</v>
      </c>
      <c r="AC46" s="541">
        <f t="shared" si="5"/>
        <v>14.0625</v>
      </c>
      <c r="AD46" s="550">
        <f t="shared" si="6"/>
        <v>914.0625</v>
      </c>
      <c r="AE46" s="548">
        <f t="shared" si="12"/>
        <v>914.0625</v>
      </c>
    </row>
    <row r="47" spans="1:31" ht="15" customHeight="1">
      <c r="A47" s="494">
        <f>Преподаватели!A27</f>
        <v>24</v>
      </c>
      <c r="B47" s="495" t="str">
        <f>Преподаватели!E27</f>
        <v>Плетніков В.Г.</v>
      </c>
      <c r="C47" s="496" t="str">
        <f>Преподаватели!F27</f>
        <v>викл.</v>
      </c>
      <c r="D47" s="496" t="str">
        <f>Преподаватели!G27</f>
        <v>сум.</v>
      </c>
      <c r="E47" s="496" t="str">
        <f>Преподаватели!H27</f>
        <v>б.с.</v>
      </c>
      <c r="F47" s="496" t="str">
        <f>Преподаватели!I27</f>
        <v>б.з.</v>
      </c>
      <c r="G47" s="497">
        <f>Преподаватели!AB27</f>
        <v>118</v>
      </c>
      <c r="H47" s="498">
        <f>Преподаватели!AC27</f>
        <v>0.19666666666666666</v>
      </c>
      <c r="I47" s="499">
        <v>45</v>
      </c>
      <c r="J47" s="283">
        <f t="shared" si="10"/>
        <v>5310</v>
      </c>
      <c r="K47" s="284">
        <f t="shared" si="1"/>
        <v>6478.2</v>
      </c>
      <c r="L47" s="283">
        <f t="shared" si="20"/>
        <v>590</v>
      </c>
      <c r="M47" s="283"/>
      <c r="N47" s="283">
        <f t="shared" si="2"/>
        <v>590</v>
      </c>
      <c r="O47" s="500" t="s">
        <v>1415</v>
      </c>
      <c r="P47" s="276">
        <f t="shared" si="19"/>
        <v>597.6</v>
      </c>
      <c r="Q47" s="276">
        <v>1792.8</v>
      </c>
      <c r="R47" s="276"/>
      <c r="S47" s="276"/>
      <c r="T47" s="285">
        <f>G47/9</f>
        <v>13.111111111111111</v>
      </c>
      <c r="U47" s="493"/>
      <c r="V47" s="536">
        <v>119.5</v>
      </c>
      <c r="W47" s="536">
        <f t="shared" si="0"/>
        <v>-1.5</v>
      </c>
      <c r="X47" s="537">
        <v>597.5</v>
      </c>
      <c r="Y47" s="541">
        <f t="shared" ref="Y47" si="23">(N47*9-X47*5)/4</f>
        <v>580.625</v>
      </c>
      <c r="Z47" s="550">
        <f t="shared" ref="Z47" si="24">V47/9</f>
        <v>13.277777777777779</v>
      </c>
      <c r="AA47" s="550">
        <f t="shared" si="7"/>
        <v>66.388888888888886</v>
      </c>
      <c r="AB47" s="550">
        <f t="shared" si="4"/>
        <v>51.611111111111114</v>
      </c>
      <c r="AC47" s="541">
        <f t="shared" si="5"/>
        <v>12.902777777777779</v>
      </c>
      <c r="AD47" s="550">
        <f t="shared" si="6"/>
        <v>580.625</v>
      </c>
      <c r="AE47" s="548">
        <f t="shared" si="12"/>
        <v>580.625</v>
      </c>
    </row>
    <row r="48" spans="1:31" ht="16.5">
      <c r="A48" s="494">
        <f>Преподаватели!A28</f>
        <v>25</v>
      </c>
      <c r="B48" s="495" t="str">
        <f>Преподаватели!E28</f>
        <v>Поліщук Д.В.</v>
      </c>
      <c r="C48" s="496" t="str">
        <f>Преподаватели!F28</f>
        <v>доц.</v>
      </c>
      <c r="D48" s="496" t="str">
        <f>Преподаватели!G28</f>
        <v>шт.</v>
      </c>
      <c r="E48" s="496" t="str">
        <f>Преподаватели!H28</f>
        <v>к.н.</v>
      </c>
      <c r="F48" s="496" t="str">
        <f>Преподаватели!I28</f>
        <v>б.з.</v>
      </c>
      <c r="G48" s="497">
        <f>Преподаватели!AB28</f>
        <v>110.5</v>
      </c>
      <c r="H48" s="498">
        <f>Преподаватели!AC28</f>
        <v>0.18416666666666667</v>
      </c>
      <c r="I48" s="499">
        <v>80</v>
      </c>
      <c r="J48" s="283">
        <f t="shared" si="10"/>
        <v>8840</v>
      </c>
      <c r="K48" s="284">
        <f t="shared" si="1"/>
        <v>10784.8</v>
      </c>
      <c r="L48" s="283">
        <f>J48/10</f>
        <v>884</v>
      </c>
      <c r="M48" s="283"/>
      <c r="N48" s="283">
        <f t="shared" si="2"/>
        <v>884</v>
      </c>
      <c r="O48" s="500">
        <v>1155.1200000000001</v>
      </c>
      <c r="P48" s="276">
        <f t="shared" si="19"/>
        <v>0</v>
      </c>
      <c r="Q48" s="276"/>
      <c r="R48" s="276"/>
      <c r="S48" s="276"/>
      <c r="T48" s="285">
        <f>N48-O48</f>
        <v>-271.12000000000012</v>
      </c>
      <c r="U48" s="493"/>
      <c r="V48" s="536">
        <v>144.39000000000001</v>
      </c>
      <c r="W48" s="536">
        <f t="shared" si="0"/>
        <v>-33.890000000000015</v>
      </c>
      <c r="X48" s="537">
        <v>1155.1200000000001</v>
      </c>
      <c r="Y48" s="544">
        <f t="shared" ref="Y48:Y49" si="25">(N48*10-X48*6)/4</f>
        <v>477.31999999999971</v>
      </c>
      <c r="Z48" s="550">
        <f t="shared" si="3"/>
        <v>14.439000000000002</v>
      </c>
      <c r="AA48" s="549">
        <f>Z48*6</f>
        <v>86.634000000000015</v>
      </c>
      <c r="AB48" s="550">
        <f t="shared" si="4"/>
        <v>23.865999999999985</v>
      </c>
      <c r="AC48" s="541">
        <f t="shared" si="5"/>
        <v>5.9664999999999964</v>
      </c>
      <c r="AD48" s="550">
        <f t="shared" si="6"/>
        <v>477.31999999999971</v>
      </c>
      <c r="AE48" s="548">
        <f t="shared" si="12"/>
        <v>477.31999999999971</v>
      </c>
    </row>
    <row r="49" spans="1:31" ht="28.5">
      <c r="A49" s="494">
        <f>Преподаватели!A29</f>
        <v>26</v>
      </c>
      <c r="B49" s="495" t="str">
        <f>Преподаватели!E29</f>
        <v>Рудь Ю.Л.</v>
      </c>
      <c r="C49" s="496" t="str">
        <f>Преподаватели!F29</f>
        <v>доц.</v>
      </c>
      <c r="D49" s="496" t="str">
        <f>Преподаватели!G29</f>
        <v>шт.</v>
      </c>
      <c r="E49" s="496" t="str">
        <f>Преподаватели!H29</f>
        <v>к.н.</v>
      </c>
      <c r="F49" s="496" t="str">
        <f>Преподаватели!I29</f>
        <v>б.з.</v>
      </c>
      <c r="G49" s="497">
        <f>Преподаватели!AB29</f>
        <v>643.82000000000028</v>
      </c>
      <c r="H49" s="498">
        <f>Преподаватели!AC29</f>
        <v>1.0730333333333337</v>
      </c>
      <c r="I49" s="499">
        <v>80</v>
      </c>
      <c r="J49" s="283">
        <f>G49*I49</f>
        <v>51505.60000000002</v>
      </c>
      <c r="K49" s="284">
        <f>J49*$K$22</f>
        <v>62836.832000000024</v>
      </c>
      <c r="L49" s="283">
        <f>J49/10</f>
        <v>5150.5600000000022</v>
      </c>
      <c r="M49" s="283">
        <f>L78</f>
        <v>1110.98</v>
      </c>
      <c r="N49" s="283">
        <f>L49+M49</f>
        <v>6261.5400000000027</v>
      </c>
      <c r="O49" s="501">
        <v>5960.6949999999988</v>
      </c>
      <c r="P49" s="276">
        <f t="shared" si="19"/>
        <v>0</v>
      </c>
      <c r="Q49" s="285"/>
      <c r="R49" s="276"/>
      <c r="S49" s="276"/>
      <c r="T49" s="502">
        <f>N49-O49</f>
        <v>300.84500000000389</v>
      </c>
      <c r="U49" s="493" t="s">
        <v>1414</v>
      </c>
      <c r="V49" s="536">
        <v>602.02999999999986</v>
      </c>
      <c r="W49" s="536">
        <f t="shared" si="0"/>
        <v>41.790000000000418</v>
      </c>
      <c r="X49" s="537">
        <v>5988.6449999999986</v>
      </c>
      <c r="Y49" s="544">
        <f t="shared" si="25"/>
        <v>6670.882500000007</v>
      </c>
      <c r="Z49" s="550">
        <f t="shared" si="3"/>
        <v>60.202999999999989</v>
      </c>
      <c r="AA49" s="549">
        <f>Z49*6</f>
        <v>361.21799999999996</v>
      </c>
      <c r="AB49" s="550">
        <f t="shared" si="4"/>
        <v>282.60200000000032</v>
      </c>
      <c r="AC49" s="541">
        <f t="shared" si="5"/>
        <v>70.650500000000079</v>
      </c>
      <c r="AD49" s="550">
        <f t="shared" si="6"/>
        <v>5652.0400000000063</v>
      </c>
      <c r="AE49" s="551">
        <f>AD49+AD78</f>
        <v>6670.8825000000061</v>
      </c>
    </row>
    <row r="50" spans="1:31" ht="15" customHeight="1">
      <c r="A50" s="494">
        <f>Преподаватели!A30</f>
        <v>27</v>
      </c>
      <c r="B50" s="495" t="str">
        <f>Преподаватели!E30</f>
        <v>Самарець Н.А.</v>
      </c>
      <c r="C50" s="496" t="str">
        <f>Преподаватели!F30</f>
        <v>ст.викл.</v>
      </c>
      <c r="D50" s="496" t="str">
        <f>Преподаватели!G30</f>
        <v>сум.</v>
      </c>
      <c r="E50" s="496" t="str">
        <f>Преподаватели!H30</f>
        <v>б.с.</v>
      </c>
      <c r="F50" s="496" t="str">
        <f>Преподаватели!I30</f>
        <v>б.з.</v>
      </c>
      <c r="G50" s="497">
        <f>Преподаватели!AB30</f>
        <v>60.75</v>
      </c>
      <c r="H50" s="498">
        <f>Преподаватели!AC30</f>
        <v>0.10125000000000001</v>
      </c>
      <c r="I50" s="499">
        <v>45</v>
      </c>
      <c r="J50" s="283">
        <f t="shared" si="10"/>
        <v>2733.75</v>
      </c>
      <c r="K50" s="284">
        <f t="shared" si="1"/>
        <v>3335.1749999999997</v>
      </c>
      <c r="L50" s="283">
        <f>J50/9</f>
        <v>303.75</v>
      </c>
      <c r="M50" s="283">
        <f>L79</f>
        <v>362.5</v>
      </c>
      <c r="N50" s="283">
        <f t="shared" si="2"/>
        <v>666.25</v>
      </c>
      <c r="O50" s="500" t="s">
        <v>1415</v>
      </c>
      <c r="P50" s="276">
        <f t="shared" si="19"/>
        <v>765</v>
      </c>
      <c r="Q50" s="276">
        <v>2295</v>
      </c>
      <c r="R50" s="276"/>
      <c r="S50" s="276"/>
      <c r="T50" s="285">
        <f>G50/9</f>
        <v>6.75</v>
      </c>
      <c r="U50" s="493"/>
      <c r="V50" s="536">
        <v>60.5</v>
      </c>
      <c r="W50" s="536">
        <f t="shared" si="0"/>
        <v>0.25</v>
      </c>
      <c r="X50" s="537">
        <v>765</v>
      </c>
      <c r="Y50" s="541">
        <f t="shared" ref="Y50:Y53" si="26">(N50*9-X50*5)/4</f>
        <v>542.8125</v>
      </c>
      <c r="Z50" s="550">
        <f t="shared" ref="Z50:Z53" si="27">V50/9</f>
        <v>6.7222222222222223</v>
      </c>
      <c r="AA50" s="550">
        <f t="shared" si="7"/>
        <v>33.611111111111114</v>
      </c>
      <c r="AB50" s="550">
        <f t="shared" si="4"/>
        <v>27.138888888888886</v>
      </c>
      <c r="AC50" s="541">
        <f t="shared" si="5"/>
        <v>6.7847222222222214</v>
      </c>
      <c r="AD50" s="550">
        <f t="shared" si="6"/>
        <v>305.31249999999994</v>
      </c>
      <c r="AE50" s="551">
        <f>AD50+AD79</f>
        <v>542.81249999999989</v>
      </c>
    </row>
    <row r="51" spans="1:31" ht="15" customHeight="1">
      <c r="A51" s="494">
        <f>Преподаватели!A31</f>
        <v>28</v>
      </c>
      <c r="B51" s="495" t="str">
        <f>Преподаватели!E31</f>
        <v>Сорокіна С.О.</v>
      </c>
      <c r="C51" s="496" t="str">
        <f>Преподаватели!F31</f>
        <v>ст.викл.</v>
      </c>
      <c r="D51" s="496" t="str">
        <f>Преподаватели!G31</f>
        <v>сум.</v>
      </c>
      <c r="E51" s="496" t="str">
        <f>Преподаватели!H31</f>
        <v>б.с.</v>
      </c>
      <c r="F51" s="496" t="str">
        <f>Преподаватели!I31</f>
        <v>б.з.</v>
      </c>
      <c r="G51" s="497">
        <f>Преподаватели!AB31</f>
        <v>162.25</v>
      </c>
      <c r="H51" s="498">
        <f>Преподаватели!AC31</f>
        <v>0.27041666666666669</v>
      </c>
      <c r="I51" s="499">
        <v>45</v>
      </c>
      <c r="J51" s="283">
        <f t="shared" si="10"/>
        <v>7301.25</v>
      </c>
      <c r="K51" s="284">
        <f t="shared" si="1"/>
        <v>8907.5249999999996</v>
      </c>
      <c r="L51" s="283">
        <f>J51/9</f>
        <v>811.25</v>
      </c>
      <c r="M51" s="283"/>
      <c r="N51" s="283">
        <f t="shared" si="2"/>
        <v>811.25</v>
      </c>
      <c r="O51" s="500" t="s">
        <v>1415</v>
      </c>
      <c r="P51" s="276">
        <f t="shared" si="19"/>
        <v>813.6</v>
      </c>
      <c r="Q51" s="276">
        <v>2440.8000000000002</v>
      </c>
      <c r="R51" s="276"/>
      <c r="S51" s="276"/>
      <c r="T51" s="285">
        <f>G51/9</f>
        <v>18.027777777777779</v>
      </c>
      <c r="U51" s="493"/>
      <c r="V51" s="536">
        <v>162.75</v>
      </c>
      <c r="W51" s="536">
        <f t="shared" si="0"/>
        <v>-0.5</v>
      </c>
      <c r="X51" s="537">
        <v>813.75</v>
      </c>
      <c r="Y51" s="541">
        <f t="shared" si="26"/>
        <v>808.125</v>
      </c>
      <c r="Z51" s="550">
        <f t="shared" si="27"/>
        <v>18.083333333333332</v>
      </c>
      <c r="AA51" s="550">
        <f t="shared" si="7"/>
        <v>90.416666666666657</v>
      </c>
      <c r="AB51" s="550">
        <f t="shared" si="4"/>
        <v>71.833333333333343</v>
      </c>
      <c r="AC51" s="541">
        <f t="shared" si="5"/>
        <v>17.958333333333336</v>
      </c>
      <c r="AD51" s="550">
        <f t="shared" si="6"/>
        <v>808.12500000000011</v>
      </c>
      <c r="AE51" s="548">
        <f t="shared" si="12"/>
        <v>808.12500000000011</v>
      </c>
    </row>
    <row r="52" spans="1:31" ht="15" customHeight="1">
      <c r="A52" s="494">
        <f>Преподаватели!A32</f>
        <v>29</v>
      </c>
      <c r="B52" s="495" t="str">
        <f>Преподаватели!E32</f>
        <v>Стрілець О.М.</v>
      </c>
      <c r="C52" s="496" t="str">
        <f>Преподаватели!F32</f>
        <v>ст.викл.</v>
      </c>
      <c r="D52" s="496" t="str">
        <f>Преподаватели!G32</f>
        <v>сум.</v>
      </c>
      <c r="E52" s="496" t="str">
        <f>Преподаватели!H32</f>
        <v>б.с.</v>
      </c>
      <c r="F52" s="496" t="str">
        <f>Преподаватели!I32</f>
        <v>б.з.</v>
      </c>
      <c r="G52" s="497">
        <f>Преподаватели!AB32</f>
        <v>61.21</v>
      </c>
      <c r="H52" s="498">
        <f>Преподаватели!AC32</f>
        <v>0.10201666666666667</v>
      </c>
      <c r="I52" s="499">
        <v>45</v>
      </c>
      <c r="J52" s="283">
        <f t="shared" ref="J52:J57" si="28">G52*I52</f>
        <v>2754.45</v>
      </c>
      <c r="K52" s="284">
        <f>J52*$K$22</f>
        <v>3360.4289999999996</v>
      </c>
      <c r="L52" s="283">
        <f>J52/9</f>
        <v>306.04999999999995</v>
      </c>
      <c r="M52" s="283">
        <f>L80</f>
        <v>1268.75</v>
      </c>
      <c r="N52" s="283">
        <f>L52+M52</f>
        <v>1574.8</v>
      </c>
      <c r="O52" s="500" t="s">
        <v>1415</v>
      </c>
      <c r="P52" s="276">
        <f t="shared" si="19"/>
        <v>1497.1499999999999</v>
      </c>
      <c r="Q52" s="276">
        <v>4491.45</v>
      </c>
      <c r="R52" s="276"/>
      <c r="S52" s="276"/>
      <c r="T52" s="285">
        <f>G52/9</f>
        <v>6.8011111111111111</v>
      </c>
      <c r="U52" s="493"/>
      <c r="V52" s="536">
        <v>45.75</v>
      </c>
      <c r="W52" s="536">
        <f t="shared" si="0"/>
        <v>15.46</v>
      </c>
      <c r="X52" s="537">
        <v>1497.5</v>
      </c>
      <c r="Y52" s="541">
        <f t="shared" si="26"/>
        <v>1671.4249999999997</v>
      </c>
      <c r="Z52" s="550">
        <f t="shared" si="27"/>
        <v>5.083333333333333</v>
      </c>
      <c r="AA52" s="550">
        <f t="shared" si="7"/>
        <v>25.416666666666664</v>
      </c>
      <c r="AB52" s="550">
        <f t="shared" si="4"/>
        <v>35.793333333333337</v>
      </c>
      <c r="AC52" s="541">
        <f t="shared" si="5"/>
        <v>8.9483333333333341</v>
      </c>
      <c r="AD52" s="550">
        <f t="shared" si="6"/>
        <v>402.67500000000001</v>
      </c>
      <c r="AE52" s="551">
        <f>AD52+AD80</f>
        <v>1671.425</v>
      </c>
    </row>
    <row r="53" spans="1:31" ht="15" customHeight="1">
      <c r="A53" s="494">
        <f>Преподаватели!A33</f>
        <v>30</v>
      </c>
      <c r="B53" s="495" t="str">
        <f>Преподаватели!E33</f>
        <v>Таран О.М.</v>
      </c>
      <c r="C53" s="496" t="str">
        <f>Преподаватели!F33</f>
        <v>ст.викл.</v>
      </c>
      <c r="D53" s="496" t="str">
        <f>Преподаватели!G33</f>
        <v>сум.</v>
      </c>
      <c r="E53" s="496" t="str">
        <f>Преподаватели!H33</f>
        <v>б.с.</v>
      </c>
      <c r="F53" s="496" t="str">
        <f>Преподаватели!I33</f>
        <v>б.з.</v>
      </c>
      <c r="G53" s="497">
        <f>Преподаватели!AB33</f>
        <v>51</v>
      </c>
      <c r="H53" s="498">
        <f>Преподаватели!AC33</f>
        <v>8.5000000000000006E-2</v>
      </c>
      <c r="I53" s="499">
        <v>45</v>
      </c>
      <c r="J53" s="283">
        <f t="shared" si="28"/>
        <v>2295</v>
      </c>
      <c r="K53" s="284">
        <f>J53*$K$22</f>
        <v>2799.9</v>
      </c>
      <c r="L53" s="283">
        <f>J53/9</f>
        <v>255</v>
      </c>
      <c r="M53" s="283">
        <f>L81</f>
        <v>260</v>
      </c>
      <c r="N53" s="283">
        <f>L53+M53</f>
        <v>515</v>
      </c>
      <c r="O53" s="500" t="s">
        <v>1415</v>
      </c>
      <c r="P53" s="276">
        <f t="shared" si="19"/>
        <v>566.1</v>
      </c>
      <c r="Q53" s="276">
        <v>1698.3</v>
      </c>
      <c r="R53" s="276"/>
      <c r="S53" s="276"/>
      <c r="T53" s="285">
        <f>G53/9</f>
        <v>5.666666666666667</v>
      </c>
      <c r="U53" s="493"/>
      <c r="V53" s="536">
        <v>55</v>
      </c>
      <c r="W53" s="536">
        <f t="shared" si="0"/>
        <v>-4</v>
      </c>
      <c r="X53" s="537">
        <v>566.25</v>
      </c>
      <c r="Y53" s="541">
        <f t="shared" si="26"/>
        <v>450.9375</v>
      </c>
      <c r="Z53" s="550">
        <f t="shared" si="27"/>
        <v>6.1111111111111107</v>
      </c>
      <c r="AA53" s="550">
        <f t="shared" si="7"/>
        <v>30.555555555555554</v>
      </c>
      <c r="AB53" s="550">
        <f t="shared" si="4"/>
        <v>20.444444444444446</v>
      </c>
      <c r="AC53" s="541">
        <f t="shared" si="5"/>
        <v>5.1111111111111116</v>
      </c>
      <c r="AD53" s="550">
        <f t="shared" si="6"/>
        <v>230.00000000000003</v>
      </c>
      <c r="AE53" s="551">
        <f>AD53+AD81</f>
        <v>450.9375</v>
      </c>
    </row>
    <row r="54" spans="1:31" ht="15" customHeight="1">
      <c r="A54" s="494">
        <f>Преподаватели!A34</f>
        <v>31</v>
      </c>
      <c r="B54" s="495" t="str">
        <f>Преподаватели!E34</f>
        <v>Устименко В.А.</v>
      </c>
      <c r="C54" s="496" t="str">
        <f>Преподаватели!F34</f>
        <v>доц.</v>
      </c>
      <c r="D54" s="496" t="str">
        <f>Преподаватели!G34</f>
        <v>шт.</v>
      </c>
      <c r="E54" s="496" t="str">
        <f>Преподаватели!H34</f>
        <v>к.н.</v>
      </c>
      <c r="F54" s="496" t="str">
        <f>Преподаватели!I34</f>
        <v>доц.</v>
      </c>
      <c r="G54" s="497">
        <f>Преподаватели!AB34</f>
        <v>0</v>
      </c>
      <c r="H54" s="498">
        <f>Преподаватели!AC34</f>
        <v>0</v>
      </c>
      <c r="I54" s="499">
        <v>80</v>
      </c>
      <c r="J54" s="283">
        <f t="shared" si="28"/>
        <v>0</v>
      </c>
      <c r="K54" s="284">
        <f>J54*$K$22</f>
        <v>0</v>
      </c>
      <c r="L54" s="283">
        <f>J54/10</f>
        <v>0</v>
      </c>
      <c r="M54" s="283"/>
      <c r="N54" s="283"/>
      <c r="O54" s="500"/>
      <c r="P54" s="276">
        <f t="shared" si="19"/>
        <v>0</v>
      </c>
      <c r="Q54" s="276"/>
      <c r="R54" s="276"/>
      <c r="S54" s="276"/>
      <c r="T54" s="276"/>
      <c r="U54" s="493"/>
      <c r="V54" s="536">
        <v>0</v>
      </c>
      <c r="W54" s="536">
        <f t="shared" si="0"/>
        <v>0</v>
      </c>
      <c r="X54" s="537"/>
      <c r="Y54" s="541">
        <f>(N54*10-X54*5)/5</f>
        <v>0</v>
      </c>
      <c r="Z54" s="550">
        <f t="shared" si="3"/>
        <v>0</v>
      </c>
      <c r="AA54" s="550">
        <f t="shared" si="7"/>
        <v>0</v>
      </c>
      <c r="AB54" s="550">
        <f t="shared" si="4"/>
        <v>0</v>
      </c>
      <c r="AC54" s="541">
        <f t="shared" si="5"/>
        <v>0</v>
      </c>
      <c r="AD54" s="550">
        <f t="shared" si="6"/>
        <v>0</v>
      </c>
      <c r="AE54" s="548">
        <f t="shared" si="12"/>
        <v>0</v>
      </c>
    </row>
    <row r="55" spans="1:31" ht="28.5">
      <c r="A55" s="494">
        <f>Преподаватели!A35</f>
        <v>32</v>
      </c>
      <c r="B55" s="495" t="str">
        <f>Преподаватели!E35</f>
        <v>Хващинська Н.А.</v>
      </c>
      <c r="C55" s="496" t="str">
        <f>Преподаватели!F35</f>
        <v>ст.викл.</v>
      </c>
      <c r="D55" s="496" t="str">
        <f>Преподаватели!G35</f>
        <v>сум.</v>
      </c>
      <c r="E55" s="496" t="str">
        <f>Преподаватели!H35</f>
        <v>б.с.</v>
      </c>
      <c r="F55" s="496" t="str">
        <f>Преподаватели!I35</f>
        <v>б.з.</v>
      </c>
      <c r="G55" s="497">
        <f>Преподаватели!AB35</f>
        <v>52.5</v>
      </c>
      <c r="H55" s="498">
        <f>Преподаватели!AC35</f>
        <v>8.7499999999999994E-2</v>
      </c>
      <c r="I55" s="499">
        <v>55</v>
      </c>
      <c r="J55" s="283">
        <f t="shared" si="28"/>
        <v>2887.5</v>
      </c>
      <c r="K55" s="284">
        <f>J55*$K$22</f>
        <v>3522.75</v>
      </c>
      <c r="L55" s="283">
        <f>J55/9</f>
        <v>320.83333333333331</v>
      </c>
      <c r="M55" s="283">
        <f>L82</f>
        <v>1231.25</v>
      </c>
      <c r="N55" s="283">
        <f>L55+M55</f>
        <v>1552.0833333333333</v>
      </c>
      <c r="O55" s="500" t="s">
        <v>1415</v>
      </c>
      <c r="P55" s="276">
        <f>Q55/2</f>
        <v>1806.2</v>
      </c>
      <c r="Q55" s="276">
        <v>3612.4</v>
      </c>
      <c r="R55" s="285">
        <f>N55*2</f>
        <v>3104.1666666666665</v>
      </c>
      <c r="S55" s="502">
        <f>R55-Q55</f>
        <v>-508.23333333333358</v>
      </c>
      <c r="T55" s="285">
        <f>G55/9</f>
        <v>5.833333333333333</v>
      </c>
      <c r="U55" s="506" t="s">
        <v>1821</v>
      </c>
      <c r="V55" s="536">
        <v>44.25</v>
      </c>
      <c r="W55" s="536">
        <f t="shared" si="0"/>
        <v>8.25</v>
      </c>
      <c r="X55" s="537">
        <v>1526.6666666666667</v>
      </c>
      <c r="Y55" s="541">
        <f t="shared" ref="Y55:Y56" si="29">(N55*9-X55*5)/4</f>
        <v>1583.8541666666665</v>
      </c>
      <c r="Z55" s="550">
        <f t="shared" ref="Z55:Z56" si="30">V55/9</f>
        <v>4.916666666666667</v>
      </c>
      <c r="AA55" s="550">
        <f t="shared" si="7"/>
        <v>24.583333333333336</v>
      </c>
      <c r="AB55" s="550">
        <f t="shared" si="4"/>
        <v>27.916666666666664</v>
      </c>
      <c r="AC55" s="541">
        <f t="shared" si="5"/>
        <v>6.9791666666666661</v>
      </c>
      <c r="AD55" s="550">
        <f t="shared" si="6"/>
        <v>383.85416666666663</v>
      </c>
      <c r="AE55" s="551">
        <f>AD55+AD82</f>
        <v>1583.8541666666665</v>
      </c>
    </row>
    <row r="56" spans="1:31" ht="16.5">
      <c r="A56" s="494">
        <f>Преподаватели!A36</f>
        <v>33</v>
      </c>
      <c r="B56" s="495" t="str">
        <f>Преподаватели!E36</f>
        <v>Черніков В.А.</v>
      </c>
      <c r="C56" s="496" t="str">
        <f>Преподаватели!F36</f>
        <v>доц.</v>
      </c>
      <c r="D56" s="496" t="str">
        <f>Преподаватели!G36</f>
        <v>сум.</v>
      </c>
      <c r="E56" s="496" t="str">
        <f>Преподаватели!H36</f>
        <v>б.с.</v>
      </c>
      <c r="F56" s="496" t="str">
        <f>Преподаватели!I36</f>
        <v>б.з.</v>
      </c>
      <c r="G56" s="497">
        <f>Преподаватели!AB36</f>
        <v>12</v>
      </c>
      <c r="H56" s="498">
        <f>Преподаватели!AC36</f>
        <v>0.02</v>
      </c>
      <c r="I56" s="499">
        <v>45</v>
      </c>
      <c r="J56" s="283">
        <f t="shared" si="28"/>
        <v>540</v>
      </c>
      <c r="K56" s="284">
        <f>J56*$K$22</f>
        <v>658.8</v>
      </c>
      <c r="L56" s="283">
        <f>J56/9</f>
        <v>60</v>
      </c>
      <c r="M56" s="283"/>
      <c r="N56" s="283">
        <f>L56+M56</f>
        <v>60</v>
      </c>
      <c r="O56" s="500" t="s">
        <v>1416</v>
      </c>
      <c r="P56" s="276"/>
      <c r="Q56" s="276"/>
      <c r="R56" s="276"/>
      <c r="S56" s="276"/>
      <c r="T56" s="285"/>
      <c r="U56" s="493"/>
      <c r="V56" s="536">
        <v>12</v>
      </c>
      <c r="W56" s="536">
        <f t="shared" ref="W56:W87" si="31">G56-V56</f>
        <v>0</v>
      </c>
      <c r="X56" s="537">
        <v>60</v>
      </c>
      <c r="Y56" s="541">
        <f t="shared" si="29"/>
        <v>60</v>
      </c>
      <c r="Z56" s="550">
        <f t="shared" si="30"/>
        <v>1.3333333333333333</v>
      </c>
      <c r="AA56" s="550">
        <f t="shared" si="7"/>
        <v>6.6666666666666661</v>
      </c>
      <c r="AB56" s="550">
        <f t="shared" si="4"/>
        <v>5.3333333333333339</v>
      </c>
      <c r="AC56" s="541">
        <f t="shared" si="5"/>
        <v>1.3333333333333335</v>
      </c>
      <c r="AD56" s="550">
        <f t="shared" si="6"/>
        <v>60.000000000000007</v>
      </c>
      <c r="AE56" s="548">
        <f t="shared" si="12"/>
        <v>60.000000000000007</v>
      </c>
    </row>
    <row r="57" spans="1:31" ht="15" customHeight="1">
      <c r="A57" s="494">
        <f>Преподаватели!A37</f>
        <v>0</v>
      </c>
      <c r="B57" s="495">
        <f>Преподаватели!E37</f>
        <v>0</v>
      </c>
      <c r="C57" s="496">
        <f>Преподаватели!F37</f>
        <v>0</v>
      </c>
      <c r="D57" s="496">
        <f>Преподаватели!G37</f>
        <v>0</v>
      </c>
      <c r="E57" s="496">
        <f>Преподаватели!H37</f>
        <v>0</v>
      </c>
      <c r="F57" s="496">
        <f>Преподаватели!I37</f>
        <v>0</v>
      </c>
      <c r="G57" s="497">
        <f>Преподаватели!AB37</f>
        <v>0</v>
      </c>
      <c r="H57" s="498">
        <f>Преподаватели!AC37</f>
        <v>0</v>
      </c>
      <c r="I57" s="499"/>
      <c r="J57" s="283">
        <f t="shared" si="28"/>
        <v>0</v>
      </c>
      <c r="K57" s="284">
        <f>SUM(K24:K56)</f>
        <v>525142.77800000017</v>
      </c>
      <c r="L57" s="283">
        <f>SUM(L24:L56)</f>
        <v>44692.863888888904</v>
      </c>
      <c r="M57" s="283">
        <f>SUM(M24:M56)</f>
        <v>20436.543888888893</v>
      </c>
      <c r="N57" s="283">
        <f>SUM(N24:N56)</f>
        <v>65129.407777777778</v>
      </c>
      <c r="O57" s="259"/>
      <c r="P57" s="260"/>
      <c r="Q57" s="260"/>
      <c r="R57" s="276"/>
      <c r="S57" s="276"/>
      <c r="T57" s="276"/>
      <c r="U57" s="493"/>
      <c r="V57" s="536">
        <v>0</v>
      </c>
      <c r="W57" s="536">
        <f t="shared" si="31"/>
        <v>0</v>
      </c>
      <c r="X57" s="276"/>
      <c r="Y57" s="541"/>
      <c r="Z57" s="550">
        <f t="shared" ref="Z57:Z78" si="32">V57/10</f>
        <v>0</v>
      </c>
      <c r="AA57" s="550">
        <f t="shared" si="7"/>
        <v>0</v>
      </c>
      <c r="AB57" s="550">
        <f t="shared" si="4"/>
        <v>0</v>
      </c>
      <c r="AC57" s="541">
        <f t="shared" si="5"/>
        <v>0</v>
      </c>
      <c r="AD57" s="550">
        <f t="shared" si="6"/>
        <v>0</v>
      </c>
      <c r="AE57" s="276"/>
    </row>
    <row r="58" spans="1:31" ht="15.75">
      <c r="A58" s="507">
        <f>Преподаватели!A38</f>
        <v>1</v>
      </c>
      <c r="B58" s="508" t="str">
        <f>Преподаватели!E38</f>
        <v>Адєєва  Т.О.</v>
      </c>
      <c r="C58" s="509" t="str">
        <f>Преподаватели!F38</f>
        <v>ст.викл.</v>
      </c>
      <c r="D58" s="509" t="str">
        <f>Преподаватели!G38</f>
        <v>шт.сум.</v>
      </c>
      <c r="E58" s="509" t="str">
        <f>Преподаватели!H38</f>
        <v>б.с.</v>
      </c>
      <c r="F58" s="509" t="str">
        <f>Преподаватели!I38</f>
        <v>б.з.</v>
      </c>
      <c r="G58" s="510">
        <f>Преподаватели!AB38</f>
        <v>169.48</v>
      </c>
      <c r="H58" s="511">
        <f>Преподаватели!AC38</f>
        <v>0.28246666666666664</v>
      </c>
      <c r="I58" s="512">
        <v>45</v>
      </c>
      <c r="J58" s="513">
        <f t="shared" si="10"/>
        <v>7626.5999999999995</v>
      </c>
      <c r="K58" s="514">
        <f t="shared" si="1"/>
        <v>9304.4519999999993</v>
      </c>
      <c r="L58" s="513">
        <f>J58/10</f>
        <v>762.66</v>
      </c>
      <c r="M58" s="513"/>
      <c r="N58" s="513">
        <f t="shared" si="2"/>
        <v>762.66</v>
      </c>
      <c r="O58" s="259"/>
      <c r="P58" s="260"/>
      <c r="Q58" s="260"/>
      <c r="R58" s="276"/>
      <c r="S58" s="276"/>
      <c r="T58" s="276"/>
      <c r="U58" s="493"/>
      <c r="V58" s="536">
        <v>172.4</v>
      </c>
      <c r="W58" s="536">
        <f t="shared" si="31"/>
        <v>-2.9200000000000159</v>
      </c>
      <c r="X58" s="276"/>
      <c r="Y58" s="541"/>
      <c r="Z58" s="550">
        <f t="shared" si="32"/>
        <v>17.240000000000002</v>
      </c>
      <c r="AA58" s="549">
        <f t="shared" ref="AA58:AA59" si="33">Z58*6</f>
        <v>103.44000000000001</v>
      </c>
      <c r="AB58" s="550">
        <f t="shared" si="4"/>
        <v>66.039999999999978</v>
      </c>
      <c r="AC58" s="541">
        <f t="shared" si="5"/>
        <v>16.509999999999994</v>
      </c>
      <c r="AD58" s="550">
        <f t="shared" si="6"/>
        <v>742.9499999999997</v>
      </c>
      <c r="AE58" s="276"/>
    </row>
    <row r="59" spans="1:31" ht="15.75">
      <c r="A59" s="507">
        <f>Преподаватели!A39</f>
        <v>2</v>
      </c>
      <c r="B59" s="508" t="str">
        <f>Преподаватели!E39</f>
        <v>Алтухов  П.М.</v>
      </c>
      <c r="C59" s="509" t="str">
        <f>Преподаватели!F39</f>
        <v>ст.викл.</v>
      </c>
      <c r="D59" s="509" t="str">
        <f>Преподаватели!G39</f>
        <v>шт.</v>
      </c>
      <c r="E59" s="509" t="str">
        <f>Преподаватели!H39</f>
        <v>б.с.</v>
      </c>
      <c r="F59" s="509" t="str">
        <f>Преподаватели!I39</f>
        <v>б.з.</v>
      </c>
      <c r="G59" s="510">
        <f>Преподаватели!AB39</f>
        <v>46</v>
      </c>
      <c r="H59" s="511">
        <f>Преподаватели!AC39</f>
        <v>7.6666666666666661E-2</v>
      </c>
      <c r="I59" s="512">
        <v>45</v>
      </c>
      <c r="J59" s="513">
        <f t="shared" si="10"/>
        <v>2070</v>
      </c>
      <c r="K59" s="514">
        <f t="shared" si="1"/>
        <v>2525.4</v>
      </c>
      <c r="L59" s="513">
        <f>J59/10</f>
        <v>207</v>
      </c>
      <c r="M59" s="513"/>
      <c r="N59" s="513">
        <f t="shared" si="2"/>
        <v>207</v>
      </c>
      <c r="O59" s="259"/>
      <c r="P59" s="260"/>
      <c r="Q59" s="260"/>
      <c r="R59" s="276"/>
      <c r="S59" s="276"/>
      <c r="T59" s="276"/>
      <c r="U59" s="493"/>
      <c r="V59" s="536">
        <v>46</v>
      </c>
      <c r="W59" s="536">
        <f t="shared" si="31"/>
        <v>0</v>
      </c>
      <c r="X59" s="276"/>
      <c r="Y59" s="541"/>
      <c r="Z59" s="550">
        <f t="shared" si="32"/>
        <v>4.5999999999999996</v>
      </c>
      <c r="AA59" s="549">
        <f t="shared" si="33"/>
        <v>27.599999999999998</v>
      </c>
      <c r="AB59" s="550">
        <f t="shared" si="4"/>
        <v>18.400000000000002</v>
      </c>
      <c r="AC59" s="541">
        <f t="shared" si="5"/>
        <v>4.6000000000000005</v>
      </c>
      <c r="AD59" s="550">
        <f t="shared" si="6"/>
        <v>207.00000000000003</v>
      </c>
      <c r="AE59" s="276"/>
    </row>
    <row r="60" spans="1:31" ht="15" customHeight="1">
      <c r="A60" s="507">
        <f>Преподаватели!A40</f>
        <v>5</v>
      </c>
      <c r="B60" s="508" t="str">
        <f>Преподаватели!E40</f>
        <v>Веремеєнко  О.В.</v>
      </c>
      <c r="C60" s="509" t="str">
        <f>Преподаватели!F40</f>
        <v>ст.викл.</v>
      </c>
      <c r="D60" s="509" t="str">
        <f>Преподаватели!G40</f>
        <v>шт.</v>
      </c>
      <c r="E60" s="509" t="str">
        <f>Преподаватели!H40</f>
        <v>б.с.</v>
      </c>
      <c r="F60" s="509" t="str">
        <f>Преподаватели!I40</f>
        <v>б.з.</v>
      </c>
      <c r="G60" s="510">
        <f>Преподаватели!AB40</f>
        <v>0</v>
      </c>
      <c r="H60" s="511">
        <f>Преподаватели!AC40</f>
        <v>0</v>
      </c>
      <c r="I60" s="512">
        <v>45</v>
      </c>
      <c r="J60" s="513">
        <f>G60*I60</f>
        <v>0</v>
      </c>
      <c r="K60" s="514">
        <f>J60*$K$22</f>
        <v>0</v>
      </c>
      <c r="L60" s="513">
        <f>J60/10</f>
        <v>0</v>
      </c>
      <c r="M60" s="513"/>
      <c r="N60" s="513">
        <f>L60+M60</f>
        <v>0</v>
      </c>
      <c r="O60" s="259"/>
      <c r="P60" s="260"/>
      <c r="Q60" s="260"/>
      <c r="R60" s="276"/>
      <c r="S60" s="276"/>
      <c r="T60" s="276"/>
      <c r="U60" s="493"/>
      <c r="V60" s="536">
        <v>0</v>
      </c>
      <c r="W60" s="536">
        <f t="shared" si="31"/>
        <v>0</v>
      </c>
      <c r="X60" s="276"/>
      <c r="Y60" s="541"/>
      <c r="Z60" s="550">
        <f t="shared" si="32"/>
        <v>0</v>
      </c>
      <c r="AA60" s="550">
        <f t="shared" si="7"/>
        <v>0</v>
      </c>
      <c r="AB60" s="550">
        <f t="shared" si="4"/>
        <v>0</v>
      </c>
      <c r="AC60" s="541">
        <f t="shared" si="5"/>
        <v>0</v>
      </c>
      <c r="AD60" s="550">
        <f t="shared" si="6"/>
        <v>0</v>
      </c>
      <c r="AE60" s="276"/>
    </row>
    <row r="61" spans="1:31" ht="15" customHeight="1">
      <c r="A61" s="507">
        <f>Преподаватели!A41</f>
        <v>6</v>
      </c>
      <c r="B61" s="508" t="str">
        <f>Преподаватели!E41</f>
        <v>Вітушкіна  Р.І.</v>
      </c>
      <c r="C61" s="509" t="str">
        <f>Преподаватели!F41</f>
        <v>ст.викл.</v>
      </c>
      <c r="D61" s="509" t="str">
        <f>Преподаватели!G41</f>
        <v>сум.</v>
      </c>
      <c r="E61" s="509" t="str">
        <f>Преподаватели!H41</f>
        <v>б.с.</v>
      </c>
      <c r="F61" s="509" t="str">
        <f>Преподаватели!I41</f>
        <v>б.з.</v>
      </c>
      <c r="G61" s="510">
        <f>Преподаватели!AB41</f>
        <v>4</v>
      </c>
      <c r="H61" s="511">
        <f>Преподаватели!AC41</f>
        <v>6.6666666666666671E-3</v>
      </c>
      <c r="I61" s="512">
        <v>45</v>
      </c>
      <c r="J61" s="513">
        <f t="shared" si="10"/>
        <v>180</v>
      </c>
      <c r="K61" s="514">
        <f t="shared" si="1"/>
        <v>219.6</v>
      </c>
      <c r="L61" s="513">
        <f>J61/9</f>
        <v>20</v>
      </c>
      <c r="M61" s="513"/>
      <c r="N61" s="513">
        <f t="shared" si="2"/>
        <v>20</v>
      </c>
      <c r="O61" s="259" t="s">
        <v>1415</v>
      </c>
      <c r="P61" s="260"/>
      <c r="Q61" s="260"/>
      <c r="R61" s="276"/>
      <c r="S61" s="276"/>
      <c r="T61" s="285">
        <f>G61/9</f>
        <v>0.44444444444444442</v>
      </c>
      <c r="U61" s="493"/>
      <c r="V61" s="536">
        <v>10</v>
      </c>
      <c r="W61" s="536">
        <f t="shared" si="31"/>
        <v>-6</v>
      </c>
      <c r="X61" s="276"/>
      <c r="Y61" s="541"/>
      <c r="Z61" s="550">
        <f>V61/9</f>
        <v>1.1111111111111112</v>
      </c>
      <c r="AA61" s="550">
        <f t="shared" si="7"/>
        <v>5.5555555555555554</v>
      </c>
      <c r="AB61" s="550">
        <f t="shared" si="4"/>
        <v>-1.5555555555555554</v>
      </c>
      <c r="AC61" s="541">
        <f t="shared" si="5"/>
        <v>-0.38888888888888884</v>
      </c>
      <c r="AD61" s="550">
        <f t="shared" si="6"/>
        <v>-17.499999999999996</v>
      </c>
      <c r="AE61" s="276"/>
    </row>
    <row r="62" spans="1:31" ht="15" customHeight="1">
      <c r="A62" s="507">
        <f>Преподаватели!A42</f>
        <v>7</v>
      </c>
      <c r="B62" s="508" t="str">
        <f>Преподаватели!E42</f>
        <v>Гаргола  Ю.Г.</v>
      </c>
      <c r="C62" s="509" t="str">
        <f>Преподаватели!F42</f>
        <v>доц.</v>
      </c>
      <c r="D62" s="509" t="str">
        <f>Преподаватели!G42</f>
        <v>сум.</v>
      </c>
      <c r="E62" s="509" t="str">
        <f>Преподаватели!H42</f>
        <v>к.н.</v>
      </c>
      <c r="F62" s="509" t="s">
        <v>1239</v>
      </c>
      <c r="G62" s="510">
        <f>Преподаватели!AB42</f>
        <v>64</v>
      </c>
      <c r="H62" s="511">
        <f>Преподаватели!AC42</f>
        <v>0.10666666666666667</v>
      </c>
      <c r="I62" s="512">
        <v>65</v>
      </c>
      <c r="J62" s="513">
        <f t="shared" si="10"/>
        <v>4160</v>
      </c>
      <c r="K62" s="514">
        <f t="shared" si="1"/>
        <v>5075.2</v>
      </c>
      <c r="L62" s="513">
        <f>J62/9</f>
        <v>462.22222222222223</v>
      </c>
      <c r="M62" s="513"/>
      <c r="N62" s="513">
        <f t="shared" si="2"/>
        <v>462.22222222222223</v>
      </c>
      <c r="O62" s="259" t="s">
        <v>1415</v>
      </c>
      <c r="P62" s="260"/>
      <c r="Q62" s="260"/>
      <c r="R62" s="276"/>
      <c r="S62" s="276"/>
      <c r="T62" s="285">
        <f>G62/9</f>
        <v>7.1111111111111107</v>
      </c>
      <c r="U62" s="493"/>
      <c r="V62" s="536">
        <v>64</v>
      </c>
      <c r="W62" s="536">
        <f t="shared" si="31"/>
        <v>0</v>
      </c>
      <c r="X62" s="276"/>
      <c r="Y62" s="541"/>
      <c r="Z62" s="550">
        <f>V62/9</f>
        <v>7.1111111111111107</v>
      </c>
      <c r="AA62" s="550">
        <f t="shared" si="7"/>
        <v>35.555555555555557</v>
      </c>
      <c r="AB62" s="550">
        <f t="shared" si="4"/>
        <v>28.444444444444443</v>
      </c>
      <c r="AC62" s="541">
        <f t="shared" si="5"/>
        <v>7.1111111111111107</v>
      </c>
      <c r="AD62" s="550">
        <f t="shared" si="6"/>
        <v>462.22222222222217</v>
      </c>
      <c r="AE62" s="276"/>
    </row>
    <row r="63" spans="1:31" ht="15" customHeight="1">
      <c r="A63" s="507">
        <f>Преподаватели!A43</f>
        <v>8</v>
      </c>
      <c r="B63" s="508" t="str">
        <f>Преподаватели!E43</f>
        <v>Головіна  О.В.</v>
      </c>
      <c r="C63" s="509" t="str">
        <f>Преподаватели!F43</f>
        <v>доц.</v>
      </c>
      <c r="D63" s="509" t="str">
        <f>Преподаватели!G43</f>
        <v>шт.</v>
      </c>
      <c r="E63" s="509" t="str">
        <f>Преподаватели!H43</f>
        <v>к.н.</v>
      </c>
      <c r="F63" s="509" t="s">
        <v>1237</v>
      </c>
      <c r="G63" s="510">
        <f>Преподаватели!AB43</f>
        <v>58</v>
      </c>
      <c r="H63" s="511">
        <f>Преподаватели!AC43</f>
        <v>9.6666666666666665E-2</v>
      </c>
      <c r="I63" s="512">
        <v>65</v>
      </c>
      <c r="J63" s="513">
        <f t="shared" si="10"/>
        <v>3770</v>
      </c>
      <c r="K63" s="514">
        <f t="shared" si="1"/>
        <v>4599.3999999999996</v>
      </c>
      <c r="L63" s="513">
        <f>J63/10</f>
        <v>377</v>
      </c>
      <c r="M63" s="513"/>
      <c r="N63" s="513">
        <f t="shared" si="2"/>
        <v>377</v>
      </c>
      <c r="O63" s="259"/>
      <c r="P63" s="260"/>
      <c r="Q63" s="260"/>
      <c r="R63" s="276"/>
      <c r="S63" s="276"/>
      <c r="T63" s="276"/>
      <c r="U63" s="493"/>
      <c r="V63" s="536">
        <v>58</v>
      </c>
      <c r="W63" s="536">
        <f t="shared" si="31"/>
        <v>0</v>
      </c>
      <c r="X63" s="276"/>
      <c r="Y63" s="541"/>
      <c r="Z63" s="550">
        <f t="shared" si="32"/>
        <v>5.8</v>
      </c>
      <c r="AA63" s="549">
        <f>Z63*6</f>
        <v>34.799999999999997</v>
      </c>
      <c r="AB63" s="550">
        <f t="shared" si="4"/>
        <v>23.200000000000003</v>
      </c>
      <c r="AC63" s="541">
        <f t="shared" si="5"/>
        <v>5.8000000000000007</v>
      </c>
      <c r="AD63" s="550">
        <f t="shared" si="6"/>
        <v>377.00000000000006</v>
      </c>
      <c r="AE63" s="276"/>
    </row>
    <row r="64" spans="1:31" ht="15" customHeight="1">
      <c r="A64" s="507">
        <f>Преподаватели!A44</f>
        <v>9</v>
      </c>
      <c r="B64" s="508" t="str">
        <f>Преподаватели!E44</f>
        <v>Друженко  І.А.</v>
      </c>
      <c r="C64" s="509" t="str">
        <f>Преподаватели!F44</f>
        <v>доц.</v>
      </c>
      <c r="D64" s="509" t="str">
        <f>Преподаватели!G44</f>
        <v>сум.</v>
      </c>
      <c r="E64" s="509" t="str">
        <f>Преподаватели!H44</f>
        <v>к.н.</v>
      </c>
      <c r="F64" s="509" t="str">
        <f>Преподаватели!I44</f>
        <v>доц.</v>
      </c>
      <c r="G64" s="510">
        <f>Преподаватели!AB44</f>
        <v>0</v>
      </c>
      <c r="H64" s="511">
        <f>Преподаватели!AC44</f>
        <v>0</v>
      </c>
      <c r="I64" s="512">
        <v>65</v>
      </c>
      <c r="J64" s="513">
        <f t="shared" si="10"/>
        <v>0</v>
      </c>
      <c r="K64" s="514">
        <f t="shared" si="1"/>
        <v>0</v>
      </c>
      <c r="L64" s="513">
        <f>J64/9</f>
        <v>0</v>
      </c>
      <c r="M64" s="513"/>
      <c r="N64" s="513">
        <f t="shared" si="2"/>
        <v>0</v>
      </c>
      <c r="O64" s="259" t="s">
        <v>1415</v>
      </c>
      <c r="P64" s="260"/>
      <c r="Q64" s="260"/>
      <c r="R64" s="276"/>
      <c r="S64" s="276"/>
      <c r="T64" s="285">
        <f>G64/9</f>
        <v>0</v>
      </c>
      <c r="U64" s="493"/>
      <c r="V64" s="536">
        <v>0</v>
      </c>
      <c r="W64" s="536">
        <f t="shared" si="31"/>
        <v>0</v>
      </c>
      <c r="X64" s="276"/>
      <c r="Y64" s="541"/>
      <c r="Z64" s="550">
        <f t="shared" si="32"/>
        <v>0</v>
      </c>
      <c r="AA64" s="550">
        <f t="shared" si="7"/>
        <v>0</v>
      </c>
      <c r="AB64" s="550">
        <f t="shared" si="4"/>
        <v>0</v>
      </c>
      <c r="AC64" s="541">
        <f t="shared" si="5"/>
        <v>0</v>
      </c>
      <c r="AD64" s="550">
        <f t="shared" si="6"/>
        <v>0</v>
      </c>
      <c r="AE64" s="276"/>
    </row>
    <row r="65" spans="1:31" ht="15.75">
      <c r="A65" s="507">
        <f>Преподаватели!A45</f>
        <v>9</v>
      </c>
      <c r="B65" s="508" t="str">
        <f>Преподаватели!E45</f>
        <v>Зінченко  Є.Г.</v>
      </c>
      <c r="C65" s="509" t="str">
        <f>Преподаватели!F45</f>
        <v>ст.викл.</v>
      </c>
      <c r="D65" s="509" t="str">
        <f>Преподаватели!G45</f>
        <v>шт.</v>
      </c>
      <c r="E65" s="509" t="str">
        <f>Преподаватели!H45</f>
        <v>б.с.</v>
      </c>
      <c r="F65" s="509" t="str">
        <f>Преподаватели!I45</f>
        <v>б.з.</v>
      </c>
      <c r="G65" s="510">
        <f>Преподаватели!AB45</f>
        <v>528.09</v>
      </c>
      <c r="H65" s="511">
        <f>Преподаватели!AC45</f>
        <v>0.8801500000000001</v>
      </c>
      <c r="I65" s="512">
        <v>45</v>
      </c>
      <c r="J65" s="513">
        <f t="shared" si="10"/>
        <v>23764.050000000003</v>
      </c>
      <c r="K65" s="514">
        <f t="shared" si="1"/>
        <v>28992.141000000003</v>
      </c>
      <c r="L65" s="513">
        <f>J65/10</f>
        <v>2376.4050000000002</v>
      </c>
      <c r="M65" s="513"/>
      <c r="N65" s="513">
        <f t="shared" si="2"/>
        <v>2376.4050000000002</v>
      </c>
      <c r="O65" s="259"/>
      <c r="P65" s="260"/>
      <c r="Q65" s="260"/>
      <c r="R65" s="276"/>
      <c r="S65" s="276"/>
      <c r="T65" s="276"/>
      <c r="U65" s="493"/>
      <c r="V65" s="536">
        <v>547.77</v>
      </c>
      <c r="W65" s="536">
        <f t="shared" si="31"/>
        <v>-19.67999999999995</v>
      </c>
      <c r="X65" s="276"/>
      <c r="Y65" s="541"/>
      <c r="Z65" s="550">
        <f t="shared" si="32"/>
        <v>54.777000000000001</v>
      </c>
      <c r="AA65" s="549">
        <f t="shared" ref="AA65:AA66" si="34">Z65*6</f>
        <v>328.66200000000003</v>
      </c>
      <c r="AB65" s="550">
        <f t="shared" si="4"/>
        <v>199.428</v>
      </c>
      <c r="AC65" s="541">
        <f t="shared" si="5"/>
        <v>49.856999999999999</v>
      </c>
      <c r="AD65" s="550">
        <f t="shared" si="6"/>
        <v>2243.5650000000001</v>
      </c>
      <c r="AE65" s="276"/>
    </row>
    <row r="66" spans="1:31" ht="15.75">
      <c r="A66" s="507">
        <f>Преподаватели!A46</f>
        <v>10</v>
      </c>
      <c r="B66" s="508" t="str">
        <f>Преподаватели!E46</f>
        <v>Кабанова  О.О.</v>
      </c>
      <c r="C66" s="509" t="str">
        <f>Преподаватели!F46</f>
        <v>доц.</v>
      </c>
      <c r="D66" s="509" t="str">
        <f>Преподаватели!G46</f>
        <v>шт.</v>
      </c>
      <c r="E66" s="509" t="str">
        <f>Преподаватели!H46</f>
        <v>к.н.</v>
      </c>
      <c r="F66" s="509" t="str">
        <f>Преподаватели!I46</f>
        <v>б.з.</v>
      </c>
      <c r="G66" s="510">
        <f>Преподаватели!AB46</f>
        <v>316.12000000000006</v>
      </c>
      <c r="H66" s="511">
        <f>Преподаватели!AC46</f>
        <v>0.52686666666666682</v>
      </c>
      <c r="I66" s="512">
        <v>65</v>
      </c>
      <c r="J66" s="513">
        <f>G66*I66</f>
        <v>20547.800000000003</v>
      </c>
      <c r="K66" s="514">
        <f>J66*$K$22</f>
        <v>25068.316000000003</v>
      </c>
      <c r="L66" s="513">
        <f>J66/10</f>
        <v>2054.7800000000002</v>
      </c>
      <c r="M66" s="513"/>
      <c r="N66" s="513">
        <f>L66+M66</f>
        <v>2054.7800000000002</v>
      </c>
      <c r="O66" s="259"/>
      <c r="P66" s="260"/>
      <c r="Q66" s="260"/>
      <c r="R66" s="276"/>
      <c r="S66" s="276"/>
      <c r="T66" s="276"/>
      <c r="U66" s="493"/>
      <c r="V66" s="536">
        <v>328.08000000000004</v>
      </c>
      <c r="W66" s="536">
        <f t="shared" si="31"/>
        <v>-11.95999999999998</v>
      </c>
      <c r="X66" s="276"/>
      <c r="Y66" s="541"/>
      <c r="Z66" s="550">
        <f t="shared" si="32"/>
        <v>32.808000000000007</v>
      </c>
      <c r="AA66" s="549">
        <f t="shared" si="34"/>
        <v>196.84800000000004</v>
      </c>
      <c r="AB66" s="550">
        <f t="shared" si="4"/>
        <v>119.27200000000002</v>
      </c>
      <c r="AC66" s="541">
        <f t="shared" si="5"/>
        <v>29.818000000000005</v>
      </c>
      <c r="AD66" s="550">
        <f t="shared" si="6"/>
        <v>1938.1700000000003</v>
      </c>
      <c r="AE66" s="276"/>
    </row>
    <row r="67" spans="1:31" ht="15" customHeight="1">
      <c r="A67" s="507">
        <f>Преподаватели!A47</f>
        <v>11</v>
      </c>
      <c r="B67" s="508" t="str">
        <f>Преподаватели!E47</f>
        <v>Квітка  Л.Б.</v>
      </c>
      <c r="C67" s="509" t="str">
        <f>Преподаватели!F47</f>
        <v>доц.</v>
      </c>
      <c r="D67" s="509" t="str">
        <f>Преподаватели!G47</f>
        <v>сум.</v>
      </c>
      <c r="E67" s="509" t="str">
        <f>Преподаватели!H47</f>
        <v>к.н.</v>
      </c>
      <c r="F67" s="509" t="str">
        <f>Преподаватели!I47</f>
        <v>б.з.</v>
      </c>
      <c r="G67" s="510">
        <f>Преподаватели!AB47</f>
        <v>126</v>
      </c>
      <c r="H67" s="511">
        <f>Преподаватели!AC47</f>
        <v>0.21</v>
      </c>
      <c r="I67" s="512">
        <v>65</v>
      </c>
      <c r="J67" s="513">
        <f>G67*I67</f>
        <v>8190</v>
      </c>
      <c r="K67" s="514">
        <f>J67*$K$22</f>
        <v>9991.7999999999993</v>
      </c>
      <c r="L67" s="513">
        <f t="shared" ref="L67:L72" si="35">J67/9</f>
        <v>910</v>
      </c>
      <c r="M67" s="513"/>
      <c r="N67" s="513">
        <f>L67+M67</f>
        <v>910</v>
      </c>
      <c r="O67" s="259" t="s">
        <v>1415</v>
      </c>
      <c r="P67" s="260"/>
      <c r="Q67" s="260"/>
      <c r="R67" s="276"/>
      <c r="S67" s="276"/>
      <c r="T67" s="285">
        <f t="shared" ref="T67:T72" si="36">G67/9</f>
        <v>14</v>
      </c>
      <c r="U67" s="493"/>
      <c r="V67" s="536">
        <v>126.5</v>
      </c>
      <c r="W67" s="536">
        <f t="shared" si="31"/>
        <v>-0.5</v>
      </c>
      <c r="X67" s="276"/>
      <c r="Y67" s="541"/>
      <c r="Z67" s="550">
        <f>V67/9</f>
        <v>14.055555555555555</v>
      </c>
      <c r="AA67" s="550">
        <f t="shared" si="7"/>
        <v>70.277777777777771</v>
      </c>
      <c r="AB67" s="550">
        <f t="shared" si="4"/>
        <v>55.722222222222229</v>
      </c>
      <c r="AC67" s="541">
        <f t="shared" si="5"/>
        <v>13.930555555555557</v>
      </c>
      <c r="AD67" s="550">
        <f t="shared" si="6"/>
        <v>905.4861111111112</v>
      </c>
      <c r="AE67" s="276"/>
    </row>
    <row r="68" spans="1:31" ht="15" customHeight="1">
      <c r="A68" s="507">
        <f>Преподаватели!A48</f>
        <v>12</v>
      </c>
      <c r="B68" s="508" t="str">
        <f>Преподаватели!E48</f>
        <v>Клепач  І.В.</v>
      </c>
      <c r="C68" s="509" t="str">
        <f>Преподаватели!F48</f>
        <v>ст.викл.</v>
      </c>
      <c r="D68" s="509" t="str">
        <f>Преподаватели!G48</f>
        <v>сум.</v>
      </c>
      <c r="E68" s="509" t="str">
        <f>Преподаватели!H48</f>
        <v>б.с.</v>
      </c>
      <c r="F68" s="509" t="str">
        <f>Преподаватели!I48</f>
        <v>б.з.</v>
      </c>
      <c r="G68" s="510">
        <f>Преподаватели!AB48</f>
        <v>0</v>
      </c>
      <c r="H68" s="511">
        <f>Преподаватели!AC48</f>
        <v>0</v>
      </c>
      <c r="I68" s="512">
        <v>45</v>
      </c>
      <c r="J68" s="513">
        <f t="shared" si="10"/>
        <v>0</v>
      </c>
      <c r="K68" s="514">
        <f t="shared" si="1"/>
        <v>0</v>
      </c>
      <c r="L68" s="513">
        <f t="shared" si="35"/>
        <v>0</v>
      </c>
      <c r="M68" s="513"/>
      <c r="N68" s="513">
        <f t="shared" si="2"/>
        <v>0</v>
      </c>
      <c r="O68" s="259" t="s">
        <v>1415</v>
      </c>
      <c r="P68" s="260"/>
      <c r="Q68" s="260"/>
      <c r="R68" s="276"/>
      <c r="S68" s="276"/>
      <c r="T68" s="285">
        <f t="shared" si="36"/>
        <v>0</v>
      </c>
      <c r="U68" s="493"/>
      <c r="V68" s="536">
        <v>6.25</v>
      </c>
      <c r="W68" s="536">
        <f t="shared" si="31"/>
        <v>-6.25</v>
      </c>
      <c r="X68" s="276"/>
      <c r="Y68" s="541"/>
      <c r="Z68" s="550">
        <f t="shared" ref="Z68:Z72" si="37">V68/9</f>
        <v>0.69444444444444442</v>
      </c>
      <c r="AA68" s="550">
        <f t="shared" si="7"/>
        <v>3.4722222222222223</v>
      </c>
      <c r="AB68" s="550">
        <f t="shared" si="4"/>
        <v>-3.4722222222222223</v>
      </c>
      <c r="AC68" s="541">
        <f t="shared" si="5"/>
        <v>-0.86805555555555558</v>
      </c>
      <c r="AD68" s="550">
        <f t="shared" si="6"/>
        <v>-39.0625</v>
      </c>
      <c r="AE68" s="276"/>
    </row>
    <row r="69" spans="1:31" ht="15" customHeight="1">
      <c r="A69" s="507">
        <f>Преподаватели!A49</f>
        <v>13</v>
      </c>
      <c r="B69" s="508" t="str">
        <f>Преподаватели!E49</f>
        <v>Коваленко  О.В.</v>
      </c>
      <c r="C69" s="509" t="str">
        <f>Преподаватели!F49</f>
        <v>ст.викл.</v>
      </c>
      <c r="D69" s="509" t="str">
        <f>Преподаватели!G49</f>
        <v>сум.</v>
      </c>
      <c r="E69" s="509" t="str">
        <f>Преподаватели!H49</f>
        <v>б.с.</v>
      </c>
      <c r="F69" s="509" t="str">
        <f>Преподаватели!I49</f>
        <v>б.з.</v>
      </c>
      <c r="G69" s="510">
        <f>Преподаватели!AB49</f>
        <v>134.25</v>
      </c>
      <c r="H69" s="511">
        <f>Преподаватели!AC49</f>
        <v>0.22375</v>
      </c>
      <c r="I69" s="512">
        <v>45</v>
      </c>
      <c r="J69" s="513">
        <f t="shared" si="10"/>
        <v>6041.25</v>
      </c>
      <c r="K69" s="514">
        <f t="shared" si="1"/>
        <v>7370.3249999999998</v>
      </c>
      <c r="L69" s="513">
        <f t="shared" si="35"/>
        <v>671.25</v>
      </c>
      <c r="M69" s="513"/>
      <c r="N69" s="513">
        <f t="shared" si="2"/>
        <v>671.25</v>
      </c>
      <c r="O69" s="259" t="s">
        <v>1415</v>
      </c>
      <c r="P69" s="260"/>
      <c r="Q69" s="260"/>
      <c r="R69" s="276"/>
      <c r="S69" s="276"/>
      <c r="T69" s="285">
        <f t="shared" si="36"/>
        <v>14.916666666666666</v>
      </c>
      <c r="U69" s="493"/>
      <c r="V69" s="536">
        <v>136</v>
      </c>
      <c r="W69" s="536">
        <f t="shared" si="31"/>
        <v>-1.75</v>
      </c>
      <c r="X69" s="276"/>
      <c r="Y69" s="541"/>
      <c r="Z69" s="550">
        <f t="shared" si="37"/>
        <v>15.111111111111111</v>
      </c>
      <c r="AA69" s="550">
        <f t="shared" si="7"/>
        <v>75.555555555555557</v>
      </c>
      <c r="AB69" s="550">
        <f t="shared" si="4"/>
        <v>58.694444444444443</v>
      </c>
      <c r="AC69" s="541">
        <f t="shared" si="5"/>
        <v>14.673611111111111</v>
      </c>
      <c r="AD69" s="550">
        <f t="shared" si="6"/>
        <v>660.3125</v>
      </c>
      <c r="AE69" s="276"/>
    </row>
    <row r="70" spans="1:31" ht="15" customHeight="1">
      <c r="A70" s="507">
        <f>Преподаватели!A50</f>
        <v>14</v>
      </c>
      <c r="B70" s="508" t="str">
        <f>Преподаватели!E50</f>
        <v>Кулікова  Т.В.</v>
      </c>
      <c r="C70" s="509" t="str">
        <f>Преподаватели!F50</f>
        <v>доц.</v>
      </c>
      <c r="D70" s="509" t="str">
        <f>Преподаватели!G50</f>
        <v>сум.</v>
      </c>
      <c r="E70" s="509" t="str">
        <f>Преподаватели!H50</f>
        <v>к.н.</v>
      </c>
      <c r="F70" s="509" t="s">
        <v>1237</v>
      </c>
      <c r="G70" s="510">
        <f>Преподаватели!AB50</f>
        <v>438</v>
      </c>
      <c r="H70" s="511">
        <f>Преподаватели!AC50</f>
        <v>0.73</v>
      </c>
      <c r="I70" s="512">
        <v>65</v>
      </c>
      <c r="J70" s="513">
        <f t="shared" si="10"/>
        <v>28470</v>
      </c>
      <c r="K70" s="514">
        <f t="shared" si="1"/>
        <v>34733.4</v>
      </c>
      <c r="L70" s="513">
        <f t="shared" si="35"/>
        <v>3163.3333333333335</v>
      </c>
      <c r="M70" s="513"/>
      <c r="N70" s="513">
        <f t="shared" si="2"/>
        <v>3163.3333333333335</v>
      </c>
      <c r="O70" s="259" t="s">
        <v>1415</v>
      </c>
      <c r="P70" s="260"/>
      <c r="Q70" s="260"/>
      <c r="R70" s="276"/>
      <c r="S70" s="276"/>
      <c r="T70" s="285">
        <f t="shared" si="36"/>
        <v>48.666666666666664</v>
      </c>
      <c r="U70" s="493"/>
      <c r="V70" s="536">
        <v>444</v>
      </c>
      <c r="W70" s="536">
        <f t="shared" si="31"/>
        <v>-6</v>
      </c>
      <c r="X70" s="276"/>
      <c r="Y70" s="541"/>
      <c r="Z70" s="550">
        <f t="shared" si="37"/>
        <v>49.333333333333336</v>
      </c>
      <c r="AA70" s="550">
        <f t="shared" si="7"/>
        <v>246.66666666666669</v>
      </c>
      <c r="AB70" s="550">
        <f t="shared" si="4"/>
        <v>191.33333333333331</v>
      </c>
      <c r="AC70" s="541">
        <f t="shared" si="5"/>
        <v>47.833333333333329</v>
      </c>
      <c r="AD70" s="550">
        <f t="shared" si="6"/>
        <v>3109.1666666666665</v>
      </c>
      <c r="AE70" s="276"/>
    </row>
    <row r="71" spans="1:31" ht="15" customHeight="1">
      <c r="A71" s="507">
        <f>Преподаватели!A51</f>
        <v>15</v>
      </c>
      <c r="B71" s="508" t="str">
        <f>Преподаватели!E51</f>
        <v>Ляпунова  Н.М.</v>
      </c>
      <c r="C71" s="509" t="str">
        <f>Преподаватели!F51</f>
        <v>доц.</v>
      </c>
      <c r="D71" s="509" t="str">
        <f>Преподаватели!G51</f>
        <v>сум.</v>
      </c>
      <c r="E71" s="509" t="str">
        <f>Преподаватели!H51</f>
        <v>к.н.</v>
      </c>
      <c r="F71" s="509" t="str">
        <f>Преподаватели!I51</f>
        <v>доц.</v>
      </c>
      <c r="G71" s="510">
        <f>Преподаватели!AB51</f>
        <v>177</v>
      </c>
      <c r="H71" s="511">
        <f>Преподаватели!AC51</f>
        <v>0.29499999999999998</v>
      </c>
      <c r="I71" s="512">
        <v>65</v>
      </c>
      <c r="J71" s="513">
        <f t="shared" si="10"/>
        <v>11505</v>
      </c>
      <c r="K71" s="514">
        <f t="shared" si="1"/>
        <v>14036.1</v>
      </c>
      <c r="L71" s="513">
        <f t="shared" si="35"/>
        <v>1278.3333333333333</v>
      </c>
      <c r="M71" s="513"/>
      <c r="N71" s="513">
        <f t="shared" si="2"/>
        <v>1278.3333333333333</v>
      </c>
      <c r="O71" s="259" t="s">
        <v>1415</v>
      </c>
      <c r="P71" s="260"/>
      <c r="Q71" s="260"/>
      <c r="R71" s="276"/>
      <c r="S71" s="276"/>
      <c r="T71" s="285">
        <f t="shared" si="36"/>
        <v>19.666666666666668</v>
      </c>
      <c r="U71" s="493"/>
      <c r="V71" s="536">
        <v>193</v>
      </c>
      <c r="W71" s="536">
        <f t="shared" si="31"/>
        <v>-16</v>
      </c>
      <c r="X71" s="276"/>
      <c r="Y71" s="541"/>
      <c r="Z71" s="550">
        <f t="shared" si="37"/>
        <v>21.444444444444443</v>
      </c>
      <c r="AA71" s="550">
        <f t="shared" si="7"/>
        <v>107.22222222222221</v>
      </c>
      <c r="AB71" s="550">
        <f t="shared" si="4"/>
        <v>69.777777777777786</v>
      </c>
      <c r="AC71" s="541">
        <f t="shared" si="5"/>
        <v>17.444444444444446</v>
      </c>
      <c r="AD71" s="550">
        <f t="shared" si="6"/>
        <v>1133.8888888888889</v>
      </c>
      <c r="AE71" s="276"/>
    </row>
    <row r="72" spans="1:31" ht="15" customHeight="1">
      <c r="A72" s="507">
        <f>Преподаватели!A52</f>
        <v>16</v>
      </c>
      <c r="B72" s="508" t="str">
        <f>Преподаватели!E52</f>
        <v>Мєняйлов  О.О.</v>
      </c>
      <c r="C72" s="509" t="str">
        <f>Преподаватели!F52</f>
        <v>ст.викл.</v>
      </c>
      <c r="D72" s="509" t="str">
        <f>Преподаватели!G52</f>
        <v>сум.</v>
      </c>
      <c r="E72" s="509" t="s">
        <v>1238</v>
      </c>
      <c r="F72" s="509" t="str">
        <f>Преподаватели!I52</f>
        <v>б.з.</v>
      </c>
      <c r="G72" s="510">
        <f>Преподаватели!AB52</f>
        <v>6</v>
      </c>
      <c r="H72" s="511">
        <f>Преподаватели!AC52</f>
        <v>0.01</v>
      </c>
      <c r="I72" s="512">
        <v>65</v>
      </c>
      <c r="J72" s="513">
        <f t="shared" si="10"/>
        <v>390</v>
      </c>
      <c r="K72" s="514">
        <f t="shared" si="1"/>
        <v>475.8</v>
      </c>
      <c r="L72" s="513">
        <f t="shared" si="35"/>
        <v>43.333333333333336</v>
      </c>
      <c r="M72" s="513"/>
      <c r="N72" s="513">
        <f t="shared" si="2"/>
        <v>43.333333333333336</v>
      </c>
      <c r="O72" s="259" t="s">
        <v>1415</v>
      </c>
      <c r="P72" s="260"/>
      <c r="Q72" s="260"/>
      <c r="R72" s="276"/>
      <c r="S72" s="276"/>
      <c r="T72" s="285">
        <f t="shared" si="36"/>
        <v>0.66666666666666663</v>
      </c>
      <c r="U72" s="493"/>
      <c r="V72" s="536">
        <v>6</v>
      </c>
      <c r="W72" s="536">
        <f t="shared" si="31"/>
        <v>0</v>
      </c>
      <c r="X72" s="276"/>
      <c r="Y72" s="541"/>
      <c r="Z72" s="550">
        <f t="shared" si="37"/>
        <v>0.66666666666666663</v>
      </c>
      <c r="AA72" s="550">
        <f t="shared" si="7"/>
        <v>3.333333333333333</v>
      </c>
      <c r="AB72" s="550">
        <f t="shared" si="4"/>
        <v>2.666666666666667</v>
      </c>
      <c r="AC72" s="541">
        <f t="shared" si="5"/>
        <v>0.66666666666666674</v>
      </c>
      <c r="AD72" s="550">
        <f t="shared" si="6"/>
        <v>43.333333333333336</v>
      </c>
      <c r="AE72" s="276"/>
    </row>
    <row r="73" spans="1:31" ht="15.75">
      <c r="A73" s="507">
        <f>Преподаватели!A53</f>
        <v>17</v>
      </c>
      <c r="B73" s="508" t="str">
        <f>Преподаватели!E53</f>
        <v>Мєняйлова  Г.Є.</v>
      </c>
      <c r="C73" s="509" t="str">
        <f>Преподаватели!F53</f>
        <v>доц.</v>
      </c>
      <c r="D73" s="509" t="str">
        <f>Преподаватели!G53</f>
        <v>шт.сум.</v>
      </c>
      <c r="E73" s="509" t="str">
        <f>Преподаватели!H53</f>
        <v>к.н.</v>
      </c>
      <c r="F73" s="509" t="str">
        <f>Преподаватели!I53</f>
        <v>доц.</v>
      </c>
      <c r="G73" s="510">
        <f>Преподаватели!AB53</f>
        <v>312.82000000000005</v>
      </c>
      <c r="H73" s="511">
        <f>Преподаватели!AC53</f>
        <v>0.52136666666666676</v>
      </c>
      <c r="I73" s="512">
        <v>65</v>
      </c>
      <c r="J73" s="513">
        <f t="shared" si="10"/>
        <v>20333.300000000003</v>
      </c>
      <c r="K73" s="514">
        <f t="shared" si="1"/>
        <v>24806.626000000004</v>
      </c>
      <c r="L73" s="513">
        <f>J73/10</f>
        <v>2033.3300000000004</v>
      </c>
      <c r="M73" s="513"/>
      <c r="N73" s="513">
        <f t="shared" si="2"/>
        <v>2033.3300000000004</v>
      </c>
      <c r="O73" s="259"/>
      <c r="P73" s="260"/>
      <c r="Q73" s="260"/>
      <c r="R73" s="276"/>
      <c r="S73" s="276"/>
      <c r="T73" s="276"/>
      <c r="U73" s="493"/>
      <c r="V73" s="536">
        <v>312.10000000000002</v>
      </c>
      <c r="W73" s="536">
        <f t="shared" si="31"/>
        <v>0.72000000000002728</v>
      </c>
      <c r="X73" s="276"/>
      <c r="Y73" s="541"/>
      <c r="Z73" s="550">
        <f t="shared" si="32"/>
        <v>31.21</v>
      </c>
      <c r="AA73" s="549">
        <f>Z73*6</f>
        <v>187.26</v>
      </c>
      <c r="AB73" s="550">
        <f t="shared" si="4"/>
        <v>125.56000000000006</v>
      </c>
      <c r="AC73" s="541">
        <f t="shared" si="5"/>
        <v>31.390000000000015</v>
      </c>
      <c r="AD73" s="550">
        <f t="shared" si="6"/>
        <v>2040.350000000001</v>
      </c>
      <c r="AE73" s="276"/>
    </row>
    <row r="74" spans="1:31" ht="15" customHeight="1">
      <c r="A74" s="507">
        <f>Преподаватели!A54</f>
        <v>18</v>
      </c>
      <c r="B74" s="508" t="str">
        <f>Преподаватели!E54</f>
        <v>Москалик  Г.Ф.</v>
      </c>
      <c r="C74" s="509" t="str">
        <f>Преподаватели!F54</f>
        <v>проф.</v>
      </c>
      <c r="D74" s="509" t="str">
        <f>Преподаватели!G54</f>
        <v>сум.</v>
      </c>
      <c r="E74" s="509" t="str">
        <f>Преподаватели!H54</f>
        <v>д.н.</v>
      </c>
      <c r="F74" s="509" t="str">
        <f>Преподаватели!I54</f>
        <v>проф.</v>
      </c>
      <c r="G74" s="510">
        <f>Преподаватели!AB54</f>
        <v>4.25</v>
      </c>
      <c r="H74" s="511">
        <f>Преподаватели!AC54</f>
        <v>7.083333333333333E-3</v>
      </c>
      <c r="I74" s="512">
        <v>65</v>
      </c>
      <c r="J74" s="513">
        <f t="shared" si="10"/>
        <v>276.25</v>
      </c>
      <c r="K74" s="514">
        <f t="shared" si="1"/>
        <v>337.02499999999998</v>
      </c>
      <c r="L74" s="513">
        <f>J74/9</f>
        <v>30.694444444444443</v>
      </c>
      <c r="M74" s="513"/>
      <c r="N74" s="513">
        <f t="shared" si="2"/>
        <v>30.694444444444443</v>
      </c>
      <c r="O74" s="259" t="s">
        <v>1415</v>
      </c>
      <c r="P74" s="260"/>
      <c r="Q74" s="260"/>
      <c r="R74" s="276"/>
      <c r="S74" s="276"/>
      <c r="T74" s="285">
        <f>G74/9</f>
        <v>0.47222222222222221</v>
      </c>
      <c r="U74" s="493"/>
      <c r="V74" s="536">
        <v>4.25</v>
      </c>
      <c r="W74" s="536">
        <f t="shared" si="31"/>
        <v>0</v>
      </c>
      <c r="X74" s="276"/>
      <c r="Y74" s="541"/>
      <c r="Z74" s="550">
        <f t="shared" ref="Z74:Z77" si="38">V74/9</f>
        <v>0.47222222222222221</v>
      </c>
      <c r="AA74" s="550">
        <f t="shared" si="7"/>
        <v>2.3611111111111112</v>
      </c>
      <c r="AB74" s="550">
        <f t="shared" si="4"/>
        <v>1.8888888888888888</v>
      </c>
      <c r="AC74" s="541">
        <f t="shared" si="5"/>
        <v>0.47222222222222221</v>
      </c>
      <c r="AD74" s="550">
        <f t="shared" si="6"/>
        <v>30.694444444444443</v>
      </c>
      <c r="AE74" s="276"/>
    </row>
    <row r="75" spans="1:31" ht="15" customHeight="1">
      <c r="A75" s="507">
        <f>Преподаватели!A55</f>
        <v>19</v>
      </c>
      <c r="B75" s="508" t="str">
        <f>Преподаватели!E55</f>
        <v>Новохатько  О.В.</v>
      </c>
      <c r="C75" s="509" t="str">
        <f>Преподаватели!F55</f>
        <v>доц.</v>
      </c>
      <c r="D75" s="509" t="str">
        <f>Преподаватели!G55</f>
        <v>сум.</v>
      </c>
      <c r="E75" s="509" t="str">
        <f>Преподаватели!H55</f>
        <v>к.н.</v>
      </c>
      <c r="F75" s="509" t="s">
        <v>1237</v>
      </c>
      <c r="G75" s="510">
        <f>Преподаватели!AB55</f>
        <v>64</v>
      </c>
      <c r="H75" s="511">
        <f>Преподаватели!AC55</f>
        <v>0.10666666666666667</v>
      </c>
      <c r="I75" s="512">
        <v>65</v>
      </c>
      <c r="J75" s="513">
        <f t="shared" si="10"/>
        <v>4160</v>
      </c>
      <c r="K75" s="514">
        <f t="shared" si="1"/>
        <v>5075.2</v>
      </c>
      <c r="L75" s="513">
        <f>J75/9</f>
        <v>462.22222222222223</v>
      </c>
      <c r="M75" s="513"/>
      <c r="N75" s="513">
        <f t="shared" si="2"/>
        <v>462.22222222222223</v>
      </c>
      <c r="O75" s="259" t="s">
        <v>1415</v>
      </c>
      <c r="P75" s="260"/>
      <c r="Q75" s="260"/>
      <c r="R75" s="276"/>
      <c r="S75" s="276"/>
      <c r="T75" s="285">
        <f>G75/9</f>
        <v>7.1111111111111107</v>
      </c>
      <c r="U75" s="493"/>
      <c r="V75" s="536">
        <v>64</v>
      </c>
      <c r="W75" s="536">
        <f t="shared" si="31"/>
        <v>0</v>
      </c>
      <c r="X75" s="276"/>
      <c r="Y75" s="541"/>
      <c r="Z75" s="550">
        <f t="shared" si="38"/>
        <v>7.1111111111111107</v>
      </c>
      <c r="AA75" s="550">
        <f t="shared" si="7"/>
        <v>35.555555555555557</v>
      </c>
      <c r="AB75" s="550">
        <f t="shared" si="4"/>
        <v>28.444444444444443</v>
      </c>
      <c r="AC75" s="541">
        <f t="shared" si="5"/>
        <v>7.1111111111111107</v>
      </c>
      <c r="AD75" s="550">
        <f t="shared" si="6"/>
        <v>462.22222222222217</v>
      </c>
      <c r="AE75" s="276"/>
    </row>
    <row r="76" spans="1:31" ht="15" customHeight="1">
      <c r="A76" s="507">
        <f>Преподаватели!A56</f>
        <v>20</v>
      </c>
      <c r="B76" s="508" t="str">
        <f>Преподаватели!E56</f>
        <v>Онішко  І.О.</v>
      </c>
      <c r="C76" s="509" t="str">
        <f>Преподаватели!F56</f>
        <v>ст.викл.</v>
      </c>
      <c r="D76" s="509" t="str">
        <f>Преподаватели!G56</f>
        <v>сум.</v>
      </c>
      <c r="E76" s="509" t="str">
        <f>Преподаватели!H56</f>
        <v>б.с.</v>
      </c>
      <c r="F76" s="509" t="str">
        <f>Преподаватели!I56</f>
        <v>б.з.</v>
      </c>
      <c r="G76" s="510">
        <f>Преподаватели!AB56</f>
        <v>198</v>
      </c>
      <c r="H76" s="511">
        <f>Преподаватели!AC56</f>
        <v>0.33</v>
      </c>
      <c r="I76" s="512">
        <v>45</v>
      </c>
      <c r="J76" s="513">
        <f t="shared" si="10"/>
        <v>8910</v>
      </c>
      <c r="K76" s="514">
        <f t="shared" si="1"/>
        <v>10870.199999999999</v>
      </c>
      <c r="L76" s="513">
        <f>J76/9</f>
        <v>990</v>
      </c>
      <c r="M76" s="513"/>
      <c r="N76" s="513">
        <f t="shared" si="2"/>
        <v>990</v>
      </c>
      <c r="O76" s="259" t="s">
        <v>1415</v>
      </c>
      <c r="P76" s="260"/>
      <c r="Q76" s="260"/>
      <c r="R76" s="276"/>
      <c r="S76" s="276"/>
      <c r="T76" s="285">
        <f>G76/9</f>
        <v>22</v>
      </c>
      <c r="U76" s="493"/>
      <c r="V76" s="536">
        <v>214</v>
      </c>
      <c r="W76" s="536">
        <f t="shared" si="31"/>
        <v>-16</v>
      </c>
      <c r="X76" s="276"/>
      <c r="Y76" s="541"/>
      <c r="Z76" s="550">
        <f t="shared" si="38"/>
        <v>23.777777777777779</v>
      </c>
      <c r="AA76" s="550">
        <f t="shared" si="7"/>
        <v>118.88888888888889</v>
      </c>
      <c r="AB76" s="550">
        <f t="shared" si="4"/>
        <v>79.111111111111114</v>
      </c>
      <c r="AC76" s="541">
        <f t="shared" si="5"/>
        <v>19.777777777777779</v>
      </c>
      <c r="AD76" s="550">
        <f t="shared" si="6"/>
        <v>890</v>
      </c>
      <c r="AE76" s="276"/>
    </row>
    <row r="77" spans="1:31" ht="15" customHeight="1">
      <c r="A77" s="507">
        <f>Преподаватели!A57</f>
        <v>21</v>
      </c>
      <c r="B77" s="508" t="str">
        <f>Преподаватели!E57</f>
        <v>Оренштейн   Є.Г.</v>
      </c>
      <c r="C77" s="509" t="str">
        <f>Преподаватели!F57</f>
        <v>ст.викл.</v>
      </c>
      <c r="D77" s="509" t="str">
        <f>Преподаватели!G57</f>
        <v>сум.</v>
      </c>
      <c r="E77" s="509" t="str">
        <f>Преподаватели!H57</f>
        <v>б.с.</v>
      </c>
      <c r="F77" s="509" t="str">
        <f>Преподаватели!I57</f>
        <v>б.з.</v>
      </c>
      <c r="G77" s="510">
        <f>Преподаватели!AB57</f>
        <v>72.099999999999994</v>
      </c>
      <c r="H77" s="511">
        <f>Преподаватели!AC57</f>
        <v>0.12016666666666666</v>
      </c>
      <c r="I77" s="512">
        <v>45</v>
      </c>
      <c r="J77" s="513">
        <f t="shared" si="10"/>
        <v>3244.4999999999995</v>
      </c>
      <c r="K77" s="514">
        <f t="shared" si="1"/>
        <v>3958.2899999999995</v>
      </c>
      <c r="L77" s="513">
        <f>J77/9</f>
        <v>360.49999999999994</v>
      </c>
      <c r="M77" s="513"/>
      <c r="N77" s="513">
        <f t="shared" si="2"/>
        <v>360.49999999999994</v>
      </c>
      <c r="O77" s="259" t="s">
        <v>1415</v>
      </c>
      <c r="P77" s="260"/>
      <c r="Q77" s="260"/>
      <c r="R77" s="276"/>
      <c r="S77" s="276"/>
      <c r="T77" s="285">
        <f>G77/9</f>
        <v>8.0111111111111111</v>
      </c>
      <c r="U77" s="493"/>
      <c r="V77" s="536">
        <v>94.199999999999989</v>
      </c>
      <c r="W77" s="536">
        <f t="shared" si="31"/>
        <v>-22.099999999999994</v>
      </c>
      <c r="X77" s="276"/>
      <c r="Y77" s="541"/>
      <c r="Z77" s="550">
        <f t="shared" si="38"/>
        <v>10.466666666666665</v>
      </c>
      <c r="AA77" s="550">
        <f t="shared" si="7"/>
        <v>52.333333333333329</v>
      </c>
      <c r="AB77" s="550">
        <f t="shared" si="4"/>
        <v>19.766666666666666</v>
      </c>
      <c r="AC77" s="541">
        <f t="shared" si="5"/>
        <v>4.9416666666666664</v>
      </c>
      <c r="AD77" s="550">
        <f t="shared" si="6"/>
        <v>222.375</v>
      </c>
      <c r="AE77" s="276"/>
    </row>
    <row r="78" spans="1:31" ht="15.75">
      <c r="A78" s="507">
        <f>Преподаватели!A58</f>
        <v>23</v>
      </c>
      <c r="B78" s="508" t="str">
        <f>Преподаватели!E58</f>
        <v>Рудь  Ю.Л.</v>
      </c>
      <c r="C78" s="509" t="str">
        <f>Преподаватели!F58</f>
        <v>доц.</v>
      </c>
      <c r="D78" s="509" t="str">
        <f>Преподаватели!G58</f>
        <v>шт.</v>
      </c>
      <c r="E78" s="509" t="str">
        <f>Преподаватели!H58</f>
        <v>к.н.</v>
      </c>
      <c r="F78" s="509" t="str">
        <f>Преподаватели!I58</f>
        <v>б.з.</v>
      </c>
      <c r="G78" s="510">
        <f>Преподаватели!AB58</f>
        <v>170.92</v>
      </c>
      <c r="H78" s="511">
        <f>Преподаватели!AC58</f>
        <v>0.28486666666666666</v>
      </c>
      <c r="I78" s="512">
        <v>65</v>
      </c>
      <c r="J78" s="513">
        <f t="shared" si="10"/>
        <v>11109.8</v>
      </c>
      <c r="K78" s="514">
        <f t="shared" si="1"/>
        <v>13553.955999999998</v>
      </c>
      <c r="L78" s="513">
        <f>J78/10</f>
        <v>1110.98</v>
      </c>
      <c r="M78" s="513"/>
      <c r="N78" s="513">
        <f t="shared" si="2"/>
        <v>1110.98</v>
      </c>
      <c r="O78" s="259"/>
      <c r="P78" s="260"/>
      <c r="Q78" s="260"/>
      <c r="R78" s="276"/>
      <c r="S78" s="276"/>
      <c r="T78" s="276"/>
      <c r="U78" s="493"/>
      <c r="V78" s="536">
        <v>180.36999999999998</v>
      </c>
      <c r="W78" s="536">
        <f t="shared" si="31"/>
        <v>-9.4499999999999886</v>
      </c>
      <c r="X78" s="276"/>
      <c r="Y78" s="541"/>
      <c r="Z78" s="550">
        <f t="shared" si="32"/>
        <v>18.036999999999999</v>
      </c>
      <c r="AA78" s="549">
        <f>Z78*6</f>
        <v>108.22199999999999</v>
      </c>
      <c r="AB78" s="550">
        <f t="shared" si="4"/>
        <v>62.697999999999993</v>
      </c>
      <c r="AC78" s="541">
        <f t="shared" si="5"/>
        <v>15.674499999999998</v>
      </c>
      <c r="AD78" s="550">
        <f t="shared" si="6"/>
        <v>1018.8424999999999</v>
      </c>
      <c r="AE78" s="276"/>
    </row>
    <row r="79" spans="1:31" ht="15" customHeight="1">
      <c r="A79" s="507">
        <f>Преподаватели!A59</f>
        <v>24</v>
      </c>
      <c r="B79" s="508" t="str">
        <f>Преподаватели!E59</f>
        <v>Самарець  Н.А.</v>
      </c>
      <c r="C79" s="509" t="str">
        <f>Преподаватели!F59</f>
        <v>ст.викл.</v>
      </c>
      <c r="D79" s="509" t="str">
        <f>Преподаватели!G59</f>
        <v>сум.</v>
      </c>
      <c r="E79" s="509" t="str">
        <f>Преподаватели!H59</f>
        <v>б.с.</v>
      </c>
      <c r="F79" s="509" t="str">
        <f>Преподаватели!I59</f>
        <v>б.з.</v>
      </c>
      <c r="G79" s="510">
        <f>Преподаватели!AB59</f>
        <v>72.5</v>
      </c>
      <c r="H79" s="511">
        <f>Преподаватели!AC59</f>
        <v>0.12083333333333333</v>
      </c>
      <c r="I79" s="512">
        <v>45</v>
      </c>
      <c r="J79" s="513">
        <f t="shared" si="10"/>
        <v>3262.5</v>
      </c>
      <c r="K79" s="514">
        <f t="shared" si="1"/>
        <v>3980.25</v>
      </c>
      <c r="L79" s="513">
        <f>J79/9</f>
        <v>362.5</v>
      </c>
      <c r="M79" s="513"/>
      <c r="N79" s="513">
        <f t="shared" si="2"/>
        <v>362.5</v>
      </c>
      <c r="O79" s="259" t="s">
        <v>1415</v>
      </c>
      <c r="P79" s="260"/>
      <c r="Q79" s="260"/>
      <c r="R79" s="276"/>
      <c r="S79" s="276"/>
      <c r="T79" s="285">
        <f>G79/9</f>
        <v>8.0555555555555554</v>
      </c>
      <c r="U79" s="493"/>
      <c r="V79" s="536">
        <v>92.5</v>
      </c>
      <c r="W79" s="536">
        <f t="shared" si="31"/>
        <v>-20</v>
      </c>
      <c r="X79" s="276"/>
      <c r="Y79" s="541"/>
      <c r="Z79" s="550">
        <f t="shared" ref="Z79:Z82" si="39">V79/9</f>
        <v>10.277777777777779</v>
      </c>
      <c r="AA79" s="550">
        <f t="shared" si="7"/>
        <v>51.388888888888893</v>
      </c>
      <c r="AB79" s="550">
        <f t="shared" si="4"/>
        <v>21.111111111111107</v>
      </c>
      <c r="AC79" s="541">
        <f t="shared" si="5"/>
        <v>5.2777777777777768</v>
      </c>
      <c r="AD79" s="550">
        <f t="shared" si="6"/>
        <v>237.49999999999994</v>
      </c>
      <c r="AE79" s="276"/>
    </row>
    <row r="80" spans="1:31" ht="15" customHeight="1">
      <c r="A80" s="507">
        <f>Преподаватели!A60</f>
        <v>26</v>
      </c>
      <c r="B80" s="508" t="str">
        <f>Преподаватели!E60</f>
        <v>Стрілець  О.М.</v>
      </c>
      <c r="C80" s="509" t="str">
        <f>Преподаватели!F60</f>
        <v>ст.викл.</v>
      </c>
      <c r="D80" s="509" t="str">
        <f>Преподаватели!G60</f>
        <v>сум.</v>
      </c>
      <c r="E80" s="509" t="str">
        <f>Преподаватели!H60</f>
        <v>б.с.</v>
      </c>
      <c r="F80" s="509" t="str">
        <f>Преподаватели!I60</f>
        <v>б.з.</v>
      </c>
      <c r="G80" s="510">
        <f>Преподаватели!AB60</f>
        <v>253.75</v>
      </c>
      <c r="H80" s="511">
        <f>Преподаватели!AC60</f>
        <v>0.42291666666666666</v>
      </c>
      <c r="I80" s="512">
        <v>45</v>
      </c>
      <c r="J80" s="513">
        <f>G80*I80</f>
        <v>11418.75</v>
      </c>
      <c r="K80" s="514">
        <f>J80*$K$22</f>
        <v>13930.875</v>
      </c>
      <c r="L80" s="513">
        <f>J80/9</f>
        <v>1268.75</v>
      </c>
      <c r="M80" s="513"/>
      <c r="N80" s="513">
        <f>L80+M80</f>
        <v>1268.75</v>
      </c>
      <c r="O80" s="259" t="s">
        <v>1415</v>
      </c>
      <c r="P80" s="260"/>
      <c r="Q80" s="260"/>
      <c r="R80" s="276"/>
      <c r="S80" s="276"/>
      <c r="T80" s="285">
        <f>G80/9</f>
        <v>28.194444444444443</v>
      </c>
      <c r="U80" s="493"/>
      <c r="V80" s="536">
        <v>253.75</v>
      </c>
      <c r="W80" s="536">
        <f t="shared" si="31"/>
        <v>0</v>
      </c>
      <c r="X80" s="276"/>
      <c r="Y80" s="541"/>
      <c r="Z80" s="550">
        <f t="shared" si="39"/>
        <v>28.194444444444443</v>
      </c>
      <c r="AA80" s="550">
        <f t="shared" si="7"/>
        <v>140.97222222222223</v>
      </c>
      <c r="AB80" s="550">
        <f t="shared" si="4"/>
        <v>112.77777777777777</v>
      </c>
      <c r="AC80" s="541">
        <f t="shared" si="5"/>
        <v>28.194444444444443</v>
      </c>
      <c r="AD80" s="550">
        <f t="shared" si="6"/>
        <v>1268.75</v>
      </c>
      <c r="AE80" s="276"/>
    </row>
    <row r="81" spans="1:31" ht="15" customHeight="1">
      <c r="A81" s="507">
        <f>Преподаватели!A61</f>
        <v>27</v>
      </c>
      <c r="B81" s="508" t="str">
        <f>Преподаватели!E61</f>
        <v>Таран  О.М.</v>
      </c>
      <c r="C81" s="509" t="str">
        <f>Преподаватели!F61</f>
        <v>ст.викл.</v>
      </c>
      <c r="D81" s="509" t="str">
        <f>Преподаватели!G61</f>
        <v>сум.</v>
      </c>
      <c r="E81" s="509" t="str">
        <f>Преподаватели!H61</f>
        <v>б.с.</v>
      </c>
      <c r="F81" s="509" t="str">
        <f>Преподаватели!I61</f>
        <v>б.з.</v>
      </c>
      <c r="G81" s="510">
        <f>Преподаватели!AB61</f>
        <v>52</v>
      </c>
      <c r="H81" s="511">
        <f>Преподаватели!AC61</f>
        <v>8.666666666666667E-2</v>
      </c>
      <c r="I81" s="512">
        <v>45</v>
      </c>
      <c r="J81" s="513">
        <f>G81*I81</f>
        <v>2340</v>
      </c>
      <c r="K81" s="514">
        <f>J81*$K$22</f>
        <v>2854.7999999999997</v>
      </c>
      <c r="L81" s="513">
        <f>J81/9</f>
        <v>260</v>
      </c>
      <c r="M81" s="513"/>
      <c r="N81" s="513">
        <f>L81+M81</f>
        <v>260</v>
      </c>
      <c r="O81" s="259" t="s">
        <v>1415</v>
      </c>
      <c r="P81" s="260"/>
      <c r="Q81" s="260"/>
      <c r="R81" s="276"/>
      <c r="S81" s="276"/>
      <c r="T81" s="285">
        <f>G81/9</f>
        <v>5.7777777777777777</v>
      </c>
      <c r="U81" s="493"/>
      <c r="V81" s="536">
        <v>58.25</v>
      </c>
      <c r="W81" s="536">
        <f t="shared" si="31"/>
        <v>-6.25</v>
      </c>
      <c r="X81" s="276"/>
      <c r="Y81" s="541"/>
      <c r="Z81" s="550">
        <f t="shared" si="39"/>
        <v>6.4722222222222223</v>
      </c>
      <c r="AA81" s="550">
        <f t="shared" si="7"/>
        <v>32.361111111111114</v>
      </c>
      <c r="AB81" s="550">
        <f t="shared" si="4"/>
        <v>19.638888888888886</v>
      </c>
      <c r="AC81" s="541">
        <f t="shared" si="5"/>
        <v>4.9097222222222214</v>
      </c>
      <c r="AD81" s="550">
        <f t="shared" si="6"/>
        <v>220.93749999999997</v>
      </c>
      <c r="AE81" s="276"/>
    </row>
    <row r="82" spans="1:31" ht="15.75">
      <c r="A82" s="507">
        <f>Преподаватели!A62</f>
        <v>28</v>
      </c>
      <c r="B82" s="508" t="str">
        <f>Преподаватели!E62</f>
        <v>Хващинська  Н.А.</v>
      </c>
      <c r="C82" s="509" t="str">
        <f>Преподаватели!F62</f>
        <v>ст.викл.</v>
      </c>
      <c r="D82" s="509" t="str">
        <f>Преподаватели!G62</f>
        <v>сум.</v>
      </c>
      <c r="E82" s="509" t="str">
        <f>Преподаватели!H62</f>
        <v>б.с.</v>
      </c>
      <c r="F82" s="509" t="str">
        <f>Преподаватели!I62</f>
        <v>б.з.</v>
      </c>
      <c r="G82" s="510">
        <f>Преподаватели!AB62</f>
        <v>246.25</v>
      </c>
      <c r="H82" s="511">
        <f>Преподаватели!AC62</f>
        <v>0.41041666666666665</v>
      </c>
      <c r="I82" s="512">
        <v>45</v>
      </c>
      <c r="J82" s="513">
        <f>G82*I82</f>
        <v>11081.25</v>
      </c>
      <c r="K82" s="514">
        <f>J82*$K$22</f>
        <v>13519.125</v>
      </c>
      <c r="L82" s="513">
        <f>J82/9</f>
        <v>1231.25</v>
      </c>
      <c r="M82" s="513"/>
      <c r="N82" s="513">
        <f>L82+M82</f>
        <v>1231.25</v>
      </c>
      <c r="O82" s="259" t="s">
        <v>1415</v>
      </c>
      <c r="P82" s="260"/>
      <c r="Q82" s="260"/>
      <c r="R82" s="276"/>
      <c r="S82" s="276"/>
      <c r="T82" s="285">
        <f>G82/9</f>
        <v>27.361111111111111</v>
      </c>
      <c r="U82" s="493"/>
      <c r="V82" s="536">
        <v>251.25</v>
      </c>
      <c r="W82" s="536">
        <f t="shared" si="31"/>
        <v>-5</v>
      </c>
      <c r="X82" s="276"/>
      <c r="Y82" s="541"/>
      <c r="Z82" s="550">
        <f t="shared" si="39"/>
        <v>27.916666666666668</v>
      </c>
      <c r="AA82" s="550">
        <f t="shared" si="7"/>
        <v>139.58333333333334</v>
      </c>
      <c r="AB82" s="550">
        <f t="shared" si="4"/>
        <v>106.66666666666666</v>
      </c>
      <c r="AC82" s="541">
        <f t="shared" si="5"/>
        <v>26.666666666666664</v>
      </c>
      <c r="AD82" s="550">
        <f t="shared" si="6"/>
        <v>1200</v>
      </c>
      <c r="AE82" s="276"/>
    </row>
    <row r="83" spans="1:31" ht="15" customHeight="1">
      <c r="A83" s="515">
        <f>Преподаватели!A65</f>
        <v>0</v>
      </c>
      <c r="B83" s="516" t="str">
        <f>Преподаватели!E65</f>
        <v>Вакансія Крем..</v>
      </c>
      <c r="C83" s="517" t="str">
        <f>Преподаватели!F65</f>
        <v>доц.</v>
      </c>
      <c r="D83" s="517" t="str">
        <f>Преподаватели!G65</f>
        <v>сум.</v>
      </c>
      <c r="E83" s="517" t="str">
        <f>Преподаватели!H65</f>
        <v>к.н.</v>
      </c>
      <c r="F83" s="517" t="str">
        <f>Преподаватели!I65</f>
        <v>доц.</v>
      </c>
      <c r="G83" s="518">
        <f>Преподаватели!AB65</f>
        <v>0</v>
      </c>
      <c r="H83" s="519">
        <f>Преподаватели!AC65</f>
        <v>0</v>
      </c>
      <c r="I83" s="520">
        <v>50</v>
      </c>
      <c r="J83" s="521">
        <f>SUM(J24:J82)</f>
        <v>623295.95000000007</v>
      </c>
      <c r="K83" s="522">
        <f>SUM(K58:K82)</f>
        <v>235278.28100000002</v>
      </c>
      <c r="L83" s="521">
        <f>SUM(L58:L82)</f>
        <v>20436.543888888893</v>
      </c>
      <c r="M83" s="521"/>
      <c r="N83" s="521">
        <f t="shared" si="2"/>
        <v>20436.543888888893</v>
      </c>
      <c r="O83" s="260"/>
      <c r="P83" s="260"/>
      <c r="Q83" s="260"/>
      <c r="R83" s="276"/>
      <c r="S83" s="276"/>
      <c r="T83" s="276"/>
      <c r="U83" s="260"/>
      <c r="V83" s="536">
        <v>0</v>
      </c>
      <c r="W83" s="536">
        <f t="shared" si="31"/>
        <v>0</v>
      </c>
      <c r="X83" s="276"/>
      <c r="Y83" s="541"/>
      <c r="Z83" s="276"/>
      <c r="AA83" s="276"/>
      <c r="AB83" s="276"/>
      <c r="AC83" s="276"/>
      <c r="AD83" s="276"/>
      <c r="AE83" s="276"/>
    </row>
    <row r="84" spans="1:31" ht="15" customHeight="1">
      <c r="A84" s="515">
        <f>Преподаватели!A66</f>
        <v>0</v>
      </c>
      <c r="B84" s="516" t="str">
        <f>Преподаватели!E66</f>
        <v>Вакансія Крем.Кол.</v>
      </c>
      <c r="C84" s="517" t="str">
        <f>Преподаватели!F66</f>
        <v>доц.</v>
      </c>
      <c r="D84" s="517" t="str">
        <f>Преподаватели!G66</f>
        <v>шт.</v>
      </c>
      <c r="E84" s="517" t="str">
        <f>Преподаватели!H66</f>
        <v>к.н.</v>
      </c>
      <c r="F84" s="517" t="str">
        <f>Преподаватели!I66</f>
        <v>доц.</v>
      </c>
      <c r="G84" s="518">
        <f>Преподаватели!AB66</f>
        <v>344.48</v>
      </c>
      <c r="H84" s="519">
        <f>Преподаватели!AC66</f>
        <v>0.57413333333333338</v>
      </c>
      <c r="I84" s="520"/>
      <c r="J84" s="521">
        <f t="shared" si="10"/>
        <v>0</v>
      </c>
      <c r="K84" s="522">
        <f t="shared" si="1"/>
        <v>0</v>
      </c>
      <c r="L84" s="521">
        <f t="shared" ref="L84:L89" si="40">J84/10</f>
        <v>0</v>
      </c>
      <c r="M84" s="521"/>
      <c r="N84" s="521">
        <f t="shared" si="2"/>
        <v>0</v>
      </c>
      <c r="O84" s="260"/>
      <c r="P84" s="260"/>
      <c r="Q84" s="260"/>
      <c r="R84" s="276"/>
      <c r="S84" s="276"/>
      <c r="T84" s="276"/>
      <c r="U84" s="260"/>
      <c r="V84" s="536">
        <v>0</v>
      </c>
      <c r="W84" s="536">
        <f t="shared" si="31"/>
        <v>344.48</v>
      </c>
      <c r="X84" s="276"/>
      <c r="Y84" s="541"/>
      <c r="Z84" s="276"/>
      <c r="AA84" s="276"/>
      <c r="AB84" s="276"/>
      <c r="AC84" s="276"/>
      <c r="AD84" s="276"/>
      <c r="AE84" s="276"/>
    </row>
    <row r="85" spans="1:31" ht="15" customHeight="1">
      <c r="A85" s="515">
        <f>Преподаватели!A67</f>
        <v>0</v>
      </c>
      <c r="B85" s="516" t="str">
        <f>Преподаватели!E67</f>
        <v>Вакансія КПУ.д.</v>
      </c>
      <c r="C85" s="517" t="str">
        <f>Преподаватели!F67</f>
        <v>проф.</v>
      </c>
      <c r="D85" s="517" t="str">
        <f>Преподаватели!G67</f>
        <v>шт.</v>
      </c>
      <c r="E85" s="517" t="str">
        <f>Преподаватели!H67</f>
        <v>д.н.</v>
      </c>
      <c r="F85" s="517" t="str">
        <f>Преподаватели!I67</f>
        <v>проф.</v>
      </c>
      <c r="G85" s="518">
        <f>Преподаватели!AB67</f>
        <v>646.32000000000016</v>
      </c>
      <c r="H85" s="519">
        <f>Преподаватели!AC67</f>
        <v>1.0772000000000004</v>
      </c>
      <c r="I85" s="520">
        <v>163.61000000000001</v>
      </c>
      <c r="J85" s="521">
        <f t="shared" si="10"/>
        <v>105744.41520000003</v>
      </c>
      <c r="K85" s="522">
        <f t="shared" si="1"/>
        <v>129008.18654400004</v>
      </c>
      <c r="L85" s="521">
        <f t="shared" si="40"/>
        <v>10574.441520000004</v>
      </c>
      <c r="M85" s="521"/>
      <c r="N85" s="521">
        <f t="shared" si="2"/>
        <v>10574.441520000004</v>
      </c>
      <c r="O85" s="260"/>
      <c r="P85" s="260"/>
      <c r="Q85" s="260"/>
      <c r="R85" s="276"/>
      <c r="S85" s="276"/>
      <c r="T85" s="276"/>
      <c r="U85" s="260"/>
      <c r="V85" s="536">
        <v>598.65000000000009</v>
      </c>
      <c r="W85" s="536">
        <f t="shared" si="31"/>
        <v>47.670000000000073</v>
      </c>
      <c r="X85" s="276"/>
      <c r="Y85" s="541"/>
      <c r="Z85" s="276"/>
      <c r="AA85" s="276"/>
      <c r="AB85" s="276"/>
      <c r="AC85" s="276"/>
      <c r="AD85" s="276"/>
      <c r="AE85" s="276"/>
    </row>
    <row r="86" spans="1:31" ht="15" customHeight="1">
      <c r="A86" s="515">
        <f>Преподаватели!A68</f>
        <v>0</v>
      </c>
      <c r="B86" s="516" t="str">
        <f>Преподаватели!E68</f>
        <v>Вакансія КПУ.к.</v>
      </c>
      <c r="C86" s="517" t="str">
        <f>Преподаватели!F68</f>
        <v>доц.</v>
      </c>
      <c r="D86" s="517" t="str">
        <f>Преподаватели!G68</f>
        <v>шт.</v>
      </c>
      <c r="E86" s="517" t="str">
        <f>Преподаватели!H68</f>
        <v>к.н.</v>
      </c>
      <c r="F86" s="517" t="str">
        <f>Преподаватели!I68</f>
        <v>доц.</v>
      </c>
      <c r="G86" s="518">
        <f>Преподаватели!AB68</f>
        <v>1172.3700000000015</v>
      </c>
      <c r="H86" s="519">
        <f>Преподаватели!AC68</f>
        <v>1.9539500000000025</v>
      </c>
      <c r="I86" s="520">
        <v>121.70295508149999</v>
      </c>
      <c r="J86" s="521">
        <f>G86*I86</f>
        <v>142680.89344889834</v>
      </c>
      <c r="K86" s="522">
        <f>J86*$K$22</f>
        <v>174070.69000765597</v>
      </c>
      <c r="L86" s="521">
        <f t="shared" si="40"/>
        <v>14268.089344889833</v>
      </c>
      <c r="M86" s="521"/>
      <c r="N86" s="521">
        <f>L86+M86</f>
        <v>14268.089344889833</v>
      </c>
      <c r="O86" s="260"/>
      <c r="P86" s="260"/>
      <c r="Q86" s="260"/>
      <c r="R86" s="276"/>
      <c r="S86" s="276"/>
      <c r="T86" s="276"/>
      <c r="U86" s="260"/>
      <c r="V86" s="536">
        <v>1121.7000000000007</v>
      </c>
      <c r="W86" s="536">
        <f t="shared" si="31"/>
        <v>50.670000000000755</v>
      </c>
      <c r="X86" s="276"/>
      <c r="Y86" s="541"/>
      <c r="Z86" s="276"/>
      <c r="AA86" s="276"/>
      <c r="AB86" s="276"/>
      <c r="AC86" s="276"/>
      <c r="AD86" s="276"/>
      <c r="AE86" s="276"/>
    </row>
    <row r="87" spans="1:31" ht="15" customHeight="1">
      <c r="A87" s="515">
        <f>Преподаватели!A69</f>
        <v>0</v>
      </c>
      <c r="B87" s="516" t="str">
        <f>Преподаватели!E69</f>
        <v>Вакансія КПУ.в.</v>
      </c>
      <c r="C87" s="517" t="str">
        <f>Преподаватели!F69</f>
        <v>ст.викл.</v>
      </c>
      <c r="D87" s="517" t="str">
        <f>Преподаватели!G69</f>
        <v>шт.</v>
      </c>
      <c r="E87" s="517" t="str">
        <f>Преподаватели!H69</f>
        <v>б.с.</v>
      </c>
      <c r="F87" s="517" t="str">
        <f>Преподаватели!I69</f>
        <v>б.з.</v>
      </c>
      <c r="G87" s="518">
        <f>Преподаватели!AB69</f>
        <v>0</v>
      </c>
      <c r="H87" s="519">
        <f>Преподаватели!AC69</f>
        <v>0</v>
      </c>
      <c r="I87" s="522">
        <v>75.362233333333322</v>
      </c>
      <c r="J87" s="521">
        <f>G87*I87</f>
        <v>0</v>
      </c>
      <c r="K87" s="522">
        <f>J87*$K$22</f>
        <v>0</v>
      </c>
      <c r="L87" s="521">
        <f t="shared" si="40"/>
        <v>0</v>
      </c>
      <c r="M87" s="521"/>
      <c r="N87" s="521">
        <f>L87+M87</f>
        <v>0</v>
      </c>
      <c r="O87" s="260"/>
      <c r="P87" s="260"/>
      <c r="Q87" s="260"/>
      <c r="R87" s="276"/>
      <c r="S87" s="276"/>
      <c r="T87" s="276"/>
      <c r="U87" s="260"/>
      <c r="V87" s="536">
        <v>0</v>
      </c>
      <c r="W87" s="536">
        <f t="shared" si="31"/>
        <v>0</v>
      </c>
      <c r="X87" s="276"/>
      <c r="Y87" s="541"/>
      <c r="Z87" s="276"/>
      <c r="AA87" s="276"/>
      <c r="AB87" s="276"/>
      <c r="AC87" s="276"/>
      <c r="AD87" s="276"/>
      <c r="AE87" s="276"/>
    </row>
    <row r="88" spans="1:31" ht="15" customHeight="1">
      <c r="A88" s="515">
        <f>Преподаватели!A70</f>
        <v>0</v>
      </c>
      <c r="B88" s="516" t="str">
        <f>Преподаватели!E70</f>
        <v>Вакансія Г.Е.</v>
      </c>
      <c r="C88" s="517" t="str">
        <f>Преподаватели!F70</f>
        <v>доц.</v>
      </c>
      <c r="D88" s="517" t="str">
        <f>Преподаватели!G70</f>
        <v>сум.</v>
      </c>
      <c r="E88" s="517" t="str">
        <f>Преподаватели!H70</f>
        <v>б.с.</v>
      </c>
      <c r="F88" s="517" t="str">
        <f>Преподаватели!I70</f>
        <v>б.з.</v>
      </c>
      <c r="G88" s="518">
        <f>Преподаватели!AB70</f>
        <v>73</v>
      </c>
      <c r="H88" s="519">
        <f>Преподаватели!AC70</f>
        <v>0.12166666666666667</v>
      </c>
      <c r="I88" s="520">
        <v>89.5</v>
      </c>
      <c r="J88" s="521">
        <f>G88*I88</f>
        <v>6533.5</v>
      </c>
      <c r="K88" s="522">
        <f>J88*$K$22</f>
        <v>7970.87</v>
      </c>
      <c r="L88" s="521">
        <f t="shared" si="40"/>
        <v>653.35</v>
      </c>
      <c r="M88" s="521"/>
      <c r="N88" s="521">
        <f>L88+M88</f>
        <v>653.35</v>
      </c>
      <c r="O88" s="260"/>
      <c r="P88" s="260"/>
      <c r="Q88" s="260"/>
      <c r="R88" s="276"/>
      <c r="S88" s="276"/>
      <c r="T88" s="276"/>
      <c r="U88" s="260"/>
      <c r="V88" s="536">
        <v>70</v>
      </c>
      <c r="W88" s="536">
        <f t="shared" ref="W88:W90" si="41">G88-V88</f>
        <v>3</v>
      </c>
      <c r="X88" s="276"/>
      <c r="Y88" s="541"/>
      <c r="Z88" s="276"/>
      <c r="AA88" s="276"/>
      <c r="AB88" s="276"/>
      <c r="AC88" s="276"/>
      <c r="AD88" s="276"/>
      <c r="AE88" s="276"/>
    </row>
    <row r="89" spans="1:31" ht="15" customHeight="1">
      <c r="A89" s="515">
        <f>Преподаватели!A71</f>
        <v>0</v>
      </c>
      <c r="B89" s="516" t="str">
        <f>Преподаватели!E71</f>
        <v>Вакансія Кол.к.</v>
      </c>
      <c r="C89" s="517" t="str">
        <f>Преподаватели!F71</f>
        <v>доц.</v>
      </c>
      <c r="D89" s="517" t="str">
        <f>Преподаватели!G71</f>
        <v>шт.</v>
      </c>
      <c r="E89" s="517" t="str">
        <f>Преподаватели!H71</f>
        <v>к.н.</v>
      </c>
      <c r="F89" s="517" t="str">
        <f>Преподаватели!I71</f>
        <v>доц.</v>
      </c>
      <c r="G89" s="518">
        <f>Преподаватели!AB71</f>
        <v>0</v>
      </c>
      <c r="H89" s="519">
        <f>Преподаватели!AC71</f>
        <v>0</v>
      </c>
      <c r="I89" s="522">
        <v>75.362233333333322</v>
      </c>
      <c r="J89" s="521">
        <f>G89*I89</f>
        <v>0</v>
      </c>
      <c r="K89" s="522">
        <f>J89*$K$22</f>
        <v>0</v>
      </c>
      <c r="L89" s="521">
        <f t="shared" si="40"/>
        <v>0</v>
      </c>
      <c r="M89" s="521"/>
      <c r="N89" s="521">
        <f>L89+M89</f>
        <v>0</v>
      </c>
      <c r="O89" s="286">
        <f>SUM(J85:J88)</f>
        <v>254958.80864889838</v>
      </c>
      <c r="P89" s="286"/>
      <c r="Q89" s="286"/>
      <c r="R89" s="276"/>
      <c r="S89" s="276"/>
      <c r="T89" s="277">
        <f>293685</f>
        <v>293685</v>
      </c>
      <c r="U89" s="260"/>
      <c r="V89" s="260"/>
      <c r="W89" s="536">
        <f t="shared" si="41"/>
        <v>0</v>
      </c>
      <c r="X89" s="276"/>
      <c r="Y89" s="276"/>
      <c r="Z89" s="276"/>
      <c r="AA89" s="276"/>
      <c r="AB89" s="276"/>
      <c r="AC89" s="276"/>
      <c r="AD89" s="276"/>
      <c r="AE89" s="276"/>
    </row>
    <row r="90" spans="1:31" ht="15" customHeight="1">
      <c r="A90" s="523"/>
      <c r="B90" s="523" t="s">
        <v>1394</v>
      </c>
      <c r="C90" s="523"/>
      <c r="D90" s="523"/>
      <c r="E90" s="523"/>
      <c r="F90" s="523"/>
      <c r="G90" s="524">
        <f>Преподаватели!AB72</f>
        <v>12269.92</v>
      </c>
      <c r="H90" s="525">
        <f>Преподаватели!AC72</f>
        <v>20.449866666666672</v>
      </c>
      <c r="I90" s="523"/>
      <c r="J90" s="526">
        <f>SUM(J83:J89)</f>
        <v>878254.75864889845</v>
      </c>
      <c r="K90" s="527">
        <f>SUM(K24:K82)</f>
        <v>1285563.8370000003</v>
      </c>
      <c r="L90" s="524">
        <f>SUM(L24:L82)</f>
        <v>109822.27166666667</v>
      </c>
      <c r="M90" s="526">
        <f>SUM(M24:M89)</f>
        <v>40873.087777777786</v>
      </c>
      <c r="N90" s="526">
        <f>SUM(N24:N56)+N83+N84+N85+N86+N87+N88</f>
        <v>111061.83253155652</v>
      </c>
      <c r="O90" s="260"/>
      <c r="P90" s="260"/>
      <c r="Q90" s="260"/>
      <c r="R90" s="276"/>
      <c r="S90" s="276"/>
      <c r="T90" s="276"/>
      <c r="U90" s="260"/>
      <c r="V90" s="276"/>
      <c r="W90" s="536">
        <f t="shared" si="41"/>
        <v>12269.92</v>
      </c>
      <c r="X90" s="276"/>
      <c r="Y90" s="276"/>
      <c r="Z90" s="276"/>
      <c r="AA90" s="276"/>
      <c r="AB90" s="276"/>
      <c r="AC90" s="276"/>
      <c r="AD90" s="276"/>
      <c r="AE90" s="276"/>
    </row>
    <row r="91" spans="1:31" ht="14.25" customHeight="1">
      <c r="N91" s="282">
        <f>SUBTOTAL(9,N24:N56)</f>
        <v>65129.407777777778</v>
      </c>
      <c r="R91" s="404"/>
      <c r="S91" s="404"/>
    </row>
    <row r="92" spans="1:31" s="282" customFormat="1" ht="175.5" customHeight="1">
      <c r="A92" s="276"/>
      <c r="B92" s="277" t="str">
        <f>Преподаватели!E70</f>
        <v>Вакансія Г.Е.</v>
      </c>
      <c r="C92" s="278" t="str">
        <f>Преподаватели!F70</f>
        <v>доц.</v>
      </c>
      <c r="D92" s="278" t="str">
        <f>Преподаватели!G70</f>
        <v>сум.</v>
      </c>
      <c r="E92" s="278" t="str">
        <f>Преподаватели!H70</f>
        <v>б.с.</v>
      </c>
      <c r="F92" s="278" t="str">
        <f>Преподаватели!I70</f>
        <v>б.з.</v>
      </c>
      <c r="G92" s="278">
        <f>Преподаватели!AB70</f>
        <v>73</v>
      </c>
      <c r="H92" s="279">
        <f>Преподаватели!AC70</f>
        <v>0.12166666666666667</v>
      </c>
      <c r="I92" s="280" t="s">
        <v>1405</v>
      </c>
      <c r="J92" s="280" t="s">
        <v>1406</v>
      </c>
      <c r="K92" s="278">
        <v>1.22</v>
      </c>
      <c r="L92" s="280" t="s">
        <v>1407</v>
      </c>
      <c r="M92" s="280" t="s">
        <v>1408</v>
      </c>
      <c r="N92" s="281" t="s">
        <v>1417</v>
      </c>
      <c r="R92" s="404"/>
      <c r="S92" s="404"/>
    </row>
  </sheetData>
  <autoFilter ref="A23:R92"/>
  <mergeCells count="4">
    <mergeCell ref="B5:D5"/>
    <mergeCell ref="E5:G5"/>
    <mergeCell ref="H5:J5"/>
    <mergeCell ref="K5:M5"/>
  </mergeCells>
  <phoneticPr fontId="26" type="noConversion"/>
  <conditionalFormatting sqref="N3:N21 N68:N81 N23:N27 N29:N51 N58:N65 N83:N89">
    <cfRule type="cellIs" dxfId="10" priority="69" stopIfTrue="1" operator="lessThan">
      <formula>$M3</formula>
    </cfRule>
  </conditionalFormatting>
  <conditionalFormatting sqref="O58:Q59 O84:Q87 O3:Q23">
    <cfRule type="cellIs" dxfId="9" priority="71" stopIfTrue="1" operator="greaterThan">
      <formula>180</formula>
    </cfRule>
  </conditionalFormatting>
  <conditionalFormatting sqref="N66">
    <cfRule type="cellIs" dxfId="8" priority="37" stopIfTrue="1" operator="lessThan">
      <formula>$M66</formula>
    </cfRule>
  </conditionalFormatting>
  <conditionalFormatting sqref="N67">
    <cfRule type="cellIs" dxfId="7" priority="36" stopIfTrue="1" operator="lessThan">
      <formula>$M67</formula>
    </cfRule>
  </conditionalFormatting>
  <conditionalFormatting sqref="O92:Q92">
    <cfRule type="cellIs" dxfId="6" priority="7" stopIfTrue="1" operator="greaterThan">
      <formula>180</formula>
    </cfRule>
  </conditionalFormatting>
  <conditionalFormatting sqref="N28">
    <cfRule type="cellIs" dxfId="5" priority="6" stopIfTrue="1" operator="lessThan">
      <formula>$M28</formula>
    </cfRule>
  </conditionalFormatting>
  <conditionalFormatting sqref="N52:N57">
    <cfRule type="cellIs" dxfId="4" priority="5" stopIfTrue="1" operator="lessThan">
      <formula>$M52</formula>
    </cfRule>
  </conditionalFormatting>
  <conditionalFormatting sqref="O57:Q57">
    <cfRule type="cellIs" dxfId="3" priority="4" stopIfTrue="1" operator="greaterThan">
      <formula>180</formula>
    </cfRule>
  </conditionalFormatting>
  <conditionalFormatting sqref="N82">
    <cfRule type="cellIs" dxfId="2" priority="3" stopIfTrue="1" operator="lessThan">
      <formula>$M82</formula>
    </cfRule>
  </conditionalFormatting>
  <conditionalFormatting sqref="V23:W23">
    <cfRule type="cellIs" dxfId="1" priority="1" stopIfTrue="1" operator="lessThan">
      <formula>$M23</formula>
    </cfRule>
  </conditionalFormatting>
  <conditionalFormatting sqref="Y23">
    <cfRule type="cellIs" dxfId="0" priority="2" stopIfTrue="1" operator="lessThan">
      <formula>#REF!</formula>
    </cfRule>
  </conditionalFormatting>
  <pageMargins left="0.47244094488188981" right="0.39370078740157483" top="0.55118110236220474" bottom="0.51181102362204722" header="0.51181102362204722" footer="0.39370078740157483"/>
  <pageSetup paperSize="9" scale="51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tabColor rgb="FFFF5050"/>
  </sheetPr>
  <dimension ref="A1:AM382"/>
  <sheetViews>
    <sheetView zoomScale="75" zoomScaleNormal="75" workbookViewId="0">
      <selection activeCell="J7" sqref="J7:J12"/>
    </sheetView>
  </sheetViews>
  <sheetFormatPr defaultRowHeight="14.25"/>
  <cols>
    <col min="1" max="1" width="3.7109375" style="292" customWidth="1"/>
    <col min="2" max="2" width="3.85546875" style="295" customWidth="1"/>
    <col min="3" max="3" width="38.28515625" style="292" customWidth="1"/>
    <col min="4" max="4" width="6.85546875" style="292" customWidth="1"/>
    <col min="5" max="5" width="15.140625" style="295" customWidth="1"/>
    <col min="6" max="6" width="10.5703125" style="295" customWidth="1"/>
    <col min="7" max="7" width="11.28515625" style="295" customWidth="1"/>
    <col min="8" max="8" width="8.42578125" style="295" customWidth="1"/>
    <col min="9" max="9" width="11.7109375" style="295" customWidth="1"/>
    <col min="10" max="10" width="12.140625" style="295" customWidth="1"/>
    <col min="11" max="11" width="14.7109375" style="295" customWidth="1"/>
    <col min="12" max="12" width="12.5703125" style="295" customWidth="1"/>
    <col min="13" max="13" width="17.28515625" style="295" customWidth="1"/>
    <col min="14" max="14" width="48.5703125" style="292" customWidth="1"/>
    <col min="15" max="15" width="25" style="292" customWidth="1"/>
    <col min="16" max="39" width="9.140625" style="292" customWidth="1"/>
    <col min="40" max="16384" width="9.140625" style="292"/>
  </cols>
  <sheetData>
    <row r="1" spans="1:39" ht="39" customHeight="1">
      <c r="A1" s="266"/>
      <c r="B1" s="265"/>
      <c r="C1" s="290"/>
      <c r="D1" s="290"/>
      <c r="E1" s="290" t="s">
        <v>1418</v>
      </c>
      <c r="F1" s="290" t="s">
        <v>1419</v>
      </c>
      <c r="G1" s="291" t="s">
        <v>1420</v>
      </c>
      <c r="H1" s="291" t="s">
        <v>1421</v>
      </c>
      <c r="I1" s="290" t="s">
        <v>1422</v>
      </c>
      <c r="J1" s="290" t="s">
        <v>1423</v>
      </c>
      <c r="K1" s="291" t="s">
        <v>1424</v>
      </c>
      <c r="L1" s="291" t="s">
        <v>1425</v>
      </c>
      <c r="M1" s="291" t="s">
        <v>1426</v>
      </c>
      <c r="N1" s="291" t="s">
        <v>49</v>
      </c>
      <c r="O1" s="266"/>
    </row>
    <row r="2" spans="1:39" ht="15">
      <c r="A2" s="314"/>
      <c r="B2" s="265">
        <v>1</v>
      </c>
      <c r="C2" s="414" t="s">
        <v>1427</v>
      </c>
      <c r="D2" s="262">
        <v>1</v>
      </c>
      <c r="E2" s="262" t="s">
        <v>1357</v>
      </c>
      <c r="F2" s="262" t="s">
        <v>1428</v>
      </c>
      <c r="G2" s="262" t="s">
        <v>1429</v>
      </c>
      <c r="H2" s="262" t="s">
        <v>1430</v>
      </c>
      <c r="I2" s="265">
        <v>1</v>
      </c>
      <c r="J2" s="265" t="s">
        <v>941</v>
      </c>
      <c r="K2" s="262">
        <v>9000</v>
      </c>
      <c r="L2" s="296">
        <f t="shared" ref="L2:L49" si="0">K2</f>
        <v>9000</v>
      </c>
      <c r="M2" s="291">
        <f t="shared" ref="M2:M49" si="1">L2+K2</f>
        <v>18000</v>
      </c>
      <c r="N2" s="293" t="s">
        <v>1431</v>
      </c>
      <c r="O2" s="266"/>
    </row>
    <row r="3" spans="1:39" ht="15">
      <c r="A3" s="314"/>
      <c r="B3" s="265">
        <v>2</v>
      </c>
      <c r="C3" s="414" t="s">
        <v>1432</v>
      </c>
      <c r="D3" s="262">
        <v>1</v>
      </c>
      <c r="E3" s="265" t="s">
        <v>1357</v>
      </c>
      <c r="F3" s="262" t="s">
        <v>1428</v>
      </c>
      <c r="G3" s="262" t="s">
        <v>1429</v>
      </c>
      <c r="H3" s="262" t="s">
        <v>1430</v>
      </c>
      <c r="I3" s="265">
        <v>1</v>
      </c>
      <c r="J3" s="265" t="s">
        <v>941</v>
      </c>
      <c r="K3" s="262">
        <v>9000</v>
      </c>
      <c r="L3" s="296">
        <f t="shared" si="0"/>
        <v>9000</v>
      </c>
      <c r="M3" s="291">
        <f t="shared" si="1"/>
        <v>18000</v>
      </c>
      <c r="N3" s="293" t="s">
        <v>1431</v>
      </c>
      <c r="O3" s="266"/>
    </row>
    <row r="4" spans="1:39" ht="15">
      <c r="A4" s="314"/>
      <c r="B4" s="265">
        <v>3</v>
      </c>
      <c r="C4" s="415" t="s">
        <v>1433</v>
      </c>
      <c r="D4" s="262">
        <v>1</v>
      </c>
      <c r="E4" s="265" t="s">
        <v>1357</v>
      </c>
      <c r="F4" s="262" t="s">
        <v>1428</v>
      </c>
      <c r="G4" s="262" t="s">
        <v>991</v>
      </c>
      <c r="H4" s="262" t="s">
        <v>1430</v>
      </c>
      <c r="I4" s="265">
        <v>1</v>
      </c>
      <c r="J4" s="265" t="s">
        <v>941</v>
      </c>
      <c r="K4" s="262">
        <v>9000</v>
      </c>
      <c r="L4" s="296">
        <f t="shared" si="0"/>
        <v>9000</v>
      </c>
      <c r="M4" s="291">
        <f t="shared" si="1"/>
        <v>18000</v>
      </c>
      <c r="N4" s="293" t="s">
        <v>1431</v>
      </c>
      <c r="O4" s="266"/>
    </row>
    <row r="5" spans="1:39" ht="15">
      <c r="A5" s="314"/>
      <c r="B5" s="262">
        <v>1</v>
      </c>
      <c r="C5" s="416" t="s">
        <v>1456</v>
      </c>
      <c r="D5" s="262">
        <v>1</v>
      </c>
      <c r="E5" s="262" t="s">
        <v>1445</v>
      </c>
      <c r="F5" s="262" t="s">
        <v>1428</v>
      </c>
      <c r="G5" s="262" t="s">
        <v>1457</v>
      </c>
      <c r="H5" s="262" t="s">
        <v>1430</v>
      </c>
      <c r="I5" s="265">
        <v>2</v>
      </c>
      <c r="J5" s="262" t="s">
        <v>1905</v>
      </c>
      <c r="K5" s="265">
        <v>4500</v>
      </c>
      <c r="L5" s="296">
        <f t="shared" si="0"/>
        <v>4500</v>
      </c>
      <c r="M5" s="291">
        <f t="shared" si="1"/>
        <v>9000</v>
      </c>
      <c r="N5" s="293" t="s">
        <v>1431</v>
      </c>
      <c r="O5" s="266"/>
    </row>
    <row r="6" spans="1:39" ht="15">
      <c r="A6" s="314"/>
      <c r="B6" s="262">
        <v>2</v>
      </c>
      <c r="C6" s="416" t="s">
        <v>1458</v>
      </c>
      <c r="D6" s="262">
        <v>1</v>
      </c>
      <c r="E6" s="262" t="s">
        <v>1445</v>
      </c>
      <c r="F6" s="262" t="s">
        <v>1428</v>
      </c>
      <c r="G6" s="262" t="s">
        <v>1457</v>
      </c>
      <c r="H6" s="262" t="s">
        <v>1430</v>
      </c>
      <c r="I6" s="265">
        <v>2</v>
      </c>
      <c r="J6" s="262" t="s">
        <v>1905</v>
      </c>
      <c r="K6" s="265">
        <v>4500</v>
      </c>
      <c r="L6" s="296">
        <f t="shared" si="0"/>
        <v>4500</v>
      </c>
      <c r="M6" s="291">
        <f t="shared" si="1"/>
        <v>9000</v>
      </c>
      <c r="N6" s="293" t="s">
        <v>1431</v>
      </c>
      <c r="O6" s="266"/>
    </row>
    <row r="7" spans="1:39" ht="15">
      <c r="A7" s="314"/>
      <c r="B7" s="265">
        <v>4</v>
      </c>
      <c r="C7" s="416" t="s">
        <v>1434</v>
      </c>
      <c r="D7" s="262">
        <v>1</v>
      </c>
      <c r="E7" s="262" t="s">
        <v>1357</v>
      </c>
      <c r="F7" s="262" t="s">
        <v>1428</v>
      </c>
      <c r="G7" s="262" t="s">
        <v>1429</v>
      </c>
      <c r="H7" s="262" t="s">
        <v>1430</v>
      </c>
      <c r="I7" s="265">
        <v>2</v>
      </c>
      <c r="J7" s="265" t="s">
        <v>1435</v>
      </c>
      <c r="K7" s="262">
        <v>4424</v>
      </c>
      <c r="L7" s="296">
        <f t="shared" si="0"/>
        <v>4424</v>
      </c>
      <c r="M7" s="291">
        <f t="shared" si="1"/>
        <v>8848</v>
      </c>
      <c r="N7" s="266"/>
      <c r="O7" s="266"/>
    </row>
    <row r="8" spans="1:39" ht="15">
      <c r="A8" s="314"/>
      <c r="B8" s="265">
        <v>5</v>
      </c>
      <c r="C8" s="416" t="s">
        <v>1436</v>
      </c>
      <c r="D8" s="262">
        <v>1</v>
      </c>
      <c r="E8" s="262" t="s">
        <v>1357</v>
      </c>
      <c r="F8" s="262" t="s">
        <v>1428</v>
      </c>
      <c r="G8" s="262" t="s">
        <v>1429</v>
      </c>
      <c r="H8" s="262" t="s">
        <v>1430</v>
      </c>
      <c r="I8" s="265">
        <v>2</v>
      </c>
      <c r="J8" s="265" t="s">
        <v>1435</v>
      </c>
      <c r="K8" s="262">
        <v>4424</v>
      </c>
      <c r="L8" s="296">
        <f t="shared" si="0"/>
        <v>4424</v>
      </c>
      <c r="M8" s="291">
        <f t="shared" si="1"/>
        <v>8848</v>
      </c>
      <c r="N8" s="266"/>
      <c r="O8" s="266"/>
    </row>
    <row r="9" spans="1:39" ht="15">
      <c r="A9" s="314"/>
      <c r="B9" s="265">
        <v>1</v>
      </c>
      <c r="C9" s="416" t="s">
        <v>1437</v>
      </c>
      <c r="D9" s="262">
        <v>1</v>
      </c>
      <c r="E9" s="262" t="s">
        <v>1357</v>
      </c>
      <c r="F9" s="262" t="s">
        <v>1428</v>
      </c>
      <c r="G9" s="262" t="s">
        <v>1429</v>
      </c>
      <c r="H9" s="262" t="s">
        <v>1430</v>
      </c>
      <c r="I9" s="265">
        <v>2</v>
      </c>
      <c r="J9" s="265" t="s">
        <v>1435</v>
      </c>
      <c r="K9" s="262">
        <v>4424</v>
      </c>
      <c r="L9" s="296">
        <f t="shared" si="0"/>
        <v>4424</v>
      </c>
      <c r="M9" s="291">
        <f t="shared" si="1"/>
        <v>8848</v>
      </c>
      <c r="N9" s="293"/>
      <c r="O9" s="266"/>
    </row>
    <row r="10" spans="1:39" ht="15">
      <c r="A10" s="314"/>
      <c r="B10" s="265">
        <v>2</v>
      </c>
      <c r="C10" s="416" t="s">
        <v>1438</v>
      </c>
      <c r="D10" s="262">
        <v>1</v>
      </c>
      <c r="E10" s="262" t="s">
        <v>1357</v>
      </c>
      <c r="F10" s="262" t="s">
        <v>1428</v>
      </c>
      <c r="G10" s="262" t="s">
        <v>1429</v>
      </c>
      <c r="H10" s="262" t="s">
        <v>1430</v>
      </c>
      <c r="I10" s="265">
        <v>2</v>
      </c>
      <c r="J10" s="265" t="s">
        <v>1435</v>
      </c>
      <c r="K10" s="262">
        <v>4424</v>
      </c>
      <c r="L10" s="296">
        <f t="shared" si="0"/>
        <v>4424</v>
      </c>
      <c r="M10" s="291">
        <f t="shared" si="1"/>
        <v>8848</v>
      </c>
      <c r="N10" s="266"/>
      <c r="O10" s="266"/>
    </row>
    <row r="11" spans="1:39" ht="15">
      <c r="A11" s="314"/>
      <c r="B11" s="265">
        <v>3</v>
      </c>
      <c r="C11" s="416" t="s">
        <v>1439</v>
      </c>
      <c r="D11" s="262">
        <v>1</v>
      </c>
      <c r="E11" s="262" t="s">
        <v>1357</v>
      </c>
      <c r="F11" s="262" t="s">
        <v>1428</v>
      </c>
      <c r="G11" s="262" t="s">
        <v>1429</v>
      </c>
      <c r="H11" s="262" t="s">
        <v>1430</v>
      </c>
      <c r="I11" s="265">
        <v>2</v>
      </c>
      <c r="J11" s="265" t="s">
        <v>1435</v>
      </c>
      <c r="K11" s="262">
        <v>4424</v>
      </c>
      <c r="L11" s="296">
        <f t="shared" si="0"/>
        <v>4424</v>
      </c>
      <c r="M11" s="291">
        <f t="shared" si="1"/>
        <v>8848</v>
      </c>
      <c r="N11" s="293" t="s">
        <v>1431</v>
      </c>
      <c r="O11" s="266"/>
    </row>
    <row r="12" spans="1:39" ht="15">
      <c r="A12" s="314"/>
      <c r="B12" s="262">
        <v>4</v>
      </c>
      <c r="C12" s="416" t="s">
        <v>1440</v>
      </c>
      <c r="D12" s="262">
        <v>1</v>
      </c>
      <c r="E12" s="262" t="s">
        <v>1357</v>
      </c>
      <c r="F12" s="262" t="s">
        <v>1428</v>
      </c>
      <c r="G12" s="262" t="s">
        <v>1429</v>
      </c>
      <c r="H12" s="262" t="s">
        <v>1430</v>
      </c>
      <c r="I12" s="265">
        <v>2</v>
      </c>
      <c r="J12" s="265" t="s">
        <v>1435</v>
      </c>
      <c r="K12" s="262">
        <v>4424</v>
      </c>
      <c r="L12" s="296">
        <f t="shared" si="0"/>
        <v>4424</v>
      </c>
      <c r="M12" s="291">
        <f t="shared" si="1"/>
        <v>8848</v>
      </c>
      <c r="N12" s="266"/>
      <c r="O12" s="266"/>
    </row>
    <row r="13" spans="1:39" ht="28.5">
      <c r="A13" s="314"/>
      <c r="B13" s="262">
        <v>2</v>
      </c>
      <c r="C13" s="416" t="s">
        <v>1450</v>
      </c>
      <c r="D13" s="262">
        <v>1</v>
      </c>
      <c r="E13" s="262" t="s">
        <v>1445</v>
      </c>
      <c r="F13" s="262" t="s">
        <v>1428</v>
      </c>
      <c r="G13" s="262" t="s">
        <v>991</v>
      </c>
      <c r="H13" s="262" t="s">
        <v>1430</v>
      </c>
      <c r="I13" s="265">
        <v>2</v>
      </c>
      <c r="J13" s="262" t="s">
        <v>1824</v>
      </c>
      <c r="K13" s="265">
        <v>4500</v>
      </c>
      <c r="L13" s="296">
        <f t="shared" si="0"/>
        <v>4500</v>
      </c>
      <c r="M13" s="291">
        <f t="shared" si="1"/>
        <v>9000</v>
      </c>
      <c r="N13" s="293" t="s">
        <v>1431</v>
      </c>
      <c r="O13" s="266"/>
    </row>
    <row r="14" spans="1:39" ht="15">
      <c r="A14" s="314"/>
      <c r="B14" s="262">
        <v>3</v>
      </c>
      <c r="C14" s="416" t="s">
        <v>1451</v>
      </c>
      <c r="D14" s="262">
        <v>1</v>
      </c>
      <c r="E14" s="262" t="s">
        <v>1445</v>
      </c>
      <c r="F14" s="262" t="s">
        <v>1428</v>
      </c>
      <c r="G14" s="262" t="s">
        <v>991</v>
      </c>
      <c r="H14" s="262" t="s">
        <v>1430</v>
      </c>
      <c r="I14" s="265">
        <v>2</v>
      </c>
      <c r="J14" s="262" t="s">
        <v>1824</v>
      </c>
      <c r="K14" s="265">
        <v>4500</v>
      </c>
      <c r="L14" s="296">
        <f t="shared" si="0"/>
        <v>4500</v>
      </c>
      <c r="M14" s="291">
        <f t="shared" si="1"/>
        <v>9000</v>
      </c>
      <c r="N14" s="293" t="s">
        <v>1431</v>
      </c>
      <c r="O14" s="266"/>
    </row>
    <row r="15" spans="1:39" ht="15">
      <c r="A15" s="314"/>
      <c r="B15" s="420">
        <v>3</v>
      </c>
      <c r="C15" s="421" t="s">
        <v>1823</v>
      </c>
      <c r="D15" s="420">
        <v>1</v>
      </c>
      <c r="E15" s="420" t="s">
        <v>1445</v>
      </c>
      <c r="F15" s="420" t="s">
        <v>1428</v>
      </c>
      <c r="G15" s="420" t="s">
        <v>991</v>
      </c>
      <c r="H15" s="420" t="s">
        <v>1430</v>
      </c>
      <c r="I15" s="422">
        <v>2</v>
      </c>
      <c r="J15" s="420" t="s">
        <v>1824</v>
      </c>
      <c r="K15" s="422">
        <v>4500</v>
      </c>
      <c r="L15" s="423">
        <f t="shared" si="0"/>
        <v>4500</v>
      </c>
      <c r="M15" s="424">
        <f t="shared" si="1"/>
        <v>9000</v>
      </c>
      <c r="N15" s="425"/>
      <c r="O15" s="419"/>
      <c r="P15" s="426"/>
      <c r="Q15" s="426"/>
      <c r="R15" s="426"/>
      <c r="S15" s="426"/>
      <c r="T15" s="426"/>
      <c r="U15" s="426"/>
      <c r="V15" s="426"/>
      <c r="W15" s="426"/>
      <c r="X15" s="426"/>
      <c r="Y15" s="426"/>
      <c r="Z15" s="426"/>
      <c r="AA15" s="426"/>
      <c r="AB15" s="426"/>
      <c r="AC15" s="426"/>
      <c r="AD15" s="426"/>
      <c r="AE15" s="426"/>
      <c r="AF15" s="426"/>
      <c r="AG15" s="426"/>
      <c r="AH15" s="426"/>
      <c r="AI15" s="426"/>
      <c r="AJ15" s="426"/>
      <c r="AK15" s="426"/>
      <c r="AL15" s="426"/>
      <c r="AM15" s="426"/>
    </row>
    <row r="16" spans="1:39" ht="15">
      <c r="A16" s="314"/>
      <c r="B16" s="262">
        <v>4</v>
      </c>
      <c r="C16" s="416" t="s">
        <v>1452</v>
      </c>
      <c r="D16" s="262">
        <v>1</v>
      </c>
      <c r="E16" s="262" t="s">
        <v>1445</v>
      </c>
      <c r="F16" s="262" t="s">
        <v>1428</v>
      </c>
      <c r="G16" s="262" t="s">
        <v>991</v>
      </c>
      <c r="H16" s="262" t="s">
        <v>1430</v>
      </c>
      <c r="I16" s="265">
        <v>2</v>
      </c>
      <c r="J16" s="262" t="s">
        <v>1824</v>
      </c>
      <c r="K16" s="265">
        <v>4500</v>
      </c>
      <c r="L16" s="296">
        <f t="shared" si="0"/>
        <v>4500</v>
      </c>
      <c r="M16" s="291">
        <f t="shared" si="1"/>
        <v>9000</v>
      </c>
      <c r="N16" s="293" t="s">
        <v>1431</v>
      </c>
      <c r="O16" s="266"/>
    </row>
    <row r="17" spans="1:39" ht="15">
      <c r="A17" s="314"/>
      <c r="B17" s="262">
        <v>5</v>
      </c>
      <c r="C17" s="416" t="s">
        <v>1453</v>
      </c>
      <c r="D17" s="262">
        <v>1</v>
      </c>
      <c r="E17" s="262" t="s">
        <v>1445</v>
      </c>
      <c r="F17" s="262" t="s">
        <v>1428</v>
      </c>
      <c r="G17" s="262" t="s">
        <v>991</v>
      </c>
      <c r="H17" s="262" t="s">
        <v>1430</v>
      </c>
      <c r="I17" s="265">
        <v>2</v>
      </c>
      <c r="J17" s="262" t="s">
        <v>1824</v>
      </c>
      <c r="K17" s="265">
        <v>4500</v>
      </c>
      <c r="L17" s="296">
        <f t="shared" si="0"/>
        <v>4500</v>
      </c>
      <c r="M17" s="291">
        <f t="shared" si="1"/>
        <v>9000</v>
      </c>
      <c r="N17" s="293" t="s">
        <v>1431</v>
      </c>
      <c r="O17" s="266"/>
    </row>
    <row r="18" spans="1:39" s="426" customFormat="1" ht="15">
      <c r="A18" s="314"/>
      <c r="B18" s="262">
        <v>6</v>
      </c>
      <c r="C18" s="416" t="s">
        <v>1454</v>
      </c>
      <c r="D18" s="262">
        <v>1</v>
      </c>
      <c r="E18" s="262" t="s">
        <v>1445</v>
      </c>
      <c r="F18" s="262" t="s">
        <v>1428</v>
      </c>
      <c r="G18" s="262" t="s">
        <v>1005</v>
      </c>
      <c r="H18" s="262" t="s">
        <v>1430</v>
      </c>
      <c r="I18" s="265">
        <v>2</v>
      </c>
      <c r="J18" s="262" t="s">
        <v>1904</v>
      </c>
      <c r="K18" s="265">
        <v>4500</v>
      </c>
      <c r="L18" s="296">
        <f t="shared" si="0"/>
        <v>4500</v>
      </c>
      <c r="M18" s="291">
        <f t="shared" si="1"/>
        <v>9000</v>
      </c>
      <c r="N18" s="293" t="s">
        <v>1431</v>
      </c>
      <c r="O18" s="266"/>
      <c r="P18" s="292"/>
      <c r="Q18" s="292"/>
      <c r="R18" s="292"/>
      <c r="S18" s="292"/>
      <c r="T18" s="292"/>
      <c r="U18" s="292"/>
      <c r="V18" s="292"/>
      <c r="W18" s="292"/>
      <c r="X18" s="292"/>
      <c r="Y18" s="292"/>
      <c r="Z18" s="292"/>
      <c r="AA18" s="292"/>
      <c r="AB18" s="292"/>
      <c r="AC18" s="292"/>
      <c r="AD18" s="292"/>
      <c r="AE18" s="292"/>
      <c r="AF18" s="292"/>
      <c r="AG18" s="292"/>
      <c r="AH18" s="292"/>
      <c r="AI18" s="292"/>
      <c r="AJ18" s="292"/>
      <c r="AK18" s="292"/>
      <c r="AL18" s="292"/>
      <c r="AM18" s="292"/>
    </row>
    <row r="19" spans="1:39" ht="15">
      <c r="A19" s="314"/>
      <c r="B19" s="262">
        <v>7</v>
      </c>
      <c r="C19" s="416" t="s">
        <v>1455</v>
      </c>
      <c r="D19" s="262">
        <v>1</v>
      </c>
      <c r="E19" s="262" t="s">
        <v>1445</v>
      </c>
      <c r="F19" s="262" t="s">
        <v>1428</v>
      </c>
      <c r="G19" s="262" t="s">
        <v>1005</v>
      </c>
      <c r="H19" s="262" t="s">
        <v>1430</v>
      </c>
      <c r="I19" s="265">
        <v>2</v>
      </c>
      <c r="J19" s="262" t="s">
        <v>1904</v>
      </c>
      <c r="K19" s="265">
        <v>4500</v>
      </c>
      <c r="L19" s="296">
        <f t="shared" si="0"/>
        <v>4500</v>
      </c>
      <c r="M19" s="291">
        <f t="shared" si="1"/>
        <v>9000</v>
      </c>
      <c r="N19" s="293" t="s">
        <v>1431</v>
      </c>
      <c r="O19" s="266"/>
    </row>
    <row r="20" spans="1:39" ht="15">
      <c r="A20" s="314"/>
      <c r="B20" s="262">
        <v>5</v>
      </c>
      <c r="C20" s="417" t="s">
        <v>1441</v>
      </c>
      <c r="D20" s="262">
        <v>1</v>
      </c>
      <c r="E20" s="262" t="s">
        <v>1357</v>
      </c>
      <c r="F20" s="262" t="s">
        <v>1428</v>
      </c>
      <c r="G20" s="262" t="s">
        <v>1429</v>
      </c>
      <c r="H20" s="262" t="s">
        <v>1430</v>
      </c>
      <c r="I20" s="265">
        <v>3</v>
      </c>
      <c r="J20" s="265" t="s">
        <v>1442</v>
      </c>
      <c r="K20" s="262">
        <v>3793</v>
      </c>
      <c r="L20" s="296">
        <f t="shared" si="0"/>
        <v>3793</v>
      </c>
      <c r="M20" s="291">
        <f t="shared" si="1"/>
        <v>7586</v>
      </c>
      <c r="N20" s="266"/>
      <c r="O20" s="266"/>
    </row>
    <row r="21" spans="1:39" ht="15">
      <c r="A21" s="314"/>
      <c r="B21" s="265">
        <v>1</v>
      </c>
      <c r="C21" s="415" t="s">
        <v>1444</v>
      </c>
      <c r="D21" s="262">
        <v>1</v>
      </c>
      <c r="E21" s="262" t="s">
        <v>1445</v>
      </c>
      <c r="F21" s="262" t="s">
        <v>1428</v>
      </c>
      <c r="G21" s="262" t="s">
        <v>1446</v>
      </c>
      <c r="H21" s="262" t="s">
        <v>1430</v>
      </c>
      <c r="I21" s="265">
        <v>3</v>
      </c>
      <c r="J21" s="265" t="s">
        <v>1447</v>
      </c>
      <c r="K21" s="262">
        <v>3793</v>
      </c>
      <c r="L21" s="296">
        <f t="shared" si="0"/>
        <v>3793</v>
      </c>
      <c r="M21" s="291">
        <f t="shared" si="1"/>
        <v>7586</v>
      </c>
      <c r="N21" s="266"/>
      <c r="O21" s="266"/>
    </row>
    <row r="22" spans="1:39" ht="15">
      <c r="A22" s="314"/>
      <c r="B22" s="262">
        <v>1</v>
      </c>
      <c r="C22" s="415" t="s">
        <v>1448</v>
      </c>
      <c r="D22" s="262">
        <v>1</v>
      </c>
      <c r="E22" s="262" t="s">
        <v>1445</v>
      </c>
      <c r="F22" s="262" t="s">
        <v>1428</v>
      </c>
      <c r="G22" s="262" t="s">
        <v>1446</v>
      </c>
      <c r="H22" s="262" t="s">
        <v>1430</v>
      </c>
      <c r="I22" s="265">
        <v>3</v>
      </c>
      <c r="J22" s="262" t="s">
        <v>1447</v>
      </c>
      <c r="K22" s="265">
        <v>3793</v>
      </c>
      <c r="L22" s="296">
        <f t="shared" si="0"/>
        <v>3793</v>
      </c>
      <c r="M22" s="291">
        <f t="shared" si="1"/>
        <v>7586</v>
      </c>
      <c r="N22" s="293"/>
      <c r="O22" s="266"/>
    </row>
    <row r="23" spans="1:39" ht="15">
      <c r="A23" s="314"/>
      <c r="B23" s="262">
        <v>1</v>
      </c>
      <c r="C23" s="415" t="s">
        <v>1449</v>
      </c>
      <c r="D23" s="262">
        <v>1</v>
      </c>
      <c r="E23" s="262" t="s">
        <v>1445</v>
      </c>
      <c r="F23" s="262" t="s">
        <v>1428</v>
      </c>
      <c r="G23" s="262" t="s">
        <v>1446</v>
      </c>
      <c r="H23" s="262" t="s">
        <v>1430</v>
      </c>
      <c r="I23" s="265">
        <v>3</v>
      </c>
      <c r="J23" s="262" t="s">
        <v>1447</v>
      </c>
      <c r="K23" s="265">
        <v>3793</v>
      </c>
      <c r="L23" s="296">
        <f t="shared" si="0"/>
        <v>3793</v>
      </c>
      <c r="M23" s="291">
        <f t="shared" si="1"/>
        <v>7586</v>
      </c>
      <c r="N23" s="293"/>
      <c r="O23" s="266"/>
    </row>
    <row r="24" spans="1:39" ht="15">
      <c r="A24" s="314"/>
      <c r="B24" s="262">
        <v>3</v>
      </c>
      <c r="C24" s="417" t="s">
        <v>1459</v>
      </c>
      <c r="D24" s="262">
        <v>1</v>
      </c>
      <c r="E24" s="262" t="s">
        <v>1357</v>
      </c>
      <c r="F24" s="262" t="s">
        <v>1428</v>
      </c>
      <c r="G24" s="262" t="s">
        <v>1460</v>
      </c>
      <c r="H24" s="262" t="s">
        <v>1430</v>
      </c>
      <c r="I24" s="265">
        <v>3</v>
      </c>
      <c r="J24" s="262" t="s">
        <v>1063</v>
      </c>
      <c r="K24" s="265">
        <v>4164</v>
      </c>
      <c r="L24" s="296">
        <f t="shared" si="0"/>
        <v>4164</v>
      </c>
      <c r="M24" s="291">
        <f t="shared" si="1"/>
        <v>8328</v>
      </c>
      <c r="N24" s="266"/>
      <c r="O24" s="266"/>
    </row>
    <row r="25" spans="1:39" ht="15">
      <c r="A25" s="314"/>
      <c r="B25" s="262">
        <v>5</v>
      </c>
      <c r="C25" s="416" t="s">
        <v>1463</v>
      </c>
      <c r="D25" s="262">
        <v>1</v>
      </c>
      <c r="E25" s="262" t="s">
        <v>1357</v>
      </c>
      <c r="F25" s="262" t="s">
        <v>1428</v>
      </c>
      <c r="G25" s="262" t="s">
        <v>991</v>
      </c>
      <c r="H25" s="262" t="s">
        <v>1462</v>
      </c>
      <c r="I25" s="265">
        <v>1</v>
      </c>
      <c r="J25" s="262" t="s">
        <v>1136</v>
      </c>
      <c r="K25" s="265">
        <v>4250</v>
      </c>
      <c r="L25" s="296">
        <f t="shared" si="0"/>
        <v>4250</v>
      </c>
      <c r="M25" s="291">
        <f t="shared" si="1"/>
        <v>8500</v>
      </c>
      <c r="N25" s="293" t="s">
        <v>1431</v>
      </c>
      <c r="O25" s="266"/>
    </row>
    <row r="26" spans="1:39" ht="15">
      <c r="A26" s="314"/>
      <c r="B26" s="262">
        <v>6</v>
      </c>
      <c r="C26" s="416" t="s">
        <v>1464</v>
      </c>
      <c r="D26" s="262">
        <v>1</v>
      </c>
      <c r="E26" s="262" t="s">
        <v>1357</v>
      </c>
      <c r="F26" s="262" t="s">
        <v>1428</v>
      </c>
      <c r="G26" s="262" t="s">
        <v>991</v>
      </c>
      <c r="H26" s="262" t="s">
        <v>1462</v>
      </c>
      <c r="I26" s="265">
        <v>1</v>
      </c>
      <c r="J26" s="262" t="s">
        <v>1136</v>
      </c>
      <c r="K26" s="265">
        <v>4250</v>
      </c>
      <c r="L26" s="296">
        <f t="shared" si="0"/>
        <v>4250</v>
      </c>
      <c r="M26" s="291">
        <f t="shared" si="1"/>
        <v>8500</v>
      </c>
      <c r="N26" s="293" t="s">
        <v>1431</v>
      </c>
      <c r="O26" s="266"/>
    </row>
    <row r="27" spans="1:39" ht="15">
      <c r="A27" s="314"/>
      <c r="B27" s="262">
        <v>7</v>
      </c>
      <c r="C27" s="416" t="s">
        <v>1465</v>
      </c>
      <c r="D27" s="262">
        <v>1</v>
      </c>
      <c r="E27" s="262" t="s">
        <v>1357</v>
      </c>
      <c r="F27" s="262" t="s">
        <v>1428</v>
      </c>
      <c r="G27" s="262" t="s">
        <v>991</v>
      </c>
      <c r="H27" s="262" t="s">
        <v>1462</v>
      </c>
      <c r="I27" s="265">
        <v>1</v>
      </c>
      <c r="J27" s="262" t="s">
        <v>1136</v>
      </c>
      <c r="K27" s="265">
        <v>4250</v>
      </c>
      <c r="L27" s="296">
        <f t="shared" si="0"/>
        <v>4250</v>
      </c>
      <c r="M27" s="291">
        <f t="shared" si="1"/>
        <v>8500</v>
      </c>
      <c r="N27" s="293" t="s">
        <v>1431</v>
      </c>
      <c r="O27" s="266"/>
    </row>
    <row r="28" spans="1:39" ht="15">
      <c r="A28" s="314"/>
      <c r="B28" s="262">
        <v>8</v>
      </c>
      <c r="C28" s="416" t="s">
        <v>1466</v>
      </c>
      <c r="D28" s="262">
        <v>1</v>
      </c>
      <c r="E28" s="262" t="s">
        <v>1357</v>
      </c>
      <c r="F28" s="262" t="s">
        <v>1428</v>
      </c>
      <c r="G28" s="262" t="s">
        <v>991</v>
      </c>
      <c r="H28" s="262" t="s">
        <v>1462</v>
      </c>
      <c r="I28" s="265">
        <v>1</v>
      </c>
      <c r="J28" s="262" t="s">
        <v>1136</v>
      </c>
      <c r="K28" s="265">
        <v>4250</v>
      </c>
      <c r="L28" s="296">
        <f t="shared" si="0"/>
        <v>4250</v>
      </c>
      <c r="M28" s="291">
        <f t="shared" si="1"/>
        <v>8500</v>
      </c>
      <c r="N28" s="266" t="s">
        <v>1467</v>
      </c>
      <c r="O28" s="266"/>
    </row>
    <row r="29" spans="1:39" ht="15">
      <c r="A29" s="314"/>
      <c r="B29" s="420">
        <v>8</v>
      </c>
      <c r="C29" s="421" t="s">
        <v>1825</v>
      </c>
      <c r="D29" s="420">
        <v>1</v>
      </c>
      <c r="E29" s="420" t="s">
        <v>1357</v>
      </c>
      <c r="F29" s="420" t="s">
        <v>1428</v>
      </c>
      <c r="G29" s="420" t="s">
        <v>991</v>
      </c>
      <c r="H29" s="420" t="s">
        <v>1462</v>
      </c>
      <c r="I29" s="422">
        <v>1</v>
      </c>
      <c r="J29" s="420" t="s">
        <v>1136</v>
      </c>
      <c r="K29" s="422">
        <v>4250</v>
      </c>
      <c r="L29" s="423">
        <f t="shared" si="0"/>
        <v>4250</v>
      </c>
      <c r="M29" s="424">
        <f t="shared" si="1"/>
        <v>8500</v>
      </c>
      <c r="N29" s="419" t="s">
        <v>1467</v>
      </c>
      <c r="O29" s="419"/>
      <c r="P29" s="426"/>
      <c r="Q29" s="426"/>
      <c r="R29" s="426"/>
      <c r="S29" s="426"/>
      <c r="T29" s="426"/>
      <c r="U29" s="426"/>
      <c r="V29" s="426"/>
      <c r="W29" s="426"/>
      <c r="X29" s="426"/>
      <c r="Y29" s="426"/>
      <c r="Z29" s="426"/>
      <c r="AA29" s="426"/>
      <c r="AB29" s="426"/>
      <c r="AC29" s="426"/>
      <c r="AD29" s="426"/>
      <c r="AE29" s="426"/>
      <c r="AF29" s="426"/>
      <c r="AG29" s="426"/>
      <c r="AH29" s="426"/>
      <c r="AI29" s="426"/>
      <c r="AJ29" s="426"/>
      <c r="AK29" s="426"/>
      <c r="AL29" s="426"/>
      <c r="AM29" s="426"/>
    </row>
    <row r="30" spans="1:39" ht="15">
      <c r="A30" s="314"/>
      <c r="B30" s="420">
        <v>8</v>
      </c>
      <c r="C30" s="421" t="s">
        <v>1826</v>
      </c>
      <c r="D30" s="420">
        <v>1</v>
      </c>
      <c r="E30" s="420" t="s">
        <v>1357</v>
      </c>
      <c r="F30" s="420" t="s">
        <v>1428</v>
      </c>
      <c r="G30" s="420" t="s">
        <v>991</v>
      </c>
      <c r="H30" s="420" t="s">
        <v>1462</v>
      </c>
      <c r="I30" s="422">
        <v>1</v>
      </c>
      <c r="J30" s="420" t="s">
        <v>1136</v>
      </c>
      <c r="K30" s="422">
        <v>4250</v>
      </c>
      <c r="L30" s="423">
        <f t="shared" si="0"/>
        <v>4250</v>
      </c>
      <c r="M30" s="424">
        <f t="shared" si="1"/>
        <v>8500</v>
      </c>
      <c r="N30" s="419" t="s">
        <v>1467</v>
      </c>
      <c r="O30" s="419"/>
      <c r="P30" s="426"/>
      <c r="Q30" s="426"/>
      <c r="R30" s="426"/>
      <c r="S30" s="426"/>
      <c r="T30" s="426"/>
      <c r="U30" s="426"/>
      <c r="V30" s="426"/>
      <c r="W30" s="426"/>
      <c r="X30" s="426"/>
      <c r="Y30" s="426"/>
      <c r="Z30" s="426"/>
      <c r="AA30" s="426"/>
      <c r="AB30" s="426"/>
      <c r="AC30" s="426"/>
      <c r="AD30" s="426"/>
      <c r="AE30" s="426"/>
      <c r="AF30" s="426"/>
      <c r="AG30" s="426"/>
      <c r="AH30" s="426"/>
      <c r="AI30" s="426"/>
      <c r="AJ30" s="426"/>
      <c r="AK30" s="426"/>
      <c r="AL30" s="426"/>
      <c r="AM30" s="426"/>
    </row>
    <row r="31" spans="1:39" s="426" customFormat="1" ht="15">
      <c r="A31" s="314"/>
      <c r="B31" s="262">
        <v>9</v>
      </c>
      <c r="C31" s="416" t="s">
        <v>1468</v>
      </c>
      <c r="D31" s="262">
        <v>1</v>
      </c>
      <c r="E31" s="262" t="s">
        <v>1357</v>
      </c>
      <c r="F31" s="262" t="s">
        <v>1428</v>
      </c>
      <c r="G31" s="262" t="s">
        <v>991</v>
      </c>
      <c r="H31" s="262" t="s">
        <v>1462</v>
      </c>
      <c r="I31" s="265">
        <v>1</v>
      </c>
      <c r="J31" s="262" t="s">
        <v>1136</v>
      </c>
      <c r="K31" s="265">
        <v>4250</v>
      </c>
      <c r="L31" s="296">
        <f t="shared" si="0"/>
        <v>4250</v>
      </c>
      <c r="M31" s="291">
        <f t="shared" si="1"/>
        <v>8500</v>
      </c>
      <c r="N31" s="293" t="s">
        <v>1431</v>
      </c>
      <c r="O31" s="266"/>
      <c r="P31" s="292"/>
      <c r="Q31" s="292"/>
      <c r="R31" s="292"/>
      <c r="S31" s="292"/>
      <c r="T31" s="292"/>
      <c r="U31" s="292"/>
      <c r="V31" s="292"/>
      <c r="W31" s="292"/>
      <c r="X31" s="292"/>
      <c r="Y31" s="292"/>
      <c r="Z31" s="292"/>
      <c r="AA31" s="292"/>
      <c r="AB31" s="292"/>
      <c r="AC31" s="292"/>
      <c r="AD31" s="292"/>
      <c r="AE31" s="292"/>
      <c r="AF31" s="292"/>
      <c r="AG31" s="292"/>
      <c r="AH31" s="292"/>
      <c r="AI31" s="292"/>
      <c r="AJ31" s="292"/>
      <c r="AK31" s="292"/>
      <c r="AL31" s="292"/>
      <c r="AM31" s="292"/>
    </row>
    <row r="32" spans="1:39" s="426" customFormat="1" ht="15">
      <c r="A32" s="314"/>
      <c r="B32" s="262">
        <v>2</v>
      </c>
      <c r="C32" s="415" t="s">
        <v>1478</v>
      </c>
      <c r="D32" s="262">
        <v>1</v>
      </c>
      <c r="E32" s="262" t="s">
        <v>1357</v>
      </c>
      <c r="F32" s="262" t="s">
        <v>1428</v>
      </c>
      <c r="G32" s="262" t="s">
        <v>1005</v>
      </c>
      <c r="H32" s="262" t="s">
        <v>1462</v>
      </c>
      <c r="I32" s="262">
        <v>1</v>
      </c>
      <c r="J32" s="262" t="s">
        <v>1479</v>
      </c>
      <c r="K32" s="265">
        <v>4250</v>
      </c>
      <c r="L32" s="296">
        <f t="shared" si="0"/>
        <v>4250</v>
      </c>
      <c r="M32" s="291">
        <f t="shared" si="1"/>
        <v>8500</v>
      </c>
      <c r="N32" s="266" t="s">
        <v>1467</v>
      </c>
      <c r="O32" s="266"/>
      <c r="P32" s="292"/>
      <c r="Q32" s="292"/>
      <c r="R32" s="292"/>
      <c r="S32" s="292"/>
      <c r="T32" s="292"/>
      <c r="U32" s="292"/>
      <c r="V32" s="292"/>
      <c r="W32" s="292"/>
      <c r="X32" s="292"/>
      <c r="Y32" s="292"/>
      <c r="Z32" s="292"/>
      <c r="AA32" s="292"/>
      <c r="AB32" s="292"/>
      <c r="AC32" s="292"/>
      <c r="AD32" s="292"/>
      <c r="AE32" s="292"/>
      <c r="AF32" s="292"/>
      <c r="AG32" s="292"/>
      <c r="AH32" s="292"/>
      <c r="AI32" s="292"/>
      <c r="AJ32" s="292"/>
      <c r="AK32" s="292"/>
      <c r="AL32" s="292"/>
      <c r="AM32" s="292"/>
    </row>
    <row r="33" spans="1:15" ht="15">
      <c r="A33" s="314"/>
      <c r="B33" s="265">
        <v>1</v>
      </c>
      <c r="C33" s="416" t="s">
        <v>1480</v>
      </c>
      <c r="D33" s="262">
        <v>1</v>
      </c>
      <c r="E33" s="262" t="s">
        <v>1357</v>
      </c>
      <c r="F33" s="262" t="s">
        <v>1428</v>
      </c>
      <c r="G33" s="262" t="s">
        <v>1005</v>
      </c>
      <c r="H33" s="262" t="s">
        <v>1462</v>
      </c>
      <c r="I33" s="262">
        <v>1</v>
      </c>
      <c r="J33" s="262" t="s">
        <v>1479</v>
      </c>
      <c r="K33" s="265">
        <v>4250</v>
      </c>
      <c r="L33" s="296">
        <f t="shared" si="0"/>
        <v>4250</v>
      </c>
      <c r="M33" s="291">
        <f t="shared" si="1"/>
        <v>8500</v>
      </c>
      <c r="N33" s="293" t="s">
        <v>1431</v>
      </c>
      <c r="O33" s="266"/>
    </row>
    <row r="34" spans="1:15" ht="15">
      <c r="A34" s="431"/>
      <c r="B34" s="265">
        <v>2</v>
      </c>
      <c r="C34" s="416" t="s">
        <v>1458</v>
      </c>
      <c r="D34" s="262">
        <v>1</v>
      </c>
      <c r="E34" s="262" t="s">
        <v>1357</v>
      </c>
      <c r="F34" s="262" t="s">
        <v>1428</v>
      </c>
      <c r="G34" s="262" t="s">
        <v>227</v>
      </c>
      <c r="H34" s="262" t="s">
        <v>1462</v>
      </c>
      <c r="I34" s="262">
        <v>1</v>
      </c>
      <c r="J34" s="262" t="s">
        <v>1906</v>
      </c>
      <c r="K34" s="265">
        <v>4250</v>
      </c>
      <c r="L34" s="296">
        <f t="shared" si="0"/>
        <v>4250</v>
      </c>
      <c r="M34" s="291">
        <f t="shared" si="1"/>
        <v>8500</v>
      </c>
      <c r="N34" s="293" t="s">
        <v>1431</v>
      </c>
      <c r="O34" s="266"/>
    </row>
    <row r="35" spans="1:15" ht="15">
      <c r="A35" s="314"/>
      <c r="B35" s="262">
        <v>4</v>
      </c>
      <c r="C35" s="428" t="s">
        <v>1461</v>
      </c>
      <c r="D35" s="262">
        <v>1</v>
      </c>
      <c r="E35" s="262" t="s">
        <v>1357</v>
      </c>
      <c r="F35" s="262" t="s">
        <v>1428</v>
      </c>
      <c r="G35" s="262" t="s">
        <v>543</v>
      </c>
      <c r="H35" s="262" t="s">
        <v>1462</v>
      </c>
      <c r="I35" s="265">
        <v>2</v>
      </c>
      <c r="J35" s="262" t="s">
        <v>1083</v>
      </c>
      <c r="K35" s="265">
        <v>4424</v>
      </c>
      <c r="L35" s="296">
        <f t="shared" si="0"/>
        <v>4424</v>
      </c>
      <c r="M35" s="291">
        <f t="shared" si="1"/>
        <v>8848</v>
      </c>
      <c r="N35" s="266"/>
      <c r="O35" s="266"/>
    </row>
    <row r="36" spans="1:15" ht="15">
      <c r="A36" s="314"/>
      <c r="B36" s="262">
        <v>1</v>
      </c>
      <c r="C36" s="299" t="s">
        <v>1469</v>
      </c>
      <c r="D36" s="262">
        <v>1</v>
      </c>
      <c r="E36" s="262" t="s">
        <v>1445</v>
      </c>
      <c r="F36" s="262" t="s">
        <v>1428</v>
      </c>
      <c r="G36" s="262" t="s">
        <v>991</v>
      </c>
      <c r="H36" s="262" t="s">
        <v>1462</v>
      </c>
      <c r="I36" s="265">
        <v>2</v>
      </c>
      <c r="J36" s="262" t="s">
        <v>1104</v>
      </c>
      <c r="K36" s="265">
        <v>4424</v>
      </c>
      <c r="L36" s="296">
        <f t="shared" si="0"/>
        <v>4424</v>
      </c>
      <c r="M36" s="291">
        <f t="shared" si="1"/>
        <v>8848</v>
      </c>
      <c r="N36" s="266"/>
      <c r="O36" s="266"/>
    </row>
    <row r="37" spans="1:15" ht="15">
      <c r="A37" s="314"/>
      <c r="B37" s="262">
        <v>2</v>
      </c>
      <c r="C37" s="299" t="s">
        <v>1470</v>
      </c>
      <c r="D37" s="262">
        <v>1</v>
      </c>
      <c r="E37" s="262" t="s">
        <v>1445</v>
      </c>
      <c r="F37" s="262" t="s">
        <v>1428</v>
      </c>
      <c r="G37" s="262" t="s">
        <v>991</v>
      </c>
      <c r="H37" s="262" t="s">
        <v>1462</v>
      </c>
      <c r="I37" s="265">
        <v>2</v>
      </c>
      <c r="J37" s="262" t="s">
        <v>1104</v>
      </c>
      <c r="K37" s="265">
        <v>4424</v>
      </c>
      <c r="L37" s="296">
        <f t="shared" si="0"/>
        <v>4424</v>
      </c>
      <c r="M37" s="291">
        <f t="shared" si="1"/>
        <v>8848</v>
      </c>
      <c r="N37" s="266"/>
      <c r="O37" s="266"/>
    </row>
    <row r="38" spans="1:15" ht="15">
      <c r="A38" s="314"/>
      <c r="B38" s="262">
        <v>3</v>
      </c>
      <c r="C38" s="299" t="s">
        <v>1471</v>
      </c>
      <c r="D38" s="262">
        <v>1</v>
      </c>
      <c r="E38" s="262" t="s">
        <v>1445</v>
      </c>
      <c r="F38" s="262" t="s">
        <v>1428</v>
      </c>
      <c r="G38" s="262" t="s">
        <v>991</v>
      </c>
      <c r="H38" s="262" t="s">
        <v>1462</v>
      </c>
      <c r="I38" s="265">
        <v>2</v>
      </c>
      <c r="J38" s="262" t="s">
        <v>1104</v>
      </c>
      <c r="K38" s="265">
        <v>4424</v>
      </c>
      <c r="L38" s="296">
        <f t="shared" si="0"/>
        <v>4424</v>
      </c>
      <c r="M38" s="291">
        <f t="shared" si="1"/>
        <v>8848</v>
      </c>
      <c r="N38" s="266"/>
      <c r="O38" s="266"/>
    </row>
    <row r="39" spans="1:15" ht="15">
      <c r="A39" s="314"/>
      <c r="B39" s="262">
        <v>1</v>
      </c>
      <c r="C39" s="299" t="s">
        <v>1472</v>
      </c>
      <c r="D39" s="262">
        <v>1</v>
      </c>
      <c r="E39" s="262" t="s">
        <v>1445</v>
      </c>
      <c r="F39" s="262" t="s">
        <v>1428</v>
      </c>
      <c r="G39" s="262" t="s">
        <v>991</v>
      </c>
      <c r="H39" s="262" t="s">
        <v>1462</v>
      </c>
      <c r="I39" s="265">
        <v>2</v>
      </c>
      <c r="J39" s="262" t="s">
        <v>1104</v>
      </c>
      <c r="K39" s="265">
        <v>4424</v>
      </c>
      <c r="L39" s="296">
        <f t="shared" si="0"/>
        <v>4424</v>
      </c>
      <c r="M39" s="291">
        <f t="shared" si="1"/>
        <v>8848</v>
      </c>
      <c r="N39" s="266"/>
      <c r="O39" s="266"/>
    </row>
    <row r="40" spans="1:15" ht="15">
      <c r="A40" s="314"/>
      <c r="B40" s="262">
        <v>2</v>
      </c>
      <c r="C40" s="299" t="s">
        <v>1473</v>
      </c>
      <c r="D40" s="262">
        <v>1</v>
      </c>
      <c r="E40" s="262" t="s">
        <v>1445</v>
      </c>
      <c r="F40" s="262" t="s">
        <v>1428</v>
      </c>
      <c r="G40" s="262" t="s">
        <v>991</v>
      </c>
      <c r="H40" s="262" t="s">
        <v>1462</v>
      </c>
      <c r="I40" s="265">
        <v>2</v>
      </c>
      <c r="J40" s="262" t="s">
        <v>1104</v>
      </c>
      <c r="K40" s="265">
        <v>4424</v>
      </c>
      <c r="L40" s="296">
        <f t="shared" si="0"/>
        <v>4424</v>
      </c>
      <c r="M40" s="291">
        <f t="shared" si="1"/>
        <v>8848</v>
      </c>
      <c r="N40" s="266"/>
      <c r="O40" s="266"/>
    </row>
    <row r="41" spans="1:15" ht="15">
      <c r="A41" s="314"/>
      <c r="B41" s="262">
        <v>1</v>
      </c>
      <c r="C41" s="299" t="s">
        <v>1474</v>
      </c>
      <c r="D41" s="262">
        <v>1</v>
      </c>
      <c r="E41" s="262" t="s">
        <v>1445</v>
      </c>
      <c r="F41" s="262" t="s">
        <v>1428</v>
      </c>
      <c r="G41" s="262" t="s">
        <v>991</v>
      </c>
      <c r="H41" s="262" t="s">
        <v>1462</v>
      </c>
      <c r="I41" s="265">
        <v>2</v>
      </c>
      <c r="J41" s="262" t="s">
        <v>1104</v>
      </c>
      <c r="K41" s="265">
        <v>4424</v>
      </c>
      <c r="L41" s="296">
        <f t="shared" si="0"/>
        <v>4424</v>
      </c>
      <c r="M41" s="291">
        <f t="shared" si="1"/>
        <v>8848</v>
      </c>
      <c r="N41" s="293"/>
      <c r="O41" s="266"/>
    </row>
    <row r="42" spans="1:15" ht="15">
      <c r="A42" s="314"/>
      <c r="B42" s="262">
        <v>1</v>
      </c>
      <c r="C42" s="299" t="s">
        <v>1475</v>
      </c>
      <c r="D42" s="262">
        <v>1</v>
      </c>
      <c r="E42" s="262" t="s">
        <v>1445</v>
      </c>
      <c r="F42" s="262" t="s">
        <v>1428</v>
      </c>
      <c r="G42" s="262" t="s">
        <v>991</v>
      </c>
      <c r="H42" s="262" t="s">
        <v>1462</v>
      </c>
      <c r="I42" s="262">
        <v>2</v>
      </c>
      <c r="J42" s="262" t="s">
        <v>1104</v>
      </c>
      <c r="K42" s="265">
        <v>4424</v>
      </c>
      <c r="L42" s="296">
        <f t="shared" si="0"/>
        <v>4424</v>
      </c>
      <c r="M42" s="291">
        <f t="shared" si="1"/>
        <v>8848</v>
      </c>
      <c r="N42" s="266"/>
      <c r="O42" s="266"/>
    </row>
    <row r="43" spans="1:15" ht="15">
      <c r="A43" s="314"/>
      <c r="B43" s="235">
        <v>1</v>
      </c>
      <c r="C43" s="299" t="s">
        <v>1476</v>
      </c>
      <c r="D43" s="262">
        <v>1</v>
      </c>
      <c r="E43" s="262" t="s">
        <v>1445</v>
      </c>
      <c r="F43" s="262" t="s">
        <v>1428</v>
      </c>
      <c r="G43" s="262" t="s">
        <v>991</v>
      </c>
      <c r="H43" s="262" t="s">
        <v>1462</v>
      </c>
      <c r="I43" s="262">
        <v>2</v>
      </c>
      <c r="J43" s="262" t="s">
        <v>1104</v>
      </c>
      <c r="K43" s="265">
        <v>4424</v>
      </c>
      <c r="L43" s="296">
        <f t="shared" si="0"/>
        <v>4424</v>
      </c>
      <c r="M43" s="291">
        <f t="shared" si="1"/>
        <v>8848</v>
      </c>
      <c r="N43" s="266"/>
      <c r="O43" s="266"/>
    </row>
    <row r="44" spans="1:15" ht="15">
      <c r="A44" s="314"/>
      <c r="B44" s="265">
        <v>1</v>
      </c>
      <c r="C44" s="299" t="s">
        <v>1477</v>
      </c>
      <c r="D44" s="262">
        <v>1</v>
      </c>
      <c r="E44" s="262" t="s">
        <v>1445</v>
      </c>
      <c r="F44" s="262" t="s">
        <v>1428</v>
      </c>
      <c r="G44" s="262" t="s">
        <v>991</v>
      </c>
      <c r="H44" s="262" t="s">
        <v>1462</v>
      </c>
      <c r="I44" s="262">
        <v>2</v>
      </c>
      <c r="J44" s="262" t="s">
        <v>1104</v>
      </c>
      <c r="K44" s="265">
        <v>4424</v>
      </c>
      <c r="L44" s="296">
        <f t="shared" si="0"/>
        <v>4424</v>
      </c>
      <c r="M44" s="291">
        <f t="shared" si="1"/>
        <v>8848</v>
      </c>
      <c r="N44" s="293"/>
      <c r="O44" s="266"/>
    </row>
    <row r="45" spans="1:15" ht="15">
      <c r="A45" s="314"/>
      <c r="B45" s="265">
        <v>1</v>
      </c>
      <c r="C45" s="300" t="s">
        <v>1481</v>
      </c>
      <c r="D45" s="262">
        <v>1</v>
      </c>
      <c r="E45" s="262" t="s">
        <v>1482</v>
      </c>
      <c r="F45" s="262" t="s">
        <v>1428</v>
      </c>
      <c r="G45" s="262" t="s">
        <v>1005</v>
      </c>
      <c r="H45" s="262" t="s">
        <v>1462</v>
      </c>
      <c r="I45" s="262">
        <v>2</v>
      </c>
      <c r="J45" s="262" t="s">
        <v>1483</v>
      </c>
      <c r="K45" s="265">
        <v>4424</v>
      </c>
      <c r="L45" s="296">
        <f t="shared" si="0"/>
        <v>4424</v>
      </c>
      <c r="M45" s="291">
        <f t="shared" si="1"/>
        <v>8848</v>
      </c>
      <c r="N45" s="266"/>
      <c r="O45" s="266"/>
    </row>
    <row r="46" spans="1:15" ht="15">
      <c r="A46" s="314"/>
      <c r="B46" s="265">
        <v>2</v>
      </c>
      <c r="C46" s="300" t="s">
        <v>1484</v>
      </c>
      <c r="D46" s="262">
        <v>1</v>
      </c>
      <c r="E46" s="262" t="s">
        <v>1482</v>
      </c>
      <c r="F46" s="262" t="s">
        <v>1428</v>
      </c>
      <c r="G46" s="262" t="s">
        <v>1005</v>
      </c>
      <c r="H46" s="262" t="s">
        <v>1462</v>
      </c>
      <c r="I46" s="262">
        <v>2</v>
      </c>
      <c r="J46" s="262" t="s">
        <v>1483</v>
      </c>
      <c r="K46" s="265">
        <v>4424</v>
      </c>
      <c r="L46" s="296">
        <f t="shared" si="0"/>
        <v>4424</v>
      </c>
      <c r="M46" s="291">
        <f t="shared" si="1"/>
        <v>8848</v>
      </c>
      <c r="N46" s="266"/>
      <c r="O46" s="266"/>
    </row>
    <row r="47" spans="1:15" ht="15">
      <c r="A47" s="314"/>
      <c r="B47" s="265">
        <v>1</v>
      </c>
      <c r="C47" s="300" t="s">
        <v>1485</v>
      </c>
      <c r="D47" s="262">
        <v>1</v>
      </c>
      <c r="E47" s="262" t="s">
        <v>1445</v>
      </c>
      <c r="F47" s="262" t="s">
        <v>1428</v>
      </c>
      <c r="G47" s="262" t="s">
        <v>1005</v>
      </c>
      <c r="H47" s="262" t="s">
        <v>1462</v>
      </c>
      <c r="I47" s="262">
        <v>2</v>
      </c>
      <c r="J47" s="262" t="s">
        <v>1486</v>
      </c>
      <c r="K47" s="265">
        <v>4424</v>
      </c>
      <c r="L47" s="296">
        <f t="shared" si="0"/>
        <v>4424</v>
      </c>
      <c r="M47" s="291">
        <f t="shared" si="1"/>
        <v>8848</v>
      </c>
      <c r="N47" s="293"/>
      <c r="O47" s="266"/>
    </row>
    <row r="48" spans="1:15" ht="15">
      <c r="A48" s="314"/>
      <c r="B48" s="265">
        <v>2</v>
      </c>
      <c r="C48" s="300" t="s">
        <v>1487</v>
      </c>
      <c r="D48" s="262">
        <v>1</v>
      </c>
      <c r="E48" s="262" t="s">
        <v>1445</v>
      </c>
      <c r="F48" s="262" t="s">
        <v>1428</v>
      </c>
      <c r="G48" s="262" t="s">
        <v>1005</v>
      </c>
      <c r="H48" s="262" t="s">
        <v>1462</v>
      </c>
      <c r="I48" s="262">
        <v>2</v>
      </c>
      <c r="J48" s="262" t="s">
        <v>1486</v>
      </c>
      <c r="K48" s="265">
        <v>4424</v>
      </c>
      <c r="L48" s="296">
        <f t="shared" si="0"/>
        <v>4424</v>
      </c>
      <c r="M48" s="291">
        <f t="shared" si="1"/>
        <v>8848</v>
      </c>
      <c r="N48" s="266"/>
      <c r="O48" s="266"/>
    </row>
    <row r="49" spans="1:15" ht="15">
      <c r="A49" s="314"/>
      <c r="B49" s="265">
        <v>3</v>
      </c>
      <c r="C49" s="300" t="s">
        <v>1488</v>
      </c>
      <c r="D49" s="262">
        <v>1</v>
      </c>
      <c r="E49" s="262" t="s">
        <v>1357</v>
      </c>
      <c r="F49" s="262" t="s">
        <v>1428</v>
      </c>
      <c r="G49" s="262" t="s">
        <v>1116</v>
      </c>
      <c r="H49" s="262" t="s">
        <v>1462</v>
      </c>
      <c r="I49" s="262">
        <v>2</v>
      </c>
      <c r="J49" s="262" t="s">
        <v>1117</v>
      </c>
      <c r="K49" s="265">
        <v>4424</v>
      </c>
      <c r="L49" s="296">
        <f t="shared" si="0"/>
        <v>4424</v>
      </c>
      <c r="M49" s="291">
        <f t="shared" si="1"/>
        <v>8848</v>
      </c>
      <c r="N49" s="266"/>
      <c r="O49" s="266"/>
    </row>
    <row r="50" spans="1:15" ht="15">
      <c r="A50" s="314"/>
      <c r="B50" s="265">
        <v>1</v>
      </c>
      <c r="C50" s="300" t="s">
        <v>1489</v>
      </c>
      <c r="D50" s="262">
        <v>1</v>
      </c>
      <c r="E50" s="262" t="s">
        <v>110</v>
      </c>
      <c r="F50" s="262" t="s">
        <v>1490</v>
      </c>
      <c r="G50" s="262" t="s">
        <v>1491</v>
      </c>
      <c r="H50" s="262" t="s">
        <v>1430</v>
      </c>
      <c r="I50" s="262">
        <v>2</v>
      </c>
      <c r="J50" s="262" t="s">
        <v>1492</v>
      </c>
      <c r="K50" s="265">
        <v>4997</v>
      </c>
      <c r="L50" s="296">
        <f t="shared" ref="L50:L107" si="2">K50</f>
        <v>4997</v>
      </c>
      <c r="M50" s="291">
        <f t="shared" ref="M50:M107" si="3">L50+K50</f>
        <v>9994</v>
      </c>
      <c r="N50" s="293"/>
      <c r="O50" s="266"/>
    </row>
    <row r="51" spans="1:15" s="426" customFormat="1" ht="15">
      <c r="A51" s="314"/>
      <c r="B51" s="422">
        <v>2</v>
      </c>
      <c r="C51" s="429" t="s">
        <v>1515</v>
      </c>
      <c r="D51" s="420">
        <v>1</v>
      </c>
      <c r="E51" s="420" t="s">
        <v>110</v>
      </c>
      <c r="F51" s="420" t="s">
        <v>1490</v>
      </c>
      <c r="G51" s="420" t="s">
        <v>1491</v>
      </c>
      <c r="H51" s="420" t="s">
        <v>1430</v>
      </c>
      <c r="I51" s="420">
        <v>3</v>
      </c>
      <c r="J51" s="420" t="s">
        <v>1494</v>
      </c>
      <c r="K51" s="422">
        <v>4335</v>
      </c>
      <c r="L51" s="423">
        <f t="shared" ref="L51" si="4">K51</f>
        <v>4335</v>
      </c>
      <c r="M51" s="424">
        <f t="shared" ref="M51" si="5">L51+K51</f>
        <v>8670</v>
      </c>
      <c r="N51" s="419"/>
      <c r="O51" s="419"/>
    </row>
    <row r="52" spans="1:15" ht="15">
      <c r="A52" s="314"/>
      <c r="B52" s="265">
        <v>2</v>
      </c>
      <c r="C52" s="300" t="s">
        <v>1493</v>
      </c>
      <c r="D52" s="262">
        <v>1</v>
      </c>
      <c r="E52" s="262" t="s">
        <v>110</v>
      </c>
      <c r="F52" s="262" t="s">
        <v>1490</v>
      </c>
      <c r="G52" s="262" t="s">
        <v>1491</v>
      </c>
      <c r="H52" s="262" t="s">
        <v>1430</v>
      </c>
      <c r="I52" s="262">
        <v>3</v>
      </c>
      <c r="J52" s="262" t="s">
        <v>1494</v>
      </c>
      <c r="K52" s="265">
        <v>4335</v>
      </c>
      <c r="L52" s="296">
        <f t="shared" si="2"/>
        <v>4335</v>
      </c>
      <c r="M52" s="291">
        <f t="shared" si="3"/>
        <v>8670</v>
      </c>
      <c r="N52" s="266"/>
      <c r="O52" s="266"/>
    </row>
    <row r="53" spans="1:15" ht="15">
      <c r="A53" s="314"/>
      <c r="B53" s="265">
        <v>3</v>
      </c>
      <c r="C53" s="301" t="s">
        <v>1495</v>
      </c>
      <c r="D53" s="262">
        <v>1</v>
      </c>
      <c r="E53" s="262" t="s">
        <v>110</v>
      </c>
      <c r="F53" s="262" t="s">
        <v>1490</v>
      </c>
      <c r="G53" s="262" t="s">
        <v>1491</v>
      </c>
      <c r="H53" s="262" t="s">
        <v>1430</v>
      </c>
      <c r="I53" s="262">
        <v>4</v>
      </c>
      <c r="J53" s="262" t="s">
        <v>114</v>
      </c>
      <c r="K53" s="265">
        <v>4470</v>
      </c>
      <c r="L53" s="296">
        <f t="shared" si="2"/>
        <v>4470</v>
      </c>
      <c r="M53" s="291">
        <f t="shared" si="3"/>
        <v>8940</v>
      </c>
      <c r="N53" s="266"/>
      <c r="O53" s="266"/>
    </row>
    <row r="54" spans="1:15" ht="15">
      <c r="A54" s="314"/>
      <c r="B54" s="265">
        <v>4</v>
      </c>
      <c r="C54" s="288" t="s">
        <v>1496</v>
      </c>
      <c r="D54" s="262">
        <v>1</v>
      </c>
      <c r="E54" s="262" t="s">
        <v>110</v>
      </c>
      <c r="F54" s="262" t="s">
        <v>1490</v>
      </c>
      <c r="G54" s="262" t="s">
        <v>1491</v>
      </c>
      <c r="H54" s="262" t="s">
        <v>1430</v>
      </c>
      <c r="I54" s="262">
        <v>4</v>
      </c>
      <c r="J54" s="262" t="s">
        <v>114</v>
      </c>
      <c r="K54" s="265">
        <v>4470</v>
      </c>
      <c r="L54" s="296">
        <f t="shared" si="2"/>
        <v>4470</v>
      </c>
      <c r="M54" s="291">
        <f t="shared" si="3"/>
        <v>8940</v>
      </c>
      <c r="N54" s="266"/>
      <c r="O54" s="266"/>
    </row>
    <row r="55" spans="1:15" ht="15">
      <c r="A55" s="314"/>
      <c r="B55" s="265">
        <v>5</v>
      </c>
      <c r="C55" s="416" t="s">
        <v>1497</v>
      </c>
      <c r="D55" s="262">
        <v>1</v>
      </c>
      <c r="E55" s="262" t="s">
        <v>110</v>
      </c>
      <c r="F55" s="262" t="s">
        <v>1490</v>
      </c>
      <c r="G55" s="262" t="s">
        <v>1491</v>
      </c>
      <c r="H55" s="262" t="s">
        <v>1462</v>
      </c>
      <c r="I55" s="262">
        <v>1</v>
      </c>
      <c r="J55" s="262" t="s">
        <v>447</v>
      </c>
      <c r="K55" s="265">
        <v>5000</v>
      </c>
      <c r="L55" s="296">
        <f t="shared" si="2"/>
        <v>5000</v>
      </c>
      <c r="M55" s="291">
        <f t="shared" si="3"/>
        <v>10000</v>
      </c>
      <c r="N55" s="293" t="s">
        <v>1431</v>
      </c>
      <c r="O55" s="266"/>
    </row>
    <row r="56" spans="1:15" ht="15">
      <c r="A56" s="314"/>
      <c r="B56" s="265">
        <v>6</v>
      </c>
      <c r="C56" s="416" t="s">
        <v>1498</v>
      </c>
      <c r="D56" s="262">
        <v>1</v>
      </c>
      <c r="E56" s="262" t="s">
        <v>110</v>
      </c>
      <c r="F56" s="262" t="s">
        <v>1490</v>
      </c>
      <c r="G56" s="262" t="s">
        <v>1491</v>
      </c>
      <c r="H56" s="262" t="s">
        <v>1462</v>
      </c>
      <c r="I56" s="262">
        <v>1</v>
      </c>
      <c r="J56" s="262" t="s">
        <v>447</v>
      </c>
      <c r="K56" s="265">
        <v>5000</v>
      </c>
      <c r="L56" s="296">
        <f t="shared" si="2"/>
        <v>5000</v>
      </c>
      <c r="M56" s="291">
        <f t="shared" si="3"/>
        <v>10000</v>
      </c>
      <c r="N56" s="293" t="s">
        <v>1431</v>
      </c>
      <c r="O56" s="266"/>
    </row>
    <row r="57" spans="1:15" ht="15">
      <c r="A57" s="314"/>
      <c r="B57" s="265">
        <v>7</v>
      </c>
      <c r="C57" s="416" t="s">
        <v>1499</v>
      </c>
      <c r="D57" s="262">
        <v>1</v>
      </c>
      <c r="E57" s="262" t="s">
        <v>110</v>
      </c>
      <c r="F57" s="262" t="s">
        <v>1490</v>
      </c>
      <c r="G57" s="262" t="s">
        <v>1491</v>
      </c>
      <c r="H57" s="262" t="s">
        <v>1462</v>
      </c>
      <c r="I57" s="262">
        <v>1</v>
      </c>
      <c r="J57" s="262" t="s">
        <v>447</v>
      </c>
      <c r="K57" s="265">
        <v>5000</v>
      </c>
      <c r="L57" s="296">
        <f>K57</f>
        <v>5000</v>
      </c>
      <c r="M57" s="291">
        <f>L57+K57</f>
        <v>10000</v>
      </c>
      <c r="N57" s="266" t="s">
        <v>1467</v>
      </c>
      <c r="O57" s="266"/>
    </row>
    <row r="58" spans="1:15" s="426" customFormat="1" ht="15">
      <c r="A58" s="314"/>
      <c r="B58" s="422">
        <v>1</v>
      </c>
      <c r="C58" s="430" t="s">
        <v>1830</v>
      </c>
      <c r="D58" s="420">
        <v>1</v>
      </c>
      <c r="E58" s="420" t="s">
        <v>110</v>
      </c>
      <c r="F58" s="420" t="s">
        <v>1490</v>
      </c>
      <c r="G58" s="420" t="s">
        <v>1491</v>
      </c>
      <c r="H58" s="420" t="s">
        <v>1462</v>
      </c>
      <c r="I58" s="420">
        <v>1</v>
      </c>
      <c r="J58" s="420" t="s">
        <v>447</v>
      </c>
      <c r="K58" s="422">
        <v>5000</v>
      </c>
      <c r="L58" s="423">
        <f t="shared" ref="L58:L59" si="6">K58</f>
        <v>5000</v>
      </c>
      <c r="M58" s="424">
        <f t="shared" ref="M58:M59" si="7">L58+K58</f>
        <v>10000</v>
      </c>
      <c r="N58" s="419" t="s">
        <v>1467</v>
      </c>
      <c r="O58" s="419"/>
    </row>
    <row r="59" spans="1:15" s="426" customFormat="1" ht="15">
      <c r="A59" s="314"/>
      <c r="B59" s="422">
        <v>1</v>
      </c>
      <c r="C59" s="430" t="s">
        <v>1829</v>
      </c>
      <c r="D59" s="420">
        <v>1</v>
      </c>
      <c r="E59" s="420" t="s">
        <v>110</v>
      </c>
      <c r="F59" s="420" t="s">
        <v>1490</v>
      </c>
      <c r="G59" s="420" t="s">
        <v>1491</v>
      </c>
      <c r="H59" s="420" t="s">
        <v>1462</v>
      </c>
      <c r="I59" s="420">
        <v>1</v>
      </c>
      <c r="J59" s="420" t="s">
        <v>447</v>
      </c>
      <c r="K59" s="422">
        <v>5000</v>
      </c>
      <c r="L59" s="423">
        <f t="shared" si="6"/>
        <v>5000</v>
      </c>
      <c r="M59" s="424">
        <f t="shared" si="7"/>
        <v>10000</v>
      </c>
      <c r="N59" s="419" t="s">
        <v>1467</v>
      </c>
      <c r="O59" s="419"/>
    </row>
    <row r="60" spans="1:15" s="426" customFormat="1" ht="15">
      <c r="A60" s="314"/>
      <c r="B60" s="422">
        <v>1</v>
      </c>
      <c r="C60" s="430" t="s">
        <v>1828</v>
      </c>
      <c r="D60" s="420">
        <v>1</v>
      </c>
      <c r="E60" s="420" t="s">
        <v>110</v>
      </c>
      <c r="F60" s="420" t="s">
        <v>1490</v>
      </c>
      <c r="G60" s="420" t="s">
        <v>1491</v>
      </c>
      <c r="H60" s="420" t="s">
        <v>1462</v>
      </c>
      <c r="I60" s="420">
        <v>1</v>
      </c>
      <c r="J60" s="420" t="s">
        <v>447</v>
      </c>
      <c r="K60" s="422">
        <v>5000</v>
      </c>
      <c r="L60" s="423">
        <f t="shared" ref="L60" si="8">K60</f>
        <v>5000</v>
      </c>
      <c r="M60" s="424">
        <f t="shared" ref="M60" si="9">L60+K60</f>
        <v>10000</v>
      </c>
      <c r="N60" s="419" t="s">
        <v>1467</v>
      </c>
      <c r="O60" s="419"/>
    </row>
    <row r="61" spans="1:15" s="426" customFormat="1" ht="15">
      <c r="A61" s="314"/>
      <c r="B61" s="422">
        <v>1</v>
      </c>
      <c r="C61" s="430" t="s">
        <v>1827</v>
      </c>
      <c r="D61" s="420">
        <v>1</v>
      </c>
      <c r="E61" s="420" t="s">
        <v>110</v>
      </c>
      <c r="F61" s="420" t="s">
        <v>1490</v>
      </c>
      <c r="G61" s="420" t="s">
        <v>1491</v>
      </c>
      <c r="H61" s="420" t="s">
        <v>1462</v>
      </c>
      <c r="I61" s="420">
        <v>1</v>
      </c>
      <c r="J61" s="420" t="s">
        <v>447</v>
      </c>
      <c r="K61" s="422">
        <v>5000</v>
      </c>
      <c r="L61" s="423">
        <f t="shared" ref="L61" si="10">K61</f>
        <v>5000</v>
      </c>
      <c r="M61" s="424">
        <f t="shared" ref="M61" si="11">L61+K61</f>
        <v>10000</v>
      </c>
      <c r="N61" s="419" t="s">
        <v>1467</v>
      </c>
      <c r="O61" s="419"/>
    </row>
    <row r="62" spans="1:15" ht="15">
      <c r="A62" s="314"/>
      <c r="B62" s="265">
        <v>1</v>
      </c>
      <c r="C62" s="416" t="s">
        <v>1500</v>
      </c>
      <c r="D62" s="262">
        <v>1</v>
      </c>
      <c r="E62" s="262" t="s">
        <v>110</v>
      </c>
      <c r="F62" s="262" t="s">
        <v>1490</v>
      </c>
      <c r="G62" s="262" t="s">
        <v>1491</v>
      </c>
      <c r="H62" s="262" t="s">
        <v>1462</v>
      </c>
      <c r="I62" s="262">
        <v>1</v>
      </c>
      <c r="J62" s="262" t="s">
        <v>447</v>
      </c>
      <c r="K62" s="265">
        <v>5000</v>
      </c>
      <c r="L62" s="296">
        <f t="shared" si="2"/>
        <v>5000</v>
      </c>
      <c r="M62" s="291">
        <f t="shared" si="3"/>
        <v>10000</v>
      </c>
      <c r="N62" s="266" t="s">
        <v>1467</v>
      </c>
      <c r="O62" s="266"/>
    </row>
    <row r="63" spans="1:15" s="437" customFormat="1" ht="15">
      <c r="A63" s="314"/>
      <c r="B63" s="432">
        <v>2</v>
      </c>
      <c r="C63" s="416" t="s">
        <v>1501</v>
      </c>
      <c r="D63" s="433">
        <v>1</v>
      </c>
      <c r="E63" s="433" t="s">
        <v>110</v>
      </c>
      <c r="F63" s="433" t="s">
        <v>1490</v>
      </c>
      <c r="G63" s="433" t="s">
        <v>1491</v>
      </c>
      <c r="H63" s="433" t="s">
        <v>1462</v>
      </c>
      <c r="I63" s="433">
        <v>1</v>
      </c>
      <c r="J63" s="433" t="s">
        <v>447</v>
      </c>
      <c r="K63" s="432">
        <v>5000</v>
      </c>
      <c r="L63" s="434">
        <f t="shared" si="2"/>
        <v>5000</v>
      </c>
      <c r="M63" s="435">
        <f t="shared" si="3"/>
        <v>10000</v>
      </c>
      <c r="N63" s="436" t="s">
        <v>1431</v>
      </c>
      <c r="O63" s="431"/>
    </row>
    <row r="64" spans="1:15" ht="15">
      <c r="A64" s="314"/>
      <c r="B64" s="265">
        <v>4</v>
      </c>
      <c r="C64" s="416" t="s">
        <v>1504</v>
      </c>
      <c r="D64" s="262">
        <v>1</v>
      </c>
      <c r="E64" s="262" t="s">
        <v>110</v>
      </c>
      <c r="F64" s="262" t="s">
        <v>1490</v>
      </c>
      <c r="G64" s="262" t="s">
        <v>1491</v>
      </c>
      <c r="H64" s="262" t="s">
        <v>1462</v>
      </c>
      <c r="I64" s="262">
        <v>2</v>
      </c>
      <c r="J64" s="262" t="s">
        <v>1503</v>
      </c>
      <c r="K64" s="265">
        <v>4685</v>
      </c>
      <c r="L64" s="296">
        <f t="shared" si="2"/>
        <v>4685</v>
      </c>
      <c r="M64" s="291">
        <f t="shared" si="3"/>
        <v>9370</v>
      </c>
      <c r="N64" s="293" t="s">
        <v>1431</v>
      </c>
      <c r="O64" s="266"/>
    </row>
    <row r="65" spans="1:15" ht="15">
      <c r="A65" s="314"/>
      <c r="B65" s="265">
        <v>1</v>
      </c>
      <c r="C65" s="446" t="s">
        <v>1505</v>
      </c>
      <c r="D65" s="262">
        <v>1</v>
      </c>
      <c r="E65" s="262" t="s">
        <v>110</v>
      </c>
      <c r="F65" s="262" t="s">
        <v>1490</v>
      </c>
      <c r="G65" s="262" t="s">
        <v>1491</v>
      </c>
      <c r="H65" s="262" t="s">
        <v>1462</v>
      </c>
      <c r="I65" s="262">
        <v>2</v>
      </c>
      <c r="J65" s="262" t="s">
        <v>1503</v>
      </c>
      <c r="K65" s="265">
        <v>4685</v>
      </c>
      <c r="L65" s="296">
        <f t="shared" si="2"/>
        <v>4685</v>
      </c>
      <c r="M65" s="291">
        <f t="shared" si="3"/>
        <v>9370</v>
      </c>
      <c r="N65" s="293" t="s">
        <v>1431</v>
      </c>
      <c r="O65" s="266"/>
    </row>
    <row r="66" spans="1:15" ht="15">
      <c r="A66" s="314"/>
      <c r="B66" s="265">
        <v>1</v>
      </c>
      <c r="C66" s="446" t="s">
        <v>1506</v>
      </c>
      <c r="D66" s="262">
        <v>1</v>
      </c>
      <c r="E66" s="262" t="s">
        <v>110</v>
      </c>
      <c r="F66" s="262" t="s">
        <v>1490</v>
      </c>
      <c r="G66" s="262" t="s">
        <v>1491</v>
      </c>
      <c r="H66" s="262" t="s">
        <v>1462</v>
      </c>
      <c r="I66" s="262">
        <v>2</v>
      </c>
      <c r="J66" s="262" t="s">
        <v>1503</v>
      </c>
      <c r="K66" s="265">
        <v>4685</v>
      </c>
      <c r="L66" s="296">
        <f t="shared" ref="L66:L68" si="12">K66</f>
        <v>4685</v>
      </c>
      <c r="M66" s="291">
        <f t="shared" ref="M66:M68" si="13">L66+K66</f>
        <v>9370</v>
      </c>
      <c r="N66" s="293" t="s">
        <v>1431</v>
      </c>
      <c r="O66" s="266"/>
    </row>
    <row r="67" spans="1:15" s="426" customFormat="1" ht="15">
      <c r="A67" s="314"/>
      <c r="B67" s="422">
        <v>1</v>
      </c>
      <c r="C67" s="447" t="s">
        <v>1831</v>
      </c>
      <c r="D67" s="420">
        <v>1</v>
      </c>
      <c r="E67" s="420" t="s">
        <v>110</v>
      </c>
      <c r="F67" s="420" t="s">
        <v>1490</v>
      </c>
      <c r="G67" s="420" t="s">
        <v>1491</v>
      </c>
      <c r="H67" s="420" t="s">
        <v>1462</v>
      </c>
      <c r="I67" s="420">
        <v>2</v>
      </c>
      <c r="J67" s="420" t="s">
        <v>1503</v>
      </c>
      <c r="K67" s="422">
        <v>4685</v>
      </c>
      <c r="L67" s="423">
        <f t="shared" si="12"/>
        <v>4685</v>
      </c>
      <c r="M67" s="424">
        <f t="shared" si="13"/>
        <v>9370</v>
      </c>
      <c r="N67" s="425" t="s">
        <v>1431</v>
      </c>
      <c r="O67" s="419"/>
    </row>
    <row r="68" spans="1:15" s="426" customFormat="1" ht="15">
      <c r="A68" s="314"/>
      <c r="B68" s="422">
        <v>1</v>
      </c>
      <c r="C68" s="447" t="s">
        <v>1832</v>
      </c>
      <c r="D68" s="420">
        <v>1</v>
      </c>
      <c r="E68" s="420" t="s">
        <v>110</v>
      </c>
      <c r="F68" s="420" t="s">
        <v>1490</v>
      </c>
      <c r="G68" s="420" t="s">
        <v>1491</v>
      </c>
      <c r="H68" s="420" t="s">
        <v>1462</v>
      </c>
      <c r="I68" s="420">
        <v>2</v>
      </c>
      <c r="J68" s="420" t="s">
        <v>1503</v>
      </c>
      <c r="K68" s="422">
        <v>4685</v>
      </c>
      <c r="L68" s="423">
        <f t="shared" si="12"/>
        <v>4685</v>
      </c>
      <c r="M68" s="424">
        <f t="shared" si="13"/>
        <v>9370</v>
      </c>
      <c r="N68" s="425" t="s">
        <v>1431</v>
      </c>
      <c r="O68" s="419"/>
    </row>
    <row r="69" spans="1:15" s="426" customFormat="1" ht="15">
      <c r="A69" s="314"/>
      <c r="B69" s="422">
        <v>1</v>
      </c>
      <c r="C69" s="447" t="s">
        <v>1833</v>
      </c>
      <c r="D69" s="420">
        <v>1</v>
      </c>
      <c r="E69" s="420" t="s">
        <v>110</v>
      </c>
      <c r="F69" s="420" t="s">
        <v>1490</v>
      </c>
      <c r="G69" s="420" t="s">
        <v>1491</v>
      </c>
      <c r="H69" s="420" t="s">
        <v>1462</v>
      </c>
      <c r="I69" s="420">
        <v>2</v>
      </c>
      <c r="J69" s="420" t="s">
        <v>1503</v>
      </c>
      <c r="K69" s="422">
        <v>4685</v>
      </c>
      <c r="L69" s="423">
        <f t="shared" si="2"/>
        <v>4685</v>
      </c>
      <c r="M69" s="424">
        <f t="shared" si="3"/>
        <v>9370</v>
      </c>
      <c r="N69" s="425" t="s">
        <v>1431</v>
      </c>
      <c r="O69" s="419"/>
    </row>
    <row r="70" spans="1:15" s="426" customFormat="1" ht="15">
      <c r="A70" s="314"/>
      <c r="B70" s="422">
        <v>1</v>
      </c>
      <c r="C70" s="447" t="s">
        <v>1834</v>
      </c>
      <c r="D70" s="420">
        <v>1</v>
      </c>
      <c r="E70" s="420" t="s">
        <v>110</v>
      </c>
      <c r="F70" s="420" t="s">
        <v>1490</v>
      </c>
      <c r="G70" s="420" t="s">
        <v>1491</v>
      </c>
      <c r="H70" s="420" t="s">
        <v>1462</v>
      </c>
      <c r="I70" s="420">
        <v>2</v>
      </c>
      <c r="J70" s="420" t="s">
        <v>1503</v>
      </c>
      <c r="K70" s="422">
        <v>4685</v>
      </c>
      <c r="L70" s="423">
        <f t="shared" ref="L70" si="14">K70</f>
        <v>4685</v>
      </c>
      <c r="M70" s="424">
        <f t="shared" ref="M70" si="15">L70+K70</f>
        <v>9370</v>
      </c>
      <c r="N70" s="425" t="s">
        <v>1431</v>
      </c>
      <c r="O70" s="419"/>
    </row>
    <row r="71" spans="1:15" ht="15">
      <c r="A71" s="314"/>
      <c r="B71" s="265">
        <v>1</v>
      </c>
      <c r="C71" s="416" t="s">
        <v>1507</v>
      </c>
      <c r="D71" s="262">
        <v>1</v>
      </c>
      <c r="E71" s="262" t="s">
        <v>110</v>
      </c>
      <c r="F71" s="262" t="s">
        <v>1490</v>
      </c>
      <c r="G71" s="262" t="s">
        <v>1491</v>
      </c>
      <c r="H71" s="262" t="s">
        <v>1462</v>
      </c>
      <c r="I71" s="262">
        <v>2</v>
      </c>
      <c r="J71" s="262" t="s">
        <v>1503</v>
      </c>
      <c r="K71" s="265">
        <v>4685</v>
      </c>
      <c r="L71" s="296">
        <f t="shared" si="2"/>
        <v>4685</v>
      </c>
      <c r="M71" s="291">
        <f t="shared" si="3"/>
        <v>9370</v>
      </c>
      <c r="N71" s="266" t="s">
        <v>1467</v>
      </c>
      <c r="O71" s="266"/>
    </row>
    <row r="72" spans="1:15" ht="15">
      <c r="A72" s="314"/>
      <c r="B72" s="265">
        <v>1</v>
      </c>
      <c r="C72" s="416" t="s">
        <v>1508</v>
      </c>
      <c r="D72" s="262">
        <v>1</v>
      </c>
      <c r="E72" s="262" t="s">
        <v>110</v>
      </c>
      <c r="F72" s="262" t="s">
        <v>1490</v>
      </c>
      <c r="G72" s="262" t="s">
        <v>1491</v>
      </c>
      <c r="H72" s="262" t="s">
        <v>1462</v>
      </c>
      <c r="I72" s="262">
        <v>2</v>
      </c>
      <c r="J72" s="262" t="s">
        <v>1503</v>
      </c>
      <c r="K72" s="265">
        <v>4685</v>
      </c>
      <c r="L72" s="296">
        <f t="shared" si="2"/>
        <v>4685</v>
      </c>
      <c r="M72" s="291">
        <f t="shared" si="3"/>
        <v>9370</v>
      </c>
      <c r="N72" s="293" t="s">
        <v>1431</v>
      </c>
      <c r="O72" s="266"/>
    </row>
    <row r="73" spans="1:15" s="426" customFormat="1" ht="15">
      <c r="A73" s="314"/>
      <c r="B73" s="422">
        <v>2</v>
      </c>
      <c r="C73" s="448" t="s">
        <v>1835</v>
      </c>
      <c r="D73" s="420">
        <v>1</v>
      </c>
      <c r="E73" s="420" t="s">
        <v>110</v>
      </c>
      <c r="F73" s="420" t="s">
        <v>1490</v>
      </c>
      <c r="G73" s="420" t="s">
        <v>1491</v>
      </c>
      <c r="H73" s="420" t="s">
        <v>1462</v>
      </c>
      <c r="I73" s="420">
        <v>3</v>
      </c>
      <c r="J73" s="420" t="s">
        <v>1510</v>
      </c>
      <c r="K73" s="422">
        <v>3793</v>
      </c>
      <c r="L73" s="423">
        <f t="shared" ref="L73:L74" si="16">K73</f>
        <v>3793</v>
      </c>
      <c r="M73" s="424">
        <f t="shared" ref="M73:M74" si="17">L73+K73</f>
        <v>7586</v>
      </c>
      <c r="N73" s="419"/>
      <c r="O73" s="419"/>
    </row>
    <row r="74" spans="1:15" s="426" customFormat="1" ht="15">
      <c r="A74" s="314"/>
      <c r="B74" s="422"/>
      <c r="C74" s="448" t="s">
        <v>1836</v>
      </c>
      <c r="D74" s="420">
        <v>1</v>
      </c>
      <c r="E74" s="422" t="s">
        <v>110</v>
      </c>
      <c r="F74" s="420" t="s">
        <v>1490</v>
      </c>
      <c r="G74" s="422" t="s">
        <v>1491</v>
      </c>
      <c r="H74" s="420" t="s">
        <v>1462</v>
      </c>
      <c r="I74" s="420">
        <v>3</v>
      </c>
      <c r="J74" s="422" t="s">
        <v>1510</v>
      </c>
      <c r="K74" s="422">
        <v>3793</v>
      </c>
      <c r="L74" s="423">
        <f t="shared" si="16"/>
        <v>3793</v>
      </c>
      <c r="M74" s="424">
        <f t="shared" si="17"/>
        <v>7586</v>
      </c>
      <c r="N74" s="419"/>
      <c r="O74" s="419"/>
    </row>
    <row r="75" spans="1:15" ht="15">
      <c r="A75" s="314"/>
      <c r="B75" s="265">
        <v>2</v>
      </c>
      <c r="C75" s="240" t="s">
        <v>1509</v>
      </c>
      <c r="D75" s="262">
        <v>1</v>
      </c>
      <c r="E75" s="262" t="s">
        <v>110</v>
      </c>
      <c r="F75" s="262" t="s">
        <v>1490</v>
      </c>
      <c r="G75" s="262" t="s">
        <v>1491</v>
      </c>
      <c r="H75" s="262" t="s">
        <v>1462</v>
      </c>
      <c r="I75" s="262">
        <v>3</v>
      </c>
      <c r="J75" s="262" t="s">
        <v>1510</v>
      </c>
      <c r="K75" s="265">
        <v>3793</v>
      </c>
      <c r="L75" s="296">
        <f t="shared" si="2"/>
        <v>3793</v>
      </c>
      <c r="M75" s="291">
        <f t="shared" si="3"/>
        <v>7586</v>
      </c>
      <c r="N75" s="266"/>
      <c r="O75" s="266"/>
    </row>
    <row r="76" spans="1:15" ht="15">
      <c r="A76" s="314"/>
      <c r="B76" s="265"/>
      <c r="C76" s="240" t="s">
        <v>1511</v>
      </c>
      <c r="D76" s="262">
        <v>1</v>
      </c>
      <c r="E76" s="265" t="s">
        <v>110</v>
      </c>
      <c r="F76" s="262" t="s">
        <v>1490</v>
      </c>
      <c r="G76" s="265" t="s">
        <v>1491</v>
      </c>
      <c r="H76" s="262" t="s">
        <v>1462</v>
      </c>
      <c r="I76" s="262">
        <v>3</v>
      </c>
      <c r="J76" s="265" t="s">
        <v>1510</v>
      </c>
      <c r="K76" s="265">
        <v>3793</v>
      </c>
      <c r="L76" s="296">
        <f t="shared" si="2"/>
        <v>3793</v>
      </c>
      <c r="M76" s="291">
        <f t="shared" si="3"/>
        <v>7586</v>
      </c>
      <c r="N76" s="266"/>
      <c r="O76" s="266"/>
    </row>
    <row r="77" spans="1:15" ht="15">
      <c r="A77" s="314"/>
      <c r="B77" s="265">
        <v>1</v>
      </c>
      <c r="C77" s="240" t="s">
        <v>1512</v>
      </c>
      <c r="D77" s="262">
        <v>1</v>
      </c>
      <c r="E77" s="265" t="s">
        <v>110</v>
      </c>
      <c r="F77" s="262" t="s">
        <v>1490</v>
      </c>
      <c r="G77" s="265" t="s">
        <v>1491</v>
      </c>
      <c r="H77" s="262" t="s">
        <v>1462</v>
      </c>
      <c r="I77" s="262">
        <v>4</v>
      </c>
      <c r="J77" s="265" t="s">
        <v>659</v>
      </c>
      <c r="K77" s="265">
        <v>3875</v>
      </c>
      <c r="L77" s="296">
        <f t="shared" si="2"/>
        <v>3875</v>
      </c>
      <c r="M77" s="291">
        <f t="shared" si="3"/>
        <v>7750</v>
      </c>
      <c r="N77" s="293"/>
      <c r="O77" s="266"/>
    </row>
    <row r="78" spans="1:15" ht="15">
      <c r="A78" s="314"/>
      <c r="B78" s="265">
        <v>2</v>
      </c>
      <c r="C78" s="450" t="s">
        <v>1513</v>
      </c>
      <c r="D78" s="262">
        <v>1</v>
      </c>
      <c r="E78" s="265" t="s">
        <v>110</v>
      </c>
      <c r="F78" s="262" t="s">
        <v>1490</v>
      </c>
      <c r="G78" s="265" t="s">
        <v>1491</v>
      </c>
      <c r="H78" s="262" t="s">
        <v>1462</v>
      </c>
      <c r="I78" s="262">
        <v>4</v>
      </c>
      <c r="J78" s="265" t="s">
        <v>659</v>
      </c>
      <c r="K78" s="265">
        <v>3875</v>
      </c>
      <c r="L78" s="296">
        <f t="shared" si="2"/>
        <v>3875</v>
      </c>
      <c r="M78" s="291">
        <f t="shared" si="3"/>
        <v>7750</v>
      </c>
      <c r="N78" s="266" t="s">
        <v>1514</v>
      </c>
      <c r="O78" s="266"/>
    </row>
    <row r="79" spans="1:15" ht="15">
      <c r="A79" s="314"/>
      <c r="B79" s="265">
        <v>4</v>
      </c>
      <c r="C79" s="240" t="s">
        <v>1516</v>
      </c>
      <c r="D79" s="262">
        <v>1</v>
      </c>
      <c r="E79" s="265" t="s">
        <v>110</v>
      </c>
      <c r="F79" s="262" t="s">
        <v>1490</v>
      </c>
      <c r="G79" s="265" t="s">
        <v>1491</v>
      </c>
      <c r="H79" s="262" t="s">
        <v>1462</v>
      </c>
      <c r="I79" s="262">
        <v>4</v>
      </c>
      <c r="J79" s="265" t="s">
        <v>659</v>
      </c>
      <c r="K79" s="265">
        <v>3875</v>
      </c>
      <c r="L79" s="296">
        <f t="shared" si="2"/>
        <v>3875</v>
      </c>
      <c r="M79" s="291">
        <f t="shared" si="3"/>
        <v>7750</v>
      </c>
      <c r="N79" s="266"/>
      <c r="O79" s="266"/>
    </row>
    <row r="80" spans="1:15" ht="15">
      <c r="A80" s="314"/>
      <c r="B80" s="265">
        <v>5</v>
      </c>
      <c r="C80" s="240" t="s">
        <v>1517</v>
      </c>
      <c r="D80" s="262">
        <v>1</v>
      </c>
      <c r="E80" s="265" t="s">
        <v>110</v>
      </c>
      <c r="F80" s="262" t="s">
        <v>1490</v>
      </c>
      <c r="G80" s="265" t="s">
        <v>1491</v>
      </c>
      <c r="H80" s="262" t="s">
        <v>1462</v>
      </c>
      <c r="I80" s="262">
        <v>4</v>
      </c>
      <c r="J80" s="265" t="s">
        <v>659</v>
      </c>
      <c r="K80" s="265">
        <v>3875</v>
      </c>
      <c r="L80" s="296">
        <f t="shared" si="2"/>
        <v>3875</v>
      </c>
      <c r="M80" s="291">
        <f t="shared" si="3"/>
        <v>7750</v>
      </c>
      <c r="N80" s="266"/>
      <c r="O80" s="266"/>
    </row>
    <row r="81" spans="1:15" ht="15">
      <c r="A81" s="314"/>
      <c r="B81" s="265">
        <v>1</v>
      </c>
      <c r="C81" s="240" t="s">
        <v>1518</v>
      </c>
      <c r="D81" s="262">
        <v>1</v>
      </c>
      <c r="E81" s="265" t="s">
        <v>110</v>
      </c>
      <c r="F81" s="262" t="s">
        <v>1490</v>
      </c>
      <c r="G81" s="265" t="s">
        <v>1491</v>
      </c>
      <c r="H81" s="262" t="s">
        <v>1462</v>
      </c>
      <c r="I81" s="262">
        <v>4</v>
      </c>
      <c r="J81" s="265" t="s">
        <v>659</v>
      </c>
      <c r="K81" s="265">
        <v>3875</v>
      </c>
      <c r="L81" s="296">
        <f t="shared" si="2"/>
        <v>3875</v>
      </c>
      <c r="M81" s="291">
        <f t="shared" si="3"/>
        <v>7750</v>
      </c>
      <c r="N81" s="266"/>
      <c r="O81" s="266"/>
    </row>
    <row r="82" spans="1:15" ht="15">
      <c r="A82" s="314"/>
      <c r="B82" s="265">
        <v>2</v>
      </c>
      <c r="C82" s="240" t="s">
        <v>1519</v>
      </c>
      <c r="D82" s="262">
        <v>1</v>
      </c>
      <c r="E82" s="265" t="s">
        <v>110</v>
      </c>
      <c r="F82" s="262" t="s">
        <v>1490</v>
      </c>
      <c r="G82" s="265" t="s">
        <v>1491</v>
      </c>
      <c r="H82" s="262" t="s">
        <v>1462</v>
      </c>
      <c r="I82" s="262">
        <v>4</v>
      </c>
      <c r="J82" s="265" t="s">
        <v>659</v>
      </c>
      <c r="K82" s="265">
        <v>3875</v>
      </c>
      <c r="L82" s="296">
        <f t="shared" si="2"/>
        <v>3875</v>
      </c>
      <c r="M82" s="291">
        <f t="shared" si="3"/>
        <v>7750</v>
      </c>
      <c r="N82" s="266"/>
      <c r="O82" s="266"/>
    </row>
    <row r="83" spans="1:15" ht="15">
      <c r="A83" s="314"/>
      <c r="B83" s="265">
        <v>1</v>
      </c>
      <c r="C83" s="240" t="s">
        <v>1520</v>
      </c>
      <c r="D83" s="262">
        <v>1</v>
      </c>
      <c r="E83" s="265" t="s">
        <v>110</v>
      </c>
      <c r="F83" s="262" t="s">
        <v>1490</v>
      </c>
      <c r="G83" s="265" t="s">
        <v>1491</v>
      </c>
      <c r="H83" s="262" t="s">
        <v>1462</v>
      </c>
      <c r="I83" s="262">
        <v>4</v>
      </c>
      <c r="J83" s="265" t="s">
        <v>659</v>
      </c>
      <c r="K83" s="265">
        <v>3875</v>
      </c>
      <c r="L83" s="296">
        <f t="shared" si="2"/>
        <v>3875</v>
      </c>
      <c r="M83" s="291">
        <f t="shared" si="3"/>
        <v>7750</v>
      </c>
      <c r="N83" s="266"/>
      <c r="O83" s="266"/>
    </row>
    <row r="84" spans="1:15" s="426" customFormat="1" ht="15">
      <c r="A84" s="314"/>
      <c r="B84" s="422">
        <v>2</v>
      </c>
      <c r="C84" s="448" t="s">
        <v>1837</v>
      </c>
      <c r="D84" s="420">
        <v>1</v>
      </c>
      <c r="E84" s="422" t="s">
        <v>110</v>
      </c>
      <c r="F84" s="420" t="s">
        <v>1490</v>
      </c>
      <c r="G84" s="422" t="s">
        <v>1491</v>
      </c>
      <c r="H84" s="420" t="s">
        <v>1462</v>
      </c>
      <c r="I84" s="420">
        <v>4</v>
      </c>
      <c r="J84" s="422" t="s">
        <v>659</v>
      </c>
      <c r="K84" s="422">
        <v>3875</v>
      </c>
      <c r="L84" s="423">
        <f t="shared" ref="L84:L85" si="18">K84</f>
        <v>3875</v>
      </c>
      <c r="M84" s="424">
        <f t="shared" ref="M84:M85" si="19">L84+K84</f>
        <v>7750</v>
      </c>
      <c r="N84" s="419"/>
      <c r="O84" s="419"/>
    </row>
    <row r="85" spans="1:15" s="426" customFormat="1" ht="15">
      <c r="A85" s="314"/>
      <c r="B85" s="422">
        <v>1</v>
      </c>
      <c r="C85" s="448" t="s">
        <v>1838</v>
      </c>
      <c r="D85" s="420">
        <v>1</v>
      </c>
      <c r="E85" s="422" t="s">
        <v>110</v>
      </c>
      <c r="F85" s="420" t="s">
        <v>1490</v>
      </c>
      <c r="G85" s="422" t="s">
        <v>1491</v>
      </c>
      <c r="H85" s="420" t="s">
        <v>1462</v>
      </c>
      <c r="I85" s="420">
        <v>4</v>
      </c>
      <c r="J85" s="422" t="s">
        <v>659</v>
      </c>
      <c r="K85" s="422">
        <v>3875</v>
      </c>
      <c r="L85" s="423">
        <f t="shared" si="18"/>
        <v>3875</v>
      </c>
      <c r="M85" s="424">
        <f t="shared" si="19"/>
        <v>7750</v>
      </c>
      <c r="N85" s="419"/>
      <c r="O85" s="419"/>
    </row>
    <row r="86" spans="1:15" ht="15">
      <c r="A86" s="314"/>
      <c r="B86" s="265">
        <v>2</v>
      </c>
      <c r="C86" s="240" t="s">
        <v>1521</v>
      </c>
      <c r="D86" s="262">
        <v>1</v>
      </c>
      <c r="E86" s="265" t="s">
        <v>110</v>
      </c>
      <c r="F86" s="262" t="s">
        <v>1490</v>
      </c>
      <c r="G86" s="265" t="s">
        <v>1491</v>
      </c>
      <c r="H86" s="262" t="s">
        <v>1462</v>
      </c>
      <c r="I86" s="262">
        <v>4</v>
      </c>
      <c r="J86" s="265" t="s">
        <v>659</v>
      </c>
      <c r="K86" s="265">
        <v>3875</v>
      </c>
      <c r="L86" s="296">
        <f t="shared" si="2"/>
        <v>3875</v>
      </c>
      <c r="M86" s="291">
        <f t="shared" si="3"/>
        <v>7750</v>
      </c>
      <c r="N86" s="266"/>
      <c r="O86" s="266"/>
    </row>
    <row r="87" spans="1:15" ht="15">
      <c r="A87" s="314"/>
      <c r="B87" s="265">
        <v>3</v>
      </c>
      <c r="C87" s="299" t="s">
        <v>1522</v>
      </c>
      <c r="D87" s="262">
        <v>1</v>
      </c>
      <c r="E87" s="265" t="s">
        <v>110</v>
      </c>
      <c r="F87" s="262" t="s">
        <v>1490</v>
      </c>
      <c r="G87" s="265" t="s">
        <v>1491</v>
      </c>
      <c r="H87" s="262" t="s">
        <v>1523</v>
      </c>
      <c r="I87" s="262">
        <v>4</v>
      </c>
      <c r="J87" s="265" t="s">
        <v>659</v>
      </c>
      <c r="K87" s="265">
        <v>3875</v>
      </c>
      <c r="L87" s="296">
        <f t="shared" si="2"/>
        <v>3875</v>
      </c>
      <c r="M87" s="291">
        <f t="shared" si="3"/>
        <v>7750</v>
      </c>
      <c r="N87" s="266"/>
      <c r="O87" s="266"/>
    </row>
    <row r="88" spans="1:15" ht="15">
      <c r="A88" s="314"/>
      <c r="B88" s="265">
        <v>1</v>
      </c>
      <c r="C88" s="240" t="s">
        <v>1524</v>
      </c>
      <c r="D88" s="262">
        <v>1</v>
      </c>
      <c r="E88" s="265" t="s">
        <v>110</v>
      </c>
      <c r="F88" s="262" t="s">
        <v>1490</v>
      </c>
      <c r="G88" s="265" t="s">
        <v>1491</v>
      </c>
      <c r="H88" s="262" t="s">
        <v>1462</v>
      </c>
      <c r="I88" s="262">
        <v>4</v>
      </c>
      <c r="J88" s="265" t="s">
        <v>659</v>
      </c>
      <c r="K88" s="265">
        <v>3875</v>
      </c>
      <c r="L88" s="296">
        <f t="shared" si="2"/>
        <v>3875</v>
      </c>
      <c r="M88" s="291">
        <f t="shared" si="3"/>
        <v>7750</v>
      </c>
      <c r="N88" s="266"/>
      <c r="O88" s="266"/>
    </row>
    <row r="89" spans="1:15" ht="15">
      <c r="A89" s="314"/>
      <c r="B89" s="265">
        <v>1</v>
      </c>
      <c r="C89" s="240" t="s">
        <v>1525</v>
      </c>
      <c r="D89" s="262">
        <v>1</v>
      </c>
      <c r="E89" s="265" t="s">
        <v>110</v>
      </c>
      <c r="F89" s="262" t="s">
        <v>1490</v>
      </c>
      <c r="G89" s="265" t="s">
        <v>1491</v>
      </c>
      <c r="H89" s="262" t="s">
        <v>1462</v>
      </c>
      <c r="I89" s="262">
        <v>5</v>
      </c>
      <c r="J89" s="265" t="s">
        <v>664</v>
      </c>
      <c r="K89" s="265">
        <v>3875</v>
      </c>
      <c r="L89" s="296">
        <f t="shared" si="2"/>
        <v>3875</v>
      </c>
      <c r="M89" s="291">
        <f t="shared" si="3"/>
        <v>7750</v>
      </c>
      <c r="N89" s="266"/>
      <c r="O89" s="266"/>
    </row>
    <row r="90" spans="1:15" ht="15">
      <c r="A90" s="314"/>
      <c r="B90" s="265">
        <v>2</v>
      </c>
      <c r="C90" s="240" t="s">
        <v>1526</v>
      </c>
      <c r="D90" s="262">
        <v>1</v>
      </c>
      <c r="E90" s="265" t="s">
        <v>110</v>
      </c>
      <c r="F90" s="262" t="s">
        <v>1490</v>
      </c>
      <c r="G90" s="265" t="s">
        <v>1491</v>
      </c>
      <c r="H90" s="262" t="s">
        <v>1462</v>
      </c>
      <c r="I90" s="262">
        <v>5</v>
      </c>
      <c r="J90" s="265" t="s">
        <v>664</v>
      </c>
      <c r="K90" s="265">
        <v>3875</v>
      </c>
      <c r="L90" s="296">
        <f t="shared" si="2"/>
        <v>3875</v>
      </c>
      <c r="M90" s="291">
        <f t="shared" si="3"/>
        <v>7750</v>
      </c>
      <c r="N90" s="266"/>
      <c r="O90" s="266"/>
    </row>
    <row r="91" spans="1:15" ht="15">
      <c r="A91" s="314"/>
      <c r="B91" s="265">
        <v>3</v>
      </c>
      <c r="C91" s="240" t="s">
        <v>1527</v>
      </c>
      <c r="D91" s="262">
        <v>1</v>
      </c>
      <c r="E91" s="265" t="s">
        <v>110</v>
      </c>
      <c r="F91" s="262" t="s">
        <v>1490</v>
      </c>
      <c r="G91" s="265" t="s">
        <v>1491</v>
      </c>
      <c r="H91" s="262" t="s">
        <v>1462</v>
      </c>
      <c r="I91" s="262">
        <v>5</v>
      </c>
      <c r="J91" s="265" t="s">
        <v>664</v>
      </c>
      <c r="K91" s="265">
        <v>3875</v>
      </c>
      <c r="L91" s="296">
        <f t="shared" si="2"/>
        <v>3875</v>
      </c>
      <c r="M91" s="291">
        <f t="shared" si="3"/>
        <v>7750</v>
      </c>
      <c r="N91" s="266"/>
      <c r="O91" s="266"/>
    </row>
    <row r="92" spans="1:15" ht="15">
      <c r="A92" s="314"/>
      <c r="B92" s="265">
        <v>4</v>
      </c>
      <c r="C92" s="240" t="s">
        <v>1528</v>
      </c>
      <c r="D92" s="262">
        <v>1</v>
      </c>
      <c r="E92" s="265" t="s">
        <v>110</v>
      </c>
      <c r="F92" s="262" t="s">
        <v>1490</v>
      </c>
      <c r="G92" s="265" t="s">
        <v>1491</v>
      </c>
      <c r="H92" s="262" t="s">
        <v>1462</v>
      </c>
      <c r="I92" s="262">
        <v>5</v>
      </c>
      <c r="J92" s="265" t="s">
        <v>664</v>
      </c>
      <c r="K92" s="265">
        <v>3875</v>
      </c>
      <c r="L92" s="296">
        <f t="shared" si="2"/>
        <v>3875</v>
      </c>
      <c r="M92" s="291">
        <f t="shared" si="3"/>
        <v>7750</v>
      </c>
      <c r="N92" s="266"/>
      <c r="O92" s="266"/>
    </row>
    <row r="93" spans="1:15" ht="15">
      <c r="A93" s="314"/>
      <c r="B93" s="265">
        <v>5</v>
      </c>
      <c r="C93" s="288" t="s">
        <v>1529</v>
      </c>
      <c r="D93" s="262">
        <v>1</v>
      </c>
      <c r="E93" s="265" t="s">
        <v>110</v>
      </c>
      <c r="F93" s="262" t="s">
        <v>1490</v>
      </c>
      <c r="G93" s="265" t="s">
        <v>1530</v>
      </c>
      <c r="H93" s="262" t="s">
        <v>1523</v>
      </c>
      <c r="I93" s="262">
        <v>5</v>
      </c>
      <c r="J93" s="265" t="s">
        <v>1531</v>
      </c>
      <c r="K93" s="265">
        <v>3875</v>
      </c>
      <c r="L93" s="296">
        <f t="shared" si="2"/>
        <v>3875</v>
      </c>
      <c r="M93" s="291">
        <f t="shared" si="3"/>
        <v>7750</v>
      </c>
      <c r="N93" s="314" t="s">
        <v>1532</v>
      </c>
      <c r="O93" s="266"/>
    </row>
    <row r="94" spans="1:15" ht="15">
      <c r="A94" s="266"/>
      <c r="B94" s="265">
        <v>6</v>
      </c>
      <c r="C94" s="451" t="s">
        <v>1533</v>
      </c>
      <c r="D94" s="262">
        <v>1</v>
      </c>
      <c r="E94" s="265" t="s">
        <v>110</v>
      </c>
      <c r="F94" s="262" t="s">
        <v>1534</v>
      </c>
      <c r="G94" s="265" t="s">
        <v>991</v>
      </c>
      <c r="H94" s="262" t="s">
        <v>1462</v>
      </c>
      <c r="I94" s="262" t="s">
        <v>1535</v>
      </c>
      <c r="J94" s="265" t="s">
        <v>1536</v>
      </c>
      <c r="K94" s="265">
        <v>7000</v>
      </c>
      <c r="L94" s="296">
        <f t="shared" si="2"/>
        <v>7000</v>
      </c>
      <c r="M94" s="291">
        <f t="shared" si="3"/>
        <v>14000</v>
      </c>
      <c r="N94" s="293" t="s">
        <v>1431</v>
      </c>
      <c r="O94" s="266"/>
    </row>
    <row r="95" spans="1:15" ht="15">
      <c r="A95" s="314"/>
      <c r="B95" s="265">
        <v>7</v>
      </c>
      <c r="C95" s="288" t="s">
        <v>1537</v>
      </c>
      <c r="D95" s="262">
        <v>1</v>
      </c>
      <c r="E95" s="265" t="s">
        <v>110</v>
      </c>
      <c r="F95" s="262" t="s">
        <v>1534</v>
      </c>
      <c r="G95" s="265" t="s">
        <v>1491</v>
      </c>
      <c r="H95" s="262" t="s">
        <v>1462</v>
      </c>
      <c r="I95" s="262" t="s">
        <v>1538</v>
      </c>
      <c r="J95" s="265" t="s">
        <v>924</v>
      </c>
      <c r="K95" s="265">
        <v>6767</v>
      </c>
      <c r="L95" s="296"/>
      <c r="M95" s="291">
        <f t="shared" si="3"/>
        <v>6767</v>
      </c>
      <c r="N95" s="266"/>
      <c r="O95" s="266"/>
    </row>
    <row r="96" spans="1:15" ht="15">
      <c r="A96" s="314"/>
      <c r="B96" s="265">
        <v>8</v>
      </c>
      <c r="C96" s="288" t="s">
        <v>1539</v>
      </c>
      <c r="D96" s="262">
        <v>1</v>
      </c>
      <c r="E96" s="265" t="s">
        <v>110</v>
      </c>
      <c r="F96" s="262" t="s">
        <v>1534</v>
      </c>
      <c r="G96" s="265" t="s">
        <v>1530</v>
      </c>
      <c r="H96" s="262" t="s">
        <v>1462</v>
      </c>
      <c r="I96" s="262" t="s">
        <v>1538</v>
      </c>
      <c r="J96" s="265" t="s">
        <v>927</v>
      </c>
      <c r="K96" s="265">
        <v>6767</v>
      </c>
      <c r="L96" s="296"/>
      <c r="M96" s="291">
        <f t="shared" si="3"/>
        <v>6767</v>
      </c>
      <c r="N96" s="266"/>
      <c r="O96" s="266"/>
    </row>
    <row r="97" spans="1:15" ht="15">
      <c r="A97" s="314"/>
      <c r="B97" s="265">
        <v>9</v>
      </c>
      <c r="C97" s="288" t="s">
        <v>1540</v>
      </c>
      <c r="D97" s="262">
        <v>1</v>
      </c>
      <c r="E97" s="265" t="s">
        <v>157</v>
      </c>
      <c r="F97" s="262" t="s">
        <v>1490</v>
      </c>
      <c r="G97" s="265" t="s">
        <v>1541</v>
      </c>
      <c r="H97" s="262" t="s">
        <v>1462</v>
      </c>
      <c r="I97" s="262">
        <v>2</v>
      </c>
      <c r="J97" s="265" t="s">
        <v>1542</v>
      </c>
      <c r="K97" s="265">
        <v>5569</v>
      </c>
      <c r="L97" s="296">
        <f t="shared" si="2"/>
        <v>5569</v>
      </c>
      <c r="M97" s="291">
        <f t="shared" si="3"/>
        <v>11138</v>
      </c>
      <c r="N97" s="314" t="s">
        <v>1532</v>
      </c>
      <c r="O97" s="266"/>
    </row>
    <row r="98" spans="1:15" ht="15">
      <c r="A98" s="314"/>
      <c r="B98" s="265">
        <v>1</v>
      </c>
      <c r="C98" s="288" t="s">
        <v>1543</v>
      </c>
      <c r="D98" s="262">
        <v>1</v>
      </c>
      <c r="E98" s="265" t="s">
        <v>157</v>
      </c>
      <c r="F98" s="262" t="s">
        <v>1490</v>
      </c>
      <c r="G98" s="265" t="s">
        <v>1541</v>
      </c>
      <c r="H98" s="262" t="s">
        <v>1462</v>
      </c>
      <c r="I98" s="262">
        <v>2</v>
      </c>
      <c r="J98" s="265" t="s">
        <v>1542</v>
      </c>
      <c r="K98" s="265">
        <v>5569</v>
      </c>
      <c r="L98" s="296">
        <f t="shared" si="2"/>
        <v>5569</v>
      </c>
      <c r="M98" s="291">
        <f t="shared" si="3"/>
        <v>11138</v>
      </c>
      <c r="N98" s="315" t="s">
        <v>1532</v>
      </c>
      <c r="O98" s="266"/>
    </row>
    <row r="99" spans="1:15" ht="15">
      <c r="A99" s="314"/>
      <c r="B99" s="265">
        <v>2</v>
      </c>
      <c r="C99" s="416" t="s">
        <v>1544</v>
      </c>
      <c r="D99" s="262">
        <v>1</v>
      </c>
      <c r="E99" s="265" t="s">
        <v>180</v>
      </c>
      <c r="F99" s="262" t="s">
        <v>1490</v>
      </c>
      <c r="G99" s="265" t="s">
        <v>1545</v>
      </c>
      <c r="H99" s="262" t="s">
        <v>1430</v>
      </c>
      <c r="I99" s="262">
        <v>1</v>
      </c>
      <c r="J99" s="265" t="s">
        <v>1546</v>
      </c>
      <c r="K99" s="265">
        <v>6000</v>
      </c>
      <c r="L99" s="296">
        <f t="shared" si="2"/>
        <v>6000</v>
      </c>
      <c r="M99" s="291">
        <f t="shared" si="3"/>
        <v>12000</v>
      </c>
      <c r="N99" s="293" t="s">
        <v>1431</v>
      </c>
      <c r="O99" s="266" t="s">
        <v>1547</v>
      </c>
    </row>
    <row r="100" spans="1:15" ht="28.5">
      <c r="A100" s="314"/>
      <c r="B100" s="265">
        <v>1</v>
      </c>
      <c r="C100" s="416" t="s">
        <v>1548</v>
      </c>
      <c r="D100" s="262">
        <v>1</v>
      </c>
      <c r="E100" s="265" t="s">
        <v>180</v>
      </c>
      <c r="F100" s="262" t="s">
        <v>1490</v>
      </c>
      <c r="G100" s="265" t="s">
        <v>1549</v>
      </c>
      <c r="H100" s="262" t="s">
        <v>1430</v>
      </c>
      <c r="I100" s="262">
        <v>1</v>
      </c>
      <c r="J100" s="265" t="s">
        <v>145</v>
      </c>
      <c r="K100" s="265">
        <v>6000</v>
      </c>
      <c r="L100" s="296">
        <f t="shared" si="2"/>
        <v>6000</v>
      </c>
      <c r="M100" s="291">
        <f t="shared" si="3"/>
        <v>12000</v>
      </c>
      <c r="N100" s="293" t="s">
        <v>1431</v>
      </c>
      <c r="O100" s="266" t="s">
        <v>1550</v>
      </c>
    </row>
    <row r="101" spans="1:15" s="426" customFormat="1" ht="28.5">
      <c r="A101" s="314"/>
      <c r="B101" s="422">
        <v>1</v>
      </c>
      <c r="C101" s="421" t="s">
        <v>1592</v>
      </c>
      <c r="D101" s="420">
        <v>1</v>
      </c>
      <c r="E101" s="422" t="s">
        <v>180</v>
      </c>
      <c r="F101" s="420" t="s">
        <v>1490</v>
      </c>
      <c r="G101" s="422" t="s">
        <v>1851</v>
      </c>
      <c r="H101" s="420" t="s">
        <v>1430</v>
      </c>
      <c r="I101" s="420">
        <v>1</v>
      </c>
      <c r="J101" s="422" t="s">
        <v>1852</v>
      </c>
      <c r="K101" s="422">
        <v>6000</v>
      </c>
      <c r="L101" s="423">
        <f t="shared" ref="L101" si="20">K101</f>
        <v>6000</v>
      </c>
      <c r="M101" s="424">
        <f t="shared" ref="M101" si="21">L101+K101</f>
        <v>12000</v>
      </c>
      <c r="N101" s="425" t="s">
        <v>1431</v>
      </c>
      <c r="O101" s="419" t="s">
        <v>1853</v>
      </c>
    </row>
    <row r="102" spans="1:15" ht="15">
      <c r="A102" s="314"/>
      <c r="B102" s="265">
        <v>1</v>
      </c>
      <c r="C102" s="416" t="s">
        <v>1497</v>
      </c>
      <c r="D102" s="262">
        <v>1</v>
      </c>
      <c r="E102" s="265" t="s">
        <v>180</v>
      </c>
      <c r="F102" s="262" t="s">
        <v>1490</v>
      </c>
      <c r="G102" s="265" t="s">
        <v>1549</v>
      </c>
      <c r="H102" s="262" t="s">
        <v>1430</v>
      </c>
      <c r="I102" s="262">
        <v>1</v>
      </c>
      <c r="J102" s="265" t="s">
        <v>145</v>
      </c>
      <c r="K102" s="265">
        <v>6000</v>
      </c>
      <c r="L102" s="296">
        <f t="shared" si="2"/>
        <v>6000</v>
      </c>
      <c r="M102" s="291">
        <f t="shared" si="3"/>
        <v>12000</v>
      </c>
      <c r="N102" s="293" t="s">
        <v>1431</v>
      </c>
      <c r="O102" s="266" t="s">
        <v>1550</v>
      </c>
    </row>
    <row r="103" spans="1:15" ht="15">
      <c r="A103" s="314"/>
      <c r="B103" s="265">
        <v>2</v>
      </c>
      <c r="C103" s="416" t="s">
        <v>1551</v>
      </c>
      <c r="D103" s="262">
        <v>1</v>
      </c>
      <c r="E103" s="265" t="s">
        <v>180</v>
      </c>
      <c r="F103" s="262" t="s">
        <v>1490</v>
      </c>
      <c r="G103" s="265" t="s">
        <v>1552</v>
      </c>
      <c r="H103" s="262" t="s">
        <v>1462</v>
      </c>
      <c r="I103" s="262">
        <v>1</v>
      </c>
      <c r="J103" s="265" t="s">
        <v>1553</v>
      </c>
      <c r="K103" s="265">
        <v>5000</v>
      </c>
      <c r="L103" s="296">
        <f t="shared" si="2"/>
        <v>5000</v>
      </c>
      <c r="M103" s="291">
        <f t="shared" si="3"/>
        <v>10000</v>
      </c>
      <c r="N103" s="293" t="s">
        <v>1431</v>
      </c>
      <c r="O103" s="266"/>
    </row>
    <row r="104" spans="1:15" ht="15">
      <c r="A104" s="314"/>
      <c r="B104" s="265">
        <v>3</v>
      </c>
      <c r="C104" s="416" t="s">
        <v>1554</v>
      </c>
      <c r="D104" s="262">
        <v>1</v>
      </c>
      <c r="E104" s="265" t="s">
        <v>180</v>
      </c>
      <c r="F104" s="262" t="s">
        <v>1490</v>
      </c>
      <c r="G104" s="265" t="s">
        <v>1552</v>
      </c>
      <c r="H104" s="262" t="s">
        <v>1462</v>
      </c>
      <c r="I104" s="262">
        <v>2</v>
      </c>
      <c r="J104" s="265" t="s">
        <v>581</v>
      </c>
      <c r="K104" s="265">
        <v>4685</v>
      </c>
      <c r="L104" s="296">
        <f t="shared" si="2"/>
        <v>4685</v>
      </c>
      <c r="M104" s="291">
        <f t="shared" si="3"/>
        <v>9370</v>
      </c>
      <c r="N104" s="293" t="s">
        <v>1431</v>
      </c>
      <c r="O104" s="266"/>
    </row>
    <row r="105" spans="1:15" ht="15">
      <c r="A105" s="314"/>
      <c r="B105" s="265">
        <v>4</v>
      </c>
      <c r="C105" s="416" t="s">
        <v>1555</v>
      </c>
      <c r="D105" s="262">
        <v>1</v>
      </c>
      <c r="E105" s="265" t="s">
        <v>180</v>
      </c>
      <c r="F105" s="262" t="s">
        <v>1490</v>
      </c>
      <c r="G105" s="265" t="s">
        <v>1552</v>
      </c>
      <c r="H105" s="262" t="s">
        <v>1462</v>
      </c>
      <c r="I105" s="262">
        <v>2</v>
      </c>
      <c r="J105" s="265" t="s">
        <v>581</v>
      </c>
      <c r="K105" s="265">
        <v>4685</v>
      </c>
      <c r="L105" s="296">
        <f t="shared" si="2"/>
        <v>4685</v>
      </c>
      <c r="M105" s="291">
        <f t="shared" si="3"/>
        <v>9370</v>
      </c>
      <c r="N105" s="293" t="s">
        <v>1431</v>
      </c>
      <c r="O105" s="266"/>
    </row>
    <row r="106" spans="1:15" ht="15">
      <c r="A106" s="314"/>
      <c r="B106" s="265"/>
      <c r="C106" s="416" t="s">
        <v>1556</v>
      </c>
      <c r="D106" s="262">
        <v>1</v>
      </c>
      <c r="E106" s="265" t="s">
        <v>180</v>
      </c>
      <c r="F106" s="262" t="s">
        <v>1490</v>
      </c>
      <c r="G106" s="265" t="s">
        <v>1552</v>
      </c>
      <c r="H106" s="262" t="s">
        <v>1462</v>
      </c>
      <c r="I106" s="262">
        <v>2</v>
      </c>
      <c r="J106" s="265" t="s">
        <v>581</v>
      </c>
      <c r="K106" s="265">
        <v>4685</v>
      </c>
      <c r="L106" s="296">
        <f>K106</f>
        <v>4685</v>
      </c>
      <c r="M106" s="291">
        <f>L106+K106</f>
        <v>9370</v>
      </c>
      <c r="N106" s="293" t="s">
        <v>1431</v>
      </c>
      <c r="O106" s="266"/>
    </row>
    <row r="107" spans="1:15" ht="15">
      <c r="A107" s="314"/>
      <c r="B107" s="265">
        <v>1</v>
      </c>
      <c r="C107" s="416" t="s">
        <v>1557</v>
      </c>
      <c r="D107" s="262">
        <v>1</v>
      </c>
      <c r="E107" s="265" t="s">
        <v>180</v>
      </c>
      <c r="F107" s="262" t="s">
        <v>1490</v>
      </c>
      <c r="G107" s="265" t="s">
        <v>1552</v>
      </c>
      <c r="H107" s="262" t="s">
        <v>1462</v>
      </c>
      <c r="I107" s="262">
        <v>2</v>
      </c>
      <c r="J107" s="265" t="s">
        <v>581</v>
      </c>
      <c r="K107" s="265">
        <v>4685</v>
      </c>
      <c r="L107" s="296">
        <f t="shared" si="2"/>
        <v>4685</v>
      </c>
      <c r="M107" s="291">
        <f t="shared" si="3"/>
        <v>9370</v>
      </c>
      <c r="N107" s="266" t="s">
        <v>1467</v>
      </c>
      <c r="O107" s="266"/>
    </row>
    <row r="108" spans="1:15" ht="15">
      <c r="A108" s="314"/>
      <c r="B108" s="265">
        <v>1</v>
      </c>
      <c r="C108" s="416" t="s">
        <v>1558</v>
      </c>
      <c r="D108" s="262">
        <v>1</v>
      </c>
      <c r="E108" s="265" t="s">
        <v>180</v>
      </c>
      <c r="F108" s="262" t="s">
        <v>1490</v>
      </c>
      <c r="G108" s="265" t="s">
        <v>1552</v>
      </c>
      <c r="H108" s="262" t="s">
        <v>1462</v>
      </c>
      <c r="I108" s="262">
        <v>2</v>
      </c>
      <c r="J108" s="265" t="s">
        <v>581</v>
      </c>
      <c r="K108" s="265">
        <v>4685</v>
      </c>
      <c r="L108" s="296">
        <f t="shared" ref="L108:L152" si="22">K108</f>
        <v>4685</v>
      </c>
      <c r="M108" s="291">
        <f t="shared" ref="M108:M152" si="23">L108+K108</f>
        <v>9370</v>
      </c>
      <c r="N108" s="293" t="s">
        <v>1431</v>
      </c>
      <c r="O108" s="266"/>
    </row>
    <row r="109" spans="1:15" s="426" customFormat="1" ht="15">
      <c r="A109" s="314"/>
      <c r="B109" s="422">
        <v>2</v>
      </c>
      <c r="C109" s="452" t="s">
        <v>1839</v>
      </c>
      <c r="D109" s="420">
        <v>1</v>
      </c>
      <c r="E109" s="422" t="s">
        <v>180</v>
      </c>
      <c r="F109" s="420" t="s">
        <v>1490</v>
      </c>
      <c r="G109" s="422" t="s">
        <v>1552</v>
      </c>
      <c r="H109" s="420" t="s">
        <v>1462</v>
      </c>
      <c r="I109" s="420">
        <v>2</v>
      </c>
      <c r="J109" s="422" t="s">
        <v>581</v>
      </c>
      <c r="K109" s="422">
        <v>4685</v>
      </c>
      <c r="L109" s="423">
        <f t="shared" si="22"/>
        <v>4685</v>
      </c>
      <c r="M109" s="424">
        <f t="shared" si="23"/>
        <v>9370</v>
      </c>
      <c r="N109" s="419"/>
      <c r="O109" s="419"/>
    </row>
    <row r="110" spans="1:15" s="426" customFormat="1" ht="15">
      <c r="A110" s="314"/>
      <c r="B110" s="422">
        <v>2</v>
      </c>
      <c r="C110" s="452" t="s">
        <v>1840</v>
      </c>
      <c r="D110" s="420">
        <v>1</v>
      </c>
      <c r="E110" s="422" t="s">
        <v>180</v>
      </c>
      <c r="F110" s="420" t="s">
        <v>1490</v>
      </c>
      <c r="G110" s="422" t="s">
        <v>1552</v>
      </c>
      <c r="H110" s="420" t="s">
        <v>1462</v>
      </c>
      <c r="I110" s="420">
        <v>2</v>
      </c>
      <c r="J110" s="422" t="s">
        <v>581</v>
      </c>
      <c r="K110" s="422">
        <v>4685</v>
      </c>
      <c r="L110" s="423">
        <f t="shared" ref="L110" si="24">K110</f>
        <v>4685</v>
      </c>
      <c r="M110" s="424">
        <f t="shared" ref="M110" si="25">L110+K110</f>
        <v>9370</v>
      </c>
      <c r="N110" s="419"/>
      <c r="O110" s="419"/>
    </row>
    <row r="111" spans="1:15" ht="15">
      <c r="A111" s="314"/>
      <c r="B111" s="265">
        <v>1</v>
      </c>
      <c r="C111" s="416" t="s">
        <v>1841</v>
      </c>
      <c r="D111" s="262">
        <v>1</v>
      </c>
      <c r="E111" s="265" t="s">
        <v>180</v>
      </c>
      <c r="F111" s="262" t="s">
        <v>1490</v>
      </c>
      <c r="G111" s="265" t="s">
        <v>1552</v>
      </c>
      <c r="H111" s="262" t="s">
        <v>1462</v>
      </c>
      <c r="I111" s="262">
        <v>2</v>
      </c>
      <c r="J111" s="265" t="s">
        <v>581</v>
      </c>
      <c r="K111" s="265">
        <v>4685</v>
      </c>
      <c r="L111" s="296">
        <f t="shared" si="22"/>
        <v>4685</v>
      </c>
      <c r="M111" s="291">
        <f t="shared" si="23"/>
        <v>9370</v>
      </c>
      <c r="N111" s="266" t="s">
        <v>1514</v>
      </c>
      <c r="O111" s="266"/>
    </row>
    <row r="112" spans="1:15" ht="28.5">
      <c r="A112" s="314"/>
      <c r="B112" s="265">
        <v>2</v>
      </c>
      <c r="C112" s="288" t="s">
        <v>1842</v>
      </c>
      <c r="D112" s="262">
        <v>1</v>
      </c>
      <c r="E112" s="265" t="s">
        <v>180</v>
      </c>
      <c r="F112" s="262" t="s">
        <v>1490</v>
      </c>
      <c r="G112" s="265" t="s">
        <v>1552</v>
      </c>
      <c r="H112" s="262" t="s">
        <v>1462</v>
      </c>
      <c r="I112" s="262">
        <v>2</v>
      </c>
      <c r="J112" s="265" t="s">
        <v>581</v>
      </c>
      <c r="K112" s="265">
        <v>4685</v>
      </c>
      <c r="L112" s="296">
        <f t="shared" si="22"/>
        <v>4685</v>
      </c>
      <c r="M112" s="291">
        <f t="shared" si="23"/>
        <v>9370</v>
      </c>
      <c r="N112" s="266"/>
      <c r="O112" s="266"/>
    </row>
    <row r="113" spans="1:15" ht="15">
      <c r="A113" s="314"/>
      <c r="B113" s="265">
        <v>1</v>
      </c>
      <c r="C113" s="299" t="s">
        <v>1559</v>
      </c>
      <c r="D113" s="262">
        <v>1</v>
      </c>
      <c r="E113" s="265" t="s">
        <v>180</v>
      </c>
      <c r="F113" s="262" t="s">
        <v>1490</v>
      </c>
      <c r="G113" s="265" t="s">
        <v>1552</v>
      </c>
      <c r="H113" s="262" t="s">
        <v>1462</v>
      </c>
      <c r="I113" s="262">
        <v>3</v>
      </c>
      <c r="J113" s="265" t="s">
        <v>619</v>
      </c>
      <c r="K113" s="265">
        <v>3793</v>
      </c>
      <c r="L113" s="296">
        <f t="shared" si="22"/>
        <v>3793</v>
      </c>
      <c r="M113" s="291">
        <f t="shared" si="23"/>
        <v>7586</v>
      </c>
      <c r="N113" s="266"/>
      <c r="O113" s="266"/>
    </row>
    <row r="114" spans="1:15" ht="15">
      <c r="A114" s="314"/>
      <c r="B114" s="265">
        <v>2</v>
      </c>
      <c r="C114" s="299" t="s">
        <v>1560</v>
      </c>
      <c r="D114" s="262">
        <v>1</v>
      </c>
      <c r="E114" s="265" t="s">
        <v>180</v>
      </c>
      <c r="F114" s="262" t="s">
        <v>1490</v>
      </c>
      <c r="G114" s="265" t="s">
        <v>1552</v>
      </c>
      <c r="H114" s="262" t="s">
        <v>1462</v>
      </c>
      <c r="I114" s="262">
        <v>3</v>
      </c>
      <c r="J114" s="265" t="s">
        <v>619</v>
      </c>
      <c r="K114" s="265">
        <v>3793</v>
      </c>
      <c r="L114" s="296">
        <f t="shared" si="22"/>
        <v>3793</v>
      </c>
      <c r="M114" s="291">
        <f t="shared" si="23"/>
        <v>7586</v>
      </c>
      <c r="N114" s="266"/>
      <c r="O114" s="266"/>
    </row>
    <row r="115" spans="1:15" ht="15">
      <c r="A115" s="314"/>
      <c r="B115" s="265">
        <v>3</v>
      </c>
      <c r="C115" s="299" t="s">
        <v>1561</v>
      </c>
      <c r="D115" s="262">
        <v>1</v>
      </c>
      <c r="E115" s="265" t="s">
        <v>180</v>
      </c>
      <c r="F115" s="262" t="s">
        <v>1490</v>
      </c>
      <c r="G115" s="265" t="s">
        <v>1552</v>
      </c>
      <c r="H115" s="262" t="s">
        <v>1462</v>
      </c>
      <c r="I115" s="262">
        <v>3</v>
      </c>
      <c r="J115" s="265" t="s">
        <v>619</v>
      </c>
      <c r="K115" s="265">
        <v>3793</v>
      </c>
      <c r="L115" s="296">
        <f t="shared" si="22"/>
        <v>3793</v>
      </c>
      <c r="M115" s="291">
        <f t="shared" si="23"/>
        <v>7586</v>
      </c>
      <c r="N115" s="266"/>
      <c r="O115" s="266"/>
    </row>
    <row r="116" spans="1:15" s="426" customFormat="1" ht="15">
      <c r="A116" s="314"/>
      <c r="B116" s="422">
        <v>1</v>
      </c>
      <c r="C116" s="453" t="s">
        <v>1843</v>
      </c>
      <c r="D116" s="420">
        <v>1</v>
      </c>
      <c r="E116" s="422" t="s">
        <v>180</v>
      </c>
      <c r="F116" s="420" t="s">
        <v>1490</v>
      </c>
      <c r="G116" s="422" t="s">
        <v>1552</v>
      </c>
      <c r="H116" s="420" t="s">
        <v>1462</v>
      </c>
      <c r="I116" s="420">
        <v>3</v>
      </c>
      <c r="J116" s="422" t="s">
        <v>619</v>
      </c>
      <c r="K116" s="422">
        <v>3793</v>
      </c>
      <c r="L116" s="423">
        <f t="shared" ref="L116" si="26">K116</f>
        <v>3793</v>
      </c>
      <c r="M116" s="424">
        <f t="shared" ref="M116" si="27">L116+K116</f>
        <v>7586</v>
      </c>
      <c r="N116" s="425"/>
      <c r="O116" s="419"/>
    </row>
    <row r="117" spans="1:15" ht="15">
      <c r="A117" s="314"/>
      <c r="B117" s="265">
        <v>1</v>
      </c>
      <c r="C117" s="299" t="s">
        <v>1562</v>
      </c>
      <c r="D117" s="262">
        <v>1</v>
      </c>
      <c r="E117" s="265" t="s">
        <v>180</v>
      </c>
      <c r="F117" s="262" t="s">
        <v>1490</v>
      </c>
      <c r="G117" s="265" t="s">
        <v>1552</v>
      </c>
      <c r="H117" s="262" t="s">
        <v>1462</v>
      </c>
      <c r="I117" s="262">
        <v>3</v>
      </c>
      <c r="J117" s="265" t="s">
        <v>619</v>
      </c>
      <c r="K117" s="265">
        <v>3793</v>
      </c>
      <c r="L117" s="296">
        <f t="shared" si="22"/>
        <v>3793</v>
      </c>
      <c r="M117" s="291">
        <f t="shared" si="23"/>
        <v>7586</v>
      </c>
      <c r="N117" s="293"/>
      <c r="O117" s="266"/>
    </row>
    <row r="118" spans="1:15" ht="15">
      <c r="A118" s="314"/>
      <c r="B118" s="265">
        <v>1</v>
      </c>
      <c r="C118" s="299" t="s">
        <v>1563</v>
      </c>
      <c r="D118" s="262">
        <v>1</v>
      </c>
      <c r="E118" s="265" t="s">
        <v>180</v>
      </c>
      <c r="F118" s="262" t="s">
        <v>1490</v>
      </c>
      <c r="G118" s="265" t="s">
        <v>1552</v>
      </c>
      <c r="H118" s="262" t="s">
        <v>1462</v>
      </c>
      <c r="I118" s="262">
        <v>3</v>
      </c>
      <c r="J118" s="265" t="s">
        <v>619</v>
      </c>
      <c r="K118" s="265">
        <v>3793</v>
      </c>
      <c r="L118" s="296">
        <f t="shared" si="22"/>
        <v>3793</v>
      </c>
      <c r="M118" s="291">
        <f t="shared" si="23"/>
        <v>7586</v>
      </c>
      <c r="N118" s="293"/>
      <c r="O118" s="266"/>
    </row>
    <row r="119" spans="1:15" ht="15">
      <c r="A119" s="314"/>
      <c r="B119" s="265">
        <v>1</v>
      </c>
      <c r="C119" s="299" t="s">
        <v>1564</v>
      </c>
      <c r="D119" s="262">
        <v>1</v>
      </c>
      <c r="E119" s="265" t="s">
        <v>180</v>
      </c>
      <c r="F119" s="262" t="s">
        <v>1490</v>
      </c>
      <c r="G119" s="265" t="s">
        <v>1552</v>
      </c>
      <c r="H119" s="262" t="s">
        <v>1523</v>
      </c>
      <c r="I119" s="262">
        <v>4</v>
      </c>
      <c r="J119" s="265" t="s">
        <v>669</v>
      </c>
      <c r="K119" s="265">
        <v>3875</v>
      </c>
      <c r="L119" s="296">
        <f t="shared" si="22"/>
        <v>3875</v>
      </c>
      <c r="M119" s="291">
        <f t="shared" si="23"/>
        <v>7750</v>
      </c>
      <c r="N119" s="293"/>
      <c r="O119" s="266"/>
    </row>
    <row r="120" spans="1:15" ht="15">
      <c r="A120" s="314"/>
      <c r="B120" s="265">
        <v>1</v>
      </c>
      <c r="C120" s="240" t="s">
        <v>1509</v>
      </c>
      <c r="D120" s="262">
        <v>1</v>
      </c>
      <c r="E120" s="265" t="s">
        <v>180</v>
      </c>
      <c r="F120" s="262" t="s">
        <v>1490</v>
      </c>
      <c r="G120" s="265" t="s">
        <v>1552</v>
      </c>
      <c r="H120" s="262" t="s">
        <v>1462</v>
      </c>
      <c r="I120" s="262">
        <v>4</v>
      </c>
      <c r="J120" s="265" t="s">
        <v>669</v>
      </c>
      <c r="K120" s="265">
        <v>3875</v>
      </c>
      <c r="L120" s="296">
        <f t="shared" si="22"/>
        <v>3875</v>
      </c>
      <c r="M120" s="291">
        <f t="shared" si="23"/>
        <v>7750</v>
      </c>
      <c r="N120" s="293"/>
      <c r="O120" s="266"/>
    </row>
    <row r="121" spans="1:15" ht="15">
      <c r="A121" s="314"/>
      <c r="B121" s="265">
        <v>2</v>
      </c>
      <c r="C121" s="299" t="s">
        <v>1565</v>
      </c>
      <c r="D121" s="262">
        <v>1</v>
      </c>
      <c r="E121" s="265" t="s">
        <v>180</v>
      </c>
      <c r="F121" s="262" t="s">
        <v>1490</v>
      </c>
      <c r="G121" s="265" t="s">
        <v>1552</v>
      </c>
      <c r="H121" s="262" t="s">
        <v>1523</v>
      </c>
      <c r="I121" s="262">
        <v>4</v>
      </c>
      <c r="J121" s="265" t="s">
        <v>669</v>
      </c>
      <c r="K121" s="265">
        <v>3875</v>
      </c>
      <c r="L121" s="296">
        <f t="shared" si="22"/>
        <v>3875</v>
      </c>
      <c r="M121" s="291">
        <f t="shared" si="23"/>
        <v>7750</v>
      </c>
      <c r="N121" s="266"/>
      <c r="O121" s="266"/>
    </row>
    <row r="122" spans="1:15" ht="15">
      <c r="A122" s="314"/>
      <c r="B122" s="265">
        <v>4</v>
      </c>
      <c r="C122" s="416" t="s">
        <v>1568</v>
      </c>
      <c r="D122" s="262">
        <v>1</v>
      </c>
      <c r="E122" s="265" t="s">
        <v>180</v>
      </c>
      <c r="F122" s="262" t="s">
        <v>1490</v>
      </c>
      <c r="G122" s="265" t="s">
        <v>1552</v>
      </c>
      <c r="H122" s="262" t="s">
        <v>1523</v>
      </c>
      <c r="I122" s="262" t="s">
        <v>1567</v>
      </c>
      <c r="J122" s="265" t="s">
        <v>713</v>
      </c>
      <c r="K122" s="265">
        <v>5000</v>
      </c>
      <c r="L122" s="296">
        <f t="shared" si="22"/>
        <v>5000</v>
      </c>
      <c r="M122" s="291">
        <f t="shared" si="23"/>
        <v>10000</v>
      </c>
      <c r="N122" s="293" t="s">
        <v>1431</v>
      </c>
      <c r="O122" s="266"/>
    </row>
    <row r="123" spans="1:15" ht="15">
      <c r="A123" s="314"/>
      <c r="B123" s="265">
        <v>1</v>
      </c>
      <c r="C123" s="415" t="s">
        <v>1569</v>
      </c>
      <c r="D123" s="262">
        <v>1</v>
      </c>
      <c r="E123" s="265" t="s">
        <v>180</v>
      </c>
      <c r="F123" s="262" t="s">
        <v>1490</v>
      </c>
      <c r="G123" s="265" t="s">
        <v>1552</v>
      </c>
      <c r="H123" s="262" t="s">
        <v>1462</v>
      </c>
      <c r="I123" s="262" t="s">
        <v>1570</v>
      </c>
      <c r="J123" s="265" t="s">
        <v>715</v>
      </c>
      <c r="K123" s="265">
        <v>4685</v>
      </c>
      <c r="L123" s="296">
        <f>K123</f>
        <v>4685</v>
      </c>
      <c r="M123" s="291">
        <f>L123+K123</f>
        <v>9370</v>
      </c>
      <c r="N123" s="266"/>
      <c r="O123" s="266"/>
    </row>
    <row r="124" spans="1:15" ht="15">
      <c r="A124" s="314"/>
      <c r="B124" s="265">
        <v>1</v>
      </c>
      <c r="C124" s="415" t="s">
        <v>1571</v>
      </c>
      <c r="D124" s="262">
        <v>1</v>
      </c>
      <c r="E124" s="265" t="s">
        <v>180</v>
      </c>
      <c r="F124" s="262" t="s">
        <v>1490</v>
      </c>
      <c r="G124" s="265" t="s">
        <v>1552</v>
      </c>
      <c r="H124" s="262" t="s">
        <v>1462</v>
      </c>
      <c r="I124" s="262" t="s">
        <v>1570</v>
      </c>
      <c r="J124" s="265" t="s">
        <v>715</v>
      </c>
      <c r="K124" s="265">
        <v>4685</v>
      </c>
      <c r="L124" s="296">
        <f t="shared" si="22"/>
        <v>4685</v>
      </c>
      <c r="M124" s="291">
        <f t="shared" si="23"/>
        <v>9370</v>
      </c>
      <c r="N124" s="293"/>
      <c r="O124" s="266"/>
    </row>
    <row r="125" spans="1:15" ht="15">
      <c r="A125" s="314"/>
      <c r="B125" s="268">
        <v>2</v>
      </c>
      <c r="C125" s="415" t="s">
        <v>1572</v>
      </c>
      <c r="D125" s="262">
        <v>1</v>
      </c>
      <c r="E125" s="265" t="s">
        <v>180</v>
      </c>
      <c r="F125" s="262" t="s">
        <v>1490</v>
      </c>
      <c r="G125" s="265" t="s">
        <v>1552</v>
      </c>
      <c r="H125" s="262" t="s">
        <v>1462</v>
      </c>
      <c r="I125" s="262" t="s">
        <v>1570</v>
      </c>
      <c r="J125" s="265" t="s">
        <v>715</v>
      </c>
      <c r="K125" s="265">
        <v>4685</v>
      </c>
      <c r="L125" s="296">
        <f t="shared" si="22"/>
        <v>4685</v>
      </c>
      <c r="M125" s="291">
        <f t="shared" si="23"/>
        <v>9370</v>
      </c>
      <c r="N125" s="266"/>
      <c r="O125" s="266"/>
    </row>
    <row r="126" spans="1:15" ht="15">
      <c r="A126" s="314"/>
      <c r="B126" s="265">
        <v>1</v>
      </c>
      <c r="C126" s="415" t="s">
        <v>1573</v>
      </c>
      <c r="D126" s="262">
        <v>1</v>
      </c>
      <c r="E126" s="265" t="s">
        <v>180</v>
      </c>
      <c r="F126" s="262" t="s">
        <v>1534</v>
      </c>
      <c r="G126" s="265" t="s">
        <v>1552</v>
      </c>
      <c r="H126" s="262" t="s">
        <v>1430</v>
      </c>
      <c r="I126" s="262" t="s">
        <v>1535</v>
      </c>
      <c r="J126" s="265" t="s">
        <v>1574</v>
      </c>
      <c r="K126" s="265">
        <v>8500</v>
      </c>
      <c r="L126" s="296">
        <f t="shared" si="22"/>
        <v>8500</v>
      </c>
      <c r="M126" s="291">
        <f t="shared" si="23"/>
        <v>17000</v>
      </c>
      <c r="N126" s="293" t="s">
        <v>1431</v>
      </c>
      <c r="O126" s="266"/>
    </row>
    <row r="127" spans="1:15" ht="15">
      <c r="A127" s="314"/>
      <c r="B127" s="265">
        <v>2</v>
      </c>
      <c r="C127" s="415" t="s">
        <v>1575</v>
      </c>
      <c r="D127" s="262">
        <v>1</v>
      </c>
      <c r="E127" s="265" t="s">
        <v>180</v>
      </c>
      <c r="F127" s="262" t="s">
        <v>1534</v>
      </c>
      <c r="G127" s="265" t="s">
        <v>1552</v>
      </c>
      <c r="H127" s="262" t="s">
        <v>1430</v>
      </c>
      <c r="I127" s="262" t="s">
        <v>1538</v>
      </c>
      <c r="J127" s="265" t="s">
        <v>887</v>
      </c>
      <c r="K127" s="265">
        <v>6246</v>
      </c>
      <c r="L127" s="296"/>
      <c r="M127" s="291">
        <f t="shared" si="23"/>
        <v>6246</v>
      </c>
      <c r="N127" s="266"/>
      <c r="O127" s="266"/>
    </row>
    <row r="128" spans="1:15" ht="15">
      <c r="A128" s="314"/>
      <c r="B128" s="265">
        <v>3</v>
      </c>
      <c r="C128" s="415" t="s">
        <v>1576</v>
      </c>
      <c r="D128" s="262">
        <v>1</v>
      </c>
      <c r="E128" s="265" t="s">
        <v>180</v>
      </c>
      <c r="F128" s="262" t="s">
        <v>1534</v>
      </c>
      <c r="G128" s="265" t="s">
        <v>1552</v>
      </c>
      <c r="H128" s="262" t="s">
        <v>1462</v>
      </c>
      <c r="I128" s="262" t="s">
        <v>1535</v>
      </c>
      <c r="J128" s="265" t="s">
        <v>1577</v>
      </c>
      <c r="K128" s="265">
        <v>7500</v>
      </c>
      <c r="L128" s="296">
        <f t="shared" si="22"/>
        <v>7500</v>
      </c>
      <c r="M128" s="291">
        <f t="shared" si="23"/>
        <v>15000</v>
      </c>
      <c r="N128" s="293" t="s">
        <v>1431</v>
      </c>
      <c r="O128" s="266"/>
    </row>
    <row r="129" spans="1:15" ht="15">
      <c r="A129" s="314"/>
      <c r="B129" s="265">
        <v>4</v>
      </c>
      <c r="C129" s="415" t="s">
        <v>1578</v>
      </c>
      <c r="D129" s="262">
        <v>1</v>
      </c>
      <c r="E129" s="265" t="s">
        <v>180</v>
      </c>
      <c r="F129" s="262" t="s">
        <v>1534</v>
      </c>
      <c r="G129" s="265" t="s">
        <v>1552</v>
      </c>
      <c r="H129" s="262" t="s">
        <v>1462</v>
      </c>
      <c r="I129" s="262" t="s">
        <v>1535</v>
      </c>
      <c r="J129" s="265" t="s">
        <v>1577</v>
      </c>
      <c r="K129" s="265">
        <v>7500</v>
      </c>
      <c r="L129" s="296">
        <f t="shared" si="22"/>
        <v>7500</v>
      </c>
      <c r="M129" s="291">
        <f t="shared" si="23"/>
        <v>15000</v>
      </c>
      <c r="N129" s="266" t="s">
        <v>1467</v>
      </c>
      <c r="O129" s="294"/>
    </row>
    <row r="130" spans="1:15" ht="15">
      <c r="A130" s="314"/>
      <c r="B130" s="265">
        <v>5</v>
      </c>
      <c r="C130" s="416" t="s">
        <v>1579</v>
      </c>
      <c r="D130" s="262">
        <v>1</v>
      </c>
      <c r="E130" s="265" t="s">
        <v>180</v>
      </c>
      <c r="F130" s="262" t="s">
        <v>1534</v>
      </c>
      <c r="G130" s="265" t="s">
        <v>1552</v>
      </c>
      <c r="H130" s="262" t="s">
        <v>1462</v>
      </c>
      <c r="I130" s="262" t="s">
        <v>1535</v>
      </c>
      <c r="J130" s="265" t="s">
        <v>1577</v>
      </c>
      <c r="K130" s="265">
        <v>7500</v>
      </c>
      <c r="L130" s="296">
        <f>K130</f>
        <v>7500</v>
      </c>
      <c r="M130" s="291">
        <f>L130+K130</f>
        <v>15000</v>
      </c>
      <c r="N130" s="266" t="s">
        <v>1467</v>
      </c>
      <c r="O130" s="294"/>
    </row>
    <row r="131" spans="1:15" s="426" customFormat="1" ht="15">
      <c r="A131" s="314"/>
      <c r="B131" s="422">
        <v>4</v>
      </c>
      <c r="C131" s="453" t="s">
        <v>1844</v>
      </c>
      <c r="D131" s="420">
        <v>1</v>
      </c>
      <c r="E131" s="422" t="s">
        <v>180</v>
      </c>
      <c r="F131" s="420" t="s">
        <v>1534</v>
      </c>
      <c r="G131" s="422" t="s">
        <v>1552</v>
      </c>
      <c r="H131" s="420" t="s">
        <v>1462</v>
      </c>
      <c r="I131" s="420" t="s">
        <v>1535</v>
      </c>
      <c r="J131" s="422" t="s">
        <v>1577</v>
      </c>
      <c r="K131" s="422">
        <v>7500</v>
      </c>
      <c r="L131" s="423">
        <f t="shared" ref="L131" si="28">K131</f>
        <v>7500</v>
      </c>
      <c r="M131" s="424">
        <f t="shared" ref="M131" si="29">L131+K131</f>
        <v>15000</v>
      </c>
      <c r="N131" s="419" t="s">
        <v>1467</v>
      </c>
      <c r="O131" s="455"/>
    </row>
    <row r="132" spans="1:15" s="426" customFormat="1" ht="15">
      <c r="A132" s="314"/>
      <c r="B132" s="422">
        <v>5</v>
      </c>
      <c r="C132" s="421" t="s">
        <v>1845</v>
      </c>
      <c r="D132" s="420">
        <v>1</v>
      </c>
      <c r="E132" s="422" t="s">
        <v>180</v>
      </c>
      <c r="F132" s="420" t="s">
        <v>1534</v>
      </c>
      <c r="G132" s="422" t="s">
        <v>1552</v>
      </c>
      <c r="H132" s="420" t="s">
        <v>1462</v>
      </c>
      <c r="I132" s="420" t="s">
        <v>1535</v>
      </c>
      <c r="J132" s="422" t="s">
        <v>1577</v>
      </c>
      <c r="K132" s="422">
        <v>7500</v>
      </c>
      <c r="L132" s="423">
        <f>K132</f>
        <v>7500</v>
      </c>
      <c r="M132" s="424">
        <f>L132+K132</f>
        <v>15000</v>
      </c>
      <c r="N132" s="419" t="s">
        <v>1467</v>
      </c>
      <c r="O132" s="455"/>
    </row>
    <row r="133" spans="1:15" s="426" customFormat="1" ht="15">
      <c r="A133" s="314"/>
      <c r="B133" s="422">
        <v>4</v>
      </c>
      <c r="C133" s="453" t="s">
        <v>1846</v>
      </c>
      <c r="D133" s="420">
        <v>1</v>
      </c>
      <c r="E133" s="422" t="s">
        <v>180</v>
      </c>
      <c r="F133" s="420" t="s">
        <v>1534</v>
      </c>
      <c r="G133" s="422" t="s">
        <v>1552</v>
      </c>
      <c r="H133" s="420" t="s">
        <v>1462</v>
      </c>
      <c r="I133" s="420" t="s">
        <v>1535</v>
      </c>
      <c r="J133" s="422" t="s">
        <v>1577</v>
      </c>
      <c r="K133" s="422">
        <v>7500</v>
      </c>
      <c r="L133" s="423">
        <f t="shared" ref="L133" si="30">K133</f>
        <v>7500</v>
      </c>
      <c r="M133" s="424">
        <f t="shared" ref="M133" si="31">L133+K133</f>
        <v>15000</v>
      </c>
      <c r="N133" s="419" t="s">
        <v>1467</v>
      </c>
      <c r="O133" s="455"/>
    </row>
    <row r="134" spans="1:15" s="426" customFormat="1" ht="15">
      <c r="A134" s="314"/>
      <c r="B134" s="422">
        <v>5</v>
      </c>
      <c r="C134" s="421" t="s">
        <v>1847</v>
      </c>
      <c r="D134" s="420">
        <v>1</v>
      </c>
      <c r="E134" s="422" t="s">
        <v>180</v>
      </c>
      <c r="F134" s="420" t="s">
        <v>1534</v>
      </c>
      <c r="G134" s="422" t="s">
        <v>1552</v>
      </c>
      <c r="H134" s="420" t="s">
        <v>1462</v>
      </c>
      <c r="I134" s="420" t="s">
        <v>1535</v>
      </c>
      <c r="J134" s="422" t="s">
        <v>1577</v>
      </c>
      <c r="K134" s="422">
        <v>7500</v>
      </c>
      <c r="L134" s="423">
        <f>K134</f>
        <v>7500</v>
      </c>
      <c r="M134" s="424">
        <f>L134+K134</f>
        <v>15000</v>
      </c>
      <c r="N134" s="419" t="s">
        <v>1467</v>
      </c>
      <c r="O134" s="455"/>
    </row>
    <row r="135" spans="1:15" s="426" customFormat="1" ht="15">
      <c r="A135" s="314"/>
      <c r="B135" s="422">
        <v>4</v>
      </c>
      <c r="C135" s="453" t="s">
        <v>1848</v>
      </c>
      <c r="D135" s="420">
        <v>1</v>
      </c>
      <c r="E135" s="422" t="s">
        <v>180</v>
      </c>
      <c r="F135" s="420" t="s">
        <v>1534</v>
      </c>
      <c r="G135" s="422" t="s">
        <v>1552</v>
      </c>
      <c r="H135" s="420" t="s">
        <v>1462</v>
      </c>
      <c r="I135" s="420" t="s">
        <v>1535</v>
      </c>
      <c r="J135" s="422" t="s">
        <v>1577</v>
      </c>
      <c r="K135" s="422">
        <v>7500</v>
      </c>
      <c r="L135" s="423">
        <f t="shared" ref="L135" si="32">K135</f>
        <v>7500</v>
      </c>
      <c r="M135" s="424">
        <f t="shared" ref="M135" si="33">L135+K135</f>
        <v>15000</v>
      </c>
      <c r="N135" s="419" t="s">
        <v>1467</v>
      </c>
      <c r="O135" s="455"/>
    </row>
    <row r="136" spans="1:15" s="426" customFormat="1" ht="15">
      <c r="A136" s="314"/>
      <c r="B136" s="422">
        <v>5</v>
      </c>
      <c r="C136" s="421" t="s">
        <v>1849</v>
      </c>
      <c r="D136" s="420">
        <v>1</v>
      </c>
      <c r="E136" s="422" t="s">
        <v>180</v>
      </c>
      <c r="F136" s="420" t="s">
        <v>1534</v>
      </c>
      <c r="G136" s="422" t="s">
        <v>1552</v>
      </c>
      <c r="H136" s="420" t="s">
        <v>1462</v>
      </c>
      <c r="I136" s="420" t="s">
        <v>1535</v>
      </c>
      <c r="J136" s="422" t="s">
        <v>1577</v>
      </c>
      <c r="K136" s="422">
        <v>7500</v>
      </c>
      <c r="L136" s="423">
        <f>K136</f>
        <v>7500</v>
      </c>
      <c r="M136" s="424">
        <f>L136+K136</f>
        <v>15000</v>
      </c>
      <c r="N136" s="419" t="s">
        <v>1467</v>
      </c>
      <c r="O136" s="455"/>
    </row>
    <row r="137" spans="1:15" ht="28.5">
      <c r="A137" s="314"/>
      <c r="B137" s="265">
        <v>1</v>
      </c>
      <c r="C137" s="416" t="s">
        <v>1580</v>
      </c>
      <c r="D137" s="262">
        <v>1</v>
      </c>
      <c r="E137" s="265" t="s">
        <v>180</v>
      </c>
      <c r="F137" s="262" t="s">
        <v>1534</v>
      </c>
      <c r="G137" s="265" t="s">
        <v>1552</v>
      </c>
      <c r="H137" s="262" t="s">
        <v>1462</v>
      </c>
      <c r="I137" s="262" t="s">
        <v>1535</v>
      </c>
      <c r="J137" s="265" t="s">
        <v>1577</v>
      </c>
      <c r="K137" s="265">
        <v>7500</v>
      </c>
      <c r="L137" s="296">
        <f t="shared" si="22"/>
        <v>7500</v>
      </c>
      <c r="M137" s="291">
        <f t="shared" si="23"/>
        <v>15000</v>
      </c>
      <c r="N137" s="293" t="s">
        <v>1431</v>
      </c>
      <c r="O137" s="266"/>
    </row>
    <row r="138" spans="1:15" ht="15">
      <c r="A138" s="314"/>
      <c r="B138" s="265">
        <v>2</v>
      </c>
      <c r="C138" s="416" t="s">
        <v>1582</v>
      </c>
      <c r="D138" s="262">
        <v>1</v>
      </c>
      <c r="E138" s="265" t="s">
        <v>180</v>
      </c>
      <c r="F138" s="262" t="s">
        <v>1534</v>
      </c>
      <c r="G138" s="265" t="s">
        <v>1552</v>
      </c>
      <c r="H138" s="262" t="s">
        <v>1462</v>
      </c>
      <c r="I138" s="262" t="s">
        <v>1535</v>
      </c>
      <c r="J138" s="265" t="s">
        <v>1577</v>
      </c>
      <c r="K138" s="265">
        <v>7500</v>
      </c>
      <c r="L138" s="296">
        <f t="shared" si="22"/>
        <v>7500</v>
      </c>
      <c r="M138" s="291">
        <f t="shared" si="23"/>
        <v>15000</v>
      </c>
      <c r="N138" s="293" t="s">
        <v>1431</v>
      </c>
      <c r="O138" s="266"/>
    </row>
    <row r="139" spans="1:15" ht="15">
      <c r="A139" s="314"/>
      <c r="B139" s="265">
        <v>1</v>
      </c>
      <c r="C139" s="415" t="s">
        <v>1583</v>
      </c>
      <c r="D139" s="262">
        <v>1</v>
      </c>
      <c r="E139" s="265" t="s">
        <v>180</v>
      </c>
      <c r="F139" s="262" t="s">
        <v>1534</v>
      </c>
      <c r="G139" s="265" t="s">
        <v>1552</v>
      </c>
      <c r="H139" s="262" t="s">
        <v>1462</v>
      </c>
      <c r="I139" s="262" t="s">
        <v>1538</v>
      </c>
      <c r="J139" s="265" t="s">
        <v>928</v>
      </c>
      <c r="K139" s="265">
        <v>5726</v>
      </c>
      <c r="L139" s="296"/>
      <c r="M139" s="291">
        <f t="shared" si="23"/>
        <v>5726</v>
      </c>
      <c r="N139" s="266"/>
      <c r="O139" s="266"/>
    </row>
    <row r="140" spans="1:15" ht="15">
      <c r="A140" s="314"/>
      <c r="B140" s="265">
        <v>1</v>
      </c>
      <c r="C140" s="415" t="s">
        <v>1584</v>
      </c>
      <c r="D140" s="262">
        <v>1</v>
      </c>
      <c r="E140" s="262" t="s">
        <v>180</v>
      </c>
      <c r="F140" s="262" t="s">
        <v>1534</v>
      </c>
      <c r="G140" s="265" t="s">
        <v>1552</v>
      </c>
      <c r="H140" s="262" t="s">
        <v>1462</v>
      </c>
      <c r="I140" s="262" t="s">
        <v>1538</v>
      </c>
      <c r="J140" s="262" t="s">
        <v>928</v>
      </c>
      <c r="K140" s="265">
        <v>5726</v>
      </c>
      <c r="L140" s="296"/>
      <c r="M140" s="291">
        <f t="shared" si="23"/>
        <v>5726</v>
      </c>
      <c r="N140" s="266"/>
      <c r="O140" s="266"/>
    </row>
    <row r="141" spans="1:15" ht="15">
      <c r="A141" s="314"/>
      <c r="B141" s="265">
        <v>2</v>
      </c>
      <c r="C141" s="415" t="s">
        <v>1585</v>
      </c>
      <c r="D141" s="262">
        <v>1</v>
      </c>
      <c r="E141" s="262" t="s">
        <v>180</v>
      </c>
      <c r="F141" s="262" t="s">
        <v>1534</v>
      </c>
      <c r="G141" s="265" t="s">
        <v>1552</v>
      </c>
      <c r="H141" s="262" t="s">
        <v>1462</v>
      </c>
      <c r="I141" s="262" t="s">
        <v>1538</v>
      </c>
      <c r="J141" s="262" t="s">
        <v>928</v>
      </c>
      <c r="K141" s="265">
        <v>5726</v>
      </c>
      <c r="L141" s="296"/>
      <c r="M141" s="291">
        <f t="shared" si="23"/>
        <v>5726</v>
      </c>
      <c r="N141" s="266"/>
      <c r="O141" s="266"/>
    </row>
    <row r="142" spans="1:15" ht="15">
      <c r="A142" s="314"/>
      <c r="B142" s="265">
        <v>3</v>
      </c>
      <c r="C142" s="415" t="s">
        <v>1586</v>
      </c>
      <c r="D142" s="262">
        <v>1</v>
      </c>
      <c r="E142" s="262" t="s">
        <v>180</v>
      </c>
      <c r="F142" s="262" t="s">
        <v>1534</v>
      </c>
      <c r="G142" s="265" t="s">
        <v>1552</v>
      </c>
      <c r="H142" s="262" t="s">
        <v>1462</v>
      </c>
      <c r="I142" s="262" t="s">
        <v>1538</v>
      </c>
      <c r="J142" s="262" t="s">
        <v>928</v>
      </c>
      <c r="K142" s="265">
        <v>5726</v>
      </c>
      <c r="L142" s="296"/>
      <c r="M142" s="291">
        <f t="shared" si="23"/>
        <v>5726</v>
      </c>
      <c r="N142" s="266"/>
      <c r="O142" s="266"/>
    </row>
    <row r="143" spans="1:15" ht="15">
      <c r="A143" s="314"/>
      <c r="B143" s="265">
        <v>1</v>
      </c>
      <c r="C143" s="415" t="s">
        <v>1587</v>
      </c>
      <c r="D143" s="262">
        <v>1</v>
      </c>
      <c r="E143" s="262" t="s">
        <v>180</v>
      </c>
      <c r="F143" s="262" t="s">
        <v>1534</v>
      </c>
      <c r="G143" s="265" t="s">
        <v>1552</v>
      </c>
      <c r="H143" s="262" t="s">
        <v>1462</v>
      </c>
      <c r="I143" s="262" t="s">
        <v>1538</v>
      </c>
      <c r="J143" s="262" t="s">
        <v>928</v>
      </c>
      <c r="K143" s="265">
        <v>5726</v>
      </c>
      <c r="L143" s="296"/>
      <c r="M143" s="291">
        <f t="shared" si="23"/>
        <v>5726</v>
      </c>
      <c r="N143" s="266"/>
      <c r="O143" s="266"/>
    </row>
    <row r="144" spans="1:15" ht="15">
      <c r="A144" s="314"/>
      <c r="B144" s="265">
        <v>1</v>
      </c>
      <c r="C144" s="415" t="s">
        <v>1588</v>
      </c>
      <c r="D144" s="262">
        <v>1</v>
      </c>
      <c r="E144" s="262" t="s">
        <v>180</v>
      </c>
      <c r="F144" s="262" t="s">
        <v>1534</v>
      </c>
      <c r="G144" s="265" t="s">
        <v>1552</v>
      </c>
      <c r="H144" s="262" t="s">
        <v>1462</v>
      </c>
      <c r="I144" s="262" t="s">
        <v>1538</v>
      </c>
      <c r="J144" s="262" t="s">
        <v>928</v>
      </c>
      <c r="K144" s="265">
        <v>5726</v>
      </c>
      <c r="L144" s="296"/>
      <c r="M144" s="291">
        <f t="shared" si="23"/>
        <v>5726</v>
      </c>
      <c r="N144" s="293"/>
      <c r="O144" s="266"/>
    </row>
    <row r="145" spans="1:15" ht="15">
      <c r="A145" s="314"/>
      <c r="B145" s="239">
        <v>3</v>
      </c>
      <c r="C145" s="415" t="s">
        <v>1589</v>
      </c>
      <c r="D145" s="262">
        <v>1</v>
      </c>
      <c r="E145" s="262" t="s">
        <v>180</v>
      </c>
      <c r="F145" s="262" t="s">
        <v>1534</v>
      </c>
      <c r="G145" s="265" t="s">
        <v>1552</v>
      </c>
      <c r="H145" s="262" t="s">
        <v>1462</v>
      </c>
      <c r="I145" s="262" t="s">
        <v>1538</v>
      </c>
      <c r="J145" s="262" t="s">
        <v>928</v>
      </c>
      <c r="K145" s="265">
        <v>5726</v>
      </c>
      <c r="L145" s="296"/>
      <c r="M145" s="291">
        <f>L145+K145</f>
        <v>5726</v>
      </c>
      <c r="N145" s="293"/>
      <c r="O145" s="266"/>
    </row>
    <row r="146" spans="1:15" ht="15">
      <c r="A146" s="314"/>
      <c r="B146" s="265">
        <v>2</v>
      </c>
      <c r="C146" s="415" t="s">
        <v>1590</v>
      </c>
      <c r="D146" s="262">
        <v>1</v>
      </c>
      <c r="E146" s="262" t="s">
        <v>180</v>
      </c>
      <c r="F146" s="262" t="s">
        <v>1534</v>
      </c>
      <c r="G146" s="265" t="s">
        <v>1552</v>
      </c>
      <c r="H146" s="262" t="s">
        <v>1462</v>
      </c>
      <c r="I146" s="262" t="s">
        <v>1538</v>
      </c>
      <c r="J146" s="262" t="s">
        <v>928</v>
      </c>
      <c r="K146" s="265">
        <v>5726</v>
      </c>
      <c r="L146" s="296"/>
      <c r="M146" s="291">
        <f t="shared" si="23"/>
        <v>5726</v>
      </c>
      <c r="N146" s="266"/>
      <c r="O146" s="266"/>
    </row>
    <row r="147" spans="1:15" ht="15">
      <c r="A147" s="314"/>
      <c r="B147" s="265">
        <v>1</v>
      </c>
      <c r="C147" s="415" t="s">
        <v>1591</v>
      </c>
      <c r="D147" s="262">
        <v>1</v>
      </c>
      <c r="E147" s="262" t="s">
        <v>180</v>
      </c>
      <c r="F147" s="262" t="s">
        <v>1534</v>
      </c>
      <c r="G147" s="265" t="s">
        <v>1552</v>
      </c>
      <c r="H147" s="262" t="s">
        <v>1462</v>
      </c>
      <c r="I147" s="262" t="s">
        <v>1538</v>
      </c>
      <c r="J147" s="262" t="s">
        <v>928</v>
      </c>
      <c r="K147" s="265">
        <v>5726</v>
      </c>
      <c r="L147" s="296"/>
      <c r="M147" s="291">
        <f t="shared" si="23"/>
        <v>5726</v>
      </c>
      <c r="N147" s="266"/>
      <c r="O147" s="266"/>
    </row>
    <row r="148" spans="1:15" ht="15">
      <c r="A148" s="314"/>
      <c r="B148" s="265">
        <v>1</v>
      </c>
      <c r="C148" s="416" t="s">
        <v>1594</v>
      </c>
      <c r="D148" s="262">
        <v>1</v>
      </c>
      <c r="E148" s="262" t="s">
        <v>180</v>
      </c>
      <c r="F148" s="262" t="s">
        <v>1490</v>
      </c>
      <c r="G148" s="265" t="s">
        <v>1545</v>
      </c>
      <c r="H148" s="262" t="s">
        <v>1462</v>
      </c>
      <c r="I148" s="262">
        <v>1</v>
      </c>
      <c r="J148" s="262" t="s">
        <v>862</v>
      </c>
      <c r="K148" s="265">
        <v>5000</v>
      </c>
      <c r="L148" s="296">
        <f t="shared" si="22"/>
        <v>5000</v>
      </c>
      <c r="M148" s="291">
        <f t="shared" si="23"/>
        <v>10000</v>
      </c>
      <c r="N148" s="266" t="s">
        <v>1467</v>
      </c>
      <c r="O148" s="266"/>
    </row>
    <row r="149" spans="1:15" ht="15">
      <c r="A149" s="314"/>
      <c r="B149" s="265">
        <v>2</v>
      </c>
      <c r="C149" s="302" t="s">
        <v>1595</v>
      </c>
      <c r="D149" s="262">
        <v>1</v>
      </c>
      <c r="E149" s="262" t="s">
        <v>180</v>
      </c>
      <c r="F149" s="262" t="s">
        <v>1490</v>
      </c>
      <c r="G149" s="265" t="s">
        <v>679</v>
      </c>
      <c r="H149" s="262" t="s">
        <v>1462</v>
      </c>
      <c r="I149" s="262">
        <v>5</v>
      </c>
      <c r="J149" s="262" t="s">
        <v>680</v>
      </c>
      <c r="K149" s="265">
        <v>3875</v>
      </c>
      <c r="L149" s="296">
        <f t="shared" si="22"/>
        <v>3875</v>
      </c>
      <c r="M149" s="291">
        <f t="shared" si="23"/>
        <v>7750</v>
      </c>
      <c r="N149" s="266"/>
      <c r="O149" s="266"/>
    </row>
    <row r="150" spans="1:15" ht="15">
      <c r="A150" s="314"/>
      <c r="B150" s="265">
        <v>3</v>
      </c>
      <c r="C150" s="302" t="s">
        <v>1596</v>
      </c>
      <c r="D150" s="262">
        <v>1</v>
      </c>
      <c r="E150" s="262" t="s">
        <v>180</v>
      </c>
      <c r="F150" s="262" t="s">
        <v>1490</v>
      </c>
      <c r="G150" s="265" t="s">
        <v>679</v>
      </c>
      <c r="H150" s="262" t="s">
        <v>1462</v>
      </c>
      <c r="I150" s="262">
        <v>5</v>
      </c>
      <c r="J150" s="262" t="s">
        <v>680</v>
      </c>
      <c r="K150" s="265">
        <v>3875</v>
      </c>
      <c r="L150" s="296">
        <f t="shared" si="22"/>
        <v>3875</v>
      </c>
      <c r="M150" s="291">
        <f t="shared" si="23"/>
        <v>7750</v>
      </c>
      <c r="N150" s="266"/>
      <c r="O150" s="266"/>
    </row>
    <row r="151" spans="1:15" s="426" customFormat="1" ht="15">
      <c r="A151" s="431"/>
      <c r="B151" s="422">
        <v>1</v>
      </c>
      <c r="C151" s="421" t="s">
        <v>1850</v>
      </c>
      <c r="D151" s="420">
        <v>1</v>
      </c>
      <c r="E151" s="422" t="s">
        <v>180</v>
      </c>
      <c r="F151" s="420" t="s">
        <v>1534</v>
      </c>
      <c r="G151" s="422" t="s">
        <v>679</v>
      </c>
      <c r="H151" s="420" t="s">
        <v>1462</v>
      </c>
      <c r="I151" s="420" t="s">
        <v>1535</v>
      </c>
      <c r="J151" s="422" t="s">
        <v>1854</v>
      </c>
      <c r="K151" s="422">
        <v>7500</v>
      </c>
      <c r="L151" s="423">
        <f t="shared" ref="L151" si="34">K151</f>
        <v>7500</v>
      </c>
      <c r="M151" s="424">
        <f t="shared" ref="M151" si="35">L151+K151</f>
        <v>15000</v>
      </c>
      <c r="N151" s="425"/>
      <c r="O151" s="419"/>
    </row>
    <row r="152" spans="1:15" ht="15">
      <c r="A152" s="314"/>
      <c r="B152" s="265">
        <v>1</v>
      </c>
      <c r="C152" s="456" t="s">
        <v>1597</v>
      </c>
      <c r="D152" s="262">
        <v>1</v>
      </c>
      <c r="E152" s="262" t="s">
        <v>149</v>
      </c>
      <c r="F152" s="262" t="s">
        <v>1490</v>
      </c>
      <c r="G152" s="265" t="s">
        <v>496</v>
      </c>
      <c r="H152" s="262" t="s">
        <v>1430</v>
      </c>
      <c r="I152" s="262">
        <v>1</v>
      </c>
      <c r="J152" s="262" t="s">
        <v>1598</v>
      </c>
      <c r="K152" s="265">
        <v>6000</v>
      </c>
      <c r="L152" s="296">
        <f t="shared" si="22"/>
        <v>6000</v>
      </c>
      <c r="M152" s="291">
        <f t="shared" si="23"/>
        <v>12000</v>
      </c>
      <c r="N152" s="266" t="s">
        <v>1467</v>
      </c>
      <c r="O152" s="266"/>
    </row>
    <row r="153" spans="1:15" ht="15">
      <c r="A153" s="314"/>
      <c r="B153" s="265">
        <v>2</v>
      </c>
      <c r="C153" s="416" t="s">
        <v>1599</v>
      </c>
      <c r="D153" s="262">
        <v>1</v>
      </c>
      <c r="E153" s="262" t="s">
        <v>149</v>
      </c>
      <c r="F153" s="262" t="s">
        <v>1490</v>
      </c>
      <c r="G153" s="265" t="s">
        <v>595</v>
      </c>
      <c r="H153" s="262" t="s">
        <v>1430</v>
      </c>
      <c r="I153" s="262">
        <v>2</v>
      </c>
      <c r="J153" s="262" t="s">
        <v>596</v>
      </c>
      <c r="K153" s="265">
        <v>4997</v>
      </c>
      <c r="L153" s="296">
        <f>K153</f>
        <v>4997</v>
      </c>
      <c r="M153" s="291">
        <f>L153+K153</f>
        <v>9994</v>
      </c>
      <c r="N153" s="293" t="s">
        <v>1431</v>
      </c>
      <c r="O153" s="266"/>
    </row>
    <row r="154" spans="1:15" ht="15">
      <c r="A154" s="314"/>
      <c r="B154" s="265">
        <v>3</v>
      </c>
      <c r="C154" s="416" t="s">
        <v>1600</v>
      </c>
      <c r="D154" s="262">
        <v>1</v>
      </c>
      <c r="E154" s="262" t="s">
        <v>149</v>
      </c>
      <c r="F154" s="262" t="s">
        <v>1490</v>
      </c>
      <c r="G154" s="265" t="s">
        <v>227</v>
      </c>
      <c r="H154" s="262" t="s">
        <v>1430</v>
      </c>
      <c r="I154" s="262">
        <v>2</v>
      </c>
      <c r="J154" s="262" t="s">
        <v>228</v>
      </c>
      <c r="K154" s="265">
        <v>4997</v>
      </c>
      <c r="L154" s="296">
        <f>K154</f>
        <v>4997</v>
      </c>
      <c r="M154" s="291">
        <f>L154+K154</f>
        <v>9994</v>
      </c>
      <c r="N154" s="266" t="s">
        <v>1514</v>
      </c>
      <c r="O154" s="266"/>
    </row>
    <row r="155" spans="1:15" ht="15">
      <c r="A155" s="314"/>
      <c r="B155" s="265">
        <v>1</v>
      </c>
      <c r="C155" s="456" t="s">
        <v>1601</v>
      </c>
      <c r="D155" s="262">
        <v>1</v>
      </c>
      <c r="E155" s="262" t="s">
        <v>149</v>
      </c>
      <c r="F155" s="262" t="s">
        <v>1490</v>
      </c>
      <c r="G155" s="265" t="s">
        <v>1602</v>
      </c>
      <c r="H155" s="262" t="s">
        <v>1430</v>
      </c>
      <c r="I155" s="262">
        <v>3</v>
      </c>
      <c r="J155" s="262" t="s">
        <v>1603</v>
      </c>
      <c r="K155" s="265">
        <v>4335</v>
      </c>
      <c r="L155" s="296">
        <f t="shared" ref="L155:L196" si="36">K155</f>
        <v>4335</v>
      </c>
      <c r="M155" s="291">
        <f t="shared" ref="M155:M196" si="37">L155+K155</f>
        <v>8670</v>
      </c>
      <c r="N155" s="266"/>
      <c r="O155" s="266"/>
    </row>
    <row r="156" spans="1:15" ht="15">
      <c r="A156" s="314"/>
      <c r="B156" s="265">
        <v>1</v>
      </c>
      <c r="C156" s="457" t="s">
        <v>1604</v>
      </c>
      <c r="D156" s="262">
        <v>1</v>
      </c>
      <c r="E156" s="262" t="s">
        <v>149</v>
      </c>
      <c r="F156" s="262" t="s">
        <v>1490</v>
      </c>
      <c r="G156" s="262" t="s">
        <v>227</v>
      </c>
      <c r="H156" s="262" t="s">
        <v>1430</v>
      </c>
      <c r="I156" s="262">
        <v>4</v>
      </c>
      <c r="J156" s="262" t="s">
        <v>308</v>
      </c>
      <c r="K156" s="265">
        <v>4470</v>
      </c>
      <c r="L156" s="296">
        <f t="shared" si="36"/>
        <v>4470</v>
      </c>
      <c r="M156" s="291">
        <f t="shared" si="37"/>
        <v>8940</v>
      </c>
      <c r="N156" s="266"/>
      <c r="O156" s="266"/>
    </row>
    <row r="157" spans="1:15" ht="15">
      <c r="A157" s="314"/>
      <c r="B157" s="265">
        <v>1</v>
      </c>
      <c r="C157" s="457" t="s">
        <v>1605</v>
      </c>
      <c r="D157" s="262">
        <v>1</v>
      </c>
      <c r="E157" s="262" t="s">
        <v>149</v>
      </c>
      <c r="F157" s="262" t="s">
        <v>1490</v>
      </c>
      <c r="G157" s="265" t="s">
        <v>227</v>
      </c>
      <c r="H157" s="262" t="s">
        <v>1430</v>
      </c>
      <c r="I157" s="262">
        <v>4</v>
      </c>
      <c r="J157" s="262" t="s">
        <v>308</v>
      </c>
      <c r="K157" s="265">
        <v>4470</v>
      </c>
      <c r="L157" s="296">
        <f t="shared" si="36"/>
        <v>4470</v>
      </c>
      <c r="M157" s="291">
        <f t="shared" si="37"/>
        <v>8940</v>
      </c>
      <c r="N157" s="293"/>
      <c r="O157" s="266"/>
    </row>
    <row r="158" spans="1:15" ht="15">
      <c r="A158" s="314"/>
      <c r="B158" s="265">
        <v>2</v>
      </c>
      <c r="C158" s="457" t="s">
        <v>1606</v>
      </c>
      <c r="D158" s="262">
        <v>1</v>
      </c>
      <c r="E158" s="262" t="s">
        <v>149</v>
      </c>
      <c r="F158" s="262" t="s">
        <v>1490</v>
      </c>
      <c r="G158" s="265" t="s">
        <v>227</v>
      </c>
      <c r="H158" s="262" t="s">
        <v>1430</v>
      </c>
      <c r="I158" s="262">
        <v>4</v>
      </c>
      <c r="J158" s="262" t="s">
        <v>308</v>
      </c>
      <c r="K158" s="265">
        <v>4470</v>
      </c>
      <c r="L158" s="296">
        <f t="shared" si="36"/>
        <v>4470</v>
      </c>
      <c r="M158" s="291">
        <f t="shared" si="37"/>
        <v>8940</v>
      </c>
      <c r="N158" s="266"/>
      <c r="O158" s="266"/>
    </row>
    <row r="159" spans="1:15" ht="15">
      <c r="A159" s="314"/>
      <c r="B159" s="265">
        <v>3</v>
      </c>
      <c r="C159" s="457" t="s">
        <v>1527</v>
      </c>
      <c r="D159" s="262">
        <v>1</v>
      </c>
      <c r="E159" s="262" t="s">
        <v>149</v>
      </c>
      <c r="F159" s="262" t="s">
        <v>1490</v>
      </c>
      <c r="G159" s="265" t="s">
        <v>227</v>
      </c>
      <c r="H159" s="262" t="s">
        <v>1430</v>
      </c>
      <c r="I159" s="262">
        <v>4</v>
      </c>
      <c r="J159" s="262" t="s">
        <v>308</v>
      </c>
      <c r="K159" s="265">
        <v>4470</v>
      </c>
      <c r="L159" s="296">
        <f t="shared" si="36"/>
        <v>4470</v>
      </c>
      <c r="M159" s="291">
        <f t="shared" si="37"/>
        <v>8940</v>
      </c>
      <c r="N159" s="266"/>
      <c r="O159" s="266"/>
    </row>
    <row r="160" spans="1:15" ht="15">
      <c r="A160" s="314"/>
      <c r="B160" s="265">
        <v>5</v>
      </c>
      <c r="C160" s="416" t="s">
        <v>1608</v>
      </c>
      <c r="D160" s="262">
        <v>1</v>
      </c>
      <c r="E160" s="262" t="s">
        <v>149</v>
      </c>
      <c r="F160" s="262" t="s">
        <v>1490</v>
      </c>
      <c r="G160" s="265" t="s">
        <v>143</v>
      </c>
      <c r="H160" s="262" t="s">
        <v>1430</v>
      </c>
      <c r="I160" s="262">
        <v>2</v>
      </c>
      <c r="J160" s="262" t="s">
        <v>212</v>
      </c>
      <c r="K160" s="265">
        <v>4997</v>
      </c>
      <c r="L160" s="296">
        <f t="shared" si="36"/>
        <v>4997</v>
      </c>
      <c r="M160" s="291">
        <f t="shared" si="37"/>
        <v>9994</v>
      </c>
      <c r="N160" s="293" t="s">
        <v>1431</v>
      </c>
      <c r="O160" s="266"/>
    </row>
    <row r="161" spans="1:15" s="426" customFormat="1" ht="28.5">
      <c r="A161" s="314"/>
      <c r="B161" s="422">
        <v>1</v>
      </c>
      <c r="C161" s="421" t="s">
        <v>1632</v>
      </c>
      <c r="D161" s="420">
        <v>1</v>
      </c>
      <c r="E161" s="420" t="s">
        <v>149</v>
      </c>
      <c r="F161" s="420" t="s">
        <v>1490</v>
      </c>
      <c r="G161" s="422" t="s">
        <v>143</v>
      </c>
      <c r="H161" s="420" t="s">
        <v>1430</v>
      </c>
      <c r="I161" s="420">
        <v>2</v>
      </c>
      <c r="J161" s="420" t="s">
        <v>212</v>
      </c>
      <c r="K161" s="422">
        <v>4685</v>
      </c>
      <c r="L161" s="423">
        <f t="shared" si="36"/>
        <v>4685</v>
      </c>
      <c r="M161" s="424">
        <f t="shared" si="37"/>
        <v>9370</v>
      </c>
      <c r="N161" s="444" t="s">
        <v>1634</v>
      </c>
      <c r="O161" s="419"/>
    </row>
    <row r="162" spans="1:15" s="426" customFormat="1" ht="15">
      <c r="A162" s="314"/>
      <c r="B162" s="422">
        <v>1</v>
      </c>
      <c r="C162" s="421" t="s">
        <v>1855</v>
      </c>
      <c r="D162" s="420">
        <v>1</v>
      </c>
      <c r="E162" s="420" t="s">
        <v>149</v>
      </c>
      <c r="F162" s="420" t="s">
        <v>1490</v>
      </c>
      <c r="G162" s="422" t="s">
        <v>143</v>
      </c>
      <c r="H162" s="420" t="s">
        <v>1430</v>
      </c>
      <c r="I162" s="420">
        <v>2</v>
      </c>
      <c r="J162" s="420" t="s">
        <v>212</v>
      </c>
      <c r="K162" s="422">
        <v>4685</v>
      </c>
      <c r="L162" s="423">
        <f t="shared" ref="L162" si="38">K162</f>
        <v>4685</v>
      </c>
      <c r="M162" s="424">
        <f t="shared" ref="M162" si="39">L162+K162</f>
        <v>9370</v>
      </c>
      <c r="N162" s="425" t="s">
        <v>1431</v>
      </c>
      <c r="O162" s="419"/>
    </row>
    <row r="163" spans="1:15" ht="15">
      <c r="A163" s="314"/>
      <c r="B163" s="265">
        <v>1</v>
      </c>
      <c r="C163" s="416" t="s">
        <v>1609</v>
      </c>
      <c r="D163" s="262">
        <v>1</v>
      </c>
      <c r="E163" s="262" t="s">
        <v>149</v>
      </c>
      <c r="F163" s="262" t="s">
        <v>1490</v>
      </c>
      <c r="G163" s="265" t="s">
        <v>143</v>
      </c>
      <c r="H163" s="262" t="s">
        <v>1430</v>
      </c>
      <c r="I163" s="262">
        <v>2</v>
      </c>
      <c r="J163" s="262" t="s">
        <v>212</v>
      </c>
      <c r="K163" s="265">
        <v>4685</v>
      </c>
      <c r="L163" s="296">
        <f t="shared" si="36"/>
        <v>4685</v>
      </c>
      <c r="M163" s="291">
        <f t="shared" si="37"/>
        <v>9370</v>
      </c>
      <c r="N163" s="293" t="s">
        <v>1431</v>
      </c>
      <c r="O163" s="266"/>
    </row>
    <row r="164" spans="1:15" ht="15">
      <c r="A164" s="314"/>
      <c r="B164" s="265">
        <v>2</v>
      </c>
      <c r="C164" s="303" t="s">
        <v>1610</v>
      </c>
      <c r="D164" s="262">
        <v>1</v>
      </c>
      <c r="E164" s="262" t="s">
        <v>149</v>
      </c>
      <c r="F164" s="262" t="s">
        <v>1490</v>
      </c>
      <c r="G164" s="265" t="s">
        <v>143</v>
      </c>
      <c r="H164" s="262" t="s">
        <v>1430</v>
      </c>
      <c r="I164" s="262">
        <v>3</v>
      </c>
      <c r="J164" s="262" t="s">
        <v>290</v>
      </c>
      <c r="K164" s="265">
        <v>4335</v>
      </c>
      <c r="L164" s="296">
        <f t="shared" si="36"/>
        <v>4335</v>
      </c>
      <c r="M164" s="291">
        <f t="shared" si="37"/>
        <v>8670</v>
      </c>
      <c r="N164" s="266"/>
      <c r="O164" s="266"/>
    </row>
    <row r="165" spans="1:15" ht="15">
      <c r="A165" s="314"/>
      <c r="B165" s="265">
        <v>3</v>
      </c>
      <c r="C165" s="303" t="s">
        <v>1611</v>
      </c>
      <c r="D165" s="262">
        <v>1</v>
      </c>
      <c r="E165" s="262" t="s">
        <v>149</v>
      </c>
      <c r="F165" s="262" t="s">
        <v>1490</v>
      </c>
      <c r="G165" s="265" t="s">
        <v>143</v>
      </c>
      <c r="H165" s="262" t="s">
        <v>1430</v>
      </c>
      <c r="I165" s="262">
        <v>3</v>
      </c>
      <c r="J165" s="262" t="s">
        <v>290</v>
      </c>
      <c r="K165" s="265">
        <v>4335</v>
      </c>
      <c r="L165" s="296">
        <f t="shared" si="36"/>
        <v>4335</v>
      </c>
      <c r="M165" s="291">
        <f t="shared" si="37"/>
        <v>8670</v>
      </c>
      <c r="N165" s="266"/>
      <c r="O165" s="266"/>
    </row>
    <row r="166" spans="1:15" ht="15">
      <c r="A166" s="314"/>
      <c r="B166" s="265">
        <v>5</v>
      </c>
      <c r="C166" s="301" t="s">
        <v>1613</v>
      </c>
      <c r="D166" s="262">
        <v>1</v>
      </c>
      <c r="E166" s="262" t="s">
        <v>149</v>
      </c>
      <c r="F166" s="262" t="s">
        <v>1534</v>
      </c>
      <c r="G166" s="265" t="s">
        <v>227</v>
      </c>
      <c r="H166" s="262" t="s">
        <v>1430</v>
      </c>
      <c r="I166" s="262" t="s">
        <v>1538</v>
      </c>
      <c r="J166" s="262" t="s">
        <v>901</v>
      </c>
      <c r="K166" s="265">
        <v>9000</v>
      </c>
      <c r="L166" s="296"/>
      <c r="M166" s="291">
        <f t="shared" si="37"/>
        <v>9000</v>
      </c>
      <c r="N166" s="266"/>
      <c r="O166" s="266"/>
    </row>
    <row r="167" spans="1:15" ht="15">
      <c r="A167" s="314"/>
      <c r="B167" s="265">
        <v>1</v>
      </c>
      <c r="C167" s="301" t="s">
        <v>1614</v>
      </c>
      <c r="D167" s="262">
        <v>1</v>
      </c>
      <c r="E167" s="262" t="s">
        <v>149</v>
      </c>
      <c r="F167" s="262" t="s">
        <v>1534</v>
      </c>
      <c r="G167" s="262" t="s">
        <v>227</v>
      </c>
      <c r="H167" s="262" t="s">
        <v>1430</v>
      </c>
      <c r="I167" s="262" t="s">
        <v>1538</v>
      </c>
      <c r="J167" s="262" t="s">
        <v>901</v>
      </c>
      <c r="K167" s="265">
        <v>9369</v>
      </c>
      <c r="L167" s="296"/>
      <c r="M167" s="291">
        <f t="shared" ref="M167:M173" si="40">L167+K167</f>
        <v>9369</v>
      </c>
      <c r="N167" s="266"/>
      <c r="O167" s="266"/>
    </row>
    <row r="168" spans="1:15" ht="15">
      <c r="A168" s="314"/>
      <c r="B168" s="265">
        <v>2</v>
      </c>
      <c r="C168" s="457" t="s">
        <v>1615</v>
      </c>
      <c r="D168" s="262">
        <v>1</v>
      </c>
      <c r="E168" s="262" t="s">
        <v>149</v>
      </c>
      <c r="F168" s="262" t="s">
        <v>1534</v>
      </c>
      <c r="G168" s="262" t="s">
        <v>847</v>
      </c>
      <c r="H168" s="262" t="s">
        <v>1462</v>
      </c>
      <c r="I168" s="262" t="s">
        <v>1535</v>
      </c>
      <c r="J168" s="262" t="s">
        <v>848</v>
      </c>
      <c r="K168" s="265">
        <v>7500</v>
      </c>
      <c r="L168" s="296">
        <f t="shared" ref="L168:L173" si="41">K168</f>
        <v>7500</v>
      </c>
      <c r="M168" s="291">
        <f t="shared" si="40"/>
        <v>15000</v>
      </c>
      <c r="N168" s="266" t="s">
        <v>1467</v>
      </c>
      <c r="O168" s="266"/>
    </row>
    <row r="169" spans="1:15" ht="15">
      <c r="A169" s="314"/>
      <c r="B169" s="265">
        <v>3</v>
      </c>
      <c r="C169" s="457" t="s">
        <v>1616</v>
      </c>
      <c r="D169" s="262">
        <v>1</v>
      </c>
      <c r="E169" s="262" t="s">
        <v>149</v>
      </c>
      <c r="F169" s="262" t="s">
        <v>1534</v>
      </c>
      <c r="G169" s="262" t="s">
        <v>227</v>
      </c>
      <c r="H169" s="262" t="s">
        <v>1462</v>
      </c>
      <c r="I169" s="262" t="s">
        <v>1535</v>
      </c>
      <c r="J169" s="262" t="s">
        <v>836</v>
      </c>
      <c r="K169" s="265">
        <v>7500</v>
      </c>
      <c r="L169" s="296">
        <f t="shared" si="41"/>
        <v>7500</v>
      </c>
      <c r="M169" s="291">
        <f t="shared" si="40"/>
        <v>15000</v>
      </c>
      <c r="N169" s="266" t="s">
        <v>1467</v>
      </c>
      <c r="O169" s="266"/>
    </row>
    <row r="170" spans="1:15" s="426" customFormat="1" ht="15">
      <c r="A170" s="314"/>
      <c r="B170" s="422">
        <v>3</v>
      </c>
      <c r="C170" s="458" t="s">
        <v>1856</v>
      </c>
      <c r="D170" s="420">
        <v>1</v>
      </c>
      <c r="E170" s="420" t="s">
        <v>149</v>
      </c>
      <c r="F170" s="420" t="s">
        <v>1534</v>
      </c>
      <c r="G170" s="420" t="s">
        <v>227</v>
      </c>
      <c r="H170" s="420" t="s">
        <v>1462</v>
      </c>
      <c r="I170" s="420" t="s">
        <v>1535</v>
      </c>
      <c r="J170" s="420" t="s">
        <v>836</v>
      </c>
      <c r="K170" s="422">
        <v>7500</v>
      </c>
      <c r="L170" s="423">
        <f t="shared" si="41"/>
        <v>7500</v>
      </c>
      <c r="M170" s="424">
        <f t="shared" si="40"/>
        <v>15000</v>
      </c>
      <c r="N170" s="419" t="s">
        <v>1467</v>
      </c>
      <c r="O170" s="419"/>
    </row>
    <row r="171" spans="1:15" s="426" customFormat="1" ht="15">
      <c r="A171" s="314"/>
      <c r="B171" s="422">
        <v>3</v>
      </c>
      <c r="C171" s="458" t="s">
        <v>1857</v>
      </c>
      <c r="D171" s="420">
        <v>1</v>
      </c>
      <c r="E171" s="420" t="s">
        <v>149</v>
      </c>
      <c r="F171" s="420" t="s">
        <v>1534</v>
      </c>
      <c r="G171" s="420" t="s">
        <v>227</v>
      </c>
      <c r="H171" s="420" t="s">
        <v>1462</v>
      </c>
      <c r="I171" s="420" t="s">
        <v>1535</v>
      </c>
      <c r="J171" s="420" t="s">
        <v>836</v>
      </c>
      <c r="K171" s="422">
        <v>7500</v>
      </c>
      <c r="L171" s="423">
        <f t="shared" si="41"/>
        <v>7500</v>
      </c>
      <c r="M171" s="424">
        <f t="shared" si="40"/>
        <v>15000</v>
      </c>
      <c r="N171" s="419" t="s">
        <v>1467</v>
      </c>
      <c r="O171" s="419"/>
    </row>
    <row r="172" spans="1:15" s="426" customFormat="1" ht="15">
      <c r="A172" s="314"/>
      <c r="B172" s="422">
        <v>3</v>
      </c>
      <c r="C172" s="458" t="s">
        <v>1858</v>
      </c>
      <c r="D172" s="420">
        <v>1</v>
      </c>
      <c r="E172" s="420" t="s">
        <v>149</v>
      </c>
      <c r="F172" s="420" t="s">
        <v>1534</v>
      </c>
      <c r="G172" s="420" t="s">
        <v>227</v>
      </c>
      <c r="H172" s="420" t="s">
        <v>1462</v>
      </c>
      <c r="I172" s="420" t="s">
        <v>1535</v>
      </c>
      <c r="J172" s="420" t="s">
        <v>836</v>
      </c>
      <c r="K172" s="422">
        <v>7500</v>
      </c>
      <c r="L172" s="423">
        <f t="shared" si="41"/>
        <v>7500</v>
      </c>
      <c r="M172" s="424">
        <f t="shared" si="40"/>
        <v>15000</v>
      </c>
      <c r="N172" s="419" t="s">
        <v>1467</v>
      </c>
      <c r="O172" s="419"/>
    </row>
    <row r="173" spans="1:15" ht="15">
      <c r="A173" s="314"/>
      <c r="B173" s="239">
        <v>4</v>
      </c>
      <c r="C173" s="459" t="s">
        <v>1617</v>
      </c>
      <c r="D173" s="262">
        <v>1</v>
      </c>
      <c r="E173" s="262" t="s">
        <v>149</v>
      </c>
      <c r="F173" s="262" t="s">
        <v>1534</v>
      </c>
      <c r="G173" s="262" t="s">
        <v>227</v>
      </c>
      <c r="H173" s="262" t="s">
        <v>1462</v>
      </c>
      <c r="I173" s="262" t="s">
        <v>1535</v>
      </c>
      <c r="J173" s="262" t="s">
        <v>836</v>
      </c>
      <c r="K173" s="265">
        <v>7500</v>
      </c>
      <c r="L173" s="296">
        <f t="shared" si="41"/>
        <v>7500</v>
      </c>
      <c r="M173" s="291">
        <f t="shared" si="40"/>
        <v>15000</v>
      </c>
      <c r="N173" s="266" t="s">
        <v>1467</v>
      </c>
      <c r="O173" s="266"/>
    </row>
    <row r="174" spans="1:15" ht="15">
      <c r="A174" s="314"/>
      <c r="B174" s="265">
        <v>1</v>
      </c>
      <c r="C174" s="459" t="s">
        <v>1618</v>
      </c>
      <c r="D174" s="262">
        <v>1</v>
      </c>
      <c r="E174" s="262" t="s">
        <v>149</v>
      </c>
      <c r="F174" s="262" t="s">
        <v>1534</v>
      </c>
      <c r="G174" s="262" t="s">
        <v>143</v>
      </c>
      <c r="H174" s="262" t="s">
        <v>1462</v>
      </c>
      <c r="I174" s="262" t="s">
        <v>1535</v>
      </c>
      <c r="J174" s="262" t="s">
        <v>817</v>
      </c>
      <c r="K174" s="265">
        <v>7500</v>
      </c>
      <c r="L174" s="296">
        <f t="shared" si="36"/>
        <v>7500</v>
      </c>
      <c r="M174" s="291">
        <f t="shared" si="37"/>
        <v>15000</v>
      </c>
      <c r="N174" s="266" t="s">
        <v>1467</v>
      </c>
      <c r="O174" s="266"/>
    </row>
    <row r="175" spans="1:15" s="426" customFormat="1" ht="15">
      <c r="A175" s="314"/>
      <c r="B175" s="422">
        <v>1</v>
      </c>
      <c r="C175" s="460" t="s">
        <v>1859</v>
      </c>
      <c r="D175" s="420">
        <v>1</v>
      </c>
      <c r="E175" s="420" t="s">
        <v>149</v>
      </c>
      <c r="F175" s="420" t="s">
        <v>1534</v>
      </c>
      <c r="G175" s="420" t="s">
        <v>143</v>
      </c>
      <c r="H175" s="420" t="s">
        <v>1462</v>
      </c>
      <c r="I175" s="420" t="s">
        <v>1535</v>
      </c>
      <c r="J175" s="420" t="s">
        <v>817</v>
      </c>
      <c r="K175" s="422">
        <v>7500</v>
      </c>
      <c r="L175" s="423">
        <f t="shared" ref="L175" si="42">K175</f>
        <v>7500</v>
      </c>
      <c r="M175" s="424">
        <f t="shared" ref="M175" si="43">L175+K175</f>
        <v>15000</v>
      </c>
      <c r="N175" s="419" t="s">
        <v>1467</v>
      </c>
      <c r="O175" s="419"/>
    </row>
    <row r="176" spans="1:15" ht="15">
      <c r="A176" s="314"/>
      <c r="B176" s="239">
        <v>1</v>
      </c>
      <c r="C176" s="304" t="s">
        <v>1619</v>
      </c>
      <c r="D176" s="262">
        <v>1</v>
      </c>
      <c r="E176" s="262" t="s">
        <v>149</v>
      </c>
      <c r="F176" s="262" t="s">
        <v>1534</v>
      </c>
      <c r="G176" s="262" t="s">
        <v>143</v>
      </c>
      <c r="H176" s="262" t="s">
        <v>1462</v>
      </c>
      <c r="I176" s="262" t="s">
        <v>1535</v>
      </c>
      <c r="J176" s="262" t="s">
        <v>817</v>
      </c>
      <c r="K176" s="265">
        <v>7500</v>
      </c>
      <c r="L176" s="296">
        <f>K176</f>
        <v>7500</v>
      </c>
      <c r="M176" s="291">
        <f>L176+K176</f>
        <v>15000</v>
      </c>
      <c r="N176" s="293" t="s">
        <v>1431</v>
      </c>
      <c r="O176" s="266"/>
    </row>
    <row r="177" spans="1:15" ht="15">
      <c r="A177" s="314"/>
      <c r="B177" s="239">
        <v>2</v>
      </c>
      <c r="C177" s="459" t="s">
        <v>1620</v>
      </c>
      <c r="D177" s="262">
        <v>1</v>
      </c>
      <c r="E177" s="262" t="s">
        <v>149</v>
      </c>
      <c r="F177" s="262" t="s">
        <v>1534</v>
      </c>
      <c r="G177" s="262" t="s">
        <v>143</v>
      </c>
      <c r="H177" s="262" t="s">
        <v>1462</v>
      </c>
      <c r="I177" s="262" t="s">
        <v>1538</v>
      </c>
      <c r="J177" s="262" t="s">
        <v>929</v>
      </c>
      <c r="K177" s="265">
        <v>6767</v>
      </c>
      <c r="L177" s="296"/>
      <c r="M177" s="291">
        <f>L177+K177</f>
        <v>6767</v>
      </c>
      <c r="N177" s="266"/>
      <c r="O177" s="266"/>
    </row>
    <row r="178" spans="1:15" ht="15">
      <c r="A178" s="314"/>
      <c r="B178" s="239">
        <v>3</v>
      </c>
      <c r="C178" s="459" t="s">
        <v>1621</v>
      </c>
      <c r="D178" s="262">
        <v>1</v>
      </c>
      <c r="E178" s="262" t="s">
        <v>149</v>
      </c>
      <c r="F178" s="262" t="s">
        <v>1534</v>
      </c>
      <c r="G178" s="262" t="s">
        <v>143</v>
      </c>
      <c r="H178" s="262" t="s">
        <v>1462</v>
      </c>
      <c r="I178" s="262" t="s">
        <v>1538</v>
      </c>
      <c r="J178" s="262" t="s">
        <v>929</v>
      </c>
      <c r="K178" s="265">
        <v>6767</v>
      </c>
      <c r="L178" s="296"/>
      <c r="M178" s="291">
        <f t="shared" si="37"/>
        <v>6767</v>
      </c>
      <c r="N178" s="266"/>
      <c r="O178" s="266"/>
    </row>
    <row r="179" spans="1:15" ht="15">
      <c r="A179" s="314"/>
      <c r="B179" s="239">
        <v>4</v>
      </c>
      <c r="C179" s="459" t="s">
        <v>1622</v>
      </c>
      <c r="D179" s="262">
        <v>1</v>
      </c>
      <c r="E179" s="262" t="s">
        <v>149</v>
      </c>
      <c r="F179" s="262" t="s">
        <v>1534</v>
      </c>
      <c r="G179" s="262" t="s">
        <v>143</v>
      </c>
      <c r="H179" s="262" t="s">
        <v>1462</v>
      </c>
      <c r="I179" s="262" t="s">
        <v>1538</v>
      </c>
      <c r="J179" s="262" t="s">
        <v>929</v>
      </c>
      <c r="K179" s="265">
        <v>6767</v>
      </c>
      <c r="L179" s="296"/>
      <c r="M179" s="291">
        <f t="shared" si="37"/>
        <v>6767</v>
      </c>
      <c r="N179" s="266"/>
      <c r="O179" s="266"/>
    </row>
    <row r="180" spans="1:15" ht="15">
      <c r="A180" s="314"/>
      <c r="B180" s="239">
        <v>5</v>
      </c>
      <c r="C180" s="459" t="s">
        <v>1623</v>
      </c>
      <c r="D180" s="262">
        <v>1</v>
      </c>
      <c r="E180" s="262" t="s">
        <v>149</v>
      </c>
      <c r="F180" s="262" t="s">
        <v>1534</v>
      </c>
      <c r="G180" s="262" t="s">
        <v>143</v>
      </c>
      <c r="H180" s="262" t="s">
        <v>1462</v>
      </c>
      <c r="I180" s="262" t="s">
        <v>1538</v>
      </c>
      <c r="J180" s="262" t="s">
        <v>929</v>
      </c>
      <c r="K180" s="265">
        <v>6767</v>
      </c>
      <c r="L180" s="296"/>
      <c r="M180" s="291">
        <f t="shared" si="37"/>
        <v>6767</v>
      </c>
      <c r="N180" s="266"/>
      <c r="O180" s="266"/>
    </row>
    <row r="181" spans="1:15" ht="15">
      <c r="A181" s="314"/>
      <c r="B181" s="239">
        <v>6</v>
      </c>
      <c r="C181" s="459" t="s">
        <v>1624</v>
      </c>
      <c r="D181" s="262">
        <v>1</v>
      </c>
      <c r="E181" s="262" t="s">
        <v>149</v>
      </c>
      <c r="F181" s="262" t="s">
        <v>1534</v>
      </c>
      <c r="G181" s="262" t="s">
        <v>143</v>
      </c>
      <c r="H181" s="262" t="s">
        <v>1462</v>
      </c>
      <c r="I181" s="262" t="s">
        <v>1538</v>
      </c>
      <c r="J181" s="262" t="s">
        <v>929</v>
      </c>
      <c r="K181" s="265">
        <v>6767</v>
      </c>
      <c r="L181" s="296"/>
      <c r="M181" s="291">
        <f t="shared" si="37"/>
        <v>6767</v>
      </c>
      <c r="N181" s="266"/>
      <c r="O181" s="266"/>
    </row>
    <row r="182" spans="1:15" ht="15">
      <c r="A182" s="314"/>
      <c r="B182" s="239">
        <v>7</v>
      </c>
      <c r="C182" s="459" t="s">
        <v>1625</v>
      </c>
      <c r="D182" s="262">
        <v>1</v>
      </c>
      <c r="E182" s="262" t="s">
        <v>149</v>
      </c>
      <c r="F182" s="262" t="s">
        <v>1534</v>
      </c>
      <c r="G182" s="262" t="s">
        <v>143</v>
      </c>
      <c r="H182" s="262" t="s">
        <v>1462</v>
      </c>
      <c r="I182" s="262" t="s">
        <v>1538</v>
      </c>
      <c r="J182" s="262" t="s">
        <v>929</v>
      </c>
      <c r="K182" s="265">
        <v>6767</v>
      </c>
      <c r="L182" s="296"/>
      <c r="M182" s="291">
        <f t="shared" si="37"/>
        <v>6767</v>
      </c>
      <c r="N182" s="266"/>
      <c r="O182" s="266"/>
    </row>
    <row r="183" spans="1:15" ht="15">
      <c r="A183" s="314"/>
      <c r="B183" s="239">
        <v>8</v>
      </c>
      <c r="C183" s="459" t="s">
        <v>1626</v>
      </c>
      <c r="D183" s="262">
        <v>1</v>
      </c>
      <c r="E183" s="262" t="s">
        <v>149</v>
      </c>
      <c r="F183" s="262" t="s">
        <v>1534</v>
      </c>
      <c r="G183" s="262" t="s">
        <v>143</v>
      </c>
      <c r="H183" s="262" t="s">
        <v>1462</v>
      </c>
      <c r="I183" s="262" t="s">
        <v>1538</v>
      </c>
      <c r="J183" s="262" t="s">
        <v>929</v>
      </c>
      <c r="K183" s="265">
        <v>6767</v>
      </c>
      <c r="L183" s="296"/>
      <c r="M183" s="291">
        <f>L183+K183</f>
        <v>6767</v>
      </c>
      <c r="N183" s="266"/>
      <c r="O183" s="266"/>
    </row>
    <row r="184" spans="1:15" ht="15">
      <c r="A184" s="314"/>
      <c r="B184" s="265">
        <v>2</v>
      </c>
      <c r="C184" s="459" t="s">
        <v>1627</v>
      </c>
      <c r="D184" s="262">
        <v>1</v>
      </c>
      <c r="E184" s="262" t="s">
        <v>149</v>
      </c>
      <c r="F184" s="262" t="s">
        <v>1534</v>
      </c>
      <c r="G184" s="262" t="s">
        <v>143</v>
      </c>
      <c r="H184" s="262" t="s">
        <v>1462</v>
      </c>
      <c r="I184" s="262" t="s">
        <v>1538</v>
      </c>
      <c r="J184" s="262" t="s">
        <v>929</v>
      </c>
      <c r="K184" s="265">
        <v>6767</v>
      </c>
      <c r="L184" s="296"/>
      <c r="M184" s="291">
        <f t="shared" si="37"/>
        <v>6767</v>
      </c>
      <c r="N184" s="293"/>
      <c r="O184" s="266"/>
    </row>
    <row r="185" spans="1:15" ht="15">
      <c r="A185" s="314"/>
      <c r="B185" s="265">
        <v>3</v>
      </c>
      <c r="C185" s="416" t="s">
        <v>1628</v>
      </c>
      <c r="D185" s="262">
        <v>1</v>
      </c>
      <c r="E185" s="262" t="s">
        <v>149</v>
      </c>
      <c r="F185" s="262" t="s">
        <v>1490</v>
      </c>
      <c r="G185" s="262" t="s">
        <v>496</v>
      </c>
      <c r="H185" s="262" t="s">
        <v>1462</v>
      </c>
      <c r="I185" s="262">
        <v>1</v>
      </c>
      <c r="J185" s="262" t="s">
        <v>1629</v>
      </c>
      <c r="K185" s="265">
        <v>5000</v>
      </c>
      <c r="L185" s="296">
        <f t="shared" si="36"/>
        <v>5000</v>
      </c>
      <c r="M185" s="291">
        <f t="shared" si="37"/>
        <v>10000</v>
      </c>
      <c r="N185" s="293" t="s">
        <v>1431</v>
      </c>
      <c r="O185" s="266"/>
    </row>
    <row r="186" spans="1:15" s="426" customFormat="1" ht="15">
      <c r="A186" s="314"/>
      <c r="B186" s="422">
        <v>3</v>
      </c>
      <c r="C186" s="421" t="s">
        <v>1860</v>
      </c>
      <c r="D186" s="420">
        <v>1</v>
      </c>
      <c r="E186" s="420" t="s">
        <v>149</v>
      </c>
      <c r="F186" s="420" t="s">
        <v>1490</v>
      </c>
      <c r="G186" s="420" t="s">
        <v>496</v>
      </c>
      <c r="H186" s="420" t="s">
        <v>1462</v>
      </c>
      <c r="I186" s="420">
        <v>2</v>
      </c>
      <c r="J186" s="420" t="s">
        <v>1862</v>
      </c>
      <c r="K186" s="422">
        <v>4685</v>
      </c>
      <c r="L186" s="423">
        <f t="shared" ref="L186" si="44">K186</f>
        <v>4685</v>
      </c>
      <c r="M186" s="424">
        <f t="shared" ref="M186" si="45">L186+K186</f>
        <v>9370</v>
      </c>
      <c r="N186" s="425" t="s">
        <v>1431</v>
      </c>
      <c r="O186" s="419"/>
    </row>
    <row r="187" spans="1:15" s="437" customFormat="1" ht="15">
      <c r="A187" s="314"/>
      <c r="B187" s="432">
        <v>4</v>
      </c>
      <c r="C187" s="416" t="s">
        <v>1630</v>
      </c>
      <c r="D187" s="433">
        <v>1</v>
      </c>
      <c r="E187" s="433" t="s">
        <v>149</v>
      </c>
      <c r="F187" s="433" t="s">
        <v>1490</v>
      </c>
      <c r="G187" s="433" t="s">
        <v>227</v>
      </c>
      <c r="H187" s="433" t="s">
        <v>1462</v>
      </c>
      <c r="I187" s="433">
        <v>1</v>
      </c>
      <c r="J187" s="433" t="s">
        <v>517</v>
      </c>
      <c r="K187" s="432">
        <v>5000</v>
      </c>
      <c r="L187" s="434">
        <f t="shared" si="36"/>
        <v>5000</v>
      </c>
      <c r="M187" s="435">
        <f t="shared" si="37"/>
        <v>10000</v>
      </c>
      <c r="N187" s="436" t="s">
        <v>1431</v>
      </c>
      <c r="O187" s="431"/>
    </row>
    <row r="188" spans="1:15" s="437" customFormat="1" ht="15">
      <c r="A188" s="314"/>
      <c r="B188" s="432">
        <v>1</v>
      </c>
      <c r="C188" s="416" t="s">
        <v>1631</v>
      </c>
      <c r="D188" s="433">
        <v>1</v>
      </c>
      <c r="E188" s="433" t="s">
        <v>149</v>
      </c>
      <c r="F188" s="433" t="s">
        <v>1490</v>
      </c>
      <c r="G188" s="433" t="s">
        <v>227</v>
      </c>
      <c r="H188" s="433" t="s">
        <v>1462</v>
      </c>
      <c r="I188" s="433">
        <v>1</v>
      </c>
      <c r="J188" s="433" t="s">
        <v>517</v>
      </c>
      <c r="K188" s="432">
        <v>5000</v>
      </c>
      <c r="L188" s="434">
        <f t="shared" si="36"/>
        <v>5000</v>
      </c>
      <c r="M188" s="435">
        <f t="shared" si="37"/>
        <v>10000</v>
      </c>
      <c r="N188" s="436" t="s">
        <v>1431</v>
      </c>
      <c r="O188" s="431"/>
    </row>
    <row r="189" spans="1:15" ht="15">
      <c r="A189" s="314"/>
      <c r="B189" s="481">
        <v>2</v>
      </c>
      <c r="C189" s="289" t="s">
        <v>1601</v>
      </c>
      <c r="D189" s="262">
        <v>1</v>
      </c>
      <c r="E189" s="262" t="s">
        <v>149</v>
      </c>
      <c r="F189" s="262" t="s">
        <v>1490</v>
      </c>
      <c r="G189" s="262" t="s">
        <v>227</v>
      </c>
      <c r="H189" s="262" t="s">
        <v>1523</v>
      </c>
      <c r="I189" s="262">
        <v>3</v>
      </c>
      <c r="J189" s="262" t="s">
        <v>1635</v>
      </c>
      <c r="K189" s="265">
        <v>3793</v>
      </c>
      <c r="L189" s="296">
        <f t="shared" si="36"/>
        <v>3793</v>
      </c>
      <c r="M189" s="291">
        <f t="shared" si="37"/>
        <v>7586</v>
      </c>
      <c r="N189" s="266"/>
      <c r="O189" s="266"/>
    </row>
    <row r="190" spans="1:15" ht="15">
      <c r="A190" s="314"/>
      <c r="B190" s="239">
        <v>4</v>
      </c>
      <c r="C190" s="240" t="s">
        <v>1637</v>
      </c>
      <c r="D190" s="262">
        <v>1</v>
      </c>
      <c r="E190" s="262" t="s">
        <v>149</v>
      </c>
      <c r="F190" s="262" t="s">
        <v>1490</v>
      </c>
      <c r="G190" s="262" t="s">
        <v>143</v>
      </c>
      <c r="H190" s="262" t="s">
        <v>1523</v>
      </c>
      <c r="I190" s="262">
        <v>5</v>
      </c>
      <c r="J190" s="262" t="s">
        <v>693</v>
      </c>
      <c r="K190" s="265">
        <v>3575</v>
      </c>
      <c r="L190" s="296">
        <f t="shared" si="36"/>
        <v>3575</v>
      </c>
      <c r="M190" s="291">
        <f t="shared" si="37"/>
        <v>7150</v>
      </c>
      <c r="N190" s="266"/>
      <c r="O190" s="266"/>
    </row>
    <row r="191" spans="1:15" ht="15">
      <c r="A191" s="314"/>
      <c r="B191" s="265">
        <v>4</v>
      </c>
      <c r="C191" s="457" t="s">
        <v>1612</v>
      </c>
      <c r="D191" s="262">
        <v>1</v>
      </c>
      <c r="E191" s="262" t="s">
        <v>149</v>
      </c>
      <c r="F191" s="262" t="s">
        <v>1490</v>
      </c>
      <c r="G191" s="265" t="s">
        <v>143</v>
      </c>
      <c r="H191" s="262" t="s">
        <v>1430</v>
      </c>
      <c r="I191" s="262">
        <v>4</v>
      </c>
      <c r="J191" s="262" t="s">
        <v>693</v>
      </c>
      <c r="K191" s="265">
        <v>4470</v>
      </c>
      <c r="L191" s="296">
        <f t="shared" ref="L191" si="46">K191</f>
        <v>4470</v>
      </c>
      <c r="M191" s="291">
        <f t="shared" ref="M191" si="47">L191+K191</f>
        <v>8940</v>
      </c>
      <c r="N191" s="266"/>
      <c r="O191" s="266"/>
    </row>
    <row r="192" spans="1:15" ht="15">
      <c r="A192" s="314"/>
      <c r="B192" s="239">
        <v>5</v>
      </c>
      <c r="C192" s="303" t="s">
        <v>1615</v>
      </c>
      <c r="D192" s="262">
        <v>1</v>
      </c>
      <c r="E192" s="262" t="s">
        <v>149</v>
      </c>
      <c r="F192" s="262" t="s">
        <v>1490</v>
      </c>
      <c r="G192" s="262" t="s">
        <v>143</v>
      </c>
      <c r="H192" s="262" t="s">
        <v>1523</v>
      </c>
      <c r="I192" s="262">
        <v>5</v>
      </c>
      <c r="J192" s="262" t="s">
        <v>693</v>
      </c>
      <c r="K192" s="265">
        <v>3875</v>
      </c>
      <c r="L192" s="296">
        <f t="shared" si="36"/>
        <v>3875</v>
      </c>
      <c r="M192" s="291">
        <f t="shared" si="37"/>
        <v>7750</v>
      </c>
      <c r="N192" s="266"/>
      <c r="O192" s="266"/>
    </row>
    <row r="193" spans="1:15" s="426" customFormat="1" ht="15">
      <c r="A193" s="314"/>
      <c r="B193" s="461">
        <v>3</v>
      </c>
      <c r="C193" s="447" t="s">
        <v>1861</v>
      </c>
      <c r="D193" s="420">
        <v>1</v>
      </c>
      <c r="E193" s="420" t="s">
        <v>149</v>
      </c>
      <c r="F193" s="420" t="s">
        <v>1490</v>
      </c>
      <c r="G193" s="420" t="s">
        <v>143</v>
      </c>
      <c r="H193" s="420" t="s">
        <v>1523</v>
      </c>
      <c r="I193" s="420">
        <v>4</v>
      </c>
      <c r="J193" s="420" t="s">
        <v>693</v>
      </c>
      <c r="K193" s="422"/>
      <c r="L193" s="423">
        <v>3875</v>
      </c>
      <c r="M193" s="424">
        <f t="shared" si="37"/>
        <v>3875</v>
      </c>
      <c r="N193" s="419" t="s">
        <v>1863</v>
      </c>
      <c r="O193" s="419"/>
    </row>
    <row r="194" spans="1:15" ht="15">
      <c r="A194" s="314"/>
      <c r="B194" s="239">
        <v>3</v>
      </c>
      <c r="C194" s="446" t="s">
        <v>1636</v>
      </c>
      <c r="D194" s="262">
        <v>1</v>
      </c>
      <c r="E194" s="262" t="s">
        <v>149</v>
      </c>
      <c r="F194" s="262" t="s">
        <v>1490</v>
      </c>
      <c r="G194" s="262" t="s">
        <v>143</v>
      </c>
      <c r="H194" s="262" t="s">
        <v>1523</v>
      </c>
      <c r="I194" s="262">
        <v>4</v>
      </c>
      <c r="J194" s="262" t="s">
        <v>693</v>
      </c>
      <c r="K194" s="265">
        <v>3875</v>
      </c>
      <c r="L194" s="296">
        <f t="shared" ref="L194" si="48">K194</f>
        <v>3875</v>
      </c>
      <c r="M194" s="291">
        <f t="shared" ref="M194" si="49">L194+K194</f>
        <v>7750</v>
      </c>
      <c r="N194" s="266"/>
      <c r="O194" s="266"/>
    </row>
    <row r="195" spans="1:15" ht="15">
      <c r="A195" s="314"/>
      <c r="B195" s="239">
        <v>6</v>
      </c>
      <c r="C195" s="303" t="s">
        <v>1638</v>
      </c>
      <c r="D195" s="262">
        <v>1</v>
      </c>
      <c r="E195" s="262" t="s">
        <v>149</v>
      </c>
      <c r="F195" s="262" t="s">
        <v>1490</v>
      </c>
      <c r="G195" s="262" t="s">
        <v>143</v>
      </c>
      <c r="H195" s="262" t="s">
        <v>1523</v>
      </c>
      <c r="I195" s="262">
        <v>5</v>
      </c>
      <c r="J195" s="262" t="s">
        <v>693</v>
      </c>
      <c r="K195" s="265">
        <v>3875</v>
      </c>
      <c r="L195" s="296">
        <f t="shared" si="36"/>
        <v>3875</v>
      </c>
      <c r="M195" s="291">
        <f t="shared" si="37"/>
        <v>7750</v>
      </c>
      <c r="N195" s="266"/>
      <c r="O195" s="266"/>
    </row>
    <row r="196" spans="1:15" ht="27" customHeight="1">
      <c r="A196" s="314"/>
      <c r="B196" s="239">
        <v>7</v>
      </c>
      <c r="C196" s="303" t="s">
        <v>1639</v>
      </c>
      <c r="D196" s="262">
        <v>1</v>
      </c>
      <c r="E196" s="262" t="s">
        <v>149</v>
      </c>
      <c r="F196" s="262" t="s">
        <v>1490</v>
      </c>
      <c r="G196" s="262" t="s">
        <v>143</v>
      </c>
      <c r="H196" s="262" t="s">
        <v>1523</v>
      </c>
      <c r="I196" s="262">
        <v>5</v>
      </c>
      <c r="J196" s="262" t="s">
        <v>693</v>
      </c>
      <c r="K196" s="265">
        <v>3875</v>
      </c>
      <c r="L196" s="296">
        <f t="shared" si="36"/>
        <v>3875</v>
      </c>
      <c r="M196" s="291">
        <f t="shared" si="37"/>
        <v>7750</v>
      </c>
      <c r="N196" s="266"/>
      <c r="O196" s="266"/>
    </row>
    <row r="197" spans="1:15" ht="15">
      <c r="A197" s="314"/>
      <c r="B197" s="239">
        <v>8</v>
      </c>
      <c r="C197" s="288" t="s">
        <v>1640</v>
      </c>
      <c r="D197" s="262">
        <v>1</v>
      </c>
      <c r="E197" s="262" t="s">
        <v>109</v>
      </c>
      <c r="F197" s="262" t="s">
        <v>1490</v>
      </c>
      <c r="G197" s="262" t="s">
        <v>1457</v>
      </c>
      <c r="H197" s="262" t="s">
        <v>1430</v>
      </c>
      <c r="I197" s="262">
        <v>2</v>
      </c>
      <c r="J197" s="262" t="s">
        <v>350</v>
      </c>
      <c r="K197" s="265">
        <v>4997</v>
      </c>
      <c r="L197" s="296">
        <f>K197</f>
        <v>4997</v>
      </c>
      <c r="M197" s="291">
        <f>L197+K197</f>
        <v>9994</v>
      </c>
      <c r="N197" s="266"/>
      <c r="O197" s="266"/>
    </row>
    <row r="198" spans="1:15" ht="15">
      <c r="A198" s="314"/>
      <c r="B198" s="265">
        <v>1</v>
      </c>
      <c r="C198" s="288" t="s">
        <v>1641</v>
      </c>
      <c r="D198" s="262">
        <v>1</v>
      </c>
      <c r="E198" s="262" t="s">
        <v>109</v>
      </c>
      <c r="F198" s="262" t="s">
        <v>1490</v>
      </c>
      <c r="G198" s="262" t="s">
        <v>1457</v>
      </c>
      <c r="H198" s="262" t="s">
        <v>1430</v>
      </c>
      <c r="I198" s="262">
        <v>3</v>
      </c>
      <c r="J198" s="262" t="s">
        <v>1642</v>
      </c>
      <c r="K198" s="265">
        <v>4335</v>
      </c>
      <c r="L198" s="296">
        <f t="shared" ref="L198:L230" si="50">K198</f>
        <v>4335</v>
      </c>
      <c r="M198" s="291">
        <f t="shared" ref="M198:M230" si="51">L198+K198</f>
        <v>8670</v>
      </c>
      <c r="N198" s="266"/>
      <c r="O198" s="266"/>
    </row>
    <row r="199" spans="1:15" ht="15">
      <c r="A199" s="314"/>
      <c r="B199" s="265">
        <v>2</v>
      </c>
      <c r="C199" s="299" t="s">
        <v>1643</v>
      </c>
      <c r="D199" s="262">
        <v>1</v>
      </c>
      <c r="E199" s="262" t="s">
        <v>109</v>
      </c>
      <c r="F199" s="262" t="s">
        <v>1490</v>
      </c>
      <c r="G199" s="262" t="s">
        <v>1457</v>
      </c>
      <c r="H199" s="262" t="s">
        <v>1430</v>
      </c>
      <c r="I199" s="262">
        <v>4</v>
      </c>
      <c r="J199" s="262" t="s">
        <v>1644</v>
      </c>
      <c r="K199" s="265">
        <v>4470</v>
      </c>
      <c r="L199" s="296">
        <v>4000</v>
      </c>
      <c r="M199" s="291">
        <f t="shared" si="51"/>
        <v>8470</v>
      </c>
      <c r="N199" s="266"/>
      <c r="O199" s="266"/>
    </row>
    <row r="200" spans="1:15" ht="15">
      <c r="A200" s="314"/>
      <c r="B200" s="265">
        <v>1</v>
      </c>
      <c r="C200" s="303" t="s">
        <v>1645</v>
      </c>
      <c r="D200" s="262">
        <v>1</v>
      </c>
      <c r="E200" s="262" t="s">
        <v>109</v>
      </c>
      <c r="F200" s="262" t="s">
        <v>1490</v>
      </c>
      <c r="G200" s="262" t="s">
        <v>1457</v>
      </c>
      <c r="H200" s="262" t="s">
        <v>1523</v>
      </c>
      <c r="I200" s="262">
        <v>3</v>
      </c>
      <c r="J200" s="262" t="s">
        <v>1646</v>
      </c>
      <c r="K200" s="265">
        <v>4172</v>
      </c>
      <c r="L200" s="296">
        <f t="shared" si="50"/>
        <v>4172</v>
      </c>
      <c r="M200" s="291">
        <f t="shared" si="51"/>
        <v>8344</v>
      </c>
      <c r="N200" s="269"/>
      <c r="O200" s="266"/>
    </row>
    <row r="201" spans="1:15" ht="15">
      <c r="A201" s="314"/>
      <c r="B201" s="463">
        <v>2</v>
      </c>
      <c r="C201" s="464" t="s">
        <v>1647</v>
      </c>
      <c r="D201" s="262">
        <v>1</v>
      </c>
      <c r="E201" s="262" t="s">
        <v>109</v>
      </c>
      <c r="F201" s="262" t="s">
        <v>1490</v>
      </c>
      <c r="G201" s="262" t="s">
        <v>1457</v>
      </c>
      <c r="H201" s="262" t="s">
        <v>1523</v>
      </c>
      <c r="I201" s="262">
        <v>3</v>
      </c>
      <c r="J201" s="262" t="s">
        <v>1646</v>
      </c>
      <c r="K201" s="265">
        <v>4172</v>
      </c>
      <c r="L201" s="296">
        <f t="shared" si="50"/>
        <v>4172</v>
      </c>
      <c r="M201" s="291">
        <f t="shared" si="51"/>
        <v>8344</v>
      </c>
      <c r="N201" s="266"/>
      <c r="O201" s="266"/>
    </row>
    <row r="202" spans="1:15" ht="15">
      <c r="A202" s="314"/>
      <c r="B202" s="465">
        <v>4</v>
      </c>
      <c r="C202" s="466" t="s">
        <v>1649</v>
      </c>
      <c r="D202" s="262">
        <v>1</v>
      </c>
      <c r="E202" s="262" t="s">
        <v>109</v>
      </c>
      <c r="F202" s="262" t="s">
        <v>1490</v>
      </c>
      <c r="G202" s="262" t="s">
        <v>1457</v>
      </c>
      <c r="H202" s="262" t="s">
        <v>1462</v>
      </c>
      <c r="I202" s="262">
        <v>4</v>
      </c>
      <c r="J202" s="262" t="s">
        <v>1648</v>
      </c>
      <c r="K202" s="265">
        <v>4172</v>
      </c>
      <c r="L202" s="296">
        <f t="shared" si="50"/>
        <v>4172</v>
      </c>
      <c r="M202" s="291">
        <f t="shared" si="51"/>
        <v>8344</v>
      </c>
      <c r="N202" s="266"/>
      <c r="O202" s="266"/>
    </row>
    <row r="203" spans="1:15" ht="15">
      <c r="A203" s="314"/>
      <c r="B203" s="265">
        <v>5</v>
      </c>
      <c r="C203" s="288" t="s">
        <v>1650</v>
      </c>
      <c r="D203" s="262">
        <v>1</v>
      </c>
      <c r="E203" s="262" t="s">
        <v>109</v>
      </c>
      <c r="F203" s="262" t="s">
        <v>1490</v>
      </c>
      <c r="G203" s="262" t="s">
        <v>1457</v>
      </c>
      <c r="H203" s="262" t="s">
        <v>1462</v>
      </c>
      <c r="I203" s="262">
        <v>4</v>
      </c>
      <c r="J203" s="262" t="s">
        <v>1648</v>
      </c>
      <c r="K203" s="265">
        <v>4172</v>
      </c>
      <c r="L203" s="296">
        <f t="shared" si="50"/>
        <v>4172</v>
      </c>
      <c r="M203" s="291">
        <f t="shared" si="51"/>
        <v>8344</v>
      </c>
      <c r="N203" s="266"/>
      <c r="O203" s="266"/>
    </row>
    <row r="204" spans="1:15" ht="15">
      <c r="A204" s="314"/>
      <c r="B204" s="265">
        <v>6</v>
      </c>
      <c r="C204" s="288" t="s">
        <v>1651</v>
      </c>
      <c r="D204" s="262">
        <v>1</v>
      </c>
      <c r="E204" s="262" t="s">
        <v>109</v>
      </c>
      <c r="F204" s="262" t="s">
        <v>1490</v>
      </c>
      <c r="G204" s="262" t="s">
        <v>1457</v>
      </c>
      <c r="H204" s="262" t="s">
        <v>1462</v>
      </c>
      <c r="I204" s="262">
        <v>4</v>
      </c>
      <c r="J204" s="262" t="s">
        <v>1648</v>
      </c>
      <c r="K204" s="265">
        <v>4172</v>
      </c>
      <c r="L204" s="296">
        <f t="shared" si="50"/>
        <v>4172</v>
      </c>
      <c r="M204" s="291">
        <f t="shared" si="51"/>
        <v>8344</v>
      </c>
      <c r="N204" s="266"/>
      <c r="O204" s="266"/>
    </row>
    <row r="205" spans="1:15" ht="15">
      <c r="A205" s="314"/>
      <c r="B205" s="265">
        <v>7</v>
      </c>
      <c r="C205" s="288" t="s">
        <v>1652</v>
      </c>
      <c r="D205" s="262">
        <v>1</v>
      </c>
      <c r="E205" s="262" t="s">
        <v>109</v>
      </c>
      <c r="F205" s="262" t="s">
        <v>1490</v>
      </c>
      <c r="G205" s="262" t="s">
        <v>1457</v>
      </c>
      <c r="H205" s="262" t="s">
        <v>1462</v>
      </c>
      <c r="I205" s="262">
        <v>4</v>
      </c>
      <c r="J205" s="262" t="s">
        <v>1648</v>
      </c>
      <c r="K205" s="265">
        <v>4172</v>
      </c>
      <c r="L205" s="296">
        <f t="shared" si="50"/>
        <v>4172</v>
      </c>
      <c r="M205" s="291">
        <f>L205+K205</f>
        <v>8344</v>
      </c>
      <c r="N205" s="266"/>
      <c r="O205" s="266"/>
    </row>
    <row r="206" spans="1:15" ht="15">
      <c r="A206" s="314"/>
      <c r="B206" s="265">
        <v>8</v>
      </c>
      <c r="C206" s="299" t="s">
        <v>1653</v>
      </c>
      <c r="D206" s="262">
        <v>1</v>
      </c>
      <c r="E206" s="262" t="s">
        <v>109</v>
      </c>
      <c r="F206" s="262" t="s">
        <v>1490</v>
      </c>
      <c r="G206" s="262" t="s">
        <v>1457</v>
      </c>
      <c r="H206" s="262" t="s">
        <v>1462</v>
      </c>
      <c r="I206" s="262" t="s">
        <v>1654</v>
      </c>
      <c r="J206" s="262" t="s">
        <v>717</v>
      </c>
      <c r="K206" s="265">
        <v>4470</v>
      </c>
      <c r="L206" s="296">
        <f t="shared" si="50"/>
        <v>4470</v>
      </c>
      <c r="M206" s="291">
        <f t="shared" si="51"/>
        <v>8940</v>
      </c>
      <c r="N206" s="266"/>
      <c r="O206" s="266"/>
    </row>
    <row r="207" spans="1:15" ht="15">
      <c r="A207" s="314"/>
      <c r="B207" s="265">
        <v>1</v>
      </c>
      <c r="C207" s="299" t="s">
        <v>1655</v>
      </c>
      <c r="D207" s="262">
        <v>1</v>
      </c>
      <c r="E207" s="262" t="s">
        <v>109</v>
      </c>
      <c r="F207" s="262" t="s">
        <v>1490</v>
      </c>
      <c r="G207" s="262" t="s">
        <v>1457</v>
      </c>
      <c r="H207" s="262" t="s">
        <v>1462</v>
      </c>
      <c r="I207" s="262" t="s">
        <v>1654</v>
      </c>
      <c r="J207" s="262" t="s">
        <v>717</v>
      </c>
      <c r="K207" s="265">
        <v>4470</v>
      </c>
      <c r="L207" s="296">
        <f t="shared" si="50"/>
        <v>4470</v>
      </c>
      <c r="M207" s="291">
        <f t="shared" si="51"/>
        <v>8940</v>
      </c>
      <c r="N207" s="269"/>
      <c r="O207" s="266"/>
    </row>
    <row r="208" spans="1:15" ht="15">
      <c r="A208" s="314"/>
      <c r="B208" s="432">
        <v>4</v>
      </c>
      <c r="C208" s="446" t="s">
        <v>1658</v>
      </c>
      <c r="D208" s="262">
        <v>1</v>
      </c>
      <c r="E208" s="262" t="s">
        <v>109</v>
      </c>
      <c r="F208" s="262" t="s">
        <v>1534</v>
      </c>
      <c r="G208" s="262" t="s">
        <v>1457</v>
      </c>
      <c r="H208" s="262" t="s">
        <v>1462</v>
      </c>
      <c r="I208" s="262" t="s">
        <v>1535</v>
      </c>
      <c r="J208" s="262" t="s">
        <v>743</v>
      </c>
      <c r="K208" s="265">
        <v>7500</v>
      </c>
      <c r="L208" s="296">
        <f t="shared" ref="L208" si="52">K208</f>
        <v>7500</v>
      </c>
      <c r="M208" s="291">
        <f t="shared" ref="M208" si="53">L208+K208</f>
        <v>15000</v>
      </c>
      <c r="N208" s="266" t="s">
        <v>1467</v>
      </c>
      <c r="O208" s="266"/>
    </row>
    <row r="209" spans="1:15" ht="15">
      <c r="A209" s="314"/>
      <c r="B209" s="432">
        <v>2</v>
      </c>
      <c r="C209" s="416" t="s">
        <v>1656</v>
      </c>
      <c r="D209" s="262">
        <v>1</v>
      </c>
      <c r="E209" s="262" t="s">
        <v>109</v>
      </c>
      <c r="F209" s="262" t="s">
        <v>1534</v>
      </c>
      <c r="G209" s="262" t="s">
        <v>1457</v>
      </c>
      <c r="H209" s="262" t="s">
        <v>1462</v>
      </c>
      <c r="I209" s="262" t="s">
        <v>1535</v>
      </c>
      <c r="J209" s="262" t="s">
        <v>743</v>
      </c>
      <c r="K209" s="265">
        <v>7500</v>
      </c>
      <c r="L209" s="296">
        <f t="shared" si="50"/>
        <v>7500</v>
      </c>
      <c r="M209" s="291">
        <f t="shared" si="51"/>
        <v>15000</v>
      </c>
      <c r="N209" s="266" t="s">
        <v>1467</v>
      </c>
      <c r="O209" s="266"/>
    </row>
    <row r="210" spans="1:15" ht="15">
      <c r="A210" s="314"/>
      <c r="B210" s="432">
        <v>3</v>
      </c>
      <c r="C210" s="416" t="s">
        <v>1657</v>
      </c>
      <c r="D210" s="262">
        <v>1</v>
      </c>
      <c r="E210" s="262" t="s">
        <v>109</v>
      </c>
      <c r="F210" s="262" t="s">
        <v>1534</v>
      </c>
      <c r="G210" s="262" t="s">
        <v>1457</v>
      </c>
      <c r="H210" s="262" t="s">
        <v>1462</v>
      </c>
      <c r="I210" s="262" t="s">
        <v>1535</v>
      </c>
      <c r="J210" s="262" t="s">
        <v>743</v>
      </c>
      <c r="K210" s="265">
        <v>7500</v>
      </c>
      <c r="L210" s="296">
        <f t="shared" si="50"/>
        <v>7500</v>
      </c>
      <c r="M210" s="291">
        <f t="shared" si="51"/>
        <v>15000</v>
      </c>
      <c r="N210" s="266" t="s">
        <v>1467</v>
      </c>
      <c r="O210" s="266"/>
    </row>
    <row r="211" spans="1:15" ht="15">
      <c r="A211" s="314"/>
      <c r="B211" s="432">
        <v>4</v>
      </c>
      <c r="C211" s="446" t="s">
        <v>1658</v>
      </c>
      <c r="D211" s="262">
        <v>1</v>
      </c>
      <c r="E211" s="262" t="s">
        <v>109</v>
      </c>
      <c r="F211" s="262" t="s">
        <v>1534</v>
      </c>
      <c r="G211" s="262" t="s">
        <v>1457</v>
      </c>
      <c r="H211" s="262" t="s">
        <v>1462</v>
      </c>
      <c r="I211" s="262" t="s">
        <v>1535</v>
      </c>
      <c r="J211" s="262" t="s">
        <v>743</v>
      </c>
      <c r="K211" s="265">
        <v>7500</v>
      </c>
      <c r="L211" s="296">
        <f t="shared" si="50"/>
        <v>7500</v>
      </c>
      <c r="M211" s="291">
        <f t="shared" si="51"/>
        <v>15000</v>
      </c>
      <c r="N211" s="266" t="s">
        <v>1467</v>
      </c>
      <c r="O211" s="266"/>
    </row>
    <row r="212" spans="1:15" ht="15">
      <c r="A212" s="314"/>
      <c r="B212" s="432">
        <v>5</v>
      </c>
      <c r="C212" s="446" t="s">
        <v>1659</v>
      </c>
      <c r="D212" s="262">
        <v>1</v>
      </c>
      <c r="E212" s="262" t="s">
        <v>109</v>
      </c>
      <c r="F212" s="262" t="s">
        <v>1534</v>
      </c>
      <c r="G212" s="262" t="s">
        <v>1457</v>
      </c>
      <c r="H212" s="262" t="s">
        <v>1462</v>
      </c>
      <c r="I212" s="262" t="s">
        <v>1535</v>
      </c>
      <c r="J212" s="262" t="s">
        <v>743</v>
      </c>
      <c r="K212" s="265">
        <v>7500</v>
      </c>
      <c r="L212" s="296">
        <f t="shared" si="50"/>
        <v>7500</v>
      </c>
      <c r="M212" s="291">
        <f t="shared" si="51"/>
        <v>15000</v>
      </c>
      <c r="N212" s="266" t="s">
        <v>1467</v>
      </c>
      <c r="O212" s="266"/>
    </row>
    <row r="213" spans="1:15" ht="15">
      <c r="A213" s="314"/>
      <c r="B213" s="265">
        <v>1</v>
      </c>
      <c r="C213" s="299" t="s">
        <v>1660</v>
      </c>
      <c r="D213" s="262">
        <v>1</v>
      </c>
      <c r="E213" s="262" t="s">
        <v>109</v>
      </c>
      <c r="F213" s="262" t="s">
        <v>1534</v>
      </c>
      <c r="G213" s="262" t="s">
        <v>1661</v>
      </c>
      <c r="H213" s="262" t="s">
        <v>1462</v>
      </c>
      <c r="I213" s="262" t="s">
        <v>1538</v>
      </c>
      <c r="J213" s="262" t="s">
        <v>932</v>
      </c>
      <c r="K213" s="265">
        <v>6767</v>
      </c>
      <c r="L213" s="296"/>
      <c r="M213" s="291">
        <f t="shared" si="51"/>
        <v>6767</v>
      </c>
      <c r="N213" s="314" t="s">
        <v>1662</v>
      </c>
      <c r="O213" s="266"/>
    </row>
    <row r="214" spans="1:15" ht="15">
      <c r="A214" s="314"/>
      <c r="B214" s="265">
        <v>2</v>
      </c>
      <c r="C214" s="415" t="s">
        <v>1663</v>
      </c>
      <c r="D214" s="262">
        <v>1</v>
      </c>
      <c r="E214" s="262" t="s">
        <v>148</v>
      </c>
      <c r="F214" s="262" t="s">
        <v>1490</v>
      </c>
      <c r="G214" s="262" t="s">
        <v>1664</v>
      </c>
      <c r="H214" s="262" t="s">
        <v>1430</v>
      </c>
      <c r="I214" s="262">
        <v>1</v>
      </c>
      <c r="J214" s="262" t="s">
        <v>1665</v>
      </c>
      <c r="K214" s="265">
        <v>6000</v>
      </c>
      <c r="L214" s="296">
        <f t="shared" si="50"/>
        <v>6000</v>
      </c>
      <c r="M214" s="291">
        <f t="shared" si="51"/>
        <v>12000</v>
      </c>
      <c r="N214" s="293" t="s">
        <v>1431</v>
      </c>
      <c r="O214" s="266"/>
    </row>
    <row r="215" spans="1:15" s="426" customFormat="1" ht="15">
      <c r="A215" s="314"/>
      <c r="B215" s="422">
        <v>2</v>
      </c>
      <c r="C215" s="453" t="s">
        <v>1864</v>
      </c>
      <c r="D215" s="420">
        <v>1</v>
      </c>
      <c r="E215" s="420" t="s">
        <v>148</v>
      </c>
      <c r="F215" s="420" t="s">
        <v>1490</v>
      </c>
      <c r="G215" s="420" t="s">
        <v>1664</v>
      </c>
      <c r="H215" s="420" t="s">
        <v>1430</v>
      </c>
      <c r="I215" s="420">
        <v>2</v>
      </c>
      <c r="J215" s="420" t="s">
        <v>1881</v>
      </c>
      <c r="K215" s="422">
        <v>4997</v>
      </c>
      <c r="L215" s="423">
        <f t="shared" ref="L215" si="54">K215</f>
        <v>4997</v>
      </c>
      <c r="M215" s="424">
        <f t="shared" ref="M215" si="55">L215+K215</f>
        <v>9994</v>
      </c>
      <c r="N215" s="425" t="s">
        <v>1431</v>
      </c>
      <c r="O215" s="419"/>
    </row>
    <row r="216" spans="1:15" ht="15">
      <c r="A216" s="314"/>
      <c r="B216" s="265">
        <v>3</v>
      </c>
      <c r="C216" s="288" t="s">
        <v>1666</v>
      </c>
      <c r="D216" s="262">
        <v>1</v>
      </c>
      <c r="E216" s="262" t="s">
        <v>148</v>
      </c>
      <c r="F216" s="262" t="s">
        <v>1490</v>
      </c>
      <c r="G216" s="262" t="s">
        <v>543</v>
      </c>
      <c r="H216" s="262" t="s">
        <v>1430</v>
      </c>
      <c r="I216" s="262">
        <v>2</v>
      </c>
      <c r="J216" s="262" t="s">
        <v>1667</v>
      </c>
      <c r="K216" s="265">
        <v>4997</v>
      </c>
      <c r="L216" s="296">
        <f t="shared" si="50"/>
        <v>4997</v>
      </c>
      <c r="M216" s="291">
        <f t="shared" si="51"/>
        <v>9994</v>
      </c>
      <c r="N216" s="266"/>
      <c r="O216" s="266"/>
    </row>
    <row r="217" spans="1:15" ht="15">
      <c r="A217" s="314"/>
      <c r="B217" s="265">
        <v>4</v>
      </c>
      <c r="C217" s="288" t="s">
        <v>1668</v>
      </c>
      <c r="D217" s="262">
        <v>1</v>
      </c>
      <c r="E217" s="262" t="s">
        <v>148</v>
      </c>
      <c r="F217" s="262" t="s">
        <v>1490</v>
      </c>
      <c r="G217" s="262" t="s">
        <v>543</v>
      </c>
      <c r="H217" s="262" t="s">
        <v>1430</v>
      </c>
      <c r="I217" s="262">
        <v>2</v>
      </c>
      <c r="J217" s="262" t="s">
        <v>1667</v>
      </c>
      <c r="K217" s="265">
        <v>4997</v>
      </c>
      <c r="L217" s="296">
        <f t="shared" si="50"/>
        <v>4997</v>
      </c>
      <c r="M217" s="291">
        <f t="shared" si="51"/>
        <v>9994</v>
      </c>
      <c r="N217" s="266"/>
      <c r="O217" s="266"/>
    </row>
    <row r="218" spans="1:15" ht="28.5">
      <c r="A218" s="314"/>
      <c r="B218" s="265">
        <v>5</v>
      </c>
      <c r="C218" s="288" t="s">
        <v>1669</v>
      </c>
      <c r="D218" s="262">
        <v>1</v>
      </c>
      <c r="E218" s="262" t="s">
        <v>148</v>
      </c>
      <c r="F218" s="262" t="s">
        <v>1490</v>
      </c>
      <c r="G218" s="262" t="s">
        <v>543</v>
      </c>
      <c r="H218" s="262" t="s">
        <v>1430</v>
      </c>
      <c r="I218" s="262">
        <v>2</v>
      </c>
      <c r="J218" s="262" t="s">
        <v>1667</v>
      </c>
      <c r="K218" s="265">
        <v>4997</v>
      </c>
      <c r="L218" s="296">
        <f t="shared" si="50"/>
        <v>4997</v>
      </c>
      <c r="M218" s="291">
        <f t="shared" si="51"/>
        <v>9994</v>
      </c>
      <c r="N218" s="266"/>
      <c r="O218" s="266"/>
    </row>
    <row r="219" spans="1:15" ht="15">
      <c r="A219" s="314"/>
      <c r="B219" s="265">
        <v>6</v>
      </c>
      <c r="C219" s="416" t="s">
        <v>1670</v>
      </c>
      <c r="D219" s="262">
        <v>1</v>
      </c>
      <c r="E219" s="262" t="s">
        <v>148</v>
      </c>
      <c r="F219" s="262" t="s">
        <v>1490</v>
      </c>
      <c r="G219" s="262" t="s">
        <v>1664</v>
      </c>
      <c r="H219" s="262" t="s">
        <v>1430</v>
      </c>
      <c r="I219" s="262">
        <v>3</v>
      </c>
      <c r="J219" s="262" t="s">
        <v>365</v>
      </c>
      <c r="K219" s="265">
        <v>4335</v>
      </c>
      <c r="L219" s="296">
        <f t="shared" si="50"/>
        <v>4335</v>
      </c>
      <c r="M219" s="291">
        <f t="shared" si="51"/>
        <v>8670</v>
      </c>
      <c r="N219" s="293" t="s">
        <v>1431</v>
      </c>
      <c r="O219" s="266"/>
    </row>
    <row r="220" spans="1:15" ht="15">
      <c r="A220" s="314"/>
      <c r="B220" s="265">
        <v>7</v>
      </c>
      <c r="C220" s="415" t="s">
        <v>1671</v>
      </c>
      <c r="D220" s="262">
        <v>1</v>
      </c>
      <c r="E220" s="262" t="s">
        <v>148</v>
      </c>
      <c r="F220" s="262" t="s">
        <v>1490</v>
      </c>
      <c r="G220" s="262" t="s">
        <v>1664</v>
      </c>
      <c r="H220" s="262" t="s">
        <v>1430</v>
      </c>
      <c r="I220" s="262">
        <v>3</v>
      </c>
      <c r="J220" s="262" t="s">
        <v>365</v>
      </c>
      <c r="K220" s="265">
        <v>4335</v>
      </c>
      <c r="L220" s="296">
        <f t="shared" si="50"/>
        <v>4335</v>
      </c>
      <c r="M220" s="291">
        <f t="shared" si="51"/>
        <v>8670</v>
      </c>
      <c r="N220" s="266"/>
      <c r="O220" s="266"/>
    </row>
    <row r="221" spans="1:15" ht="15">
      <c r="A221" s="314"/>
      <c r="B221" s="265">
        <v>8</v>
      </c>
      <c r="C221" s="415" t="s">
        <v>1672</v>
      </c>
      <c r="D221" s="262">
        <v>1</v>
      </c>
      <c r="E221" s="262" t="s">
        <v>148</v>
      </c>
      <c r="F221" s="262" t="s">
        <v>1490</v>
      </c>
      <c r="G221" s="262" t="s">
        <v>1664</v>
      </c>
      <c r="H221" s="262" t="s">
        <v>1430</v>
      </c>
      <c r="I221" s="262">
        <v>3</v>
      </c>
      <c r="J221" s="262" t="s">
        <v>365</v>
      </c>
      <c r="K221" s="265">
        <v>4335</v>
      </c>
      <c r="L221" s="296">
        <f t="shared" si="50"/>
        <v>4335</v>
      </c>
      <c r="M221" s="291">
        <f t="shared" si="51"/>
        <v>8670</v>
      </c>
      <c r="N221" s="266"/>
      <c r="O221" s="266"/>
    </row>
    <row r="222" spans="1:15" ht="15">
      <c r="A222" s="314"/>
      <c r="B222" s="265">
        <v>9</v>
      </c>
      <c r="C222" s="415" t="s">
        <v>1673</v>
      </c>
      <c r="D222" s="262">
        <v>1</v>
      </c>
      <c r="E222" s="262" t="s">
        <v>148</v>
      </c>
      <c r="F222" s="262" t="s">
        <v>1490</v>
      </c>
      <c r="G222" s="262" t="s">
        <v>1664</v>
      </c>
      <c r="H222" s="262" t="s">
        <v>1430</v>
      </c>
      <c r="I222" s="262">
        <v>3</v>
      </c>
      <c r="J222" s="262" t="s">
        <v>365</v>
      </c>
      <c r="K222" s="265">
        <v>4335</v>
      </c>
      <c r="L222" s="296">
        <f t="shared" si="50"/>
        <v>4335</v>
      </c>
      <c r="M222" s="291">
        <f t="shared" si="51"/>
        <v>8670</v>
      </c>
      <c r="N222" s="266"/>
      <c r="O222" s="266"/>
    </row>
    <row r="223" spans="1:15" ht="15">
      <c r="A223" s="314"/>
      <c r="B223" s="265">
        <v>10</v>
      </c>
      <c r="C223" s="416" t="s">
        <v>1674</v>
      </c>
      <c r="D223" s="262">
        <v>1</v>
      </c>
      <c r="E223" s="262" t="s">
        <v>148</v>
      </c>
      <c r="F223" s="262" t="s">
        <v>1490</v>
      </c>
      <c r="G223" s="262" t="s">
        <v>1664</v>
      </c>
      <c r="H223" s="262" t="s">
        <v>1430</v>
      </c>
      <c r="I223" s="262">
        <v>4</v>
      </c>
      <c r="J223" s="262" t="s">
        <v>390</v>
      </c>
      <c r="K223" s="265">
        <v>4470</v>
      </c>
      <c r="L223" s="296">
        <f t="shared" si="50"/>
        <v>4470</v>
      </c>
      <c r="M223" s="291">
        <f t="shared" si="51"/>
        <v>8940</v>
      </c>
      <c r="N223" s="266"/>
      <c r="O223" s="266"/>
    </row>
    <row r="224" spans="1:15" ht="15">
      <c r="A224" s="314"/>
      <c r="B224" s="265">
        <v>11</v>
      </c>
      <c r="C224" s="416" t="s">
        <v>1675</v>
      </c>
      <c r="D224" s="262">
        <v>1</v>
      </c>
      <c r="E224" s="262" t="s">
        <v>148</v>
      </c>
      <c r="F224" s="262" t="s">
        <v>1490</v>
      </c>
      <c r="G224" s="262" t="s">
        <v>1664</v>
      </c>
      <c r="H224" s="262" t="s">
        <v>1430</v>
      </c>
      <c r="I224" s="262">
        <v>4</v>
      </c>
      <c r="J224" s="262" t="s">
        <v>390</v>
      </c>
      <c r="K224" s="265">
        <v>4470</v>
      </c>
      <c r="L224" s="296">
        <f t="shared" si="50"/>
        <v>4470</v>
      </c>
      <c r="M224" s="291">
        <f t="shared" si="51"/>
        <v>8940</v>
      </c>
      <c r="N224" s="266"/>
      <c r="O224" s="266"/>
    </row>
    <row r="225" spans="1:15" ht="15">
      <c r="A225" s="314"/>
      <c r="B225" s="265">
        <v>11</v>
      </c>
      <c r="C225" s="415" t="s">
        <v>1676</v>
      </c>
      <c r="D225" s="262">
        <v>1</v>
      </c>
      <c r="E225" s="262" t="s">
        <v>148</v>
      </c>
      <c r="F225" s="262" t="s">
        <v>1490</v>
      </c>
      <c r="G225" s="262" t="s">
        <v>557</v>
      </c>
      <c r="H225" s="262" t="s">
        <v>1523</v>
      </c>
      <c r="I225" s="262">
        <v>1</v>
      </c>
      <c r="J225" s="262" t="s">
        <v>558</v>
      </c>
      <c r="K225" s="265">
        <v>5000</v>
      </c>
      <c r="L225" s="296">
        <f t="shared" si="50"/>
        <v>5000</v>
      </c>
      <c r="M225" s="291">
        <f t="shared" si="51"/>
        <v>10000</v>
      </c>
      <c r="N225" s="293" t="s">
        <v>1431</v>
      </c>
      <c r="O225" s="266"/>
    </row>
    <row r="226" spans="1:15" ht="15">
      <c r="A226" s="314"/>
      <c r="B226" s="265">
        <v>12</v>
      </c>
      <c r="C226" s="416" t="s">
        <v>1677</v>
      </c>
      <c r="D226" s="262">
        <v>1</v>
      </c>
      <c r="E226" s="262" t="s">
        <v>148</v>
      </c>
      <c r="F226" s="262" t="s">
        <v>1490</v>
      </c>
      <c r="G226" s="262" t="s">
        <v>543</v>
      </c>
      <c r="H226" s="262" t="s">
        <v>1523</v>
      </c>
      <c r="I226" s="262">
        <v>1</v>
      </c>
      <c r="J226" s="262" t="s">
        <v>544</v>
      </c>
      <c r="K226" s="265">
        <v>5000</v>
      </c>
      <c r="L226" s="296">
        <f t="shared" si="50"/>
        <v>5000</v>
      </c>
      <c r="M226" s="291">
        <f t="shared" si="51"/>
        <v>10000</v>
      </c>
      <c r="N226" s="293" t="s">
        <v>1431</v>
      </c>
      <c r="O226" s="266"/>
    </row>
    <row r="227" spans="1:15" s="426" customFormat="1" ht="15">
      <c r="A227" s="314"/>
      <c r="B227" s="422">
        <v>13</v>
      </c>
      <c r="C227" s="421" t="s">
        <v>1865</v>
      </c>
      <c r="D227" s="420">
        <v>1</v>
      </c>
      <c r="E227" s="420" t="s">
        <v>148</v>
      </c>
      <c r="F227" s="420" t="s">
        <v>1490</v>
      </c>
      <c r="G227" s="420" t="s">
        <v>543</v>
      </c>
      <c r="H227" s="420" t="s">
        <v>1523</v>
      </c>
      <c r="I227" s="420">
        <v>1</v>
      </c>
      <c r="J227" s="420" t="s">
        <v>544</v>
      </c>
      <c r="K227" s="422">
        <v>5000</v>
      </c>
      <c r="L227" s="423">
        <v>2003</v>
      </c>
      <c r="M227" s="424">
        <v>4006</v>
      </c>
      <c r="N227" s="425" t="s">
        <v>1431</v>
      </c>
      <c r="O227" s="419"/>
    </row>
    <row r="228" spans="1:15" ht="15">
      <c r="A228" s="314"/>
      <c r="B228" s="265">
        <v>13</v>
      </c>
      <c r="C228" s="416" t="s">
        <v>1678</v>
      </c>
      <c r="D228" s="262">
        <v>1</v>
      </c>
      <c r="E228" s="262" t="s">
        <v>148</v>
      </c>
      <c r="F228" s="262" t="s">
        <v>1490</v>
      </c>
      <c r="G228" s="262" t="s">
        <v>543</v>
      </c>
      <c r="H228" s="262" t="s">
        <v>1523</v>
      </c>
      <c r="I228" s="262">
        <v>1</v>
      </c>
      <c r="J228" s="262" t="s">
        <v>544</v>
      </c>
      <c r="K228" s="265">
        <v>5000</v>
      </c>
      <c r="L228" s="296">
        <v>2003</v>
      </c>
      <c r="M228" s="291">
        <v>4006</v>
      </c>
      <c r="N228" s="293" t="s">
        <v>1431</v>
      </c>
      <c r="O228" s="266"/>
    </row>
    <row r="229" spans="1:15" ht="15">
      <c r="A229" s="314"/>
      <c r="B229" s="265">
        <v>14</v>
      </c>
      <c r="C229" s="416" t="s">
        <v>1679</v>
      </c>
      <c r="D229" s="262">
        <v>1</v>
      </c>
      <c r="E229" s="262" t="s">
        <v>148</v>
      </c>
      <c r="F229" s="262" t="s">
        <v>1490</v>
      </c>
      <c r="G229" s="262" t="s">
        <v>1664</v>
      </c>
      <c r="H229" s="262" t="s">
        <v>1523</v>
      </c>
      <c r="I229" s="262">
        <v>1</v>
      </c>
      <c r="J229" s="262" t="s">
        <v>1680</v>
      </c>
      <c r="K229" s="265">
        <v>5000</v>
      </c>
      <c r="L229" s="296">
        <f t="shared" si="50"/>
        <v>5000</v>
      </c>
      <c r="M229" s="291">
        <f t="shared" si="51"/>
        <v>10000</v>
      </c>
      <c r="N229" s="293" t="s">
        <v>1431</v>
      </c>
      <c r="O229" s="266"/>
    </row>
    <row r="230" spans="1:15" ht="15">
      <c r="A230" s="314"/>
      <c r="B230" s="265">
        <v>15</v>
      </c>
      <c r="C230" s="451" t="s">
        <v>1666</v>
      </c>
      <c r="D230" s="262">
        <v>1</v>
      </c>
      <c r="E230" s="262" t="s">
        <v>148</v>
      </c>
      <c r="F230" s="262" t="s">
        <v>1490</v>
      </c>
      <c r="G230" s="262" t="s">
        <v>1664</v>
      </c>
      <c r="H230" s="262" t="s">
        <v>1462</v>
      </c>
      <c r="I230" s="262">
        <v>2</v>
      </c>
      <c r="J230" s="262" t="s">
        <v>601</v>
      </c>
      <c r="K230" s="265">
        <v>4685</v>
      </c>
      <c r="L230" s="296">
        <f t="shared" si="50"/>
        <v>4685</v>
      </c>
      <c r="M230" s="291">
        <f t="shared" si="51"/>
        <v>9370</v>
      </c>
      <c r="N230" s="266"/>
      <c r="O230" s="266"/>
    </row>
    <row r="231" spans="1:15" ht="28.5">
      <c r="A231" s="314"/>
      <c r="B231" s="265"/>
      <c r="C231" s="451" t="s">
        <v>1669</v>
      </c>
      <c r="D231" s="262">
        <v>1</v>
      </c>
      <c r="E231" s="262" t="s">
        <v>148</v>
      </c>
      <c r="F231" s="262" t="s">
        <v>1490</v>
      </c>
      <c r="G231" s="262" t="s">
        <v>1664</v>
      </c>
      <c r="H231" s="262" t="s">
        <v>1462</v>
      </c>
      <c r="I231" s="262">
        <v>2</v>
      </c>
      <c r="J231" s="262" t="s">
        <v>601</v>
      </c>
      <c r="K231" s="265">
        <v>4685</v>
      </c>
      <c r="L231" s="296">
        <f t="shared" ref="L231:L303" si="56">K231</f>
        <v>4685</v>
      </c>
      <c r="M231" s="291">
        <f t="shared" ref="M231:M307" si="57">L231+K231</f>
        <v>9370</v>
      </c>
      <c r="N231" s="266"/>
      <c r="O231" s="266"/>
    </row>
    <row r="232" spans="1:15" ht="15">
      <c r="A232" s="314"/>
      <c r="B232" s="265"/>
      <c r="C232" s="467" t="s">
        <v>1681</v>
      </c>
      <c r="D232" s="262">
        <v>1</v>
      </c>
      <c r="E232" s="265" t="s">
        <v>148</v>
      </c>
      <c r="F232" s="262" t="s">
        <v>1490</v>
      </c>
      <c r="G232" s="265" t="s">
        <v>1664</v>
      </c>
      <c r="H232" s="265" t="s">
        <v>1523</v>
      </c>
      <c r="I232" s="265">
        <v>3</v>
      </c>
      <c r="J232" s="265" t="s">
        <v>656</v>
      </c>
      <c r="K232" s="265">
        <v>3793</v>
      </c>
      <c r="L232" s="296">
        <f t="shared" si="56"/>
        <v>3793</v>
      </c>
      <c r="M232" s="291">
        <f t="shared" si="57"/>
        <v>7586</v>
      </c>
      <c r="N232" s="266"/>
      <c r="O232" s="266"/>
    </row>
    <row r="233" spans="1:15" ht="15">
      <c r="A233" s="314"/>
      <c r="B233" s="265"/>
      <c r="C233" s="416" t="s">
        <v>1682</v>
      </c>
      <c r="D233" s="262">
        <v>1</v>
      </c>
      <c r="E233" s="265" t="s">
        <v>148</v>
      </c>
      <c r="F233" s="262" t="s">
        <v>1490</v>
      </c>
      <c r="G233" s="265" t="s">
        <v>1664</v>
      </c>
      <c r="H233" s="265" t="s">
        <v>1523</v>
      </c>
      <c r="I233" s="265">
        <v>3</v>
      </c>
      <c r="J233" s="265" t="s">
        <v>656</v>
      </c>
      <c r="K233" s="265">
        <v>3793</v>
      </c>
      <c r="L233" s="296">
        <f t="shared" si="56"/>
        <v>3793</v>
      </c>
      <c r="M233" s="291">
        <f t="shared" si="57"/>
        <v>7586</v>
      </c>
      <c r="N233" s="266"/>
      <c r="O233" s="266"/>
    </row>
    <row r="234" spans="1:15" ht="15">
      <c r="A234" s="314"/>
      <c r="B234" s="265"/>
      <c r="C234" s="416" t="s">
        <v>1650</v>
      </c>
      <c r="D234" s="262">
        <v>1</v>
      </c>
      <c r="E234" s="265" t="s">
        <v>148</v>
      </c>
      <c r="F234" s="262" t="s">
        <v>1490</v>
      </c>
      <c r="G234" s="265" t="s">
        <v>1664</v>
      </c>
      <c r="H234" s="265" t="s">
        <v>1523</v>
      </c>
      <c r="I234" s="265">
        <v>3</v>
      </c>
      <c r="J234" s="265" t="s">
        <v>656</v>
      </c>
      <c r="K234" s="265">
        <v>3793</v>
      </c>
      <c r="L234" s="296">
        <f t="shared" si="56"/>
        <v>3793</v>
      </c>
      <c r="M234" s="291">
        <f t="shared" si="57"/>
        <v>7586</v>
      </c>
      <c r="N234" s="266"/>
      <c r="O234" s="266"/>
    </row>
    <row r="235" spans="1:15" ht="15">
      <c r="A235" s="314"/>
      <c r="B235" s="265"/>
      <c r="C235" s="416" t="s">
        <v>1683</v>
      </c>
      <c r="D235" s="262">
        <v>1</v>
      </c>
      <c r="E235" s="265" t="s">
        <v>148</v>
      </c>
      <c r="F235" s="262" t="s">
        <v>1490</v>
      </c>
      <c r="G235" s="265" t="s">
        <v>1664</v>
      </c>
      <c r="H235" s="265" t="s">
        <v>1523</v>
      </c>
      <c r="I235" s="265">
        <v>3</v>
      </c>
      <c r="J235" s="265" t="s">
        <v>656</v>
      </c>
      <c r="K235" s="265">
        <v>3793</v>
      </c>
      <c r="L235" s="296">
        <f t="shared" si="56"/>
        <v>3793</v>
      </c>
      <c r="M235" s="291">
        <f t="shared" si="57"/>
        <v>7586</v>
      </c>
      <c r="N235" s="293" t="s">
        <v>1431</v>
      </c>
      <c r="O235" s="266"/>
    </row>
    <row r="236" spans="1:15" ht="15">
      <c r="A236" s="314"/>
      <c r="B236" s="265"/>
      <c r="C236" s="416" t="s">
        <v>1684</v>
      </c>
      <c r="D236" s="262">
        <v>1</v>
      </c>
      <c r="E236" s="265" t="s">
        <v>148</v>
      </c>
      <c r="F236" s="262" t="s">
        <v>1490</v>
      </c>
      <c r="G236" s="265" t="s">
        <v>1664</v>
      </c>
      <c r="H236" s="265" t="s">
        <v>1523</v>
      </c>
      <c r="I236" s="265">
        <v>3</v>
      </c>
      <c r="J236" s="265" t="s">
        <v>656</v>
      </c>
      <c r="K236" s="265">
        <v>3793</v>
      </c>
      <c r="L236" s="296">
        <f t="shared" si="56"/>
        <v>3793</v>
      </c>
      <c r="M236" s="291">
        <f t="shared" si="57"/>
        <v>7586</v>
      </c>
      <c r="N236" s="293" t="s">
        <v>1431</v>
      </c>
      <c r="O236" s="266"/>
    </row>
    <row r="237" spans="1:15" ht="15">
      <c r="A237" s="314"/>
      <c r="B237" s="265"/>
      <c r="C237" s="416" t="s">
        <v>1685</v>
      </c>
      <c r="D237" s="262">
        <v>1</v>
      </c>
      <c r="E237" s="265" t="s">
        <v>148</v>
      </c>
      <c r="F237" s="262" t="s">
        <v>1490</v>
      </c>
      <c r="G237" s="265" t="s">
        <v>1664</v>
      </c>
      <c r="H237" s="265" t="s">
        <v>1523</v>
      </c>
      <c r="I237" s="265">
        <v>3</v>
      </c>
      <c r="J237" s="265" t="s">
        <v>656</v>
      </c>
      <c r="K237" s="265">
        <v>3793</v>
      </c>
      <c r="L237" s="296">
        <f t="shared" si="56"/>
        <v>3793</v>
      </c>
      <c r="M237" s="291">
        <f t="shared" si="57"/>
        <v>7586</v>
      </c>
      <c r="N237" s="266" t="s">
        <v>1514</v>
      </c>
      <c r="O237" s="266"/>
    </row>
    <row r="238" spans="1:15" ht="15">
      <c r="A238" s="314"/>
      <c r="B238" s="265"/>
      <c r="C238" s="416" t="s">
        <v>1686</v>
      </c>
      <c r="D238" s="262">
        <v>1</v>
      </c>
      <c r="E238" s="265" t="s">
        <v>148</v>
      </c>
      <c r="F238" s="262" t="s">
        <v>1490</v>
      </c>
      <c r="G238" s="265" t="s">
        <v>1664</v>
      </c>
      <c r="H238" s="265" t="s">
        <v>1523</v>
      </c>
      <c r="I238" s="265">
        <v>3</v>
      </c>
      <c r="J238" s="265" t="s">
        <v>656</v>
      </c>
      <c r="K238" s="265">
        <v>3793</v>
      </c>
      <c r="L238" s="296">
        <f t="shared" si="56"/>
        <v>3793</v>
      </c>
      <c r="M238" s="291">
        <f t="shared" si="57"/>
        <v>7586</v>
      </c>
      <c r="N238" s="266"/>
      <c r="O238" s="266"/>
    </row>
    <row r="239" spans="1:15" ht="15">
      <c r="A239" s="314"/>
      <c r="B239" s="265"/>
      <c r="C239" s="446" t="s">
        <v>1687</v>
      </c>
      <c r="D239" s="262">
        <v>1</v>
      </c>
      <c r="E239" s="265" t="s">
        <v>148</v>
      </c>
      <c r="F239" s="262" t="s">
        <v>1490</v>
      </c>
      <c r="G239" s="265" t="s">
        <v>1664</v>
      </c>
      <c r="H239" s="265" t="s">
        <v>1523</v>
      </c>
      <c r="I239" s="265">
        <v>3</v>
      </c>
      <c r="J239" s="265" t="s">
        <v>656</v>
      </c>
      <c r="K239" s="265">
        <v>3793</v>
      </c>
      <c r="L239" s="296">
        <f t="shared" si="56"/>
        <v>3793</v>
      </c>
      <c r="M239" s="291">
        <f t="shared" si="57"/>
        <v>7586</v>
      </c>
      <c r="N239" s="293" t="s">
        <v>1431</v>
      </c>
      <c r="O239" s="266"/>
    </row>
    <row r="240" spans="1:15" ht="15">
      <c r="A240" s="314"/>
      <c r="B240" s="265"/>
      <c r="C240" s="468" t="s">
        <v>1688</v>
      </c>
      <c r="D240" s="262">
        <v>1</v>
      </c>
      <c r="E240" s="265" t="s">
        <v>148</v>
      </c>
      <c r="F240" s="262" t="s">
        <v>1490</v>
      </c>
      <c r="G240" s="265" t="s">
        <v>543</v>
      </c>
      <c r="H240" s="265" t="s">
        <v>1523</v>
      </c>
      <c r="I240" s="265">
        <v>4</v>
      </c>
      <c r="J240" s="265" t="s">
        <v>1689</v>
      </c>
      <c r="K240" s="265">
        <v>3875</v>
      </c>
      <c r="L240" s="296">
        <f t="shared" si="56"/>
        <v>3875</v>
      </c>
      <c r="M240" s="291">
        <f t="shared" si="57"/>
        <v>7750</v>
      </c>
      <c r="N240" s="314" t="s">
        <v>1662</v>
      </c>
      <c r="O240" s="266"/>
    </row>
    <row r="241" spans="1:15" ht="15">
      <c r="A241" s="314"/>
      <c r="B241" s="265"/>
      <c r="C241" s="468" t="s">
        <v>1559</v>
      </c>
      <c r="D241" s="262">
        <v>1</v>
      </c>
      <c r="E241" s="265" t="s">
        <v>148</v>
      </c>
      <c r="F241" s="262" t="s">
        <v>1490</v>
      </c>
      <c r="G241" s="265" t="s">
        <v>1664</v>
      </c>
      <c r="H241" s="265" t="s">
        <v>1523</v>
      </c>
      <c r="I241" s="265">
        <v>4</v>
      </c>
      <c r="J241" s="265" t="s">
        <v>712</v>
      </c>
      <c r="K241" s="265">
        <v>3875</v>
      </c>
      <c r="L241" s="296">
        <f t="shared" si="56"/>
        <v>3875</v>
      </c>
      <c r="M241" s="291">
        <f t="shared" si="57"/>
        <v>7750</v>
      </c>
      <c r="N241" s="266"/>
      <c r="O241" s="266"/>
    </row>
    <row r="242" spans="1:15" ht="15">
      <c r="A242" s="314"/>
      <c r="B242" s="265"/>
      <c r="C242" s="468" t="s">
        <v>1690</v>
      </c>
      <c r="D242" s="262">
        <v>1</v>
      </c>
      <c r="E242" s="265" t="s">
        <v>148</v>
      </c>
      <c r="F242" s="262" t="s">
        <v>1490</v>
      </c>
      <c r="G242" s="265" t="s">
        <v>1664</v>
      </c>
      <c r="H242" s="265" t="s">
        <v>1523</v>
      </c>
      <c r="I242" s="265">
        <v>4</v>
      </c>
      <c r="J242" s="265" t="s">
        <v>712</v>
      </c>
      <c r="K242" s="265">
        <v>3875</v>
      </c>
      <c r="L242" s="296">
        <f t="shared" si="56"/>
        <v>3875</v>
      </c>
      <c r="M242" s="291">
        <f t="shared" si="57"/>
        <v>7750</v>
      </c>
      <c r="N242" s="266"/>
      <c r="O242" s="266"/>
    </row>
    <row r="243" spans="1:15" ht="15">
      <c r="A243" s="314"/>
      <c r="B243" s="265"/>
      <c r="C243" s="468" t="s">
        <v>1691</v>
      </c>
      <c r="D243" s="262">
        <v>1</v>
      </c>
      <c r="E243" s="265" t="s">
        <v>148</v>
      </c>
      <c r="F243" s="262" t="s">
        <v>1490</v>
      </c>
      <c r="G243" s="265" t="s">
        <v>1664</v>
      </c>
      <c r="H243" s="265" t="s">
        <v>1523</v>
      </c>
      <c r="I243" s="265">
        <v>4</v>
      </c>
      <c r="J243" s="265" t="s">
        <v>712</v>
      </c>
      <c r="K243" s="265">
        <v>3875</v>
      </c>
      <c r="L243" s="296">
        <f t="shared" si="56"/>
        <v>3875</v>
      </c>
      <c r="M243" s="291">
        <f t="shared" si="57"/>
        <v>7750</v>
      </c>
      <c r="N243" s="266"/>
      <c r="O243" s="266"/>
    </row>
    <row r="244" spans="1:15" ht="15">
      <c r="A244" s="314"/>
      <c r="B244" s="265"/>
      <c r="C244" s="468" t="s">
        <v>1692</v>
      </c>
      <c r="D244" s="262">
        <v>1</v>
      </c>
      <c r="E244" s="265" t="s">
        <v>148</v>
      </c>
      <c r="F244" s="262" t="s">
        <v>1490</v>
      </c>
      <c r="G244" s="265" t="s">
        <v>1664</v>
      </c>
      <c r="H244" s="265" t="s">
        <v>1523</v>
      </c>
      <c r="I244" s="265">
        <v>4</v>
      </c>
      <c r="J244" s="265" t="s">
        <v>712</v>
      </c>
      <c r="K244" s="265">
        <v>3875</v>
      </c>
      <c r="L244" s="296">
        <f t="shared" si="56"/>
        <v>3875</v>
      </c>
      <c r="M244" s="291">
        <f t="shared" si="57"/>
        <v>7750</v>
      </c>
      <c r="N244" s="266"/>
      <c r="O244" s="266"/>
    </row>
    <row r="245" spans="1:15" ht="15">
      <c r="A245" s="314"/>
      <c r="B245" s="265"/>
      <c r="C245" s="469" t="s">
        <v>1693</v>
      </c>
      <c r="D245" s="262">
        <v>1</v>
      </c>
      <c r="E245" s="265" t="s">
        <v>148</v>
      </c>
      <c r="F245" s="262" t="s">
        <v>1490</v>
      </c>
      <c r="G245" s="265" t="s">
        <v>1664</v>
      </c>
      <c r="H245" s="265" t="s">
        <v>1523</v>
      </c>
      <c r="I245" s="265">
        <v>4</v>
      </c>
      <c r="J245" s="265" t="s">
        <v>712</v>
      </c>
      <c r="K245" s="265">
        <v>3875</v>
      </c>
      <c r="L245" s="296">
        <f t="shared" si="56"/>
        <v>3875</v>
      </c>
      <c r="M245" s="291">
        <f t="shared" si="57"/>
        <v>7750</v>
      </c>
      <c r="N245" s="266"/>
      <c r="O245" s="266"/>
    </row>
    <row r="246" spans="1:15" ht="15">
      <c r="A246" s="314"/>
      <c r="B246" s="265"/>
      <c r="C246" s="415" t="s">
        <v>1694</v>
      </c>
      <c r="D246" s="262">
        <v>1</v>
      </c>
      <c r="E246" s="265" t="s">
        <v>148</v>
      </c>
      <c r="F246" s="262" t="s">
        <v>1490</v>
      </c>
      <c r="G246" s="265" t="s">
        <v>1664</v>
      </c>
      <c r="H246" s="265" t="s">
        <v>1523</v>
      </c>
      <c r="I246" s="265">
        <v>5</v>
      </c>
      <c r="J246" s="265" t="s">
        <v>917</v>
      </c>
      <c r="K246" s="265">
        <v>3875</v>
      </c>
      <c r="L246" s="296">
        <f t="shared" si="56"/>
        <v>3875</v>
      </c>
      <c r="M246" s="291">
        <f t="shared" si="57"/>
        <v>7750</v>
      </c>
      <c r="N246" s="266"/>
      <c r="O246" s="266"/>
    </row>
    <row r="247" spans="1:15" ht="15">
      <c r="A247" s="314"/>
      <c r="B247" s="265"/>
      <c r="C247" s="415" t="s">
        <v>1695</v>
      </c>
      <c r="D247" s="262">
        <v>1</v>
      </c>
      <c r="E247" s="265" t="s">
        <v>148</v>
      </c>
      <c r="F247" s="262" t="s">
        <v>1490</v>
      </c>
      <c r="G247" s="265" t="s">
        <v>1664</v>
      </c>
      <c r="H247" s="265" t="s">
        <v>1523</v>
      </c>
      <c r="I247" s="265">
        <v>5</v>
      </c>
      <c r="J247" s="265" t="s">
        <v>917</v>
      </c>
      <c r="K247" s="265">
        <v>3875</v>
      </c>
      <c r="L247" s="296">
        <f t="shared" si="56"/>
        <v>3875</v>
      </c>
      <c r="M247" s="291">
        <f t="shared" si="57"/>
        <v>7750</v>
      </c>
      <c r="N247" s="266"/>
      <c r="O247" s="266"/>
    </row>
    <row r="248" spans="1:15" ht="15">
      <c r="A248" s="314"/>
      <c r="B248" s="265"/>
      <c r="C248" s="299" t="s">
        <v>1696</v>
      </c>
      <c r="D248" s="262">
        <v>1</v>
      </c>
      <c r="E248" s="265" t="s">
        <v>148</v>
      </c>
      <c r="F248" s="262" t="s">
        <v>1490</v>
      </c>
      <c r="G248" s="265" t="s">
        <v>1664</v>
      </c>
      <c r="H248" s="265" t="s">
        <v>1523</v>
      </c>
      <c r="I248" s="265">
        <v>5</v>
      </c>
      <c r="J248" s="265" t="s">
        <v>917</v>
      </c>
      <c r="K248" s="265">
        <v>3875</v>
      </c>
      <c r="L248" s="296">
        <f t="shared" si="56"/>
        <v>3875</v>
      </c>
      <c r="M248" s="291">
        <f t="shared" si="57"/>
        <v>7750</v>
      </c>
      <c r="N248" s="266"/>
      <c r="O248" s="266"/>
    </row>
    <row r="249" spans="1:15" ht="15">
      <c r="A249" s="314"/>
      <c r="B249" s="265"/>
      <c r="C249" s="299" t="s">
        <v>1697</v>
      </c>
      <c r="D249" s="262">
        <v>1</v>
      </c>
      <c r="E249" s="265" t="s">
        <v>148</v>
      </c>
      <c r="F249" s="262" t="s">
        <v>1490</v>
      </c>
      <c r="G249" s="265" t="s">
        <v>1664</v>
      </c>
      <c r="H249" s="265" t="s">
        <v>1523</v>
      </c>
      <c r="I249" s="265">
        <v>5</v>
      </c>
      <c r="J249" s="265" t="s">
        <v>917</v>
      </c>
      <c r="K249" s="265">
        <v>3875</v>
      </c>
      <c r="L249" s="296">
        <f t="shared" si="56"/>
        <v>3875</v>
      </c>
      <c r="M249" s="291">
        <f t="shared" si="57"/>
        <v>7750</v>
      </c>
      <c r="N249" s="266"/>
      <c r="O249" s="266"/>
    </row>
    <row r="250" spans="1:15" s="426" customFormat="1" ht="15">
      <c r="A250" s="314"/>
      <c r="B250" s="422"/>
      <c r="C250" s="453" t="s">
        <v>1715</v>
      </c>
      <c r="D250" s="420">
        <v>1</v>
      </c>
      <c r="E250" s="422" t="s">
        <v>148</v>
      </c>
      <c r="F250" s="420" t="s">
        <v>1534</v>
      </c>
      <c r="G250" s="422" t="s">
        <v>364</v>
      </c>
      <c r="H250" s="422" t="s">
        <v>1430</v>
      </c>
      <c r="I250" s="422" t="s">
        <v>1535</v>
      </c>
      <c r="J250" s="422" t="s">
        <v>1882</v>
      </c>
      <c r="K250" s="422">
        <v>7500</v>
      </c>
      <c r="L250" s="423">
        <f t="shared" si="56"/>
        <v>7500</v>
      </c>
      <c r="M250" s="424">
        <f t="shared" si="57"/>
        <v>15000</v>
      </c>
      <c r="N250" s="425"/>
      <c r="O250" s="419"/>
    </row>
    <row r="251" spans="1:15" s="426" customFormat="1" ht="15">
      <c r="A251" s="314"/>
      <c r="B251" s="422"/>
      <c r="C251" s="453" t="s">
        <v>1716</v>
      </c>
      <c r="D251" s="420">
        <v>1</v>
      </c>
      <c r="E251" s="422" t="s">
        <v>148</v>
      </c>
      <c r="F251" s="420" t="s">
        <v>1534</v>
      </c>
      <c r="G251" s="422" t="s">
        <v>364</v>
      </c>
      <c r="H251" s="422" t="s">
        <v>1430</v>
      </c>
      <c r="I251" s="422" t="s">
        <v>1535</v>
      </c>
      <c r="J251" s="422" t="s">
        <v>1882</v>
      </c>
      <c r="K251" s="422">
        <v>7500</v>
      </c>
      <c r="L251" s="423">
        <f t="shared" ref="L251" si="58">K251</f>
        <v>7500</v>
      </c>
      <c r="M251" s="424">
        <f t="shared" ref="M251" si="59">L251+K251</f>
        <v>15000</v>
      </c>
      <c r="N251" s="425"/>
      <c r="O251" s="419"/>
    </row>
    <row r="252" spans="1:15" s="437" customFormat="1" ht="15">
      <c r="A252" s="314"/>
      <c r="B252" s="432"/>
      <c r="C252" s="415" t="s">
        <v>1698</v>
      </c>
      <c r="D252" s="433">
        <v>1</v>
      </c>
      <c r="E252" s="432" t="s">
        <v>148</v>
      </c>
      <c r="F252" s="433" t="s">
        <v>1534</v>
      </c>
      <c r="G252" s="432" t="s">
        <v>412</v>
      </c>
      <c r="H252" s="432" t="s">
        <v>1430</v>
      </c>
      <c r="I252" s="432" t="s">
        <v>1535</v>
      </c>
      <c r="J252" s="432" t="s">
        <v>414</v>
      </c>
      <c r="K252" s="432">
        <v>7500</v>
      </c>
      <c r="L252" s="434">
        <f t="shared" si="56"/>
        <v>7500</v>
      </c>
      <c r="M252" s="435">
        <f t="shared" si="57"/>
        <v>15000</v>
      </c>
      <c r="N252" s="436" t="s">
        <v>1431</v>
      </c>
      <c r="O252" s="431"/>
    </row>
    <row r="253" spans="1:15" s="437" customFormat="1" ht="15">
      <c r="A253" s="314"/>
      <c r="B253" s="432"/>
      <c r="C253" s="415" t="s">
        <v>1699</v>
      </c>
      <c r="D253" s="433">
        <v>1</v>
      </c>
      <c r="E253" s="432" t="s">
        <v>148</v>
      </c>
      <c r="F253" s="433" t="s">
        <v>1534</v>
      </c>
      <c r="G253" s="432" t="s">
        <v>412</v>
      </c>
      <c r="H253" s="432" t="s">
        <v>1430</v>
      </c>
      <c r="I253" s="432" t="s">
        <v>1535</v>
      </c>
      <c r="J253" s="432" t="s">
        <v>414</v>
      </c>
      <c r="K253" s="432">
        <v>7500</v>
      </c>
      <c r="L253" s="434">
        <f t="shared" si="56"/>
        <v>7500</v>
      </c>
      <c r="M253" s="435">
        <f t="shared" si="57"/>
        <v>15000</v>
      </c>
      <c r="N253" s="436" t="s">
        <v>1431</v>
      </c>
      <c r="O253" s="431"/>
    </row>
    <row r="254" spans="1:15" s="437" customFormat="1" ht="15">
      <c r="A254" s="314"/>
      <c r="B254" s="432"/>
      <c r="C254" s="415" t="s">
        <v>1700</v>
      </c>
      <c r="D254" s="433">
        <v>1</v>
      </c>
      <c r="E254" s="432" t="s">
        <v>148</v>
      </c>
      <c r="F254" s="433" t="s">
        <v>1534</v>
      </c>
      <c r="G254" s="432" t="s">
        <v>412</v>
      </c>
      <c r="H254" s="432" t="s">
        <v>1430</v>
      </c>
      <c r="I254" s="432" t="s">
        <v>1535</v>
      </c>
      <c r="J254" s="432" t="s">
        <v>414</v>
      </c>
      <c r="K254" s="432">
        <v>7500</v>
      </c>
      <c r="L254" s="434">
        <f t="shared" ref="L254" si="60">K254</f>
        <v>7500</v>
      </c>
      <c r="M254" s="435">
        <f t="shared" ref="M254" si="61">L254+K254</f>
        <v>15000</v>
      </c>
      <c r="N254" s="436" t="s">
        <v>1431</v>
      </c>
      <c r="O254" s="431"/>
    </row>
    <row r="255" spans="1:15" s="426" customFormat="1" ht="15">
      <c r="A255" s="314"/>
      <c r="B255" s="422"/>
      <c r="C255" s="453" t="s">
        <v>1866</v>
      </c>
      <c r="D255" s="420">
        <v>1</v>
      </c>
      <c r="E255" s="422" t="s">
        <v>148</v>
      </c>
      <c r="F255" s="420" t="s">
        <v>1534</v>
      </c>
      <c r="G255" s="422" t="s">
        <v>412</v>
      </c>
      <c r="H255" s="422" t="s">
        <v>1430</v>
      </c>
      <c r="I255" s="422" t="s">
        <v>1535</v>
      </c>
      <c r="J255" s="422" t="s">
        <v>414</v>
      </c>
      <c r="K255" s="422">
        <v>7500</v>
      </c>
      <c r="L255" s="423">
        <f t="shared" si="56"/>
        <v>7500</v>
      </c>
      <c r="M255" s="424">
        <f t="shared" si="57"/>
        <v>15000</v>
      </c>
      <c r="N255" s="425" t="s">
        <v>1431</v>
      </c>
      <c r="O255" s="419"/>
    </row>
    <row r="256" spans="1:15" ht="15">
      <c r="A256" s="314"/>
      <c r="B256" s="265"/>
      <c r="C256" s="289" t="s">
        <v>1701</v>
      </c>
      <c r="D256" s="262">
        <v>1</v>
      </c>
      <c r="E256" s="265" t="s">
        <v>148</v>
      </c>
      <c r="F256" s="262" t="s">
        <v>1534</v>
      </c>
      <c r="G256" s="265" t="s">
        <v>364</v>
      </c>
      <c r="H256" s="265" t="s">
        <v>1430</v>
      </c>
      <c r="I256" s="265" t="s">
        <v>1538</v>
      </c>
      <c r="J256" s="265" t="s">
        <v>905</v>
      </c>
      <c r="K256" s="265">
        <v>7287</v>
      </c>
      <c r="L256" s="296"/>
      <c r="M256" s="291">
        <f t="shared" si="57"/>
        <v>7287</v>
      </c>
      <c r="N256" s="266"/>
      <c r="O256" s="266"/>
    </row>
    <row r="257" spans="1:15" ht="15">
      <c r="A257" s="314"/>
      <c r="B257" s="265"/>
      <c r="C257" s="289" t="s">
        <v>1702</v>
      </c>
      <c r="D257" s="262">
        <v>1</v>
      </c>
      <c r="E257" s="265" t="s">
        <v>148</v>
      </c>
      <c r="F257" s="262" t="s">
        <v>1534</v>
      </c>
      <c r="G257" s="265" t="s">
        <v>364</v>
      </c>
      <c r="H257" s="265" t="s">
        <v>1430</v>
      </c>
      <c r="I257" s="265" t="s">
        <v>1538</v>
      </c>
      <c r="J257" s="265" t="s">
        <v>905</v>
      </c>
      <c r="K257" s="265">
        <v>7287</v>
      </c>
      <c r="L257" s="296"/>
      <c r="M257" s="291">
        <f t="shared" si="57"/>
        <v>7287</v>
      </c>
      <c r="N257" s="266"/>
      <c r="O257" s="266"/>
    </row>
    <row r="258" spans="1:15" ht="15">
      <c r="A258" s="314"/>
      <c r="B258" s="265"/>
      <c r="C258" s="288" t="s">
        <v>1723</v>
      </c>
      <c r="D258" s="262">
        <v>1</v>
      </c>
      <c r="E258" s="265" t="s">
        <v>148</v>
      </c>
      <c r="F258" s="262" t="s">
        <v>1534</v>
      </c>
      <c r="G258" s="265" t="s">
        <v>364</v>
      </c>
      <c r="H258" s="265" t="s">
        <v>1704</v>
      </c>
      <c r="I258" s="265" t="s">
        <v>1538</v>
      </c>
      <c r="J258" s="265" t="s">
        <v>905</v>
      </c>
      <c r="K258" s="265">
        <v>7287</v>
      </c>
      <c r="L258" s="296"/>
      <c r="M258" s="291">
        <f t="shared" si="57"/>
        <v>7287</v>
      </c>
      <c r="N258" s="266"/>
      <c r="O258" s="266"/>
    </row>
    <row r="259" spans="1:15" s="426" customFormat="1" ht="15">
      <c r="A259" s="314"/>
      <c r="B259" s="422"/>
      <c r="C259" s="421" t="s">
        <v>1726</v>
      </c>
      <c r="D259" s="420">
        <v>1</v>
      </c>
      <c r="E259" s="422" t="s">
        <v>148</v>
      </c>
      <c r="F259" s="420" t="s">
        <v>1534</v>
      </c>
      <c r="G259" s="422" t="s">
        <v>364</v>
      </c>
      <c r="H259" s="422" t="s">
        <v>1430</v>
      </c>
      <c r="I259" s="422" t="s">
        <v>1538</v>
      </c>
      <c r="J259" s="422" t="s">
        <v>905</v>
      </c>
      <c r="K259" s="422">
        <v>7287</v>
      </c>
      <c r="L259" s="423"/>
      <c r="M259" s="424">
        <f t="shared" ref="M259:M260" si="62">L259+K259</f>
        <v>7287</v>
      </c>
      <c r="N259" s="419"/>
      <c r="O259" s="419"/>
    </row>
    <row r="260" spans="1:15" s="426" customFormat="1" ht="15">
      <c r="A260" s="314"/>
      <c r="B260" s="422"/>
      <c r="C260" s="452" t="s">
        <v>1703</v>
      </c>
      <c r="D260" s="420">
        <v>1</v>
      </c>
      <c r="E260" s="422" t="s">
        <v>148</v>
      </c>
      <c r="F260" s="420" t="s">
        <v>1534</v>
      </c>
      <c r="G260" s="422" t="s">
        <v>364</v>
      </c>
      <c r="H260" s="422" t="s">
        <v>1704</v>
      </c>
      <c r="I260" s="422" t="s">
        <v>1538</v>
      </c>
      <c r="J260" s="422" t="s">
        <v>905</v>
      </c>
      <c r="K260" s="422">
        <v>7287</v>
      </c>
      <c r="L260" s="423"/>
      <c r="M260" s="424">
        <f t="shared" si="62"/>
        <v>7287</v>
      </c>
      <c r="N260" s="419"/>
      <c r="O260" s="419"/>
    </row>
    <row r="261" spans="1:15" ht="15">
      <c r="A261" s="314"/>
      <c r="B261" s="265"/>
      <c r="C261" s="288" t="s">
        <v>1705</v>
      </c>
      <c r="D261" s="262">
        <v>1</v>
      </c>
      <c r="E261" s="265" t="s">
        <v>148</v>
      </c>
      <c r="F261" s="262" t="s">
        <v>1534</v>
      </c>
      <c r="G261" s="265" t="s">
        <v>412</v>
      </c>
      <c r="H261" s="265" t="s">
        <v>1462</v>
      </c>
      <c r="I261" s="265" t="s">
        <v>1538</v>
      </c>
      <c r="J261" s="265" t="s">
        <v>853</v>
      </c>
      <c r="K261" s="265">
        <v>6767</v>
      </c>
      <c r="L261" s="296"/>
      <c r="M261" s="291">
        <f t="shared" si="57"/>
        <v>6767</v>
      </c>
      <c r="N261" s="266"/>
      <c r="O261" s="266"/>
    </row>
    <row r="262" spans="1:15" ht="15">
      <c r="A262" s="314"/>
      <c r="B262" s="265"/>
      <c r="C262" s="451" t="s">
        <v>1706</v>
      </c>
      <c r="D262" s="262">
        <v>1</v>
      </c>
      <c r="E262" s="265" t="s">
        <v>148</v>
      </c>
      <c r="F262" s="262" t="s">
        <v>1534</v>
      </c>
      <c r="G262" s="265" t="s">
        <v>759</v>
      </c>
      <c r="H262" s="265" t="s">
        <v>1462</v>
      </c>
      <c r="I262" s="265" t="s">
        <v>1535</v>
      </c>
      <c r="J262" s="265" t="s">
        <v>760</v>
      </c>
      <c r="K262" s="265">
        <v>7000</v>
      </c>
      <c r="L262" s="296">
        <f t="shared" si="56"/>
        <v>7000</v>
      </c>
      <c r="M262" s="291">
        <f t="shared" si="57"/>
        <v>14000</v>
      </c>
      <c r="N262" s="266" t="s">
        <v>1467</v>
      </c>
      <c r="O262" s="266"/>
    </row>
    <row r="263" spans="1:15" ht="15">
      <c r="A263" s="314"/>
      <c r="B263" s="265"/>
      <c r="C263" s="459" t="s">
        <v>1618</v>
      </c>
      <c r="D263" s="262">
        <v>1</v>
      </c>
      <c r="E263" s="265" t="s">
        <v>148</v>
      </c>
      <c r="F263" s="262" t="s">
        <v>1534</v>
      </c>
      <c r="G263" s="265" t="s">
        <v>759</v>
      </c>
      <c r="H263" s="265" t="s">
        <v>1462</v>
      </c>
      <c r="I263" s="265" t="s">
        <v>1535</v>
      </c>
      <c r="J263" s="265" t="s">
        <v>760</v>
      </c>
      <c r="K263" s="265">
        <v>7000</v>
      </c>
      <c r="L263" s="296">
        <f t="shared" si="56"/>
        <v>7000</v>
      </c>
      <c r="M263" s="291">
        <f t="shared" si="57"/>
        <v>14000</v>
      </c>
      <c r="N263" s="266" t="s">
        <v>1467</v>
      </c>
      <c r="O263" s="266"/>
    </row>
    <row r="264" spans="1:15" s="426" customFormat="1" ht="15">
      <c r="A264" s="314"/>
      <c r="B264" s="422"/>
      <c r="C264" s="460" t="s">
        <v>1867</v>
      </c>
      <c r="D264" s="420">
        <v>1</v>
      </c>
      <c r="E264" s="422" t="s">
        <v>148</v>
      </c>
      <c r="F264" s="420" t="s">
        <v>1534</v>
      </c>
      <c r="G264" s="422" t="s">
        <v>759</v>
      </c>
      <c r="H264" s="422" t="s">
        <v>1462</v>
      </c>
      <c r="I264" s="422" t="s">
        <v>1535</v>
      </c>
      <c r="J264" s="422" t="s">
        <v>760</v>
      </c>
      <c r="K264" s="422">
        <v>7000</v>
      </c>
      <c r="L264" s="423">
        <f t="shared" ref="L264:L265" si="63">K264</f>
        <v>7000</v>
      </c>
      <c r="M264" s="424">
        <f t="shared" ref="M264:M265" si="64">L264+K264</f>
        <v>14000</v>
      </c>
      <c r="N264" s="419" t="s">
        <v>1467</v>
      </c>
      <c r="O264" s="419"/>
    </row>
    <row r="265" spans="1:15" s="426" customFormat="1" ht="15">
      <c r="A265" s="314"/>
      <c r="B265" s="422"/>
      <c r="C265" s="460" t="s">
        <v>1868</v>
      </c>
      <c r="D265" s="420">
        <v>1</v>
      </c>
      <c r="E265" s="422" t="s">
        <v>148</v>
      </c>
      <c r="F265" s="420" t="s">
        <v>1534</v>
      </c>
      <c r="G265" s="422" t="s">
        <v>759</v>
      </c>
      <c r="H265" s="422" t="s">
        <v>1462</v>
      </c>
      <c r="I265" s="422" t="s">
        <v>1535</v>
      </c>
      <c r="J265" s="422" t="s">
        <v>760</v>
      </c>
      <c r="K265" s="422">
        <v>7000</v>
      </c>
      <c r="L265" s="423">
        <f t="shared" si="63"/>
        <v>7000</v>
      </c>
      <c r="M265" s="424">
        <f t="shared" si="64"/>
        <v>14000</v>
      </c>
      <c r="N265" s="419" t="s">
        <v>1467</v>
      </c>
      <c r="O265" s="419"/>
    </row>
    <row r="266" spans="1:15" s="426" customFormat="1" ht="15">
      <c r="A266" s="314"/>
      <c r="B266" s="422"/>
      <c r="C266" s="460" t="s">
        <v>1869</v>
      </c>
      <c r="D266" s="420">
        <v>1</v>
      </c>
      <c r="E266" s="422" t="s">
        <v>148</v>
      </c>
      <c r="F266" s="420" t="s">
        <v>1534</v>
      </c>
      <c r="G266" s="422" t="s">
        <v>759</v>
      </c>
      <c r="H266" s="422" t="s">
        <v>1462</v>
      </c>
      <c r="I266" s="422" t="s">
        <v>1535</v>
      </c>
      <c r="J266" s="422" t="s">
        <v>760</v>
      </c>
      <c r="K266" s="422">
        <v>7000</v>
      </c>
      <c r="L266" s="423">
        <f t="shared" si="56"/>
        <v>7000</v>
      </c>
      <c r="M266" s="424">
        <f t="shared" si="57"/>
        <v>14000</v>
      </c>
      <c r="N266" s="419" t="s">
        <v>1467</v>
      </c>
      <c r="O266" s="419"/>
    </row>
    <row r="267" spans="1:15" s="426" customFormat="1" ht="15">
      <c r="A267" s="314"/>
      <c r="B267" s="422"/>
      <c r="C267" s="460" t="s">
        <v>1870</v>
      </c>
      <c r="D267" s="420">
        <v>1</v>
      </c>
      <c r="E267" s="422" t="s">
        <v>148</v>
      </c>
      <c r="F267" s="420" t="s">
        <v>1534</v>
      </c>
      <c r="G267" s="422" t="s">
        <v>759</v>
      </c>
      <c r="H267" s="422" t="s">
        <v>1462</v>
      </c>
      <c r="I267" s="422" t="s">
        <v>1535</v>
      </c>
      <c r="J267" s="422" t="s">
        <v>760</v>
      </c>
      <c r="K267" s="422">
        <v>7000</v>
      </c>
      <c r="L267" s="423">
        <f t="shared" ref="L267" si="65">K267</f>
        <v>7000</v>
      </c>
      <c r="M267" s="424">
        <f t="shared" ref="M267" si="66">L267+K267</f>
        <v>14000</v>
      </c>
      <c r="N267" s="419" t="s">
        <v>1467</v>
      </c>
      <c r="O267" s="419"/>
    </row>
    <row r="268" spans="1:15" ht="15">
      <c r="A268" s="314"/>
      <c r="B268" s="265"/>
      <c r="C268" s="451" t="s">
        <v>1707</v>
      </c>
      <c r="D268" s="262">
        <v>1</v>
      </c>
      <c r="E268" s="265" t="s">
        <v>148</v>
      </c>
      <c r="F268" s="262" t="s">
        <v>1534</v>
      </c>
      <c r="G268" s="265" t="s">
        <v>759</v>
      </c>
      <c r="H268" s="265" t="s">
        <v>1462</v>
      </c>
      <c r="I268" s="265" t="s">
        <v>1535</v>
      </c>
      <c r="J268" s="265" t="s">
        <v>760</v>
      </c>
      <c r="K268" s="265">
        <v>7000</v>
      </c>
      <c r="L268" s="296">
        <f t="shared" si="56"/>
        <v>7000</v>
      </c>
      <c r="M268" s="291">
        <f t="shared" si="57"/>
        <v>14000</v>
      </c>
      <c r="N268" s="293" t="s">
        <v>1431</v>
      </c>
      <c r="O268" s="266"/>
    </row>
    <row r="269" spans="1:15" ht="15">
      <c r="A269" s="314"/>
      <c r="B269" s="265"/>
      <c r="C269" s="416" t="s">
        <v>1708</v>
      </c>
      <c r="D269" s="262">
        <v>1</v>
      </c>
      <c r="E269" s="265" t="s">
        <v>148</v>
      </c>
      <c r="F269" s="262" t="s">
        <v>1534</v>
      </c>
      <c r="G269" s="265" t="s">
        <v>759</v>
      </c>
      <c r="H269" s="265" t="s">
        <v>1462</v>
      </c>
      <c r="I269" s="265" t="s">
        <v>1538</v>
      </c>
      <c r="J269" s="265" t="s">
        <v>933</v>
      </c>
      <c r="K269" s="265">
        <v>6767</v>
      </c>
      <c r="L269" s="296"/>
      <c r="M269" s="291">
        <f t="shared" si="57"/>
        <v>6767</v>
      </c>
      <c r="N269" s="266"/>
      <c r="O269" s="266"/>
    </row>
    <row r="270" spans="1:15" ht="15">
      <c r="A270" s="314"/>
      <c r="B270" s="265"/>
      <c r="C270" s="451" t="s">
        <v>1709</v>
      </c>
      <c r="D270" s="262">
        <v>1</v>
      </c>
      <c r="E270" s="265" t="s">
        <v>148</v>
      </c>
      <c r="F270" s="262" t="s">
        <v>1534</v>
      </c>
      <c r="G270" s="265" t="s">
        <v>759</v>
      </c>
      <c r="H270" s="265" t="s">
        <v>1462</v>
      </c>
      <c r="I270" s="265" t="s">
        <v>1538</v>
      </c>
      <c r="J270" s="265" t="s">
        <v>933</v>
      </c>
      <c r="K270" s="265">
        <v>6767</v>
      </c>
      <c r="L270" s="296"/>
      <c r="M270" s="291">
        <f t="shared" si="57"/>
        <v>6767</v>
      </c>
      <c r="N270" s="266"/>
      <c r="O270" s="266"/>
    </row>
    <row r="271" spans="1:15" ht="15">
      <c r="A271" s="314"/>
      <c r="B271" s="265"/>
      <c r="C271" s="446" t="s">
        <v>1645</v>
      </c>
      <c r="D271" s="262">
        <v>1</v>
      </c>
      <c r="E271" s="265" t="s">
        <v>148</v>
      </c>
      <c r="F271" s="262" t="s">
        <v>1534</v>
      </c>
      <c r="G271" s="265" t="s">
        <v>759</v>
      </c>
      <c r="H271" s="265" t="s">
        <v>1462</v>
      </c>
      <c r="I271" s="265" t="s">
        <v>1538</v>
      </c>
      <c r="J271" s="265" t="s">
        <v>933</v>
      </c>
      <c r="K271" s="265">
        <v>6767</v>
      </c>
      <c r="L271" s="296"/>
      <c r="M271" s="291">
        <f t="shared" si="57"/>
        <v>6767</v>
      </c>
      <c r="N271" s="266"/>
      <c r="O271" s="266"/>
    </row>
    <row r="272" spans="1:15" ht="15">
      <c r="A272" s="314"/>
      <c r="B272" s="265"/>
      <c r="C272" s="451" t="s">
        <v>1710</v>
      </c>
      <c r="D272" s="262">
        <v>1</v>
      </c>
      <c r="E272" s="265" t="s">
        <v>148</v>
      </c>
      <c r="F272" s="262" t="s">
        <v>1534</v>
      </c>
      <c r="G272" s="265" t="s">
        <v>759</v>
      </c>
      <c r="H272" s="265" t="s">
        <v>1462</v>
      </c>
      <c r="I272" s="265" t="s">
        <v>1538</v>
      </c>
      <c r="J272" s="265" t="s">
        <v>933</v>
      </c>
      <c r="K272" s="265">
        <v>6767</v>
      </c>
      <c r="L272" s="296"/>
      <c r="M272" s="291">
        <f t="shared" si="57"/>
        <v>6767</v>
      </c>
      <c r="N272" s="266"/>
      <c r="O272" s="266"/>
    </row>
    <row r="273" spans="1:15" ht="15">
      <c r="A273" s="314"/>
      <c r="B273" s="265"/>
      <c r="C273" s="451" t="s">
        <v>1711</v>
      </c>
      <c r="D273" s="262">
        <v>1</v>
      </c>
      <c r="E273" s="265" t="s">
        <v>148</v>
      </c>
      <c r="F273" s="262" t="s">
        <v>1534</v>
      </c>
      <c r="G273" s="265" t="s">
        <v>759</v>
      </c>
      <c r="H273" s="265" t="s">
        <v>1462</v>
      </c>
      <c r="I273" s="265" t="s">
        <v>1538</v>
      </c>
      <c r="J273" s="265" t="s">
        <v>933</v>
      </c>
      <c r="K273" s="265">
        <v>6767</v>
      </c>
      <c r="L273" s="296"/>
      <c r="M273" s="291">
        <f t="shared" si="57"/>
        <v>6767</v>
      </c>
      <c r="N273" s="266"/>
      <c r="O273" s="266"/>
    </row>
    <row r="274" spans="1:15" ht="15">
      <c r="A274" s="314"/>
      <c r="B274" s="265"/>
      <c r="C274" s="451" t="s">
        <v>1712</v>
      </c>
      <c r="D274" s="262">
        <v>1</v>
      </c>
      <c r="E274" s="265" t="s">
        <v>148</v>
      </c>
      <c r="F274" s="262" t="s">
        <v>1534</v>
      </c>
      <c r="G274" s="265" t="s">
        <v>759</v>
      </c>
      <c r="H274" s="265" t="s">
        <v>1462</v>
      </c>
      <c r="I274" s="265" t="s">
        <v>1538</v>
      </c>
      <c r="J274" s="265" t="s">
        <v>933</v>
      </c>
      <c r="K274" s="265">
        <v>6767</v>
      </c>
      <c r="L274" s="296"/>
      <c r="M274" s="291">
        <f t="shared" si="57"/>
        <v>6767</v>
      </c>
      <c r="N274" s="266"/>
      <c r="O274" s="266"/>
    </row>
    <row r="275" spans="1:15" ht="15">
      <c r="A275" s="314"/>
      <c r="B275" s="265"/>
      <c r="C275" s="451" t="s">
        <v>1713</v>
      </c>
      <c r="D275" s="262">
        <v>1</v>
      </c>
      <c r="E275" s="265" t="s">
        <v>148</v>
      </c>
      <c r="F275" s="262" t="s">
        <v>1534</v>
      </c>
      <c r="G275" s="265" t="s">
        <v>759</v>
      </c>
      <c r="H275" s="265" t="s">
        <v>1462</v>
      </c>
      <c r="I275" s="265" t="s">
        <v>1538</v>
      </c>
      <c r="J275" s="265" t="s">
        <v>933</v>
      </c>
      <c r="K275" s="265">
        <v>6767</v>
      </c>
      <c r="L275" s="296"/>
      <c r="M275" s="291">
        <f t="shared" si="57"/>
        <v>6767</v>
      </c>
      <c r="N275" s="266"/>
      <c r="O275" s="266"/>
    </row>
    <row r="276" spans="1:15" ht="15">
      <c r="A276" s="314"/>
      <c r="B276" s="265"/>
      <c r="C276" s="451" t="s">
        <v>1714</v>
      </c>
      <c r="D276" s="262">
        <v>1</v>
      </c>
      <c r="E276" s="265" t="s">
        <v>148</v>
      </c>
      <c r="F276" s="262" t="s">
        <v>1534</v>
      </c>
      <c r="G276" s="265" t="s">
        <v>759</v>
      </c>
      <c r="H276" s="265" t="s">
        <v>1462</v>
      </c>
      <c r="I276" s="265" t="s">
        <v>1538</v>
      </c>
      <c r="J276" s="265" t="s">
        <v>933</v>
      </c>
      <c r="K276" s="265">
        <v>6767</v>
      </c>
      <c r="L276" s="296"/>
      <c r="M276" s="291">
        <f t="shared" si="57"/>
        <v>6767</v>
      </c>
      <c r="N276" s="266"/>
      <c r="O276" s="266"/>
    </row>
    <row r="277" spans="1:15" ht="15">
      <c r="A277" s="314"/>
      <c r="B277" s="265"/>
      <c r="C277" s="451" t="s">
        <v>1718</v>
      </c>
      <c r="D277" s="262">
        <v>1</v>
      </c>
      <c r="E277" s="265" t="s">
        <v>148</v>
      </c>
      <c r="F277" s="262" t="s">
        <v>1534</v>
      </c>
      <c r="G277" s="265" t="s">
        <v>364</v>
      </c>
      <c r="H277" s="265" t="s">
        <v>1462</v>
      </c>
      <c r="I277" s="265" t="s">
        <v>1535</v>
      </c>
      <c r="J277" s="265" t="s">
        <v>774</v>
      </c>
      <c r="K277" s="265">
        <v>7000</v>
      </c>
      <c r="L277" s="296">
        <f t="shared" si="56"/>
        <v>7000</v>
      </c>
      <c r="M277" s="291">
        <f t="shared" si="57"/>
        <v>14000</v>
      </c>
      <c r="N277" s="266" t="s">
        <v>1467</v>
      </c>
      <c r="O277" s="266"/>
    </row>
    <row r="278" spans="1:15" ht="15">
      <c r="A278" s="314"/>
      <c r="B278" s="265"/>
      <c r="C278" s="451" t="s">
        <v>1719</v>
      </c>
      <c r="D278" s="262">
        <v>1</v>
      </c>
      <c r="E278" s="265" t="s">
        <v>148</v>
      </c>
      <c r="F278" s="262" t="s">
        <v>1534</v>
      </c>
      <c r="G278" s="265" t="s">
        <v>364</v>
      </c>
      <c r="H278" s="265" t="s">
        <v>1462</v>
      </c>
      <c r="I278" s="265" t="s">
        <v>1535</v>
      </c>
      <c r="J278" s="265" t="s">
        <v>774</v>
      </c>
      <c r="K278" s="265">
        <v>7000</v>
      </c>
      <c r="L278" s="296">
        <f t="shared" si="56"/>
        <v>7000</v>
      </c>
      <c r="M278" s="291">
        <f t="shared" si="57"/>
        <v>14000</v>
      </c>
      <c r="N278" s="266" t="s">
        <v>1467</v>
      </c>
      <c r="O278" s="266"/>
    </row>
    <row r="279" spans="1:15" ht="15">
      <c r="A279" s="314"/>
      <c r="B279" s="265"/>
      <c r="C279" s="451" t="s">
        <v>1717</v>
      </c>
      <c r="D279" s="262">
        <v>1</v>
      </c>
      <c r="E279" s="265" t="s">
        <v>148</v>
      </c>
      <c r="F279" s="262" t="s">
        <v>1534</v>
      </c>
      <c r="G279" s="265" t="s">
        <v>364</v>
      </c>
      <c r="H279" s="265" t="s">
        <v>1430</v>
      </c>
      <c r="I279" s="265" t="s">
        <v>1535</v>
      </c>
      <c r="J279" s="265" t="s">
        <v>774</v>
      </c>
      <c r="K279" s="265">
        <v>7500</v>
      </c>
      <c r="L279" s="296">
        <f t="shared" ref="L279" si="67">K279</f>
        <v>7500</v>
      </c>
      <c r="M279" s="291">
        <f t="shared" ref="M279" si="68">L279+K279</f>
        <v>15000</v>
      </c>
      <c r="N279" s="266" t="s">
        <v>1467</v>
      </c>
      <c r="O279" s="266"/>
    </row>
    <row r="280" spans="1:15" s="426" customFormat="1" ht="15">
      <c r="A280" s="314"/>
      <c r="B280" s="422"/>
      <c r="C280" s="452" t="s">
        <v>1871</v>
      </c>
      <c r="D280" s="420">
        <v>1</v>
      </c>
      <c r="E280" s="422" t="s">
        <v>148</v>
      </c>
      <c r="F280" s="420" t="s">
        <v>1534</v>
      </c>
      <c r="G280" s="422" t="s">
        <v>364</v>
      </c>
      <c r="H280" s="422" t="s">
        <v>1430</v>
      </c>
      <c r="I280" s="422" t="s">
        <v>1535</v>
      </c>
      <c r="J280" s="422" t="s">
        <v>774</v>
      </c>
      <c r="K280" s="422">
        <v>7500</v>
      </c>
      <c r="L280" s="423">
        <f t="shared" ref="L280" si="69">K280</f>
        <v>7500</v>
      </c>
      <c r="M280" s="424">
        <f t="shared" ref="M280" si="70">L280+K280</f>
        <v>15000</v>
      </c>
      <c r="N280" s="419" t="s">
        <v>1467</v>
      </c>
      <c r="O280" s="419"/>
    </row>
    <row r="281" spans="1:15" ht="15">
      <c r="A281" s="314"/>
      <c r="B281" s="265"/>
      <c r="C281" s="451" t="s">
        <v>1720</v>
      </c>
      <c r="D281" s="262">
        <v>1</v>
      </c>
      <c r="E281" s="265" t="s">
        <v>148</v>
      </c>
      <c r="F281" s="262" t="s">
        <v>1534</v>
      </c>
      <c r="G281" s="265" t="s">
        <v>364</v>
      </c>
      <c r="H281" s="265" t="s">
        <v>1462</v>
      </c>
      <c r="I281" s="265" t="s">
        <v>1535</v>
      </c>
      <c r="J281" s="265" t="s">
        <v>774</v>
      </c>
      <c r="K281" s="265">
        <v>7000</v>
      </c>
      <c r="L281" s="296">
        <f t="shared" si="56"/>
        <v>7000</v>
      </c>
      <c r="M281" s="291">
        <f t="shared" si="57"/>
        <v>14000</v>
      </c>
      <c r="N281" s="266" t="s">
        <v>1467</v>
      </c>
      <c r="O281" s="266"/>
    </row>
    <row r="282" spans="1:15" s="426" customFormat="1" ht="15">
      <c r="A282" s="314"/>
      <c r="B282" s="422"/>
      <c r="C282" s="452" t="s">
        <v>1872</v>
      </c>
      <c r="D282" s="420">
        <v>1</v>
      </c>
      <c r="E282" s="422" t="s">
        <v>148</v>
      </c>
      <c r="F282" s="420" t="s">
        <v>1534</v>
      </c>
      <c r="G282" s="422" t="s">
        <v>364</v>
      </c>
      <c r="H282" s="422" t="s">
        <v>1462</v>
      </c>
      <c r="I282" s="422" t="s">
        <v>1535</v>
      </c>
      <c r="J282" s="422" t="s">
        <v>774</v>
      </c>
      <c r="K282" s="422">
        <v>7000</v>
      </c>
      <c r="L282" s="423">
        <f t="shared" si="56"/>
        <v>7000</v>
      </c>
      <c r="M282" s="424">
        <f t="shared" si="57"/>
        <v>14000</v>
      </c>
      <c r="N282" s="419" t="s">
        <v>1467</v>
      </c>
      <c r="O282" s="419"/>
    </row>
    <row r="283" spans="1:15" s="426" customFormat="1" ht="15">
      <c r="A283" s="314"/>
      <c r="B283" s="422"/>
      <c r="C283" s="452" t="s">
        <v>1873</v>
      </c>
      <c r="D283" s="420">
        <v>1</v>
      </c>
      <c r="E283" s="422" t="s">
        <v>148</v>
      </c>
      <c r="F283" s="420" t="s">
        <v>1534</v>
      </c>
      <c r="G283" s="422" t="s">
        <v>364</v>
      </c>
      <c r="H283" s="422" t="s">
        <v>1462</v>
      </c>
      <c r="I283" s="422" t="s">
        <v>1535</v>
      </c>
      <c r="J283" s="422" t="s">
        <v>774</v>
      </c>
      <c r="K283" s="422">
        <v>7000</v>
      </c>
      <c r="L283" s="423">
        <f t="shared" si="56"/>
        <v>7000</v>
      </c>
      <c r="M283" s="424">
        <f t="shared" si="57"/>
        <v>14000</v>
      </c>
      <c r="N283" s="419" t="s">
        <v>1467</v>
      </c>
      <c r="O283" s="419"/>
    </row>
    <row r="284" spans="1:15" s="426" customFormat="1" ht="15">
      <c r="A284" s="314"/>
      <c r="B284" s="422"/>
      <c r="C284" s="452" t="s">
        <v>1874</v>
      </c>
      <c r="D284" s="420">
        <v>1</v>
      </c>
      <c r="E284" s="422" t="s">
        <v>148</v>
      </c>
      <c r="F284" s="420" t="s">
        <v>1534</v>
      </c>
      <c r="G284" s="422" t="s">
        <v>364</v>
      </c>
      <c r="H284" s="422" t="s">
        <v>1462</v>
      </c>
      <c r="I284" s="422" t="s">
        <v>1535</v>
      </c>
      <c r="J284" s="422" t="s">
        <v>774</v>
      </c>
      <c r="K284" s="422">
        <v>7000</v>
      </c>
      <c r="L284" s="423">
        <f t="shared" si="56"/>
        <v>7000</v>
      </c>
      <c r="M284" s="424">
        <f t="shared" si="57"/>
        <v>14000</v>
      </c>
      <c r="N284" s="419" t="s">
        <v>1467</v>
      </c>
      <c r="O284" s="419"/>
    </row>
    <row r="285" spans="1:15" ht="15">
      <c r="A285" s="314"/>
      <c r="B285" s="265"/>
      <c r="C285" s="451" t="s">
        <v>1721</v>
      </c>
      <c r="D285" s="262">
        <v>1</v>
      </c>
      <c r="E285" s="265" t="s">
        <v>148</v>
      </c>
      <c r="F285" s="262" t="s">
        <v>1534</v>
      </c>
      <c r="G285" s="265" t="s">
        <v>364</v>
      </c>
      <c r="H285" s="265" t="s">
        <v>1462</v>
      </c>
      <c r="I285" s="265" t="s">
        <v>1535</v>
      </c>
      <c r="J285" s="265" t="s">
        <v>774</v>
      </c>
      <c r="K285" s="265">
        <v>7000</v>
      </c>
      <c r="L285" s="296">
        <f t="shared" si="56"/>
        <v>7000</v>
      </c>
      <c r="M285" s="291">
        <f t="shared" si="57"/>
        <v>14000</v>
      </c>
      <c r="N285" s="266" t="s">
        <v>1467</v>
      </c>
      <c r="O285" s="266"/>
    </row>
    <row r="286" spans="1:15" ht="15">
      <c r="A286" s="314"/>
      <c r="B286" s="265"/>
      <c r="C286" s="451" t="s">
        <v>1722</v>
      </c>
      <c r="D286" s="262">
        <v>1</v>
      </c>
      <c r="E286" s="265" t="s">
        <v>148</v>
      </c>
      <c r="F286" s="262" t="s">
        <v>1534</v>
      </c>
      <c r="G286" s="265" t="s">
        <v>364</v>
      </c>
      <c r="H286" s="265" t="s">
        <v>1523</v>
      </c>
      <c r="I286" s="265" t="s">
        <v>1535</v>
      </c>
      <c r="J286" s="265" t="s">
        <v>774</v>
      </c>
      <c r="K286" s="265">
        <v>7000</v>
      </c>
      <c r="L286" s="296">
        <f t="shared" si="56"/>
        <v>7000</v>
      </c>
      <c r="M286" s="291">
        <f t="shared" si="57"/>
        <v>14000</v>
      </c>
      <c r="N286" s="266" t="s">
        <v>1467</v>
      </c>
      <c r="O286" s="266"/>
    </row>
    <row r="287" spans="1:15" ht="15">
      <c r="A287" s="314"/>
      <c r="B287" s="265"/>
      <c r="C287" s="416" t="s">
        <v>1724</v>
      </c>
      <c r="D287" s="262">
        <v>1</v>
      </c>
      <c r="E287" s="265" t="s">
        <v>148</v>
      </c>
      <c r="F287" s="262" t="s">
        <v>1534</v>
      </c>
      <c r="G287" s="265" t="s">
        <v>364</v>
      </c>
      <c r="H287" s="265" t="s">
        <v>1523</v>
      </c>
      <c r="I287" s="265" t="s">
        <v>1538</v>
      </c>
      <c r="J287" s="265" t="s">
        <v>934</v>
      </c>
      <c r="K287" s="265">
        <v>6767</v>
      </c>
      <c r="L287" s="296"/>
      <c r="M287" s="291">
        <f t="shared" si="57"/>
        <v>6767</v>
      </c>
      <c r="N287" s="266"/>
      <c r="O287" s="266"/>
    </row>
    <row r="288" spans="1:15" ht="15">
      <c r="A288" s="314"/>
      <c r="B288" s="265"/>
      <c r="C288" s="416" t="s">
        <v>1725</v>
      </c>
      <c r="D288" s="262">
        <v>1</v>
      </c>
      <c r="E288" s="265" t="s">
        <v>148</v>
      </c>
      <c r="F288" s="262" t="s">
        <v>1534</v>
      </c>
      <c r="G288" s="265" t="s">
        <v>364</v>
      </c>
      <c r="H288" s="265" t="s">
        <v>1523</v>
      </c>
      <c r="I288" s="265" t="s">
        <v>1538</v>
      </c>
      <c r="J288" s="265" t="s">
        <v>934</v>
      </c>
      <c r="K288" s="265">
        <v>6767</v>
      </c>
      <c r="L288" s="296"/>
      <c r="M288" s="291">
        <f t="shared" si="57"/>
        <v>6767</v>
      </c>
      <c r="N288" s="266"/>
      <c r="O288" s="266"/>
    </row>
    <row r="289" spans="1:15" s="426" customFormat="1" ht="15">
      <c r="A289" s="314"/>
      <c r="B289" s="422"/>
      <c r="C289" s="419" t="s">
        <v>1875</v>
      </c>
      <c r="D289" s="420">
        <v>1</v>
      </c>
      <c r="E289" s="422" t="s">
        <v>148</v>
      </c>
      <c r="F289" s="420" t="s">
        <v>1490</v>
      </c>
      <c r="G289" s="422" t="s">
        <v>1728</v>
      </c>
      <c r="H289" s="422" t="s">
        <v>1523</v>
      </c>
      <c r="I289" s="422" t="s">
        <v>1535</v>
      </c>
      <c r="J289" s="422" t="s">
        <v>1729</v>
      </c>
      <c r="K289" s="422">
        <v>7000</v>
      </c>
      <c r="L289" s="423">
        <f t="shared" ref="L289" si="71">K289</f>
        <v>7000</v>
      </c>
      <c r="M289" s="424">
        <f t="shared" ref="M289" si="72">L289+K289</f>
        <v>14000</v>
      </c>
      <c r="N289" s="419" t="s">
        <v>1467</v>
      </c>
      <c r="O289" s="419"/>
    </row>
    <row r="290" spans="1:15" s="426" customFormat="1" ht="15">
      <c r="A290" s="314"/>
      <c r="B290" s="422"/>
      <c r="C290" s="419" t="s">
        <v>1876</v>
      </c>
      <c r="D290" s="420">
        <v>1</v>
      </c>
      <c r="E290" s="422" t="s">
        <v>148</v>
      </c>
      <c r="F290" s="420" t="s">
        <v>1490</v>
      </c>
      <c r="G290" s="422" t="s">
        <v>1728</v>
      </c>
      <c r="H290" s="422" t="s">
        <v>1523</v>
      </c>
      <c r="I290" s="422" t="s">
        <v>1535</v>
      </c>
      <c r="J290" s="422" t="s">
        <v>1729</v>
      </c>
      <c r="K290" s="422">
        <v>7000</v>
      </c>
      <c r="L290" s="423">
        <f t="shared" ref="L290" si="73">K290</f>
        <v>7000</v>
      </c>
      <c r="M290" s="424">
        <f t="shared" ref="M290" si="74">L290+K290</f>
        <v>14000</v>
      </c>
      <c r="N290" s="419" t="s">
        <v>1467</v>
      </c>
      <c r="O290" s="419"/>
    </row>
    <row r="291" spans="1:15" ht="15">
      <c r="A291" s="314"/>
      <c r="B291" s="265"/>
      <c r="C291" s="416" t="s">
        <v>1727</v>
      </c>
      <c r="D291" s="262">
        <v>1</v>
      </c>
      <c r="E291" s="265" t="s">
        <v>148</v>
      </c>
      <c r="F291" s="262" t="s">
        <v>1490</v>
      </c>
      <c r="G291" s="265" t="s">
        <v>1728</v>
      </c>
      <c r="H291" s="265" t="s">
        <v>1523</v>
      </c>
      <c r="I291" s="265" t="s">
        <v>1535</v>
      </c>
      <c r="J291" s="265" t="s">
        <v>1729</v>
      </c>
      <c r="K291" s="265">
        <v>7000</v>
      </c>
      <c r="L291" s="296">
        <f t="shared" si="56"/>
        <v>7000</v>
      </c>
      <c r="M291" s="291">
        <f t="shared" si="57"/>
        <v>14000</v>
      </c>
      <c r="N291" s="266" t="s">
        <v>1467</v>
      </c>
      <c r="O291" s="266"/>
    </row>
    <row r="292" spans="1:15" ht="15">
      <c r="A292" s="314"/>
      <c r="B292" s="265"/>
      <c r="C292" s="416" t="s">
        <v>1730</v>
      </c>
      <c r="D292" s="262">
        <v>1</v>
      </c>
      <c r="E292" s="265" t="s">
        <v>148</v>
      </c>
      <c r="F292" s="262" t="s">
        <v>1534</v>
      </c>
      <c r="G292" s="265" t="s">
        <v>797</v>
      </c>
      <c r="H292" s="265" t="s">
        <v>1462</v>
      </c>
      <c r="I292" s="265" t="s">
        <v>1535</v>
      </c>
      <c r="J292" s="265" t="s">
        <v>798</v>
      </c>
      <c r="K292" s="265">
        <v>7000</v>
      </c>
      <c r="L292" s="296">
        <f t="shared" si="56"/>
        <v>7000</v>
      </c>
      <c r="M292" s="291">
        <f t="shared" si="57"/>
        <v>14000</v>
      </c>
      <c r="N292" s="266" t="s">
        <v>1467</v>
      </c>
      <c r="O292" s="266"/>
    </row>
    <row r="293" spans="1:15" ht="15">
      <c r="A293" s="314"/>
      <c r="B293" s="265"/>
      <c r="C293" s="416" t="s">
        <v>1731</v>
      </c>
      <c r="D293" s="262">
        <v>1</v>
      </c>
      <c r="E293" s="265" t="s">
        <v>148</v>
      </c>
      <c r="F293" s="262" t="s">
        <v>1534</v>
      </c>
      <c r="G293" s="265" t="s">
        <v>797</v>
      </c>
      <c r="H293" s="265" t="s">
        <v>1462</v>
      </c>
      <c r="I293" s="265" t="s">
        <v>1535</v>
      </c>
      <c r="J293" s="265" t="s">
        <v>798</v>
      </c>
      <c r="K293" s="265">
        <v>7000</v>
      </c>
      <c r="L293" s="296">
        <f t="shared" si="56"/>
        <v>7000</v>
      </c>
      <c r="M293" s="291">
        <f t="shared" si="57"/>
        <v>14000</v>
      </c>
      <c r="N293" s="266" t="s">
        <v>1467</v>
      </c>
      <c r="O293" s="266"/>
    </row>
    <row r="294" spans="1:15" ht="15">
      <c r="A294" s="314"/>
      <c r="B294" s="265"/>
      <c r="C294" s="416" t="s">
        <v>1732</v>
      </c>
      <c r="D294" s="262">
        <v>1</v>
      </c>
      <c r="E294" s="265" t="s">
        <v>148</v>
      </c>
      <c r="F294" s="262" t="s">
        <v>1534</v>
      </c>
      <c r="G294" s="265" t="s">
        <v>797</v>
      </c>
      <c r="H294" s="265" t="s">
        <v>1462</v>
      </c>
      <c r="I294" s="265" t="s">
        <v>1535</v>
      </c>
      <c r="J294" s="265" t="s">
        <v>798</v>
      </c>
      <c r="K294" s="265">
        <v>7000</v>
      </c>
      <c r="L294" s="296">
        <f t="shared" si="56"/>
        <v>7000</v>
      </c>
      <c r="M294" s="291">
        <f t="shared" si="57"/>
        <v>14000</v>
      </c>
      <c r="N294" s="266" t="s">
        <v>1467</v>
      </c>
      <c r="O294" s="266"/>
    </row>
    <row r="295" spans="1:15" ht="15">
      <c r="A295" s="314"/>
      <c r="B295" s="265"/>
      <c r="C295" s="416" t="s">
        <v>1733</v>
      </c>
      <c r="D295" s="262">
        <v>1</v>
      </c>
      <c r="E295" s="265" t="s">
        <v>148</v>
      </c>
      <c r="F295" s="262" t="s">
        <v>1534</v>
      </c>
      <c r="G295" s="265" t="s">
        <v>797</v>
      </c>
      <c r="H295" s="265" t="s">
        <v>1462</v>
      </c>
      <c r="I295" s="265" t="s">
        <v>1535</v>
      </c>
      <c r="J295" s="265" t="s">
        <v>798</v>
      </c>
      <c r="K295" s="265">
        <v>7000</v>
      </c>
      <c r="L295" s="296">
        <f t="shared" si="56"/>
        <v>7000</v>
      </c>
      <c r="M295" s="291">
        <f t="shared" si="57"/>
        <v>14000</v>
      </c>
      <c r="N295" s="266" t="s">
        <v>1467</v>
      </c>
      <c r="O295" s="266"/>
    </row>
    <row r="296" spans="1:15" ht="15">
      <c r="A296" s="314"/>
      <c r="B296" s="265"/>
      <c r="C296" s="416" t="s">
        <v>1734</v>
      </c>
      <c r="D296" s="262">
        <v>1</v>
      </c>
      <c r="E296" s="265" t="s">
        <v>148</v>
      </c>
      <c r="F296" s="262" t="s">
        <v>1534</v>
      </c>
      <c r="G296" s="265" t="s">
        <v>797</v>
      </c>
      <c r="H296" s="265" t="s">
        <v>1462</v>
      </c>
      <c r="I296" s="265" t="s">
        <v>1535</v>
      </c>
      <c r="J296" s="265" t="s">
        <v>798</v>
      </c>
      <c r="K296" s="265">
        <v>7000</v>
      </c>
      <c r="L296" s="296">
        <f t="shared" si="56"/>
        <v>7000</v>
      </c>
      <c r="M296" s="291">
        <f t="shared" si="57"/>
        <v>14000</v>
      </c>
      <c r="N296" s="266" t="s">
        <v>1467</v>
      </c>
      <c r="O296" s="266"/>
    </row>
    <row r="297" spans="1:15" s="426" customFormat="1" ht="15">
      <c r="A297" s="314"/>
      <c r="B297" s="422"/>
      <c r="C297" s="421" t="s">
        <v>1877</v>
      </c>
      <c r="D297" s="420">
        <v>1</v>
      </c>
      <c r="E297" s="422" t="s">
        <v>148</v>
      </c>
      <c r="F297" s="420" t="s">
        <v>1534</v>
      </c>
      <c r="G297" s="422" t="s">
        <v>797</v>
      </c>
      <c r="H297" s="422" t="s">
        <v>1462</v>
      </c>
      <c r="I297" s="422" t="s">
        <v>1535</v>
      </c>
      <c r="J297" s="422" t="s">
        <v>798</v>
      </c>
      <c r="K297" s="422">
        <v>7000</v>
      </c>
      <c r="L297" s="423">
        <f t="shared" ref="L297:L299" si="75">K297</f>
        <v>7000</v>
      </c>
      <c r="M297" s="424">
        <f t="shared" ref="M297:M299" si="76">L297+K297</f>
        <v>14000</v>
      </c>
      <c r="N297" s="419" t="s">
        <v>1467</v>
      </c>
      <c r="O297" s="419"/>
    </row>
    <row r="298" spans="1:15" s="426" customFormat="1" ht="15">
      <c r="A298" s="314"/>
      <c r="B298" s="422"/>
      <c r="C298" s="421" t="s">
        <v>1878</v>
      </c>
      <c r="D298" s="420">
        <v>1</v>
      </c>
      <c r="E298" s="422" t="s">
        <v>148</v>
      </c>
      <c r="F298" s="420" t="s">
        <v>1534</v>
      </c>
      <c r="G298" s="422" t="s">
        <v>797</v>
      </c>
      <c r="H298" s="422" t="s">
        <v>1462</v>
      </c>
      <c r="I298" s="422" t="s">
        <v>1535</v>
      </c>
      <c r="J298" s="422" t="s">
        <v>798</v>
      </c>
      <c r="K298" s="422">
        <v>7000</v>
      </c>
      <c r="L298" s="423">
        <f t="shared" si="75"/>
        <v>7000</v>
      </c>
      <c r="M298" s="424">
        <f t="shared" si="76"/>
        <v>14000</v>
      </c>
      <c r="N298" s="419" t="s">
        <v>1467</v>
      </c>
      <c r="O298" s="419"/>
    </row>
    <row r="299" spans="1:15" s="426" customFormat="1" ht="15">
      <c r="A299" s="314"/>
      <c r="B299" s="422"/>
      <c r="C299" s="421" t="s">
        <v>1879</v>
      </c>
      <c r="D299" s="420">
        <v>1</v>
      </c>
      <c r="E299" s="422" t="s">
        <v>148</v>
      </c>
      <c r="F299" s="420" t="s">
        <v>1534</v>
      </c>
      <c r="G299" s="422" t="s">
        <v>797</v>
      </c>
      <c r="H299" s="422" t="s">
        <v>1462</v>
      </c>
      <c r="I299" s="422" t="s">
        <v>1535</v>
      </c>
      <c r="J299" s="422" t="s">
        <v>798</v>
      </c>
      <c r="K299" s="422">
        <v>7000</v>
      </c>
      <c r="L299" s="423">
        <f t="shared" si="75"/>
        <v>7000</v>
      </c>
      <c r="M299" s="424">
        <f t="shared" si="76"/>
        <v>14000</v>
      </c>
      <c r="N299" s="419" t="s">
        <v>1467</v>
      </c>
      <c r="O299" s="419"/>
    </row>
    <row r="300" spans="1:15" ht="15">
      <c r="A300" s="314"/>
      <c r="B300" s="265"/>
      <c r="C300" s="416" t="s">
        <v>1735</v>
      </c>
      <c r="D300" s="262">
        <v>1</v>
      </c>
      <c r="E300" s="265" t="s">
        <v>148</v>
      </c>
      <c r="F300" s="262" t="s">
        <v>1534</v>
      </c>
      <c r="G300" s="265" t="s">
        <v>797</v>
      </c>
      <c r="H300" s="265" t="s">
        <v>1462</v>
      </c>
      <c r="I300" s="265" t="s">
        <v>1535</v>
      </c>
      <c r="J300" s="265" t="s">
        <v>798</v>
      </c>
      <c r="K300" s="265">
        <v>7000</v>
      </c>
      <c r="L300" s="296">
        <f t="shared" si="56"/>
        <v>7000</v>
      </c>
      <c r="M300" s="291">
        <f t="shared" si="57"/>
        <v>14000</v>
      </c>
      <c r="N300" s="266" t="s">
        <v>1467</v>
      </c>
      <c r="O300" s="266"/>
    </row>
    <row r="301" spans="1:15" ht="15">
      <c r="A301" s="314"/>
      <c r="B301" s="265"/>
      <c r="C301" s="416" t="s">
        <v>1736</v>
      </c>
      <c r="D301" s="262">
        <v>1</v>
      </c>
      <c r="E301" s="265" t="s">
        <v>148</v>
      </c>
      <c r="F301" s="262" t="s">
        <v>1534</v>
      </c>
      <c r="G301" s="265" t="s">
        <v>797</v>
      </c>
      <c r="H301" s="265" t="s">
        <v>1462</v>
      </c>
      <c r="I301" s="265" t="s">
        <v>1535</v>
      </c>
      <c r="J301" s="265" t="s">
        <v>798</v>
      </c>
      <c r="K301" s="265">
        <v>7000</v>
      </c>
      <c r="L301" s="296">
        <f t="shared" si="56"/>
        <v>7000</v>
      </c>
      <c r="M301" s="291">
        <f t="shared" si="57"/>
        <v>14000</v>
      </c>
      <c r="N301" s="266" t="s">
        <v>1467</v>
      </c>
      <c r="O301" s="266"/>
    </row>
    <row r="302" spans="1:15" ht="15">
      <c r="A302" s="314"/>
      <c r="B302" s="265"/>
      <c r="C302" s="416" t="s">
        <v>1737</v>
      </c>
      <c r="D302" s="262">
        <v>1</v>
      </c>
      <c r="E302" s="265" t="s">
        <v>148</v>
      </c>
      <c r="F302" s="262" t="s">
        <v>1534</v>
      </c>
      <c r="G302" s="265" t="s">
        <v>797</v>
      </c>
      <c r="H302" s="265" t="s">
        <v>1462</v>
      </c>
      <c r="I302" s="265" t="s">
        <v>1535</v>
      </c>
      <c r="J302" s="265" t="s">
        <v>798</v>
      </c>
      <c r="K302" s="265">
        <v>7000</v>
      </c>
      <c r="L302" s="296">
        <f t="shared" si="56"/>
        <v>7000</v>
      </c>
      <c r="M302" s="291">
        <f t="shared" si="57"/>
        <v>14000</v>
      </c>
      <c r="N302" s="266" t="s">
        <v>1467</v>
      </c>
      <c r="O302" s="266"/>
    </row>
    <row r="303" spans="1:15" ht="15">
      <c r="A303" s="314"/>
      <c r="B303" s="265"/>
      <c r="C303" s="416" t="s">
        <v>1579</v>
      </c>
      <c r="D303" s="262">
        <v>1</v>
      </c>
      <c r="E303" s="265" t="s">
        <v>148</v>
      </c>
      <c r="F303" s="262" t="s">
        <v>1534</v>
      </c>
      <c r="G303" s="265" t="s">
        <v>797</v>
      </c>
      <c r="H303" s="265" t="s">
        <v>1462</v>
      </c>
      <c r="I303" s="265" t="s">
        <v>1535</v>
      </c>
      <c r="J303" s="265" t="s">
        <v>798</v>
      </c>
      <c r="K303" s="265">
        <v>7000</v>
      </c>
      <c r="L303" s="296">
        <f t="shared" si="56"/>
        <v>7000</v>
      </c>
      <c r="M303" s="291">
        <f t="shared" si="57"/>
        <v>14000</v>
      </c>
      <c r="N303" s="266" t="s">
        <v>1467</v>
      </c>
      <c r="O303" s="266"/>
    </row>
    <row r="304" spans="1:15" ht="15">
      <c r="A304" s="314"/>
      <c r="B304" s="265"/>
      <c r="C304" s="451" t="s">
        <v>1738</v>
      </c>
      <c r="D304" s="262">
        <v>1</v>
      </c>
      <c r="E304" s="265" t="s">
        <v>148</v>
      </c>
      <c r="F304" s="262" t="s">
        <v>1534</v>
      </c>
      <c r="G304" s="265" t="s">
        <v>797</v>
      </c>
      <c r="H304" s="265" t="s">
        <v>1523</v>
      </c>
      <c r="I304" s="265" t="s">
        <v>1538</v>
      </c>
      <c r="J304" s="265" t="s">
        <v>936</v>
      </c>
      <c r="K304" s="265">
        <v>6767</v>
      </c>
      <c r="L304" s="296"/>
      <c r="M304" s="291">
        <f t="shared" si="57"/>
        <v>6767</v>
      </c>
      <c r="N304" s="266"/>
      <c r="O304" s="266"/>
    </row>
    <row r="305" spans="1:15" ht="15">
      <c r="A305" s="314"/>
      <c r="B305" s="265"/>
      <c r="C305" s="451" t="s">
        <v>1739</v>
      </c>
      <c r="D305" s="262">
        <v>1</v>
      </c>
      <c r="E305" s="265" t="s">
        <v>148</v>
      </c>
      <c r="F305" s="262" t="s">
        <v>1534</v>
      </c>
      <c r="G305" s="265" t="s">
        <v>797</v>
      </c>
      <c r="H305" s="265" t="s">
        <v>1523</v>
      </c>
      <c r="I305" s="265" t="s">
        <v>1538</v>
      </c>
      <c r="J305" s="265" t="s">
        <v>936</v>
      </c>
      <c r="K305" s="265">
        <v>6767</v>
      </c>
      <c r="L305" s="296"/>
      <c r="M305" s="291">
        <f t="shared" si="57"/>
        <v>6767</v>
      </c>
      <c r="N305" s="266"/>
      <c r="O305" s="266"/>
    </row>
    <row r="306" spans="1:15" ht="15">
      <c r="A306" s="314"/>
      <c r="B306" s="265"/>
      <c r="C306" s="451" t="s">
        <v>1740</v>
      </c>
      <c r="D306" s="262">
        <v>1</v>
      </c>
      <c r="E306" s="265" t="s">
        <v>148</v>
      </c>
      <c r="F306" s="262" t="s">
        <v>1534</v>
      </c>
      <c r="G306" s="265" t="s">
        <v>1741</v>
      </c>
      <c r="H306" s="265" t="s">
        <v>1462</v>
      </c>
      <c r="I306" s="265" t="s">
        <v>1538</v>
      </c>
      <c r="J306" s="265" t="s">
        <v>938</v>
      </c>
      <c r="K306" s="265">
        <v>8849</v>
      </c>
      <c r="L306" s="296"/>
      <c r="M306" s="291">
        <f t="shared" si="57"/>
        <v>8849</v>
      </c>
      <c r="N306" s="266"/>
      <c r="O306" s="266"/>
    </row>
    <row r="307" spans="1:15" ht="15">
      <c r="A307" s="314"/>
      <c r="B307" s="265"/>
      <c r="C307" s="451" t="s">
        <v>1742</v>
      </c>
      <c r="D307" s="262">
        <v>1</v>
      </c>
      <c r="E307" s="265" t="s">
        <v>148</v>
      </c>
      <c r="F307" s="262" t="s">
        <v>1534</v>
      </c>
      <c r="G307" s="265" t="s">
        <v>1741</v>
      </c>
      <c r="H307" s="265" t="s">
        <v>1462</v>
      </c>
      <c r="I307" s="265" t="s">
        <v>1538</v>
      </c>
      <c r="J307" s="265" t="s">
        <v>938</v>
      </c>
      <c r="K307" s="265">
        <v>8849</v>
      </c>
      <c r="L307" s="296"/>
      <c r="M307" s="291">
        <f t="shared" si="57"/>
        <v>8849</v>
      </c>
      <c r="N307" s="266"/>
      <c r="O307" s="266"/>
    </row>
    <row r="308" spans="1:15" ht="15">
      <c r="A308" s="314"/>
      <c r="B308" s="265"/>
      <c r="C308" s="451" t="s">
        <v>1743</v>
      </c>
      <c r="D308" s="262">
        <v>1</v>
      </c>
      <c r="E308" s="265" t="s">
        <v>148</v>
      </c>
      <c r="F308" s="262" t="s">
        <v>1534</v>
      </c>
      <c r="G308" s="265" t="s">
        <v>1741</v>
      </c>
      <c r="H308" s="265" t="s">
        <v>1462</v>
      </c>
      <c r="I308" s="265" t="s">
        <v>1538</v>
      </c>
      <c r="J308" s="265" t="s">
        <v>938</v>
      </c>
      <c r="K308" s="265">
        <v>8849</v>
      </c>
      <c r="L308" s="296"/>
      <c r="M308" s="291">
        <f t="shared" ref="M308:M354" si="77">L308+K308</f>
        <v>8849</v>
      </c>
      <c r="N308" s="266"/>
      <c r="O308" s="266"/>
    </row>
    <row r="309" spans="1:15" ht="15">
      <c r="A309" s="314"/>
      <c r="B309" s="265"/>
      <c r="C309" s="451" t="s">
        <v>1744</v>
      </c>
      <c r="D309" s="262">
        <v>1</v>
      </c>
      <c r="E309" s="265" t="s">
        <v>148</v>
      </c>
      <c r="F309" s="262" t="s">
        <v>1534</v>
      </c>
      <c r="G309" s="265" t="s">
        <v>1741</v>
      </c>
      <c r="H309" s="265" t="s">
        <v>1462</v>
      </c>
      <c r="I309" s="265" t="s">
        <v>1538</v>
      </c>
      <c r="J309" s="265" t="s">
        <v>938</v>
      </c>
      <c r="K309" s="265">
        <v>8849</v>
      </c>
      <c r="L309" s="296"/>
      <c r="M309" s="291">
        <f t="shared" si="77"/>
        <v>8849</v>
      </c>
      <c r="N309" s="266"/>
      <c r="O309" s="266"/>
    </row>
    <row r="310" spans="1:15" ht="15">
      <c r="A310" s="314"/>
      <c r="B310" s="265"/>
      <c r="C310" s="451" t="s">
        <v>1745</v>
      </c>
      <c r="D310" s="262">
        <v>1</v>
      </c>
      <c r="E310" s="265" t="s">
        <v>148</v>
      </c>
      <c r="F310" s="262" t="s">
        <v>1534</v>
      </c>
      <c r="G310" s="265" t="s">
        <v>1741</v>
      </c>
      <c r="H310" s="265" t="s">
        <v>1462</v>
      </c>
      <c r="I310" s="265" t="s">
        <v>1538</v>
      </c>
      <c r="J310" s="265" t="s">
        <v>938</v>
      </c>
      <c r="K310" s="265">
        <v>8849</v>
      </c>
      <c r="L310" s="296"/>
      <c r="M310" s="291">
        <f t="shared" si="77"/>
        <v>8849</v>
      </c>
      <c r="N310" s="266"/>
      <c r="O310" s="266"/>
    </row>
    <row r="311" spans="1:15" ht="15">
      <c r="A311" s="314"/>
      <c r="B311" s="265"/>
      <c r="C311" s="451" t="s">
        <v>1746</v>
      </c>
      <c r="D311" s="262">
        <v>1</v>
      </c>
      <c r="E311" s="265" t="s">
        <v>148</v>
      </c>
      <c r="F311" s="262" t="s">
        <v>1534</v>
      </c>
      <c r="G311" s="265" t="s">
        <v>1741</v>
      </c>
      <c r="H311" s="265" t="s">
        <v>1462</v>
      </c>
      <c r="I311" s="265" t="s">
        <v>1538</v>
      </c>
      <c r="J311" s="265" t="s">
        <v>938</v>
      </c>
      <c r="K311" s="265">
        <v>8849</v>
      </c>
      <c r="L311" s="296"/>
      <c r="M311" s="291">
        <f t="shared" si="77"/>
        <v>8849</v>
      </c>
      <c r="N311" s="266"/>
      <c r="O311" s="266"/>
    </row>
    <row r="312" spans="1:15" ht="29.25" customHeight="1">
      <c r="A312" s="314"/>
      <c r="B312" s="265"/>
      <c r="C312" s="470" t="s">
        <v>1747</v>
      </c>
      <c r="D312" s="262">
        <v>1</v>
      </c>
      <c r="E312" s="265" t="s">
        <v>148</v>
      </c>
      <c r="F312" s="262" t="s">
        <v>1534</v>
      </c>
      <c r="G312" s="265" t="s">
        <v>1741</v>
      </c>
      <c r="H312" s="265" t="s">
        <v>1462</v>
      </c>
      <c r="I312" s="265" t="s">
        <v>1538</v>
      </c>
      <c r="J312" s="265" t="s">
        <v>938</v>
      </c>
      <c r="K312" s="265">
        <v>8849</v>
      </c>
      <c r="L312" s="296"/>
      <c r="M312" s="291">
        <f t="shared" si="77"/>
        <v>8849</v>
      </c>
      <c r="N312" s="266"/>
      <c r="O312" s="266"/>
    </row>
    <row r="313" spans="1:15" s="437" customFormat="1" ht="15">
      <c r="A313" s="314"/>
      <c r="B313" s="432"/>
      <c r="C313" s="451" t="s">
        <v>1748</v>
      </c>
      <c r="D313" s="433">
        <v>1</v>
      </c>
      <c r="E313" s="432" t="s">
        <v>148</v>
      </c>
      <c r="F313" s="433" t="s">
        <v>1534</v>
      </c>
      <c r="G313" s="432" t="s">
        <v>1741</v>
      </c>
      <c r="H313" s="432" t="s">
        <v>1462</v>
      </c>
      <c r="I313" s="432" t="s">
        <v>1538</v>
      </c>
      <c r="J313" s="432" t="s">
        <v>938</v>
      </c>
      <c r="K313" s="432">
        <v>8849</v>
      </c>
      <c r="L313" s="434"/>
      <c r="M313" s="435">
        <f t="shared" si="77"/>
        <v>8849</v>
      </c>
      <c r="N313" s="431"/>
      <c r="O313" s="431"/>
    </row>
    <row r="314" spans="1:15" s="426" customFormat="1" ht="18" customHeight="1">
      <c r="A314" s="431"/>
      <c r="B314" s="422"/>
      <c r="C314" s="419" t="s">
        <v>1880</v>
      </c>
      <c r="D314" s="420">
        <v>1</v>
      </c>
      <c r="E314" s="422" t="s">
        <v>148</v>
      </c>
      <c r="F314" s="420" t="s">
        <v>1534</v>
      </c>
      <c r="G314" s="422" t="s">
        <v>557</v>
      </c>
      <c r="H314" s="422" t="s">
        <v>1462</v>
      </c>
      <c r="I314" s="422" t="s">
        <v>1535</v>
      </c>
      <c r="J314" s="422" t="s">
        <v>1883</v>
      </c>
      <c r="K314" s="422">
        <v>7500</v>
      </c>
      <c r="L314" s="423">
        <f t="shared" ref="L314" si="78">K314</f>
        <v>7500</v>
      </c>
      <c r="M314" s="424">
        <f t="shared" ref="M314" si="79">L314+K314</f>
        <v>15000</v>
      </c>
      <c r="N314" s="314" t="s">
        <v>1532</v>
      </c>
      <c r="O314" s="419"/>
    </row>
    <row r="315" spans="1:15" ht="15">
      <c r="A315" s="314"/>
      <c r="B315" s="265"/>
      <c r="C315" s="451" t="s">
        <v>1749</v>
      </c>
      <c r="D315" s="262">
        <v>1</v>
      </c>
      <c r="E315" s="265" t="s">
        <v>1750</v>
      </c>
      <c r="F315" s="262" t="s">
        <v>1490</v>
      </c>
      <c r="G315" s="265" t="s">
        <v>1147</v>
      </c>
      <c r="H315" s="265" t="s">
        <v>1430</v>
      </c>
      <c r="I315" s="265">
        <v>2</v>
      </c>
      <c r="J315" s="265" t="s">
        <v>1177</v>
      </c>
      <c r="K315" s="265">
        <v>4164</v>
      </c>
      <c r="L315" s="296">
        <f t="shared" ref="L315:L354" si="80">K315</f>
        <v>4164</v>
      </c>
      <c r="M315" s="291">
        <f t="shared" si="77"/>
        <v>8328</v>
      </c>
      <c r="N315" s="293" t="s">
        <v>1431</v>
      </c>
      <c r="O315" s="266"/>
    </row>
    <row r="316" spans="1:15" ht="15">
      <c r="A316" s="314"/>
      <c r="B316" s="265"/>
      <c r="C316" s="450" t="s">
        <v>1681</v>
      </c>
      <c r="D316" s="262">
        <v>1</v>
      </c>
      <c r="E316" s="265" t="s">
        <v>1750</v>
      </c>
      <c r="F316" s="262" t="s">
        <v>1490</v>
      </c>
      <c r="G316" s="265" t="s">
        <v>1147</v>
      </c>
      <c r="H316" s="265" t="s">
        <v>1430</v>
      </c>
      <c r="I316" s="265">
        <v>3</v>
      </c>
      <c r="J316" s="265" t="s">
        <v>1164</v>
      </c>
      <c r="K316" s="265">
        <v>4164</v>
      </c>
      <c r="L316" s="296">
        <f t="shared" si="80"/>
        <v>4164</v>
      </c>
      <c r="M316" s="291">
        <f t="shared" si="77"/>
        <v>8328</v>
      </c>
      <c r="N316" s="266"/>
      <c r="O316" s="266"/>
    </row>
    <row r="317" spans="1:15" ht="15">
      <c r="A317" s="314"/>
      <c r="B317" s="265"/>
      <c r="C317" s="416" t="s">
        <v>1751</v>
      </c>
      <c r="D317" s="262">
        <v>1</v>
      </c>
      <c r="E317" s="265" t="s">
        <v>1750</v>
      </c>
      <c r="F317" s="262" t="s">
        <v>1490</v>
      </c>
      <c r="G317" s="265" t="s">
        <v>1147</v>
      </c>
      <c r="H317" s="265" t="s">
        <v>1430</v>
      </c>
      <c r="I317" s="265">
        <v>4</v>
      </c>
      <c r="J317" s="265" t="s">
        <v>1148</v>
      </c>
      <c r="K317" s="265">
        <v>3576</v>
      </c>
      <c r="L317" s="296">
        <f t="shared" si="80"/>
        <v>3576</v>
      </c>
      <c r="M317" s="291">
        <f t="shared" si="77"/>
        <v>7152</v>
      </c>
      <c r="N317" s="266"/>
      <c r="O317" s="266"/>
    </row>
    <row r="318" spans="1:15" ht="15">
      <c r="A318" s="314"/>
      <c r="B318" s="265"/>
      <c r="C318" s="416" t="s">
        <v>1752</v>
      </c>
      <c r="D318" s="262">
        <v>1</v>
      </c>
      <c r="E318" s="265" t="s">
        <v>1750</v>
      </c>
      <c r="F318" s="262" t="s">
        <v>1490</v>
      </c>
      <c r="G318" s="265" t="s">
        <v>1147</v>
      </c>
      <c r="H318" s="265" t="s">
        <v>1430</v>
      </c>
      <c r="I318" s="265">
        <v>4</v>
      </c>
      <c r="J318" s="265" t="s">
        <v>1148</v>
      </c>
      <c r="K318" s="265">
        <v>4164</v>
      </c>
      <c r="L318" s="296">
        <f t="shared" si="80"/>
        <v>4164</v>
      </c>
      <c r="M318" s="291">
        <f t="shared" si="77"/>
        <v>8328</v>
      </c>
      <c r="N318" s="266" t="s">
        <v>1753</v>
      </c>
      <c r="O318" s="266"/>
    </row>
    <row r="319" spans="1:15" ht="15">
      <c r="A319" s="314"/>
      <c r="B319" s="265"/>
      <c r="C319" s="416" t="s">
        <v>1754</v>
      </c>
      <c r="D319" s="262">
        <v>1</v>
      </c>
      <c r="E319" s="265" t="s">
        <v>1750</v>
      </c>
      <c r="F319" s="262" t="s">
        <v>1490</v>
      </c>
      <c r="G319" s="265" t="s">
        <v>1147</v>
      </c>
      <c r="H319" s="265" t="s">
        <v>1430</v>
      </c>
      <c r="I319" s="265">
        <v>4</v>
      </c>
      <c r="J319" s="265" t="s">
        <v>1148</v>
      </c>
      <c r="K319" s="265">
        <v>3576</v>
      </c>
      <c r="L319" s="296">
        <f t="shared" si="80"/>
        <v>3576</v>
      </c>
      <c r="M319" s="291">
        <f t="shared" si="77"/>
        <v>7152</v>
      </c>
      <c r="N319" s="266"/>
      <c r="O319" s="266"/>
    </row>
    <row r="320" spans="1:15" ht="15">
      <c r="A320" s="314"/>
      <c r="B320" s="265"/>
      <c r="C320" s="416" t="s">
        <v>1755</v>
      </c>
      <c r="D320" s="262">
        <v>1</v>
      </c>
      <c r="E320" s="265" t="s">
        <v>1750</v>
      </c>
      <c r="F320" s="262" t="s">
        <v>1490</v>
      </c>
      <c r="G320" s="265" t="s">
        <v>1147</v>
      </c>
      <c r="H320" s="265" t="s">
        <v>1430</v>
      </c>
      <c r="I320" s="265">
        <v>4</v>
      </c>
      <c r="J320" s="265" t="s">
        <v>1148</v>
      </c>
      <c r="K320" s="265">
        <v>3576</v>
      </c>
      <c r="L320" s="296">
        <f t="shared" si="80"/>
        <v>3576</v>
      </c>
      <c r="M320" s="291">
        <f t="shared" si="77"/>
        <v>7152</v>
      </c>
      <c r="N320" s="266"/>
      <c r="O320" s="266"/>
    </row>
    <row r="321" spans="1:15" ht="15">
      <c r="A321" s="314"/>
      <c r="B321" s="265"/>
      <c r="C321" s="416" t="s">
        <v>1756</v>
      </c>
      <c r="D321" s="262">
        <v>1</v>
      </c>
      <c r="E321" s="265" t="s">
        <v>1750</v>
      </c>
      <c r="F321" s="262" t="s">
        <v>1490</v>
      </c>
      <c r="G321" s="265" t="s">
        <v>1147</v>
      </c>
      <c r="H321" s="265" t="s">
        <v>1430</v>
      </c>
      <c r="I321" s="265">
        <v>4</v>
      </c>
      <c r="J321" s="265" t="s">
        <v>1148</v>
      </c>
      <c r="K321" s="265">
        <v>3576</v>
      </c>
      <c r="L321" s="296">
        <f t="shared" si="80"/>
        <v>3576</v>
      </c>
      <c r="M321" s="291">
        <f t="shared" si="77"/>
        <v>7152</v>
      </c>
      <c r="N321" s="266"/>
      <c r="O321" s="266"/>
    </row>
    <row r="322" spans="1:15" ht="15">
      <c r="A322" s="314"/>
      <c r="B322" s="265"/>
      <c r="C322" s="416" t="s">
        <v>1757</v>
      </c>
      <c r="D322" s="262">
        <v>1</v>
      </c>
      <c r="E322" s="265" t="s">
        <v>1750</v>
      </c>
      <c r="F322" s="262" t="s">
        <v>1490</v>
      </c>
      <c r="G322" s="265" t="s">
        <v>1147</v>
      </c>
      <c r="H322" s="265" t="s">
        <v>1430</v>
      </c>
      <c r="I322" s="265">
        <v>4</v>
      </c>
      <c r="J322" s="265" t="s">
        <v>1148</v>
      </c>
      <c r="K322" s="265">
        <v>4164</v>
      </c>
      <c r="L322" s="296">
        <f t="shared" si="80"/>
        <v>4164</v>
      </c>
      <c r="M322" s="291">
        <f t="shared" si="77"/>
        <v>8328</v>
      </c>
      <c r="N322" s="266" t="s">
        <v>1753</v>
      </c>
      <c r="O322" s="266"/>
    </row>
    <row r="323" spans="1:15" ht="15">
      <c r="A323" s="314"/>
      <c r="B323" s="265"/>
      <c r="C323" s="416" t="s">
        <v>1758</v>
      </c>
      <c r="D323" s="262">
        <v>1</v>
      </c>
      <c r="E323" s="265" t="s">
        <v>1750</v>
      </c>
      <c r="F323" s="262" t="s">
        <v>1490</v>
      </c>
      <c r="G323" s="265" t="s">
        <v>1147</v>
      </c>
      <c r="H323" s="265" t="s">
        <v>1430</v>
      </c>
      <c r="I323" s="265">
        <v>4</v>
      </c>
      <c r="J323" s="265" t="s">
        <v>1148</v>
      </c>
      <c r="K323" s="265">
        <v>3576</v>
      </c>
      <c r="L323" s="296">
        <f t="shared" si="80"/>
        <v>3576</v>
      </c>
      <c r="M323" s="291">
        <f t="shared" si="77"/>
        <v>7152</v>
      </c>
      <c r="N323" s="266"/>
      <c r="O323" s="266"/>
    </row>
    <row r="324" spans="1:15" ht="15">
      <c r="A324" s="314"/>
      <c r="B324" s="265"/>
      <c r="C324" s="417" t="s">
        <v>1759</v>
      </c>
      <c r="D324" s="262">
        <v>1</v>
      </c>
      <c r="E324" s="265" t="s">
        <v>1750</v>
      </c>
      <c r="F324" s="262" t="s">
        <v>1490</v>
      </c>
      <c r="G324" s="265" t="s">
        <v>1147</v>
      </c>
      <c r="H324" s="265" t="s">
        <v>1430</v>
      </c>
      <c r="I324" s="265">
        <v>4</v>
      </c>
      <c r="J324" s="265" t="s">
        <v>1148</v>
      </c>
      <c r="K324" s="265">
        <v>3576</v>
      </c>
      <c r="L324" s="296">
        <f t="shared" si="80"/>
        <v>3576</v>
      </c>
      <c r="M324" s="291">
        <f t="shared" si="77"/>
        <v>7152</v>
      </c>
      <c r="N324" s="266"/>
      <c r="O324" s="266"/>
    </row>
    <row r="325" spans="1:15" ht="15">
      <c r="A325" s="314"/>
      <c r="B325" s="265"/>
      <c r="C325" s="416" t="s">
        <v>1679</v>
      </c>
      <c r="D325" s="262">
        <v>1</v>
      </c>
      <c r="E325" s="265" t="s">
        <v>1750</v>
      </c>
      <c r="F325" s="262" t="s">
        <v>1490</v>
      </c>
      <c r="G325" s="265" t="s">
        <v>1147</v>
      </c>
      <c r="H325" s="265" t="s">
        <v>1462</v>
      </c>
      <c r="I325" s="265">
        <v>1</v>
      </c>
      <c r="J325" s="265" t="s">
        <v>1230</v>
      </c>
      <c r="K325" s="265">
        <v>4800</v>
      </c>
      <c r="L325" s="296">
        <f t="shared" si="80"/>
        <v>4800</v>
      </c>
      <c r="M325" s="291">
        <f t="shared" si="77"/>
        <v>9600</v>
      </c>
      <c r="N325" s="293" t="s">
        <v>1431</v>
      </c>
      <c r="O325" s="266"/>
    </row>
    <row r="326" spans="1:15" ht="15">
      <c r="A326" s="314"/>
      <c r="B326" s="265"/>
      <c r="C326" s="417" t="s">
        <v>1760</v>
      </c>
      <c r="D326" s="262">
        <v>1</v>
      </c>
      <c r="E326" s="265" t="s">
        <v>1750</v>
      </c>
      <c r="F326" s="262" t="s">
        <v>1490</v>
      </c>
      <c r="G326" s="265" t="s">
        <v>1147</v>
      </c>
      <c r="H326" s="265" t="s">
        <v>1462</v>
      </c>
      <c r="I326" s="265">
        <v>1</v>
      </c>
      <c r="J326" s="265" t="s">
        <v>1230</v>
      </c>
      <c r="K326" s="265">
        <v>4800</v>
      </c>
      <c r="L326" s="296">
        <f t="shared" si="80"/>
        <v>4800</v>
      </c>
      <c r="M326" s="291">
        <f t="shared" si="77"/>
        <v>9600</v>
      </c>
      <c r="N326" s="293" t="s">
        <v>1431</v>
      </c>
      <c r="O326" s="266"/>
    </row>
    <row r="327" spans="1:15" ht="15">
      <c r="A327" s="314"/>
      <c r="B327" s="265"/>
      <c r="C327" s="417" t="s">
        <v>1761</v>
      </c>
      <c r="D327" s="262">
        <v>1</v>
      </c>
      <c r="E327" s="265" t="s">
        <v>1750</v>
      </c>
      <c r="F327" s="262" t="s">
        <v>1490</v>
      </c>
      <c r="G327" s="265" t="s">
        <v>1147</v>
      </c>
      <c r="H327" s="265" t="s">
        <v>1462</v>
      </c>
      <c r="I327" s="265">
        <v>1</v>
      </c>
      <c r="J327" s="265" t="s">
        <v>1230</v>
      </c>
      <c r="K327" s="265">
        <v>4800</v>
      </c>
      <c r="L327" s="296">
        <f t="shared" si="80"/>
        <v>4800</v>
      </c>
      <c r="M327" s="291">
        <f t="shared" si="77"/>
        <v>9600</v>
      </c>
      <c r="N327" s="266" t="s">
        <v>1467</v>
      </c>
      <c r="O327" s="266"/>
    </row>
    <row r="328" spans="1:15" ht="15">
      <c r="A328" s="314"/>
      <c r="B328" s="265"/>
      <c r="C328" s="417" t="s">
        <v>1762</v>
      </c>
      <c r="D328" s="262">
        <v>1</v>
      </c>
      <c r="E328" s="265" t="s">
        <v>1750</v>
      </c>
      <c r="F328" s="262" t="s">
        <v>1490</v>
      </c>
      <c r="G328" s="265" t="s">
        <v>1147</v>
      </c>
      <c r="H328" s="265" t="s">
        <v>1462</v>
      </c>
      <c r="I328" s="265">
        <v>1</v>
      </c>
      <c r="J328" s="265" t="s">
        <v>1230</v>
      </c>
      <c r="K328" s="265">
        <v>4800</v>
      </c>
      <c r="L328" s="296">
        <f t="shared" si="80"/>
        <v>4800</v>
      </c>
      <c r="M328" s="291">
        <f t="shared" si="77"/>
        <v>9600</v>
      </c>
      <c r="N328" s="293" t="s">
        <v>1431</v>
      </c>
      <c r="O328" s="266"/>
    </row>
    <row r="329" spans="1:15" ht="15">
      <c r="A329" s="314"/>
      <c r="B329" s="265"/>
      <c r="C329" s="417" t="s">
        <v>1763</v>
      </c>
      <c r="D329" s="262">
        <v>1</v>
      </c>
      <c r="E329" s="265" t="s">
        <v>1750</v>
      </c>
      <c r="F329" s="262" t="s">
        <v>1490</v>
      </c>
      <c r="G329" s="265" t="s">
        <v>1147</v>
      </c>
      <c r="H329" s="265" t="s">
        <v>1462</v>
      </c>
      <c r="I329" s="265">
        <v>1</v>
      </c>
      <c r="J329" s="265" t="s">
        <v>1230</v>
      </c>
      <c r="K329" s="265">
        <v>4800</v>
      </c>
      <c r="L329" s="296">
        <f t="shared" si="80"/>
        <v>4800</v>
      </c>
      <c r="M329" s="291">
        <f t="shared" si="77"/>
        <v>9600</v>
      </c>
      <c r="N329" s="293" t="s">
        <v>1431</v>
      </c>
      <c r="O329" s="266"/>
    </row>
    <row r="330" spans="1:15" ht="15">
      <c r="A330" s="314"/>
      <c r="B330" s="265"/>
      <c r="C330" s="417" t="s">
        <v>1764</v>
      </c>
      <c r="D330" s="262">
        <v>1</v>
      </c>
      <c r="E330" s="265" t="s">
        <v>1750</v>
      </c>
      <c r="F330" s="262" t="s">
        <v>1490</v>
      </c>
      <c r="G330" s="265" t="s">
        <v>1147</v>
      </c>
      <c r="H330" s="265" t="s">
        <v>1462</v>
      </c>
      <c r="I330" s="265">
        <v>1</v>
      </c>
      <c r="J330" s="265" t="s">
        <v>1230</v>
      </c>
      <c r="K330" s="265">
        <v>4800</v>
      </c>
      <c r="L330" s="296">
        <f t="shared" si="80"/>
        <v>4800</v>
      </c>
      <c r="M330" s="291">
        <f t="shared" si="77"/>
        <v>9600</v>
      </c>
      <c r="N330" s="293" t="s">
        <v>1431</v>
      </c>
      <c r="O330" s="266"/>
    </row>
    <row r="331" spans="1:15" ht="15">
      <c r="A331" s="314"/>
      <c r="B331" s="265"/>
      <c r="C331" s="417" t="s">
        <v>1884</v>
      </c>
      <c r="D331" s="262">
        <v>1</v>
      </c>
      <c r="E331" s="265" t="s">
        <v>1750</v>
      </c>
      <c r="F331" s="262" t="s">
        <v>1490</v>
      </c>
      <c r="G331" s="265" t="s">
        <v>1147</v>
      </c>
      <c r="H331" s="265" t="s">
        <v>1462</v>
      </c>
      <c r="I331" s="265">
        <v>3</v>
      </c>
      <c r="J331" s="265" t="s">
        <v>1209</v>
      </c>
      <c r="K331" s="265">
        <v>3644</v>
      </c>
      <c r="L331" s="296">
        <f t="shared" si="80"/>
        <v>3644</v>
      </c>
      <c r="M331" s="291">
        <f t="shared" si="77"/>
        <v>7288</v>
      </c>
      <c r="N331" s="293" t="s">
        <v>1431</v>
      </c>
      <c r="O331" s="266"/>
    </row>
    <row r="332" spans="1:15" ht="15">
      <c r="A332" s="314"/>
      <c r="B332" s="265"/>
      <c r="C332" s="416" t="s">
        <v>1765</v>
      </c>
      <c r="D332" s="262">
        <v>1</v>
      </c>
      <c r="E332" s="265" t="s">
        <v>1750</v>
      </c>
      <c r="F332" s="262" t="s">
        <v>1490</v>
      </c>
      <c r="G332" s="265" t="s">
        <v>1147</v>
      </c>
      <c r="H332" s="265" t="s">
        <v>1462</v>
      </c>
      <c r="I332" s="265">
        <v>3</v>
      </c>
      <c r="J332" s="265" t="s">
        <v>1209</v>
      </c>
      <c r="K332" s="265">
        <v>3644</v>
      </c>
      <c r="L332" s="296">
        <f t="shared" si="80"/>
        <v>3644</v>
      </c>
      <c r="M332" s="291">
        <f t="shared" si="77"/>
        <v>7288</v>
      </c>
      <c r="N332" s="266"/>
      <c r="O332" s="266"/>
    </row>
    <row r="333" spans="1:15" ht="15">
      <c r="A333" s="314"/>
      <c r="B333" s="265"/>
      <c r="C333" s="416" t="s">
        <v>1766</v>
      </c>
      <c r="D333" s="262">
        <v>1</v>
      </c>
      <c r="E333" s="265" t="s">
        <v>1750</v>
      </c>
      <c r="F333" s="262" t="s">
        <v>1490</v>
      </c>
      <c r="G333" s="265" t="s">
        <v>1147</v>
      </c>
      <c r="H333" s="265" t="s">
        <v>1462</v>
      </c>
      <c r="I333" s="265">
        <v>3</v>
      </c>
      <c r="J333" s="265" t="s">
        <v>1209</v>
      </c>
      <c r="K333" s="265">
        <v>3644</v>
      </c>
      <c r="L333" s="296">
        <f t="shared" si="80"/>
        <v>3644</v>
      </c>
      <c r="M333" s="291">
        <f t="shared" si="77"/>
        <v>7288</v>
      </c>
      <c r="N333" s="266"/>
      <c r="O333" s="266"/>
    </row>
    <row r="334" spans="1:15" ht="15">
      <c r="A334" s="314"/>
      <c r="B334" s="265"/>
      <c r="C334" s="416" t="s">
        <v>1767</v>
      </c>
      <c r="D334" s="262">
        <v>1</v>
      </c>
      <c r="E334" s="265" t="s">
        <v>1750</v>
      </c>
      <c r="F334" s="262" t="s">
        <v>1490</v>
      </c>
      <c r="G334" s="265" t="s">
        <v>1147</v>
      </c>
      <c r="H334" s="265" t="s">
        <v>1462</v>
      </c>
      <c r="I334" s="265">
        <v>3</v>
      </c>
      <c r="J334" s="265" t="s">
        <v>1209</v>
      </c>
      <c r="K334" s="265">
        <v>3644</v>
      </c>
      <c r="L334" s="296">
        <f t="shared" si="80"/>
        <v>3644</v>
      </c>
      <c r="M334" s="291">
        <f t="shared" si="77"/>
        <v>7288</v>
      </c>
      <c r="N334" s="266"/>
      <c r="O334" s="266"/>
    </row>
    <row r="335" spans="1:15" ht="15">
      <c r="A335" s="314"/>
      <c r="B335" s="265"/>
      <c r="C335" s="416" t="s">
        <v>1768</v>
      </c>
      <c r="D335" s="262">
        <v>1</v>
      </c>
      <c r="E335" s="265" t="s">
        <v>1750</v>
      </c>
      <c r="F335" s="262" t="s">
        <v>1490</v>
      </c>
      <c r="G335" s="265" t="s">
        <v>1147</v>
      </c>
      <c r="H335" s="265" t="s">
        <v>1462</v>
      </c>
      <c r="I335" s="265">
        <v>3</v>
      </c>
      <c r="J335" s="265" t="s">
        <v>1209</v>
      </c>
      <c r="K335" s="265">
        <v>3644</v>
      </c>
      <c r="L335" s="296">
        <f t="shared" si="80"/>
        <v>3644</v>
      </c>
      <c r="M335" s="291">
        <f t="shared" si="77"/>
        <v>7288</v>
      </c>
      <c r="N335" s="266"/>
      <c r="O335" s="266"/>
    </row>
    <row r="336" spans="1:15" ht="15">
      <c r="A336" s="314"/>
      <c r="B336" s="265"/>
      <c r="C336" s="416" t="s">
        <v>1769</v>
      </c>
      <c r="D336" s="262">
        <v>1</v>
      </c>
      <c r="E336" s="265" t="s">
        <v>1750</v>
      </c>
      <c r="F336" s="262" t="s">
        <v>1490</v>
      </c>
      <c r="G336" s="265" t="s">
        <v>1147</v>
      </c>
      <c r="H336" s="265" t="s">
        <v>1462</v>
      </c>
      <c r="I336" s="265">
        <v>3</v>
      </c>
      <c r="J336" s="265" t="s">
        <v>1209</v>
      </c>
      <c r="K336" s="265">
        <v>3644</v>
      </c>
      <c r="L336" s="296">
        <f t="shared" si="80"/>
        <v>3644</v>
      </c>
      <c r="M336" s="291">
        <f t="shared" si="77"/>
        <v>7288</v>
      </c>
      <c r="N336" s="266"/>
      <c r="O336" s="266"/>
    </row>
    <row r="337" spans="1:15" ht="15">
      <c r="A337" s="314"/>
      <c r="B337" s="265"/>
      <c r="C337" s="416" t="s">
        <v>1770</v>
      </c>
      <c r="D337" s="262">
        <v>1</v>
      </c>
      <c r="E337" s="265" t="s">
        <v>1750</v>
      </c>
      <c r="F337" s="262" t="s">
        <v>1490</v>
      </c>
      <c r="G337" s="265" t="s">
        <v>1147</v>
      </c>
      <c r="H337" s="265" t="s">
        <v>1462</v>
      </c>
      <c r="I337" s="265">
        <v>3</v>
      </c>
      <c r="J337" s="265" t="s">
        <v>1209</v>
      </c>
      <c r="K337" s="265">
        <v>3644</v>
      </c>
      <c r="L337" s="296">
        <f t="shared" si="80"/>
        <v>3644</v>
      </c>
      <c r="M337" s="291">
        <f t="shared" si="77"/>
        <v>7288</v>
      </c>
      <c r="N337" s="266"/>
      <c r="O337" s="266"/>
    </row>
    <row r="338" spans="1:15" ht="15">
      <c r="A338" s="314"/>
      <c r="B338" s="265"/>
      <c r="C338" s="416" t="s">
        <v>1771</v>
      </c>
      <c r="D338" s="262">
        <v>1</v>
      </c>
      <c r="E338" s="265" t="s">
        <v>1750</v>
      </c>
      <c r="F338" s="262" t="s">
        <v>1490</v>
      </c>
      <c r="G338" s="265" t="s">
        <v>1147</v>
      </c>
      <c r="H338" s="265" t="s">
        <v>1462</v>
      </c>
      <c r="I338" s="265">
        <v>3</v>
      </c>
      <c r="J338" s="265" t="s">
        <v>1209</v>
      </c>
      <c r="K338" s="265">
        <v>3644</v>
      </c>
      <c r="L338" s="296">
        <f t="shared" si="80"/>
        <v>3644</v>
      </c>
      <c r="M338" s="291">
        <f t="shared" si="77"/>
        <v>7288</v>
      </c>
      <c r="N338" s="266"/>
      <c r="O338" s="266"/>
    </row>
    <row r="339" spans="1:15" ht="15">
      <c r="A339" s="314"/>
      <c r="B339" s="265"/>
      <c r="C339" s="416" t="s">
        <v>1772</v>
      </c>
      <c r="D339" s="262">
        <v>1</v>
      </c>
      <c r="E339" s="265" t="s">
        <v>1750</v>
      </c>
      <c r="F339" s="262" t="s">
        <v>1490</v>
      </c>
      <c r="G339" s="265" t="s">
        <v>1147</v>
      </c>
      <c r="H339" s="265" t="s">
        <v>1462</v>
      </c>
      <c r="I339" s="265">
        <v>4</v>
      </c>
      <c r="J339" s="265" t="s">
        <v>1195</v>
      </c>
      <c r="K339" s="265">
        <v>2085</v>
      </c>
      <c r="L339" s="296">
        <f t="shared" si="80"/>
        <v>2085</v>
      </c>
      <c r="M339" s="291">
        <f t="shared" si="77"/>
        <v>4170</v>
      </c>
      <c r="N339" s="266"/>
      <c r="O339" s="266"/>
    </row>
    <row r="340" spans="1:15" ht="15">
      <c r="A340" s="314"/>
      <c r="B340" s="265"/>
      <c r="C340" s="416" t="s">
        <v>1773</v>
      </c>
      <c r="D340" s="262">
        <v>1</v>
      </c>
      <c r="E340" s="265" t="s">
        <v>1750</v>
      </c>
      <c r="F340" s="262" t="s">
        <v>1490</v>
      </c>
      <c r="G340" s="265" t="s">
        <v>1147</v>
      </c>
      <c r="H340" s="265" t="s">
        <v>1462</v>
      </c>
      <c r="I340" s="265">
        <v>4</v>
      </c>
      <c r="J340" s="265" t="s">
        <v>1195</v>
      </c>
      <c r="K340" s="265">
        <v>2085</v>
      </c>
      <c r="L340" s="296">
        <f t="shared" si="80"/>
        <v>2085</v>
      </c>
      <c r="M340" s="291">
        <f t="shared" si="77"/>
        <v>4170</v>
      </c>
      <c r="N340" s="266"/>
      <c r="O340" s="266"/>
    </row>
    <row r="341" spans="1:15" ht="16.5" customHeight="1">
      <c r="A341" s="314"/>
      <c r="B341" s="265"/>
      <c r="C341" s="416" t="s">
        <v>1774</v>
      </c>
      <c r="D341" s="262">
        <v>1</v>
      </c>
      <c r="E341" s="265" t="s">
        <v>1750</v>
      </c>
      <c r="F341" s="262" t="s">
        <v>1490</v>
      </c>
      <c r="G341" s="265" t="s">
        <v>1147</v>
      </c>
      <c r="H341" s="265" t="s">
        <v>1523</v>
      </c>
      <c r="I341" s="265">
        <v>4</v>
      </c>
      <c r="J341" s="265" t="s">
        <v>1195</v>
      </c>
      <c r="K341" s="265">
        <v>2085</v>
      </c>
      <c r="L341" s="296">
        <f t="shared" si="80"/>
        <v>2085</v>
      </c>
      <c r="M341" s="291">
        <f t="shared" si="77"/>
        <v>4170</v>
      </c>
      <c r="N341" s="266"/>
      <c r="O341" s="266"/>
    </row>
    <row r="342" spans="1:15" ht="15">
      <c r="A342" s="314"/>
      <c r="B342" s="265"/>
      <c r="C342" s="416" t="s">
        <v>1775</v>
      </c>
      <c r="D342" s="262">
        <v>1</v>
      </c>
      <c r="E342" s="265" t="s">
        <v>1750</v>
      </c>
      <c r="F342" s="262" t="s">
        <v>1490</v>
      </c>
      <c r="G342" s="265" t="s">
        <v>1147</v>
      </c>
      <c r="H342" s="265" t="s">
        <v>1523</v>
      </c>
      <c r="I342" s="265">
        <v>4</v>
      </c>
      <c r="J342" s="265" t="s">
        <v>1195</v>
      </c>
      <c r="K342" s="265">
        <v>2085</v>
      </c>
      <c r="L342" s="296">
        <f t="shared" si="80"/>
        <v>2085</v>
      </c>
      <c r="M342" s="291">
        <f t="shared" si="77"/>
        <v>4170</v>
      </c>
      <c r="N342" s="266"/>
      <c r="O342" s="266"/>
    </row>
    <row r="343" spans="1:15" ht="15">
      <c r="A343" s="314"/>
      <c r="B343" s="265"/>
      <c r="C343" s="416" t="s">
        <v>1776</v>
      </c>
      <c r="D343" s="262">
        <v>1</v>
      </c>
      <c r="E343" s="265" t="s">
        <v>1750</v>
      </c>
      <c r="F343" s="262" t="s">
        <v>1490</v>
      </c>
      <c r="G343" s="265" t="s">
        <v>1147</v>
      </c>
      <c r="H343" s="265" t="s">
        <v>1523</v>
      </c>
      <c r="I343" s="265">
        <v>4</v>
      </c>
      <c r="J343" s="265" t="s">
        <v>1195</v>
      </c>
      <c r="K343" s="265">
        <v>2085</v>
      </c>
      <c r="L343" s="296">
        <f t="shared" si="80"/>
        <v>2085</v>
      </c>
      <c r="M343" s="291">
        <f t="shared" si="77"/>
        <v>4170</v>
      </c>
      <c r="N343" s="266"/>
      <c r="O343" s="266"/>
    </row>
    <row r="344" spans="1:15" ht="15">
      <c r="A344" s="314"/>
      <c r="B344" s="265"/>
      <c r="C344" s="416" t="s">
        <v>1777</v>
      </c>
      <c r="D344" s="262">
        <v>1</v>
      </c>
      <c r="E344" s="265" t="s">
        <v>1750</v>
      </c>
      <c r="F344" s="262" t="s">
        <v>1490</v>
      </c>
      <c r="G344" s="265" t="s">
        <v>1147</v>
      </c>
      <c r="H344" s="265" t="s">
        <v>1462</v>
      </c>
      <c r="I344" s="265">
        <v>4</v>
      </c>
      <c r="J344" s="265" t="s">
        <v>1195</v>
      </c>
      <c r="K344" s="265">
        <v>2085</v>
      </c>
      <c r="L344" s="296">
        <f t="shared" si="80"/>
        <v>2085</v>
      </c>
      <c r="M344" s="291">
        <f t="shared" si="77"/>
        <v>4170</v>
      </c>
      <c r="N344" s="266"/>
      <c r="O344" s="266"/>
    </row>
    <row r="345" spans="1:15" ht="15">
      <c r="A345" s="314"/>
      <c r="B345" s="265"/>
      <c r="C345" s="416" t="s">
        <v>1778</v>
      </c>
      <c r="D345" s="262">
        <v>1</v>
      </c>
      <c r="E345" s="265" t="s">
        <v>1750</v>
      </c>
      <c r="F345" s="262" t="s">
        <v>1490</v>
      </c>
      <c r="G345" s="265" t="s">
        <v>1147</v>
      </c>
      <c r="H345" s="265" t="s">
        <v>1462</v>
      </c>
      <c r="I345" s="265">
        <v>4</v>
      </c>
      <c r="J345" s="265" t="s">
        <v>1195</v>
      </c>
      <c r="K345" s="265">
        <v>2085</v>
      </c>
      <c r="L345" s="296">
        <f t="shared" si="80"/>
        <v>2085</v>
      </c>
      <c r="M345" s="291">
        <f t="shared" si="77"/>
        <v>4170</v>
      </c>
      <c r="N345" s="266"/>
      <c r="O345" s="266"/>
    </row>
    <row r="346" spans="1:15" ht="15">
      <c r="A346" s="314"/>
      <c r="B346" s="265"/>
      <c r="C346" s="416" t="s">
        <v>1779</v>
      </c>
      <c r="D346" s="262">
        <v>1</v>
      </c>
      <c r="E346" s="265" t="s">
        <v>1750</v>
      </c>
      <c r="F346" s="262" t="s">
        <v>1490</v>
      </c>
      <c r="G346" s="265" t="s">
        <v>1147</v>
      </c>
      <c r="H346" s="265" t="s">
        <v>1462</v>
      </c>
      <c r="I346" s="265">
        <v>4</v>
      </c>
      <c r="J346" s="265" t="s">
        <v>1195</v>
      </c>
      <c r="K346" s="265">
        <v>2085</v>
      </c>
      <c r="L346" s="296">
        <f t="shared" si="80"/>
        <v>2085</v>
      </c>
      <c r="M346" s="291">
        <f t="shared" si="77"/>
        <v>4170</v>
      </c>
      <c r="N346" s="266"/>
      <c r="O346" s="266"/>
    </row>
    <row r="347" spans="1:15" ht="15">
      <c r="A347" s="314"/>
      <c r="B347" s="265"/>
      <c r="C347" s="416" t="s">
        <v>1652</v>
      </c>
      <c r="D347" s="262">
        <v>1</v>
      </c>
      <c r="E347" s="265" t="s">
        <v>1750</v>
      </c>
      <c r="F347" s="262" t="s">
        <v>1490</v>
      </c>
      <c r="G347" s="265" t="s">
        <v>1147</v>
      </c>
      <c r="H347" s="265" t="s">
        <v>1462</v>
      </c>
      <c r="I347" s="265">
        <v>4</v>
      </c>
      <c r="J347" s="265" t="s">
        <v>1195</v>
      </c>
      <c r="K347" s="265">
        <v>2085</v>
      </c>
      <c r="L347" s="296">
        <f t="shared" si="80"/>
        <v>2085</v>
      </c>
      <c r="M347" s="291">
        <f t="shared" si="77"/>
        <v>4170</v>
      </c>
      <c r="N347" s="266"/>
      <c r="O347" s="266"/>
    </row>
    <row r="348" spans="1:15" ht="15">
      <c r="A348" s="314"/>
      <c r="B348" s="265"/>
      <c r="C348" s="416" t="s">
        <v>1780</v>
      </c>
      <c r="D348" s="262">
        <v>1</v>
      </c>
      <c r="E348" s="265" t="s">
        <v>1750</v>
      </c>
      <c r="F348" s="262" t="s">
        <v>1490</v>
      </c>
      <c r="G348" s="265" t="s">
        <v>1147</v>
      </c>
      <c r="H348" s="265" t="s">
        <v>1523</v>
      </c>
      <c r="I348" s="265">
        <v>4</v>
      </c>
      <c r="J348" s="265" t="s">
        <v>1195</v>
      </c>
      <c r="K348" s="265">
        <v>2085</v>
      </c>
      <c r="L348" s="296">
        <f t="shared" si="80"/>
        <v>2085</v>
      </c>
      <c r="M348" s="291">
        <f t="shared" si="77"/>
        <v>4170</v>
      </c>
      <c r="N348" s="266"/>
      <c r="O348" s="266"/>
    </row>
    <row r="349" spans="1:15" ht="15">
      <c r="A349" s="314"/>
      <c r="B349" s="265"/>
      <c r="C349" s="416" t="s">
        <v>1781</v>
      </c>
      <c r="D349" s="262">
        <v>1</v>
      </c>
      <c r="E349" s="265" t="s">
        <v>1750</v>
      </c>
      <c r="F349" s="262" t="s">
        <v>1490</v>
      </c>
      <c r="G349" s="265" t="s">
        <v>1147</v>
      </c>
      <c r="H349" s="265" t="s">
        <v>1523</v>
      </c>
      <c r="I349" s="265">
        <v>4</v>
      </c>
      <c r="J349" s="265" t="s">
        <v>1195</v>
      </c>
      <c r="K349" s="265">
        <v>2085</v>
      </c>
      <c r="L349" s="296">
        <f t="shared" si="80"/>
        <v>2085</v>
      </c>
      <c r="M349" s="291">
        <f t="shared" si="77"/>
        <v>4170</v>
      </c>
      <c r="N349" s="266"/>
      <c r="O349" s="266"/>
    </row>
    <row r="350" spans="1:15" ht="15">
      <c r="A350" s="314"/>
      <c r="B350" s="265"/>
      <c r="C350" s="416" t="s">
        <v>1782</v>
      </c>
      <c r="D350" s="262">
        <v>1</v>
      </c>
      <c r="E350" s="265" t="s">
        <v>1750</v>
      </c>
      <c r="F350" s="262" t="s">
        <v>1490</v>
      </c>
      <c r="G350" s="265" t="s">
        <v>1147</v>
      </c>
      <c r="H350" s="265" t="s">
        <v>1523</v>
      </c>
      <c r="I350" s="265">
        <v>4</v>
      </c>
      <c r="J350" s="265" t="s">
        <v>1195</v>
      </c>
      <c r="K350" s="265">
        <v>2085</v>
      </c>
      <c r="L350" s="296">
        <f t="shared" si="80"/>
        <v>2085</v>
      </c>
      <c r="M350" s="291">
        <f t="shared" si="77"/>
        <v>4170</v>
      </c>
      <c r="N350" s="266"/>
      <c r="O350" s="266"/>
    </row>
    <row r="351" spans="1:15" ht="15">
      <c r="A351" s="314"/>
      <c r="B351" s="265"/>
      <c r="C351" s="467" t="s">
        <v>1783</v>
      </c>
      <c r="D351" s="262">
        <v>1</v>
      </c>
      <c r="E351" s="265" t="s">
        <v>1750</v>
      </c>
      <c r="F351" s="262" t="s">
        <v>1490</v>
      </c>
      <c r="G351" s="265" t="s">
        <v>1147</v>
      </c>
      <c r="H351" s="265" t="s">
        <v>1462</v>
      </c>
      <c r="I351" s="265">
        <v>4</v>
      </c>
      <c r="J351" s="265" t="s">
        <v>1195</v>
      </c>
      <c r="K351" s="265">
        <v>2085</v>
      </c>
      <c r="L351" s="296">
        <f t="shared" si="80"/>
        <v>2085</v>
      </c>
      <c r="M351" s="291">
        <f t="shared" si="77"/>
        <v>4170</v>
      </c>
      <c r="N351" s="266"/>
      <c r="O351" s="266"/>
    </row>
    <row r="352" spans="1:15" ht="15">
      <c r="A352" s="314"/>
      <c r="B352" s="265"/>
      <c r="C352" s="467" t="s">
        <v>1784</v>
      </c>
      <c r="D352" s="262">
        <v>1</v>
      </c>
      <c r="E352" s="265" t="s">
        <v>1750</v>
      </c>
      <c r="F352" s="262" t="s">
        <v>1490</v>
      </c>
      <c r="G352" s="265" t="s">
        <v>1147</v>
      </c>
      <c r="H352" s="265" t="s">
        <v>1462</v>
      </c>
      <c r="I352" s="265">
        <v>4</v>
      </c>
      <c r="J352" s="265" t="s">
        <v>1195</v>
      </c>
      <c r="K352" s="265">
        <v>2085</v>
      </c>
      <c r="L352" s="296">
        <f t="shared" si="80"/>
        <v>2085</v>
      </c>
      <c r="M352" s="291">
        <f t="shared" si="77"/>
        <v>4170</v>
      </c>
      <c r="N352" s="266"/>
      <c r="O352" s="266"/>
    </row>
    <row r="353" spans="1:15" ht="15">
      <c r="A353" s="314"/>
      <c r="B353" s="265"/>
      <c r="C353" s="416" t="s">
        <v>1785</v>
      </c>
      <c r="D353" s="262">
        <v>1</v>
      </c>
      <c r="E353" s="265" t="s">
        <v>1750</v>
      </c>
      <c r="F353" s="262" t="s">
        <v>1490</v>
      </c>
      <c r="G353" s="265" t="s">
        <v>1147</v>
      </c>
      <c r="H353" s="265" t="s">
        <v>1462</v>
      </c>
      <c r="I353" s="265">
        <v>4</v>
      </c>
      <c r="J353" s="265" t="s">
        <v>1195</v>
      </c>
      <c r="K353" s="265">
        <v>2085</v>
      </c>
      <c r="L353" s="296">
        <f t="shared" si="80"/>
        <v>2085</v>
      </c>
      <c r="M353" s="291">
        <f t="shared" si="77"/>
        <v>4170</v>
      </c>
      <c r="N353" s="266"/>
      <c r="O353" s="266"/>
    </row>
    <row r="354" spans="1:15" ht="15">
      <c r="A354" s="314"/>
      <c r="B354" s="265"/>
      <c r="C354" s="416" t="s">
        <v>1786</v>
      </c>
      <c r="D354" s="262">
        <v>1</v>
      </c>
      <c r="E354" s="265" t="s">
        <v>1750</v>
      </c>
      <c r="F354" s="262" t="s">
        <v>1490</v>
      </c>
      <c r="G354" s="265" t="s">
        <v>1147</v>
      </c>
      <c r="H354" s="265" t="s">
        <v>1462</v>
      </c>
      <c r="I354" s="265">
        <v>4</v>
      </c>
      <c r="J354" s="265" t="s">
        <v>1195</v>
      </c>
      <c r="K354" s="265">
        <v>2085</v>
      </c>
      <c r="L354" s="296">
        <f t="shared" si="80"/>
        <v>2085</v>
      </c>
      <c r="M354" s="291">
        <f t="shared" si="77"/>
        <v>4170</v>
      </c>
      <c r="N354" s="266"/>
      <c r="O354" s="266"/>
    </row>
    <row r="355" spans="1:15">
      <c r="A355" s="266"/>
      <c r="B355" s="265"/>
      <c r="C355" s="431"/>
      <c r="D355" s="266"/>
      <c r="E355" s="265"/>
      <c r="F355" s="265"/>
      <c r="G355" s="265"/>
      <c r="H355" s="265"/>
      <c r="I355" s="265"/>
      <c r="J355" s="265"/>
      <c r="K355" s="265"/>
      <c r="L355" s="265"/>
      <c r="M355" s="265"/>
      <c r="N355" s="266"/>
      <c r="O355" s="266"/>
    </row>
    <row r="356" spans="1:15">
      <c r="A356" s="266"/>
      <c r="B356" s="265"/>
      <c r="C356" s="266"/>
      <c r="D356" s="266"/>
      <c r="E356" s="265"/>
      <c r="F356" s="265"/>
      <c r="G356" s="265"/>
      <c r="H356" s="265"/>
      <c r="I356" s="265"/>
      <c r="J356" s="265"/>
      <c r="K356" s="265"/>
      <c r="L356" s="265"/>
      <c r="M356" s="265"/>
      <c r="N356" s="266"/>
      <c r="O356" s="266"/>
    </row>
    <row r="357" spans="1:15">
      <c r="A357" s="266"/>
      <c r="B357" s="265"/>
      <c r="C357" s="266"/>
      <c r="D357" s="266"/>
      <c r="E357" s="265"/>
      <c r="F357" s="265"/>
      <c r="G357" s="265"/>
      <c r="H357" s="265"/>
      <c r="I357" s="265"/>
      <c r="J357" s="265"/>
      <c r="K357" s="265"/>
      <c r="L357" s="265"/>
      <c r="M357" s="265"/>
      <c r="N357" s="266"/>
      <c r="O357" s="266"/>
    </row>
    <row r="358" spans="1:15" ht="15">
      <c r="A358" s="298"/>
      <c r="B358" s="297"/>
      <c r="C358" s="298" t="s">
        <v>1394</v>
      </c>
      <c r="D358" s="298">
        <f>SUM(D3:D357)</f>
        <v>352</v>
      </c>
      <c r="E358" s="297"/>
      <c r="F358" s="297"/>
      <c r="G358" s="297"/>
      <c r="H358" s="297"/>
      <c r="I358" s="297"/>
      <c r="J358" s="297"/>
      <c r="K358" s="297">
        <f>SUM(K3:K357)</f>
        <v>1832218</v>
      </c>
      <c r="L358" s="297">
        <f>SUM(L3:L357)</f>
        <v>1483845</v>
      </c>
      <c r="M358" s="297">
        <f>SUM(M3:M357)</f>
        <v>3310069</v>
      </c>
      <c r="N358" s="298"/>
      <c r="O358" s="298"/>
    </row>
    <row r="369" spans="1:15" s="413" customFormat="1" ht="15">
      <c r="A369" s="408"/>
      <c r="B369" s="410">
        <v>6</v>
      </c>
      <c r="C369" s="418" t="s">
        <v>1443</v>
      </c>
      <c r="D369" s="410">
        <v>1</v>
      </c>
      <c r="E369" s="410" t="s">
        <v>1357</v>
      </c>
      <c r="F369" s="410" t="s">
        <v>1428</v>
      </c>
      <c r="G369" s="410" t="s">
        <v>1429</v>
      </c>
      <c r="H369" s="410" t="s">
        <v>1430</v>
      </c>
      <c r="I369" s="409">
        <v>3</v>
      </c>
      <c r="J369" s="409" t="s">
        <v>1442</v>
      </c>
      <c r="K369" s="410">
        <v>3793</v>
      </c>
      <c r="L369" s="411">
        <f t="shared" ref="L369" si="81">K369</f>
        <v>3793</v>
      </c>
      <c r="M369" s="412">
        <f t="shared" ref="M369" si="82">L369+K369</f>
        <v>7586</v>
      </c>
      <c r="N369" s="408"/>
      <c r="O369" s="408"/>
    </row>
    <row r="371" spans="1:15" s="413" customFormat="1" ht="15">
      <c r="A371" s="408"/>
      <c r="B371" s="409">
        <v>3</v>
      </c>
      <c r="C371" s="449" t="s">
        <v>1515</v>
      </c>
      <c r="D371" s="410">
        <v>1</v>
      </c>
      <c r="E371" s="409" t="s">
        <v>110</v>
      </c>
      <c r="F371" s="410" t="s">
        <v>1490</v>
      </c>
      <c r="G371" s="409" t="s">
        <v>1491</v>
      </c>
      <c r="H371" s="410" t="s">
        <v>1462</v>
      </c>
      <c r="I371" s="410">
        <v>4</v>
      </c>
      <c r="J371" s="409" t="s">
        <v>659</v>
      </c>
      <c r="K371" s="409">
        <v>3875</v>
      </c>
      <c r="L371" s="411">
        <f t="shared" ref="L371" si="83">K371</f>
        <v>3875</v>
      </c>
      <c r="M371" s="412">
        <f t="shared" ref="M371" si="84">L371+K371</f>
        <v>7750</v>
      </c>
      <c r="N371" s="408"/>
      <c r="O371" s="408"/>
    </row>
    <row r="372" spans="1:15" s="445" customFormat="1" ht="28.5">
      <c r="A372" s="439"/>
      <c r="B372" s="440">
        <v>3</v>
      </c>
      <c r="C372" s="438" t="s">
        <v>1502</v>
      </c>
      <c r="D372" s="441">
        <v>1</v>
      </c>
      <c r="E372" s="441" t="s">
        <v>110</v>
      </c>
      <c r="F372" s="441" t="s">
        <v>1490</v>
      </c>
      <c r="G372" s="441" t="s">
        <v>1491</v>
      </c>
      <c r="H372" s="441" t="s">
        <v>1462</v>
      </c>
      <c r="I372" s="441">
        <v>2</v>
      </c>
      <c r="J372" s="441" t="s">
        <v>1503</v>
      </c>
      <c r="K372" s="440">
        <v>4685</v>
      </c>
      <c r="L372" s="442">
        <f t="shared" ref="L372" si="85">K372</f>
        <v>4685</v>
      </c>
      <c r="M372" s="443">
        <f t="shared" ref="M372" si="86">L372+K372</f>
        <v>9370</v>
      </c>
      <c r="N372" s="444" t="s">
        <v>1431</v>
      </c>
      <c r="O372" s="439"/>
    </row>
    <row r="373" spans="1:15" s="413" customFormat="1" ht="15">
      <c r="A373" s="408"/>
      <c r="B373" s="409">
        <v>4</v>
      </c>
      <c r="C373" s="438" t="s">
        <v>1607</v>
      </c>
      <c r="D373" s="410">
        <v>1</v>
      </c>
      <c r="E373" s="410" t="s">
        <v>149</v>
      </c>
      <c r="F373" s="410" t="s">
        <v>1490</v>
      </c>
      <c r="G373" s="409" t="s">
        <v>143</v>
      </c>
      <c r="H373" s="410" t="s">
        <v>1430</v>
      </c>
      <c r="I373" s="410">
        <v>2</v>
      </c>
      <c r="J373" s="410" t="s">
        <v>212</v>
      </c>
      <c r="K373" s="409">
        <v>4997</v>
      </c>
      <c r="L373" s="411">
        <f t="shared" ref="L373:L378" si="87">K373</f>
        <v>4997</v>
      </c>
      <c r="M373" s="412">
        <f t="shared" ref="M373:M382" si="88">L373+K373</f>
        <v>9994</v>
      </c>
      <c r="N373" s="454" t="s">
        <v>1431</v>
      </c>
      <c r="O373" s="408"/>
    </row>
    <row r="374" spans="1:15" s="413" customFormat="1" ht="15">
      <c r="A374" s="408"/>
      <c r="B374" s="409">
        <v>3</v>
      </c>
      <c r="C374" s="438" t="s">
        <v>1566</v>
      </c>
      <c r="D374" s="410">
        <v>1</v>
      </c>
      <c r="E374" s="409" t="s">
        <v>180</v>
      </c>
      <c r="F374" s="410" t="s">
        <v>1490</v>
      </c>
      <c r="G374" s="409" t="s">
        <v>1552</v>
      </c>
      <c r="H374" s="410" t="s">
        <v>1523</v>
      </c>
      <c r="I374" s="410" t="s">
        <v>1567</v>
      </c>
      <c r="J374" s="409" t="s">
        <v>713</v>
      </c>
      <c r="K374" s="409">
        <v>5000</v>
      </c>
      <c r="L374" s="411">
        <f t="shared" si="87"/>
        <v>5000</v>
      </c>
      <c r="M374" s="412">
        <f t="shared" si="88"/>
        <v>10000</v>
      </c>
      <c r="N374" s="454" t="s">
        <v>1431</v>
      </c>
      <c r="O374" s="408"/>
    </row>
    <row r="375" spans="1:15" s="413" customFormat="1" ht="28.5">
      <c r="A375" s="408"/>
      <c r="B375" s="409">
        <v>2</v>
      </c>
      <c r="C375" s="438" t="s">
        <v>1592</v>
      </c>
      <c r="D375" s="410">
        <v>1</v>
      </c>
      <c r="E375" s="410" t="s">
        <v>180</v>
      </c>
      <c r="F375" s="410" t="s">
        <v>1490</v>
      </c>
      <c r="G375" s="409" t="s">
        <v>1593</v>
      </c>
      <c r="H375" s="410" t="s">
        <v>1462</v>
      </c>
      <c r="I375" s="410">
        <v>1</v>
      </c>
      <c r="J375" s="410" t="s">
        <v>862</v>
      </c>
      <c r="K375" s="409">
        <v>5000</v>
      </c>
      <c r="L375" s="411">
        <f t="shared" si="87"/>
        <v>5000</v>
      </c>
      <c r="M375" s="412">
        <f t="shared" si="88"/>
        <v>10000</v>
      </c>
      <c r="N375" s="454" t="s">
        <v>1431</v>
      </c>
      <c r="O375" s="408"/>
    </row>
    <row r="376" spans="1:15" s="413" customFormat="1" ht="15">
      <c r="A376" s="408"/>
      <c r="B376" s="409">
        <v>1</v>
      </c>
      <c r="C376" s="438" t="s">
        <v>1581</v>
      </c>
      <c r="D376" s="410">
        <v>1</v>
      </c>
      <c r="E376" s="409" t="s">
        <v>180</v>
      </c>
      <c r="F376" s="410" t="s">
        <v>1534</v>
      </c>
      <c r="G376" s="409" t="s">
        <v>1552</v>
      </c>
      <c r="H376" s="410" t="s">
        <v>1462</v>
      </c>
      <c r="I376" s="410" t="s">
        <v>1535</v>
      </c>
      <c r="J376" s="409" t="s">
        <v>1577</v>
      </c>
      <c r="K376" s="409">
        <v>7500</v>
      </c>
      <c r="L376" s="411">
        <f t="shared" si="87"/>
        <v>7500</v>
      </c>
      <c r="M376" s="412">
        <f t="shared" si="88"/>
        <v>15000</v>
      </c>
      <c r="N376" s="454" t="s">
        <v>1431</v>
      </c>
      <c r="O376" s="408"/>
    </row>
    <row r="377" spans="1:15" s="413" customFormat="1" ht="15">
      <c r="A377" s="408"/>
      <c r="B377" s="409">
        <v>3</v>
      </c>
      <c r="C377" s="462" t="s">
        <v>1496</v>
      </c>
      <c r="D377" s="410">
        <v>1</v>
      </c>
      <c r="E377" s="410" t="s">
        <v>109</v>
      </c>
      <c r="F377" s="410" t="s">
        <v>1490</v>
      </c>
      <c r="G377" s="410" t="s">
        <v>1457</v>
      </c>
      <c r="H377" s="410" t="s">
        <v>1523</v>
      </c>
      <c r="I377" s="410">
        <v>4</v>
      </c>
      <c r="J377" s="410" t="s">
        <v>1648</v>
      </c>
      <c r="K377" s="409">
        <v>4172</v>
      </c>
      <c r="L377" s="411">
        <f t="shared" si="87"/>
        <v>4172</v>
      </c>
      <c r="M377" s="412">
        <f t="shared" si="88"/>
        <v>8344</v>
      </c>
      <c r="N377" s="408"/>
      <c r="O377" s="408"/>
    </row>
    <row r="378" spans="1:15" ht="15">
      <c r="A378" s="266"/>
      <c r="B378" s="265"/>
      <c r="C378" s="462" t="s">
        <v>1564</v>
      </c>
      <c r="D378" s="262">
        <v>1</v>
      </c>
      <c r="E378" s="265" t="s">
        <v>148</v>
      </c>
      <c r="F378" s="262" t="s">
        <v>1490</v>
      </c>
      <c r="G378" s="265" t="s">
        <v>1664</v>
      </c>
      <c r="H378" s="265" t="s">
        <v>1523</v>
      </c>
      <c r="I378" s="265">
        <v>5</v>
      </c>
      <c r="J378" s="265" t="s">
        <v>917</v>
      </c>
      <c r="K378" s="265">
        <v>3875</v>
      </c>
      <c r="L378" s="296">
        <f t="shared" si="87"/>
        <v>3875</v>
      </c>
      <c r="M378" s="291">
        <f t="shared" si="88"/>
        <v>7750</v>
      </c>
      <c r="N378" s="266"/>
      <c r="O378" s="266"/>
    </row>
    <row r="379" spans="1:15" s="473" customFormat="1" ht="15">
      <c r="A379" s="472"/>
      <c r="B379" s="474"/>
      <c r="C379" s="427" t="s">
        <v>1723</v>
      </c>
      <c r="D379" s="475">
        <v>1</v>
      </c>
      <c r="E379" s="474" t="s">
        <v>148</v>
      </c>
      <c r="F379" s="475" t="s">
        <v>1534</v>
      </c>
      <c r="G379" s="474" t="s">
        <v>364</v>
      </c>
      <c r="H379" s="474" t="s">
        <v>1523</v>
      </c>
      <c r="I379" s="474" t="s">
        <v>1538</v>
      </c>
      <c r="J379" s="474" t="s">
        <v>934</v>
      </c>
      <c r="K379" s="474">
        <v>6767</v>
      </c>
      <c r="L379" s="476"/>
      <c r="M379" s="477">
        <f t="shared" si="88"/>
        <v>6767</v>
      </c>
      <c r="N379" s="472"/>
      <c r="O379" s="472"/>
    </row>
    <row r="380" spans="1:15" s="473" customFormat="1" ht="15">
      <c r="A380" s="472"/>
      <c r="B380" s="474"/>
      <c r="C380" s="427" t="s">
        <v>1726</v>
      </c>
      <c r="D380" s="475">
        <v>1</v>
      </c>
      <c r="E380" s="474" t="s">
        <v>148</v>
      </c>
      <c r="F380" s="475" t="s">
        <v>1534</v>
      </c>
      <c r="G380" s="474" t="s">
        <v>364</v>
      </c>
      <c r="H380" s="474" t="s">
        <v>1523</v>
      </c>
      <c r="I380" s="474" t="s">
        <v>1538</v>
      </c>
      <c r="J380" s="474" t="s">
        <v>934</v>
      </c>
      <c r="K380" s="474">
        <v>6767</v>
      </c>
      <c r="L380" s="476"/>
      <c r="M380" s="477">
        <f t="shared" si="88"/>
        <v>6767</v>
      </c>
      <c r="N380" s="472"/>
      <c r="O380" s="472"/>
    </row>
    <row r="381" spans="1:15" s="413" customFormat="1" ht="15">
      <c r="A381" s="408"/>
      <c r="B381" s="409"/>
      <c r="C381" s="471" t="s">
        <v>1715</v>
      </c>
      <c r="D381" s="410">
        <v>1</v>
      </c>
      <c r="E381" s="409" t="s">
        <v>148</v>
      </c>
      <c r="F381" s="410" t="s">
        <v>1534</v>
      </c>
      <c r="G381" s="409" t="s">
        <v>364</v>
      </c>
      <c r="H381" s="409" t="s">
        <v>1430</v>
      </c>
      <c r="I381" s="409" t="s">
        <v>1535</v>
      </c>
      <c r="J381" s="409" t="s">
        <v>774</v>
      </c>
      <c r="K381" s="409">
        <v>7500</v>
      </c>
      <c r="L381" s="411">
        <f t="shared" ref="L381:L382" si="89">K381</f>
        <v>7500</v>
      </c>
      <c r="M381" s="412">
        <f t="shared" si="88"/>
        <v>15000</v>
      </c>
      <c r="N381" s="408" t="s">
        <v>1467</v>
      </c>
      <c r="O381" s="408"/>
    </row>
    <row r="382" spans="1:15" s="413" customFormat="1" ht="15">
      <c r="A382" s="408"/>
      <c r="B382" s="409"/>
      <c r="C382" s="471" t="s">
        <v>1716</v>
      </c>
      <c r="D382" s="410">
        <v>1</v>
      </c>
      <c r="E382" s="409" t="s">
        <v>148</v>
      </c>
      <c r="F382" s="410" t="s">
        <v>1534</v>
      </c>
      <c r="G382" s="409" t="s">
        <v>364</v>
      </c>
      <c r="H382" s="409" t="s">
        <v>1430</v>
      </c>
      <c r="I382" s="409" t="s">
        <v>1535</v>
      </c>
      <c r="J382" s="409" t="s">
        <v>774</v>
      </c>
      <c r="K382" s="409">
        <v>7500</v>
      </c>
      <c r="L382" s="411">
        <f t="shared" si="89"/>
        <v>7500</v>
      </c>
      <c r="M382" s="412">
        <f t="shared" si="88"/>
        <v>15000</v>
      </c>
      <c r="N382" s="408" t="s">
        <v>1467</v>
      </c>
      <c r="O382" s="408"/>
    </row>
  </sheetData>
  <autoFilter ref="A1:O356"/>
  <sortState ref="A1:AM49">
    <sortCondition ref="H1:H49"/>
    <sortCondition ref="I1:I49"/>
  </sortState>
  <pageMargins left="0.51181102362204722" right="0.31496062992125984" top="0.35433070866141736" bottom="0.35433070866141736" header="0.31496062992125984" footer="0.31496062992125984"/>
  <pageSetup paperSize="9" scale="85" orientation="landscape" horizontalDpi="180" verticalDpi="18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59"/>
  <sheetViews>
    <sheetView zoomScaleNormal="100" workbookViewId="0">
      <selection activeCell="I123" sqref="I123"/>
    </sheetView>
  </sheetViews>
  <sheetFormatPr defaultRowHeight="14.25"/>
  <cols>
    <col min="1" max="1" width="5.5703125" style="244" customWidth="1"/>
    <col min="2" max="2" width="16.85546875" style="237" customWidth="1"/>
    <col min="3" max="3" width="10.85546875" style="237" customWidth="1"/>
    <col min="4" max="4" width="8.7109375" style="237" customWidth="1"/>
    <col min="5" max="5" width="8" style="244" customWidth="1"/>
    <col min="6" max="6" width="12.140625" style="237" customWidth="1"/>
    <col min="7" max="7" width="17.85546875" style="237" customWidth="1"/>
    <col min="8" max="8" width="11.5703125" style="237" customWidth="1"/>
    <col min="9" max="9" width="18.140625" style="237" customWidth="1"/>
    <col min="10" max="10" width="9.5703125" style="237" bestFit="1" customWidth="1"/>
    <col min="11" max="11" width="9.140625" style="237"/>
    <col min="12" max="12" width="19.140625" style="237" customWidth="1"/>
    <col min="13" max="13" width="11.85546875" style="237" bestFit="1" customWidth="1"/>
    <col min="14" max="16384" width="9.140625" style="237"/>
  </cols>
  <sheetData>
    <row r="1" spans="1:14" ht="42.75">
      <c r="A1" s="234"/>
      <c r="B1" s="234" t="s">
        <v>1787</v>
      </c>
      <c r="C1" s="234" t="s">
        <v>1419</v>
      </c>
      <c r="D1" s="234" t="s">
        <v>10</v>
      </c>
      <c r="E1" s="234" t="s">
        <v>1788</v>
      </c>
      <c r="F1" s="234" t="s">
        <v>12</v>
      </c>
      <c r="G1" s="234" t="s">
        <v>1789</v>
      </c>
      <c r="H1" s="235"/>
      <c r="I1" s="235"/>
      <c r="J1" s="250" t="s">
        <v>1790</v>
      </c>
      <c r="K1" s="250" t="s">
        <v>1791</v>
      </c>
      <c r="L1" s="250" t="s">
        <v>1792</v>
      </c>
      <c r="M1" s="250" t="s">
        <v>1793</v>
      </c>
    </row>
    <row r="2" spans="1:14" ht="15">
      <c r="A2" s="238"/>
      <c r="B2" s="238">
        <v>2</v>
      </c>
      <c r="C2" s="238">
        <v>3</v>
      </c>
      <c r="D2" s="238">
        <v>4</v>
      </c>
      <c r="E2" s="238">
        <v>5</v>
      </c>
      <c r="F2" s="238">
        <v>6</v>
      </c>
      <c r="G2" s="238">
        <v>7</v>
      </c>
      <c r="H2" s="238">
        <v>8</v>
      </c>
      <c r="I2" s="238">
        <v>9</v>
      </c>
      <c r="J2" s="238">
        <v>10</v>
      </c>
      <c r="K2" s="238">
        <v>11</v>
      </c>
      <c r="L2" s="238">
        <v>12</v>
      </c>
      <c r="M2" s="238">
        <v>13</v>
      </c>
    </row>
    <row r="3" spans="1:14" ht="15">
      <c r="A3" s="239"/>
      <c r="B3" s="264" t="s">
        <v>1357</v>
      </c>
      <c r="C3" s="262" t="s">
        <v>1428</v>
      </c>
      <c r="D3" s="263" t="s">
        <v>1429</v>
      </c>
      <c r="E3" s="262" t="s">
        <v>1430</v>
      </c>
      <c r="F3" s="264">
        <v>1</v>
      </c>
      <c r="G3" s="264" t="s">
        <v>941</v>
      </c>
      <c r="H3" s="245">
        <f>SUMIF(Контингент!$J$3:$J$354,G3,Контингент!$D$3:$D$354)</f>
        <v>2</v>
      </c>
      <c r="I3" s="238"/>
      <c r="J3" s="251">
        <f>SUMIF(Общая!$G$9:$G$2292,G3,Общая!$AJ$9:$AJ$2292)</f>
        <v>1066</v>
      </c>
      <c r="K3" s="251">
        <f>J3*73</f>
        <v>77818</v>
      </c>
      <c r="L3" s="239">
        <f>SUMIF(Контингент!$J$3:$J$354,G3,Контингент!$M$3:$M$354)</f>
        <v>36000</v>
      </c>
      <c r="M3" s="261">
        <f t="shared" ref="M3:M18" si="0">K3/L3</f>
        <v>2.1616111111111111</v>
      </c>
    </row>
    <row r="4" spans="1:14">
      <c r="A4" s="239"/>
      <c r="B4" s="262" t="s">
        <v>1357</v>
      </c>
      <c r="C4" s="262" t="s">
        <v>1428</v>
      </c>
      <c r="D4" s="263" t="s">
        <v>1429</v>
      </c>
      <c r="E4" s="262" t="s">
        <v>1430</v>
      </c>
      <c r="F4" s="264">
        <v>2</v>
      </c>
      <c r="G4" s="264" t="s">
        <v>1435</v>
      </c>
      <c r="H4" s="245">
        <f>SUMIF(Контингент!$J$3:$J$354,G4,Контингент!$D$3:$D$354)</f>
        <v>6</v>
      </c>
      <c r="I4" s="235"/>
      <c r="J4" s="251">
        <f>SUMIF(Общая!$G$9:$G$2292,G4,Общая!$AJ$9:$AJ$2292)</f>
        <v>442</v>
      </c>
      <c r="K4" s="251">
        <f t="shared" ref="K4:K67" si="1">J4*73</f>
        <v>32266</v>
      </c>
      <c r="L4" s="239">
        <f>SUMIF(Контингент!$J$3:$J$354,G4,Контингент!$M$3:$M$354)</f>
        <v>53088</v>
      </c>
      <c r="M4" s="261">
        <f t="shared" si="0"/>
        <v>0.60778330319469565</v>
      </c>
    </row>
    <row r="5" spans="1:14">
      <c r="A5" s="239"/>
      <c r="B5" s="262" t="s">
        <v>1357</v>
      </c>
      <c r="C5" s="262" t="s">
        <v>1428</v>
      </c>
      <c r="D5" s="263" t="s">
        <v>1429</v>
      </c>
      <c r="E5" s="262" t="s">
        <v>1430</v>
      </c>
      <c r="F5" s="264">
        <v>3</v>
      </c>
      <c r="G5" s="264" t="s">
        <v>1442</v>
      </c>
      <c r="H5" s="245">
        <f>SUMIF(Контингент!$J$3:$J$354,G5,Контингент!$D$3:$D$354)</f>
        <v>1</v>
      </c>
      <c r="I5" s="235"/>
      <c r="J5" s="251">
        <f>SUMIF(Общая!$G$9:$G$2292,G5,Общая!$AJ$9:$AJ$2292)</f>
        <v>282</v>
      </c>
      <c r="K5" s="251">
        <f t="shared" si="1"/>
        <v>20586</v>
      </c>
      <c r="L5" s="239">
        <f>SUMIF(Контингент!$J$3:$J$354,G5,Контингент!$M$3:$M$354)</f>
        <v>7586</v>
      </c>
      <c r="M5" s="261">
        <f t="shared" si="0"/>
        <v>2.7136831004481938</v>
      </c>
    </row>
    <row r="6" spans="1:14">
      <c r="A6" s="239"/>
      <c r="B6" s="262" t="s">
        <v>1445</v>
      </c>
      <c r="C6" s="262" t="s">
        <v>1428</v>
      </c>
      <c r="D6" s="263" t="s">
        <v>1446</v>
      </c>
      <c r="E6" s="262" t="s">
        <v>1430</v>
      </c>
      <c r="F6" s="264">
        <v>3</v>
      </c>
      <c r="G6" s="264" t="s">
        <v>1447</v>
      </c>
      <c r="H6" s="245">
        <f>SUMIF(Контингент!$J$3:$J$354,G6,Контингент!$D$3:$D$354)</f>
        <v>3</v>
      </c>
      <c r="I6" s="235"/>
      <c r="J6" s="251">
        <f>SUMIF(Общая!$G$9:$G$2292,G6,Общая!$AJ$9:$AJ$2292)</f>
        <v>0</v>
      </c>
      <c r="K6" s="251">
        <f t="shared" si="1"/>
        <v>0</v>
      </c>
      <c r="L6" s="239">
        <f>SUMIF(Контингент!$J$3:$J$354,G6,Контингент!$M$3:$M$354)</f>
        <v>22758</v>
      </c>
      <c r="M6" s="261">
        <f t="shared" si="0"/>
        <v>0</v>
      </c>
    </row>
    <row r="7" spans="1:14">
      <c r="A7" s="239"/>
      <c r="B7" s="262" t="s">
        <v>1445</v>
      </c>
      <c r="C7" s="262" t="s">
        <v>1428</v>
      </c>
      <c r="D7" s="262" t="s">
        <v>991</v>
      </c>
      <c r="E7" s="262" t="s">
        <v>1430</v>
      </c>
      <c r="F7" s="264">
        <v>1</v>
      </c>
      <c r="G7" s="262" t="s">
        <v>992</v>
      </c>
      <c r="H7" s="245">
        <f>SUMIF(Контингент!$J$3:$J$354,G7,Контингент!$D$3:$D$354)</f>
        <v>0</v>
      </c>
      <c r="I7" s="235"/>
      <c r="J7" s="251">
        <f>SUMIF(Общая!$G$9:$G$2292,G7,Общая!$AJ$9:$AJ$2292)</f>
        <v>0</v>
      </c>
      <c r="K7" s="251">
        <f t="shared" si="1"/>
        <v>0</v>
      </c>
      <c r="L7" s="239">
        <f>SUMIF(Контингент!$J$3:$J$354,G7,Контингент!$M$3:$M$354)</f>
        <v>0</v>
      </c>
      <c r="M7" s="261" t="e">
        <f t="shared" si="0"/>
        <v>#DIV/0!</v>
      </c>
    </row>
    <row r="8" spans="1:14">
      <c r="A8" s="239"/>
      <c r="B8" s="262" t="s">
        <v>1445</v>
      </c>
      <c r="C8" s="262" t="s">
        <v>1428</v>
      </c>
      <c r="D8" s="262" t="s">
        <v>1005</v>
      </c>
      <c r="E8" s="262" t="s">
        <v>1430</v>
      </c>
      <c r="F8" s="264">
        <v>1</v>
      </c>
      <c r="G8" s="262" t="s">
        <v>1006</v>
      </c>
      <c r="H8" s="245">
        <f>SUMIF(Контингент!$J$3:$J$354,G8,Контингент!$D$3:$D$354)</f>
        <v>0</v>
      </c>
      <c r="I8" s="235"/>
      <c r="J8" s="251">
        <f>SUMIF(Общая!$G$9:$G$2292,G8,Общая!$AJ$9:$AJ$2292)</f>
        <v>0</v>
      </c>
      <c r="K8" s="251">
        <f t="shared" si="1"/>
        <v>0</v>
      </c>
      <c r="L8" s="239">
        <f>SUMIF(Контингент!$J$3:$J$354,G8,Контингент!$M$3:$M$354)</f>
        <v>0</v>
      </c>
      <c r="M8" s="261" t="e">
        <f t="shared" si="0"/>
        <v>#DIV/0!</v>
      </c>
    </row>
    <row r="9" spans="1:14">
      <c r="A9" s="239"/>
      <c r="B9" s="262" t="s">
        <v>1445</v>
      </c>
      <c r="C9" s="262" t="s">
        <v>1428</v>
      </c>
      <c r="D9" s="262" t="s">
        <v>1457</v>
      </c>
      <c r="E9" s="262" t="s">
        <v>1430</v>
      </c>
      <c r="F9" s="264">
        <v>1</v>
      </c>
      <c r="G9" s="262" t="s">
        <v>1021</v>
      </c>
      <c r="H9" s="245">
        <f>SUMIF(Контингент!$J$3:$J$354,G9,Контингент!$D$3:$D$354)</f>
        <v>0</v>
      </c>
      <c r="I9" s="235"/>
      <c r="J9" s="251">
        <f>SUMIF(Общая!$G$9:$G$2292,G9,Общая!$AJ$9:$AJ$2292)</f>
        <v>0</v>
      </c>
      <c r="K9" s="251">
        <f t="shared" si="1"/>
        <v>0</v>
      </c>
      <c r="L9" s="239">
        <f>SUMIF(Контингент!$J$3:$J$354,G9,Контингент!$M$3:$M$354)</f>
        <v>0</v>
      </c>
      <c r="M9" s="261" t="e">
        <f t="shared" si="0"/>
        <v>#DIV/0!</v>
      </c>
    </row>
    <row r="10" spans="1:14">
      <c r="A10" s="239"/>
      <c r="B10" s="262" t="s">
        <v>1357</v>
      </c>
      <c r="C10" s="262" t="s">
        <v>1428</v>
      </c>
      <c r="D10" s="262" t="s">
        <v>1460</v>
      </c>
      <c r="E10" s="262" t="s">
        <v>1430</v>
      </c>
      <c r="F10" s="264">
        <v>2</v>
      </c>
      <c r="G10" s="262" t="s">
        <v>1063</v>
      </c>
      <c r="H10" s="245">
        <f>SUMIF(Контингент!$J$3:$J$354,G10,Контингент!$D$3:$D$354)</f>
        <v>1</v>
      </c>
      <c r="I10" s="235"/>
      <c r="J10" s="251">
        <f>SUMIF(Общая!$G$9:$G$2292,G10,Общая!$AJ$9:$AJ$2292)</f>
        <v>108.2</v>
      </c>
      <c r="K10" s="251">
        <f t="shared" si="1"/>
        <v>7898.6</v>
      </c>
      <c r="L10" s="239">
        <f>SUMIF(Контингент!$J$3:$J$354,G10,Контингент!$M$3:$M$354)</f>
        <v>8328</v>
      </c>
      <c r="M10" s="261">
        <f t="shared" si="0"/>
        <v>0.94843900096061484</v>
      </c>
    </row>
    <row r="11" spans="1:14">
      <c r="A11" s="239"/>
      <c r="B11" s="262" t="s">
        <v>1357</v>
      </c>
      <c r="C11" s="262" t="s">
        <v>1428</v>
      </c>
      <c r="D11" s="262" t="s">
        <v>543</v>
      </c>
      <c r="E11" s="262" t="s">
        <v>1462</v>
      </c>
      <c r="F11" s="264">
        <v>2</v>
      </c>
      <c r="G11" s="262" t="s">
        <v>1083</v>
      </c>
      <c r="H11" s="245">
        <f>SUMIF(Контингент!$J$3:$J$354,G11,Контингент!$D$3:$D$354)</f>
        <v>1</v>
      </c>
      <c r="I11" s="235"/>
      <c r="J11" s="251">
        <f>SUMIF(Общая!$G$9:$G$2292,G11,Общая!$AJ$9:$AJ$2292)</f>
        <v>134.85</v>
      </c>
      <c r="K11" s="251">
        <f t="shared" si="1"/>
        <v>9844.0499999999993</v>
      </c>
      <c r="L11" s="239">
        <f>SUMIF(Контингент!$J$3:$J$354,G11,Контингент!$M$3:$M$354)</f>
        <v>8848</v>
      </c>
      <c r="M11" s="261">
        <f t="shared" si="0"/>
        <v>1.1125734629294755</v>
      </c>
    </row>
    <row r="12" spans="1:14">
      <c r="A12" s="239"/>
      <c r="B12" s="262" t="s">
        <v>1357</v>
      </c>
      <c r="C12" s="262" t="s">
        <v>1428</v>
      </c>
      <c r="D12" s="262" t="s">
        <v>991</v>
      </c>
      <c r="E12" s="262" t="s">
        <v>1462</v>
      </c>
      <c r="F12" s="264">
        <v>1</v>
      </c>
      <c r="G12" s="262" t="s">
        <v>1136</v>
      </c>
      <c r="H12" s="245">
        <f>SUMIF(Контингент!$J$3:$J$354,G12,Контингент!$D$3:$D$354)</f>
        <v>7</v>
      </c>
      <c r="I12" s="235"/>
      <c r="J12" s="251">
        <f>SUMIF(Общая!$G$9:$G$2292,G12,Общая!$AJ$9:$AJ$2292)</f>
        <v>62.67</v>
      </c>
      <c r="K12" s="251">
        <f t="shared" si="1"/>
        <v>4574.91</v>
      </c>
      <c r="L12" s="239">
        <f>SUMIF(Контингент!$J$3:$J$354,G12,Контингент!$M$3:$M$354)</f>
        <v>59500</v>
      </c>
      <c r="M12" s="261">
        <f t="shared" si="0"/>
        <v>7.6889243697478987E-2</v>
      </c>
    </row>
    <row r="13" spans="1:14">
      <c r="A13" s="239"/>
      <c r="B13" s="262" t="s">
        <v>1445</v>
      </c>
      <c r="C13" s="262" t="s">
        <v>1428</v>
      </c>
      <c r="D13" s="262" t="s">
        <v>991</v>
      </c>
      <c r="E13" s="262" t="s">
        <v>1462</v>
      </c>
      <c r="F13" s="262">
        <v>2</v>
      </c>
      <c r="G13" s="262" t="s">
        <v>1104</v>
      </c>
      <c r="H13" s="245">
        <f>SUMIF(Контингент!$J$3:$J$354,G13,Контингент!$D$3:$D$354)</f>
        <v>9</v>
      </c>
      <c r="I13" s="235"/>
      <c r="J13" s="251">
        <f>SUMIF(Общая!$G$9:$G$2292,G13,Общая!$AJ$9:$AJ$2292)</f>
        <v>165.4</v>
      </c>
      <c r="K13" s="251">
        <f t="shared" si="1"/>
        <v>12074.2</v>
      </c>
      <c r="L13" s="239">
        <f>SUMIF(Контингент!$J$3:$J$354,G13,Контингент!$M$3:$M$354)</f>
        <v>79632</v>
      </c>
      <c r="M13" s="261">
        <f t="shared" si="0"/>
        <v>0.15162497488446858</v>
      </c>
    </row>
    <row r="14" spans="1:14">
      <c r="A14" s="239"/>
      <c r="B14" s="262" t="s">
        <v>1357</v>
      </c>
      <c r="C14" s="262" t="s">
        <v>1428</v>
      </c>
      <c r="D14" s="262" t="s">
        <v>1005</v>
      </c>
      <c r="E14" s="262" t="s">
        <v>1462</v>
      </c>
      <c r="F14" s="262">
        <v>1</v>
      </c>
      <c r="G14" s="262" t="s">
        <v>1479</v>
      </c>
      <c r="H14" s="245">
        <f>SUMIF(Контингент!$J$3:$J$354,G14,Контингент!$D$3:$D$354)</f>
        <v>2</v>
      </c>
      <c r="I14" s="235"/>
      <c r="J14" s="251">
        <f>SUMIF(Общая!$G$9:$G$2292,G14,Общая!$AJ$9:$AJ$2292)</f>
        <v>0</v>
      </c>
      <c r="K14" s="251">
        <f t="shared" si="1"/>
        <v>0</v>
      </c>
      <c r="L14" s="239">
        <f>SUMIF(Контингент!$J$3:$J$354,G14,Контингент!$M$3:$M$354)</f>
        <v>17000</v>
      </c>
      <c r="M14" s="261">
        <f t="shared" si="0"/>
        <v>0</v>
      </c>
    </row>
    <row r="15" spans="1:14">
      <c r="A15" s="239"/>
      <c r="B15" s="262" t="s">
        <v>1357</v>
      </c>
      <c r="C15" s="262" t="s">
        <v>1428</v>
      </c>
      <c r="D15" s="262" t="s">
        <v>227</v>
      </c>
      <c r="E15" s="262" t="s">
        <v>1462</v>
      </c>
      <c r="F15" s="262">
        <v>1</v>
      </c>
      <c r="G15" s="262" t="s">
        <v>1139</v>
      </c>
      <c r="H15" s="245">
        <f>SUMIF(Контингент!$J$3:$J$354,G15,Контингент!$D$3:$D$354)</f>
        <v>0</v>
      </c>
      <c r="I15" s="235"/>
      <c r="J15" s="251">
        <f>SUMIF(Общая!$G$9:$G$2292,G15,Общая!$AJ$9:$AJ$2292)</f>
        <v>62.150000000000006</v>
      </c>
      <c r="K15" s="251">
        <f t="shared" si="1"/>
        <v>4536.9500000000007</v>
      </c>
      <c r="L15" s="239">
        <f>SUMIF(Контингент!$J$3:$J$354,G15,Контингент!$M$3:$M$354)</f>
        <v>0</v>
      </c>
      <c r="M15" s="261" t="e">
        <f t="shared" si="0"/>
        <v>#DIV/0!</v>
      </c>
    </row>
    <row r="16" spans="1:14">
      <c r="A16" s="239"/>
      <c r="B16" s="262" t="s">
        <v>1482</v>
      </c>
      <c r="C16" s="262" t="s">
        <v>1428</v>
      </c>
      <c r="D16" s="262" t="s">
        <v>1005</v>
      </c>
      <c r="E16" s="262" t="s">
        <v>1462</v>
      </c>
      <c r="F16" s="262">
        <v>2</v>
      </c>
      <c r="G16" s="262" t="s">
        <v>1483</v>
      </c>
      <c r="H16" s="245">
        <f>SUMIF(Контингент!$J$3:$J$354,G16,Контингент!$D$3:$D$354)</f>
        <v>2</v>
      </c>
      <c r="I16" s="235"/>
      <c r="J16" s="251">
        <f>SUMIF(Общая!$G$9:$G$2292,G16,Общая!$AJ$9:$AJ$2292)</f>
        <v>0</v>
      </c>
      <c r="K16" s="251">
        <f t="shared" si="1"/>
        <v>0</v>
      </c>
      <c r="L16" s="239">
        <f>SUMIF(Контингент!$J$3:$J$354,G16,Контингент!$M$3:$M$354)</f>
        <v>17696</v>
      </c>
      <c r="M16" s="261">
        <f t="shared" si="0"/>
        <v>0</v>
      </c>
      <c r="N16" s="241"/>
    </row>
    <row r="17" spans="1:14">
      <c r="A17" s="239"/>
      <c r="B17" s="262" t="s">
        <v>1445</v>
      </c>
      <c r="C17" s="262" t="s">
        <v>1428</v>
      </c>
      <c r="D17" s="262" t="s">
        <v>1005</v>
      </c>
      <c r="E17" s="262" t="s">
        <v>1462</v>
      </c>
      <c r="F17" s="262">
        <v>2</v>
      </c>
      <c r="G17" s="262" t="s">
        <v>1486</v>
      </c>
      <c r="H17" s="245">
        <f>SUMIF(Контингент!$J$3:$J$354,G17,Контингент!$D$3:$D$354)</f>
        <v>2</v>
      </c>
      <c r="I17" s="235"/>
      <c r="J17" s="251">
        <f>SUMIF(Общая!$G$9:$G$2292,G17,Общая!$AJ$9:$AJ$2292)</f>
        <v>0</v>
      </c>
      <c r="K17" s="251">
        <f t="shared" si="1"/>
        <v>0</v>
      </c>
      <c r="L17" s="239">
        <f>SUMIF(Контингент!$J$3:$J$354,G17,Контингент!$M$3:$M$354)</f>
        <v>17696</v>
      </c>
      <c r="M17" s="261">
        <f t="shared" si="0"/>
        <v>0</v>
      </c>
    </row>
    <row r="18" spans="1:14">
      <c r="A18" s="239"/>
      <c r="B18" s="262" t="s">
        <v>1357</v>
      </c>
      <c r="C18" s="262" t="s">
        <v>1428</v>
      </c>
      <c r="D18" s="262" t="s">
        <v>1116</v>
      </c>
      <c r="E18" s="262" t="s">
        <v>1462</v>
      </c>
      <c r="F18" s="262">
        <v>2</v>
      </c>
      <c r="G18" s="262" t="s">
        <v>1117</v>
      </c>
      <c r="H18" s="245">
        <f>SUMIF(Контингент!$J$3:$J$354,G18,Контингент!$D$3:$D$354)</f>
        <v>1</v>
      </c>
      <c r="I18" s="235"/>
      <c r="J18" s="251">
        <f>SUMIF(Общая!$G$9:$G$2292,G18,Общая!$AJ$9:$AJ$2292)</f>
        <v>124.85</v>
      </c>
      <c r="K18" s="251">
        <f t="shared" si="1"/>
        <v>9114.0499999999993</v>
      </c>
      <c r="L18" s="239">
        <f>SUMIF(Контингент!$J$3:$J$354,G18,Контингент!$M$3:$M$354)</f>
        <v>8848</v>
      </c>
      <c r="M18" s="261">
        <f t="shared" si="0"/>
        <v>1.0300689421338154</v>
      </c>
    </row>
    <row r="19" spans="1:14">
      <c r="A19" s="239"/>
      <c r="B19" s="312" t="s">
        <v>110</v>
      </c>
      <c r="C19" s="312" t="s">
        <v>1490</v>
      </c>
      <c r="D19" s="262" t="s">
        <v>1491</v>
      </c>
      <c r="E19" s="262" t="s">
        <v>1430</v>
      </c>
      <c r="F19" s="262">
        <v>2</v>
      </c>
      <c r="G19" s="262" t="s">
        <v>1492</v>
      </c>
      <c r="H19" s="245">
        <f>SUMIF(Контингент!$J$3:$J$354,G19,Контингент!$D$3:$D$354)</f>
        <v>1</v>
      </c>
      <c r="I19" s="288" t="s">
        <v>1794</v>
      </c>
      <c r="J19" s="251">
        <f>SUMIF(Общая!$G$9:$G$2292,G19,Общая!$AJ$9:$AJ$2292)</f>
        <v>0</v>
      </c>
      <c r="K19" s="251">
        <f t="shared" si="1"/>
        <v>0</v>
      </c>
      <c r="L19" s="239">
        <f>SUMIF(Контингент!$J$3:$J$354,G19,Контингент!$M$3:$M$354)</f>
        <v>9994</v>
      </c>
      <c r="M19" s="261"/>
      <c r="N19" s="272">
        <f>L19*0.4/50</f>
        <v>79.952000000000012</v>
      </c>
    </row>
    <row r="20" spans="1:14">
      <c r="A20" s="239"/>
      <c r="B20" s="312" t="s">
        <v>110</v>
      </c>
      <c r="C20" s="312" t="s">
        <v>1490</v>
      </c>
      <c r="D20" s="262" t="s">
        <v>1491</v>
      </c>
      <c r="E20" s="262" t="s">
        <v>1430</v>
      </c>
      <c r="F20" s="262">
        <v>3</v>
      </c>
      <c r="G20" s="262" t="s">
        <v>1494</v>
      </c>
      <c r="H20" s="245">
        <f>SUMIF(Контингент!$J$3:$J$354,G20,Контингент!$D$3:$D$354)</f>
        <v>2</v>
      </c>
      <c r="I20" s="288" t="s">
        <v>1794</v>
      </c>
      <c r="J20" s="251">
        <f>SUMIF(Общая!$G$9:$G$2292,G20,Общая!$AJ$9:$AJ$2292)</f>
        <v>0</v>
      </c>
      <c r="K20" s="251">
        <f t="shared" si="1"/>
        <v>0</v>
      </c>
      <c r="L20" s="239">
        <f>SUMIF(Контингент!$J$3:$J$354,G20,Контингент!$M$3:$M$354)</f>
        <v>17340</v>
      </c>
      <c r="M20" s="261"/>
      <c r="N20" s="272">
        <f>L20*0.4/50</f>
        <v>138.72</v>
      </c>
    </row>
    <row r="21" spans="1:14">
      <c r="A21" s="239"/>
      <c r="B21" s="312" t="s">
        <v>110</v>
      </c>
      <c r="C21" s="312" t="s">
        <v>1490</v>
      </c>
      <c r="D21" s="262" t="s">
        <v>1491</v>
      </c>
      <c r="E21" s="262" t="s">
        <v>1430</v>
      </c>
      <c r="F21" s="262">
        <v>4</v>
      </c>
      <c r="G21" s="262" t="s">
        <v>114</v>
      </c>
      <c r="H21" s="245">
        <f>SUMIF(Контингент!$J$3:$J$354,G21,Контингент!$D$3:$D$354)</f>
        <v>2</v>
      </c>
      <c r="I21" s="288" t="s">
        <v>1795</v>
      </c>
      <c r="J21" s="251">
        <f>SUMIF(Общая!$G$9:$G$2292,G21,Общая!$AJ$9:$AJ$2292)</f>
        <v>155.47999999999999</v>
      </c>
      <c r="K21" s="251">
        <f t="shared" si="1"/>
        <v>11350.039999999999</v>
      </c>
      <c r="L21" s="239">
        <f>SUMIF(Контингент!$J$3:$J$354,G21,Контингент!$M$3:$M$354)</f>
        <v>17880</v>
      </c>
      <c r="M21" s="322">
        <f>(K21+K22)/L21</f>
        <v>0.66745190156599543</v>
      </c>
      <c r="N21" s="272">
        <f>L21*0.4/50</f>
        <v>143.04</v>
      </c>
    </row>
    <row r="22" spans="1:14" ht="28.5">
      <c r="A22" s="239"/>
      <c r="B22" s="312" t="s">
        <v>110</v>
      </c>
      <c r="C22" s="312" t="s">
        <v>1490</v>
      </c>
      <c r="D22" s="262" t="s">
        <v>1491</v>
      </c>
      <c r="E22" s="262" t="s">
        <v>1430</v>
      </c>
      <c r="F22" s="262">
        <v>4</v>
      </c>
      <c r="G22" s="267" t="s">
        <v>105</v>
      </c>
      <c r="H22" s="245">
        <f>SUMIF(Контингент!$J$3:$J$354,G22,Контингент!$D$3:$D$354)</f>
        <v>0</v>
      </c>
      <c r="I22" s="288"/>
      <c r="J22" s="251">
        <f>SUMIF(Общая!$G$9:$G$2292,G22,Общая!$AJ$9:$AJ$2292)</f>
        <v>8</v>
      </c>
      <c r="K22" s="251">
        <f t="shared" si="1"/>
        <v>584</v>
      </c>
      <c r="L22" s="239">
        <f>SUMIF(Контингент!$J$3:$J$354,G22,Контингент!$M$3:$M$354)</f>
        <v>0</v>
      </c>
      <c r="M22" s="261"/>
      <c r="N22" s="272">
        <f>L22*0.4/50</f>
        <v>0</v>
      </c>
    </row>
    <row r="23" spans="1:14">
      <c r="A23" s="239"/>
      <c r="B23" s="312" t="s">
        <v>110</v>
      </c>
      <c r="C23" s="312" t="s">
        <v>1490</v>
      </c>
      <c r="D23" s="262" t="s">
        <v>1491</v>
      </c>
      <c r="E23" s="262" t="s">
        <v>1462</v>
      </c>
      <c r="F23" s="262">
        <v>1</v>
      </c>
      <c r="G23" s="262" t="s">
        <v>447</v>
      </c>
      <c r="H23" s="245">
        <f>SUMIF(Контингент!$J$3:$J$354,G23,Контингент!$D$3:$D$354)</f>
        <v>9</v>
      </c>
      <c r="I23" s="235"/>
      <c r="J23" s="251">
        <f>SUMIF(Общая!$G$9:$G$2292,G23,Общая!$AJ$9:$AJ$2292)</f>
        <v>48.1</v>
      </c>
      <c r="K23" s="251">
        <f t="shared" si="1"/>
        <v>3511.3</v>
      </c>
      <c r="L23" s="239">
        <f>SUMIF(Контингент!$J$3:$J$354,G23,Контингент!$M$3:$M$354)</f>
        <v>90000</v>
      </c>
      <c r="M23" s="322">
        <f>(K23+K24+K25+K26+K27+K29+K30+K31+K32+K28)/L23</f>
        <v>7.2286222222222224E-2</v>
      </c>
      <c r="N23" s="272">
        <f>L23*0.4/50</f>
        <v>720</v>
      </c>
    </row>
    <row r="24" spans="1:14" ht="28.5">
      <c r="A24" s="239"/>
      <c r="B24" s="312" t="s">
        <v>110</v>
      </c>
      <c r="C24" s="312" t="s">
        <v>1490</v>
      </c>
      <c r="D24" s="262" t="s">
        <v>1491</v>
      </c>
      <c r="E24" s="262" t="s">
        <v>1462</v>
      </c>
      <c r="F24" s="262">
        <v>1</v>
      </c>
      <c r="G24" s="267" t="s">
        <v>1796</v>
      </c>
      <c r="H24" s="245">
        <f>SUMIF(Контингент!$J$3:$J$354,G24,Контингент!$D$3:$D$354)</f>
        <v>0</v>
      </c>
      <c r="I24" s="235"/>
      <c r="J24" s="251">
        <f>SUMIF(Общая!$G$9:$G$2292,G24,Общая!$AJ$9:$AJ$2292)</f>
        <v>0</v>
      </c>
      <c r="K24" s="251">
        <f t="shared" si="1"/>
        <v>0</v>
      </c>
      <c r="L24" s="239"/>
      <c r="M24" s="261"/>
      <c r="N24" s="272"/>
    </row>
    <row r="25" spans="1:14">
      <c r="A25" s="239"/>
      <c r="B25" s="312" t="s">
        <v>110</v>
      </c>
      <c r="C25" s="312" t="s">
        <v>1490</v>
      </c>
      <c r="D25" s="262" t="s">
        <v>1491</v>
      </c>
      <c r="E25" s="262" t="s">
        <v>1462</v>
      </c>
      <c r="F25" s="262">
        <v>1</v>
      </c>
      <c r="G25" s="267" t="s">
        <v>445</v>
      </c>
      <c r="H25" s="245">
        <f>SUMIF(Контингент!$J$3:$J$354,G25,Контингент!$D$3:$D$354)</f>
        <v>0</v>
      </c>
      <c r="I25" s="235"/>
      <c r="J25" s="251">
        <f>SUMIF(Общая!$G$9:$G$2292,G25,Общая!$AJ$9:$AJ$2292)</f>
        <v>29.02</v>
      </c>
      <c r="K25" s="251">
        <f t="shared" si="1"/>
        <v>2118.46</v>
      </c>
      <c r="L25" s="239"/>
      <c r="M25" s="261"/>
      <c r="N25" s="272"/>
    </row>
    <row r="26" spans="1:14" ht="28.5">
      <c r="A26" s="239"/>
      <c r="B26" s="312" t="s">
        <v>110</v>
      </c>
      <c r="C26" s="312" t="s">
        <v>1490</v>
      </c>
      <c r="D26" s="262" t="s">
        <v>1491</v>
      </c>
      <c r="E26" s="262" t="s">
        <v>1462</v>
      </c>
      <c r="F26" s="262">
        <v>1</v>
      </c>
      <c r="G26" s="267" t="s">
        <v>461</v>
      </c>
      <c r="H26" s="245">
        <f>SUMIF(Контингент!$J$3:$J$354,G26,Контингент!$D$3:$D$354)</f>
        <v>0</v>
      </c>
      <c r="I26" s="235"/>
      <c r="J26" s="251">
        <f>SUMIF(Общая!$G$9:$G$2292,G26,Общая!$AJ$9:$AJ$2292)</f>
        <v>6</v>
      </c>
      <c r="K26" s="251">
        <f t="shared" si="1"/>
        <v>438</v>
      </c>
      <c r="L26" s="239"/>
      <c r="M26" s="261"/>
      <c r="N26" s="272"/>
    </row>
    <row r="27" spans="1:14" ht="42.75">
      <c r="A27" s="239"/>
      <c r="B27" s="312" t="s">
        <v>110</v>
      </c>
      <c r="C27" s="312" t="s">
        <v>1490</v>
      </c>
      <c r="D27" s="262" t="s">
        <v>1491</v>
      </c>
      <c r="E27" s="262" t="s">
        <v>1462</v>
      </c>
      <c r="F27" s="262">
        <v>1</v>
      </c>
      <c r="G27" s="267" t="s">
        <v>1797</v>
      </c>
      <c r="H27" s="245">
        <f>SUMIF(Контингент!$J$3:$J$354,G27,Контингент!$D$3:$D$354)</f>
        <v>0</v>
      </c>
      <c r="I27" s="235"/>
      <c r="J27" s="251">
        <f>SUMIF(Общая!$G$9:$G$2292,G27,Общая!$AJ$9:$AJ$2292)</f>
        <v>0</v>
      </c>
      <c r="K27" s="251">
        <f t="shared" si="1"/>
        <v>0</v>
      </c>
      <c r="L27" s="239"/>
      <c r="M27" s="261"/>
      <c r="N27" s="272"/>
    </row>
    <row r="28" spans="1:14" ht="42.75">
      <c r="A28" s="239"/>
      <c r="B28" s="312" t="s">
        <v>110</v>
      </c>
      <c r="C28" s="312" t="s">
        <v>1490</v>
      </c>
      <c r="D28" s="262" t="s">
        <v>1491</v>
      </c>
      <c r="E28" s="262" t="s">
        <v>1462</v>
      </c>
      <c r="F28" s="262">
        <v>1</v>
      </c>
      <c r="G28" s="267" t="s">
        <v>471</v>
      </c>
      <c r="H28" s="245">
        <f>SUMIF(Контингент!$J$3:$J$354,G28,Контингент!$D$3:$D$354)</f>
        <v>0</v>
      </c>
      <c r="I28" s="235"/>
      <c r="J28" s="251">
        <f>SUMIF(Общая!$G$9:$G$2292,G28,Общая!$AJ$9:$AJ$2292)</f>
        <v>4</v>
      </c>
      <c r="K28" s="251">
        <f t="shared" si="1"/>
        <v>292</v>
      </c>
      <c r="L28" s="239"/>
      <c r="M28" s="261"/>
      <c r="N28" s="272"/>
    </row>
    <row r="29" spans="1:14" ht="42.75">
      <c r="A29" s="239"/>
      <c r="B29" s="312" t="s">
        <v>110</v>
      </c>
      <c r="C29" s="312" t="s">
        <v>1490</v>
      </c>
      <c r="D29" s="262" t="s">
        <v>1491</v>
      </c>
      <c r="E29" s="262" t="s">
        <v>1462</v>
      </c>
      <c r="F29" s="262">
        <v>1</v>
      </c>
      <c r="G29" s="267" t="s">
        <v>438</v>
      </c>
      <c r="H29" s="245">
        <f>SUMIF(Контингент!$J$3:$J$354,G29,Контингент!$D$3:$D$354)</f>
        <v>0</v>
      </c>
      <c r="I29" s="235"/>
      <c r="J29" s="251">
        <f>SUMIF(Общая!$G$9:$G$2292,G29,Общая!$AJ$9:$AJ$2292)</f>
        <v>2</v>
      </c>
      <c r="K29" s="251">
        <f t="shared" si="1"/>
        <v>146</v>
      </c>
      <c r="L29" s="239"/>
      <c r="M29" s="261"/>
      <c r="N29" s="272"/>
    </row>
    <row r="30" spans="1:14" ht="42.75">
      <c r="A30" s="239"/>
      <c r="B30" s="312" t="s">
        <v>110</v>
      </c>
      <c r="C30" s="312" t="s">
        <v>1490</v>
      </c>
      <c r="D30" s="262" t="s">
        <v>1491</v>
      </c>
      <c r="E30" s="262" t="s">
        <v>1462</v>
      </c>
      <c r="F30" s="262">
        <v>1</v>
      </c>
      <c r="G30" s="267" t="s">
        <v>1798</v>
      </c>
      <c r="H30" s="245">
        <f>SUMIF(Контингент!$J$3:$J$354,G30,Контингент!$D$3:$D$354)</f>
        <v>0</v>
      </c>
      <c r="I30" s="235"/>
      <c r="J30" s="251">
        <f>SUMIF(Общая!$G$9:$G$2292,G30,Общая!$AJ$9:$AJ$2292)</f>
        <v>0</v>
      </c>
      <c r="K30" s="251">
        <f t="shared" si="1"/>
        <v>0</v>
      </c>
      <c r="L30" s="239"/>
      <c r="M30" s="261"/>
      <c r="N30" s="272"/>
    </row>
    <row r="31" spans="1:14" ht="28.5">
      <c r="A31" s="239"/>
      <c r="B31" s="312" t="s">
        <v>110</v>
      </c>
      <c r="C31" s="312" t="s">
        <v>1490</v>
      </c>
      <c r="D31" s="262" t="s">
        <v>1491</v>
      </c>
      <c r="E31" s="262" t="s">
        <v>1462</v>
      </c>
      <c r="F31" s="262">
        <v>1</v>
      </c>
      <c r="G31" s="267" t="s">
        <v>1799</v>
      </c>
      <c r="H31" s="245">
        <f>SUMIF(Контингент!$J$3:$J$354,G31,Контингент!$D$3:$D$354)</f>
        <v>0</v>
      </c>
      <c r="I31" s="235"/>
      <c r="J31" s="251">
        <f>SUMIF(Общая!$G$9:$G$2292,G31,Общая!$AJ$9:$AJ$2292)</f>
        <v>0</v>
      </c>
      <c r="K31" s="251">
        <f t="shared" si="1"/>
        <v>0</v>
      </c>
      <c r="L31" s="239"/>
      <c r="M31" s="261"/>
      <c r="N31" s="272"/>
    </row>
    <row r="32" spans="1:14" ht="28.5">
      <c r="A32" s="239"/>
      <c r="B32" s="312" t="s">
        <v>110</v>
      </c>
      <c r="C32" s="312" t="s">
        <v>1490</v>
      </c>
      <c r="D32" s="262" t="s">
        <v>1491</v>
      </c>
      <c r="E32" s="262" t="s">
        <v>1462</v>
      </c>
      <c r="F32" s="262">
        <v>1</v>
      </c>
      <c r="G32" s="267" t="s">
        <v>1800</v>
      </c>
      <c r="H32" s="245">
        <f>SUMIF(Контингент!$J$3:$J$354,G32,Контингент!$D$3:$D$354)</f>
        <v>0</v>
      </c>
      <c r="I32" s="235"/>
      <c r="J32" s="251">
        <f>SUMIF(Общая!$G$9:$G$2292,G32,Общая!$AJ$9:$AJ$2292)</f>
        <v>0</v>
      </c>
      <c r="K32" s="251">
        <f t="shared" si="1"/>
        <v>0</v>
      </c>
      <c r="L32" s="239"/>
      <c r="M32" s="261"/>
      <c r="N32" s="272"/>
    </row>
    <row r="33" spans="1:14">
      <c r="A33" s="239"/>
      <c r="B33" s="312" t="s">
        <v>110</v>
      </c>
      <c r="C33" s="312" t="s">
        <v>1490</v>
      </c>
      <c r="D33" s="262" t="s">
        <v>1491</v>
      </c>
      <c r="E33" s="262" t="s">
        <v>1462</v>
      </c>
      <c r="F33" s="262">
        <v>2</v>
      </c>
      <c r="G33" s="262" t="s">
        <v>1503</v>
      </c>
      <c r="H33" s="245">
        <f>SUMIF(Контингент!$J$3:$J$354,G33,Контингент!$D$3:$D$354)</f>
        <v>9</v>
      </c>
      <c r="I33" s="235"/>
      <c r="J33" s="251">
        <f>SUMIF(Общая!$G$9:$G$2292,G33,Общая!$AJ$9:$AJ$2292)</f>
        <v>0</v>
      </c>
      <c r="K33" s="251">
        <f t="shared" si="1"/>
        <v>0</v>
      </c>
      <c r="L33" s="239">
        <f>SUMIF(Контингент!$J$3:$J$354,G33,Контингент!$M$3:$M$354)</f>
        <v>84330</v>
      </c>
      <c r="M33" s="261"/>
    </row>
    <row r="34" spans="1:14">
      <c r="A34" s="239"/>
      <c r="B34" s="312" t="s">
        <v>110</v>
      </c>
      <c r="C34" s="312" t="s">
        <v>1490</v>
      </c>
      <c r="D34" s="262" t="s">
        <v>1491</v>
      </c>
      <c r="E34" s="262" t="s">
        <v>1462</v>
      </c>
      <c r="F34" s="262">
        <v>2</v>
      </c>
      <c r="G34" s="267" t="s">
        <v>566</v>
      </c>
      <c r="H34" s="245">
        <f>SUMIF(Контингент!$J$3:$J$354,G34,Контингент!$D$3:$D$354)</f>
        <v>0</v>
      </c>
      <c r="I34" s="235"/>
      <c r="J34" s="251">
        <f>SUMIF(Общая!$G$9:$G$2292,G34,Общая!$AJ$9:$AJ$2292)</f>
        <v>99</v>
      </c>
      <c r="K34" s="251">
        <f t="shared" si="1"/>
        <v>7227</v>
      </c>
      <c r="L34" s="239">
        <f>SUMIF(Контингент!$J$3:$J$354,G34,Контингент!$M$3:$M$354)</f>
        <v>0</v>
      </c>
      <c r="M34" s="322">
        <f>(K34+K35+K36)/(L19+L33)</f>
        <v>7.6618888087867348E-2</v>
      </c>
    </row>
    <row r="35" spans="1:14">
      <c r="A35" s="239"/>
      <c r="B35" s="312" t="s">
        <v>110</v>
      </c>
      <c r="C35" s="312" t="s">
        <v>1490</v>
      </c>
      <c r="D35" s="262" t="s">
        <v>1491</v>
      </c>
      <c r="E35" s="262" t="s">
        <v>1462</v>
      </c>
      <c r="F35" s="262">
        <v>2</v>
      </c>
      <c r="G35" s="267" t="s">
        <v>572</v>
      </c>
      <c r="H35" s="245">
        <f>SUMIF(Контингент!$J$3:$J$354,G35,Контингент!$D$3:$D$354)</f>
        <v>0</v>
      </c>
      <c r="I35" s="235"/>
      <c r="J35" s="251">
        <f>SUMIF(Общая!$G$9:$G$2292,G35,Общая!$AJ$9:$AJ$2292)</f>
        <v>0</v>
      </c>
      <c r="K35" s="251">
        <f t="shared" si="1"/>
        <v>0</v>
      </c>
      <c r="L35" s="239">
        <f>SUMIF(Контингент!$J$3:$J$354,G35,Контингент!$M$3:$M$354)</f>
        <v>0</v>
      </c>
      <c r="M35" s="261"/>
    </row>
    <row r="36" spans="1:14" ht="28.5">
      <c r="A36" s="239"/>
      <c r="B36" s="312" t="s">
        <v>110</v>
      </c>
      <c r="C36" s="312" t="s">
        <v>1490</v>
      </c>
      <c r="D36" s="262" t="s">
        <v>1491</v>
      </c>
      <c r="E36" s="262" t="s">
        <v>1462</v>
      </c>
      <c r="F36" s="262">
        <v>2</v>
      </c>
      <c r="G36" s="267" t="s">
        <v>1801</v>
      </c>
      <c r="H36" s="245">
        <f>SUMIF(Контингент!$J$3:$J$354,G36,Контингент!$D$3:$D$354)</f>
        <v>0</v>
      </c>
      <c r="I36" s="235"/>
      <c r="J36" s="251">
        <f>SUMIF(Общая!$G$9:$G$2292,G36,Общая!$AJ$9:$AJ$2292)</f>
        <v>0</v>
      </c>
      <c r="K36" s="251">
        <f t="shared" si="1"/>
        <v>0</v>
      </c>
      <c r="L36" s="239">
        <f>SUMIF(Контингент!$J$3:$J$354,G36,Контингент!$M$3:$M$354)</f>
        <v>0</v>
      </c>
      <c r="M36" s="261"/>
    </row>
    <row r="37" spans="1:14">
      <c r="A37" s="239"/>
      <c r="B37" s="312" t="s">
        <v>110</v>
      </c>
      <c r="C37" s="312" t="s">
        <v>1490</v>
      </c>
      <c r="D37" s="262" t="s">
        <v>1491</v>
      </c>
      <c r="E37" s="262" t="s">
        <v>1462</v>
      </c>
      <c r="F37" s="262">
        <v>3</v>
      </c>
      <c r="G37" s="262" t="s">
        <v>1510</v>
      </c>
      <c r="H37" s="245">
        <f>SUMIF(Контингент!$J$3:$J$354,G37,Контингент!$D$3:$D$354)</f>
        <v>4</v>
      </c>
      <c r="I37" s="235"/>
      <c r="J37" s="251">
        <f>SUMIF(Общая!$G$9:$G$2292,G37,Общая!$AJ$9:$AJ$2292)</f>
        <v>0</v>
      </c>
      <c r="K37" s="251">
        <f t="shared" si="1"/>
        <v>0</v>
      </c>
      <c r="L37" s="239">
        <f>SUMIF(Контингент!$J$3:$J$354,G37,Контингент!$M$3:$M$354)</f>
        <v>30344</v>
      </c>
      <c r="M37" s="261"/>
      <c r="N37" s="272">
        <f>L37*0.4/50</f>
        <v>242.75200000000001</v>
      </c>
    </row>
    <row r="38" spans="1:14">
      <c r="A38" s="239"/>
      <c r="B38" s="312" t="s">
        <v>110</v>
      </c>
      <c r="C38" s="312" t="s">
        <v>1490</v>
      </c>
      <c r="D38" s="262" t="s">
        <v>1491</v>
      </c>
      <c r="E38" s="262" t="s">
        <v>1462</v>
      </c>
      <c r="F38" s="262">
        <v>3</v>
      </c>
      <c r="G38" s="267" t="s">
        <v>609</v>
      </c>
      <c r="H38" s="245">
        <f>SUMIF(Контингент!$J$3:$J$354,G38,Контингент!$D$3:$D$354)</f>
        <v>0</v>
      </c>
      <c r="I38" s="235"/>
      <c r="J38" s="251">
        <f>SUMIF(Общая!$G$9:$G$2292,G38,Общая!$AJ$9:$AJ$2292)</f>
        <v>135.1</v>
      </c>
      <c r="K38" s="251">
        <f t="shared" si="1"/>
        <v>9862.2999999999993</v>
      </c>
      <c r="L38" s="239">
        <f>SUMIF(Контингент!$J$3:$J$354,G38,Контингент!$M$3:$M$354)</f>
        <v>0</v>
      </c>
      <c r="M38" s="322">
        <f>(K38+K39)/(L20+L37)</f>
        <v>0.21294983642311885</v>
      </c>
      <c r="N38" s="272">
        <f>L38*0.4/50</f>
        <v>0</v>
      </c>
    </row>
    <row r="39" spans="1:14" ht="28.5">
      <c r="A39" s="239"/>
      <c r="B39" s="311" t="s">
        <v>110</v>
      </c>
      <c r="C39" s="311" t="s">
        <v>1490</v>
      </c>
      <c r="D39" s="265" t="s">
        <v>1491</v>
      </c>
      <c r="E39" s="262" t="s">
        <v>1462</v>
      </c>
      <c r="F39" s="262">
        <v>3</v>
      </c>
      <c r="G39" s="267" t="s">
        <v>608</v>
      </c>
      <c r="H39" s="245">
        <f>SUMIF(Контингент!$J$3:$J$354,G39,Контингент!$D$3:$D$354)</f>
        <v>0</v>
      </c>
      <c r="I39" s="235"/>
      <c r="J39" s="251">
        <f>SUMIF(Общая!$G$9:$G$2292,G39,Общая!$AJ$9:$AJ$2292)</f>
        <v>4</v>
      </c>
      <c r="K39" s="251">
        <f t="shared" si="1"/>
        <v>292</v>
      </c>
      <c r="L39" s="239">
        <f>SUMIF(Контингент!$J$3:$J$354,G39,Контингент!$M$3:$M$354)</f>
        <v>0</v>
      </c>
      <c r="M39" s="261"/>
      <c r="N39" s="272">
        <f>L39*0.4/50</f>
        <v>0</v>
      </c>
    </row>
    <row r="40" spans="1:14">
      <c r="A40" s="239"/>
      <c r="B40" s="311" t="s">
        <v>110</v>
      </c>
      <c r="C40" s="311" t="s">
        <v>1490</v>
      </c>
      <c r="D40" s="265" t="s">
        <v>1491</v>
      </c>
      <c r="E40" s="262" t="s">
        <v>1462</v>
      </c>
      <c r="F40" s="262">
        <v>4</v>
      </c>
      <c r="G40" s="265" t="s">
        <v>659</v>
      </c>
      <c r="H40" s="245">
        <f>SUMIF(Контингент!$J$3:$J$354,G40,Контингент!$D$3:$D$354)</f>
        <v>12</v>
      </c>
      <c r="I40" s="235"/>
      <c r="J40" s="251">
        <f>SUMIF(Общая!$G$9:$G$2292,G40,Общая!$AJ$9:$AJ$2292)</f>
        <v>25.68</v>
      </c>
      <c r="K40" s="251">
        <f t="shared" si="1"/>
        <v>1874.6399999999999</v>
      </c>
      <c r="L40" s="239">
        <f>SUMIF(Контингент!$J$3:$J$354,G40,Контингент!$M$3:$M$354)</f>
        <v>93000</v>
      </c>
      <c r="M40" s="261"/>
      <c r="N40" s="272">
        <f t="shared" ref="N40:N106" si="2">L40*0.4/50</f>
        <v>744</v>
      </c>
    </row>
    <row r="41" spans="1:14">
      <c r="A41" s="239"/>
      <c r="B41" s="311" t="s">
        <v>110</v>
      </c>
      <c r="C41" s="311" t="s">
        <v>1490</v>
      </c>
      <c r="D41" s="265" t="s">
        <v>1491</v>
      </c>
      <c r="E41" s="262" t="s">
        <v>1462</v>
      </c>
      <c r="F41" s="262">
        <v>5</v>
      </c>
      <c r="G41" s="265" t="s">
        <v>664</v>
      </c>
      <c r="H41" s="245">
        <f>SUMIF(Контингент!$J$3:$J$354,G41,Контингент!$D$3:$D$354)</f>
        <v>4</v>
      </c>
      <c r="I41" s="235"/>
      <c r="J41" s="251">
        <f>SUMIF(Общая!$G$9:$G$2292,G41,Общая!$AJ$9:$AJ$2292)</f>
        <v>14.560000000000002</v>
      </c>
      <c r="K41" s="251">
        <f t="shared" si="1"/>
        <v>1062.8800000000001</v>
      </c>
      <c r="L41" s="239">
        <f>SUMIF(Контингент!$J$3:$J$354,G41,Контингент!$M$3:$M$354)</f>
        <v>31000</v>
      </c>
      <c r="M41" s="261"/>
      <c r="N41" s="272">
        <f t="shared" si="2"/>
        <v>248</v>
      </c>
    </row>
    <row r="42" spans="1:14">
      <c r="A42" s="239"/>
      <c r="B42" s="311" t="s">
        <v>110</v>
      </c>
      <c r="C42" s="311" t="s">
        <v>1490</v>
      </c>
      <c r="D42" s="265" t="s">
        <v>1491</v>
      </c>
      <c r="E42" s="262" t="s">
        <v>1462</v>
      </c>
      <c r="F42" s="262">
        <v>5</v>
      </c>
      <c r="G42" s="325" t="s">
        <v>658</v>
      </c>
      <c r="H42" s="245">
        <f>SUMIF(Контингент!$J$3:$J$354,G42,Контингент!$D$3:$D$354)</f>
        <v>0</v>
      </c>
      <c r="I42" s="235"/>
      <c r="J42" s="251">
        <f>SUMIF(Общая!$G$9:$G$2292,G42,Общая!$AJ$9:$AJ$2292)</f>
        <v>242.64000000000001</v>
      </c>
      <c r="K42" s="251">
        <f t="shared" si="1"/>
        <v>17712.72</v>
      </c>
      <c r="L42" s="239">
        <f>SUMIF(Контингент!$J$3:$J$354,G42,Контингент!$M$3:$M$354)</f>
        <v>0</v>
      </c>
      <c r="M42" s="322">
        <f>(K40+K41+K42)/(L40+L41)</f>
        <v>0.16653419354838711</v>
      </c>
      <c r="N42" s="272">
        <f t="shared" si="2"/>
        <v>0</v>
      </c>
    </row>
    <row r="43" spans="1:14">
      <c r="A43" s="239"/>
      <c r="B43" s="311" t="s">
        <v>110</v>
      </c>
      <c r="C43" s="311" t="s">
        <v>1490</v>
      </c>
      <c r="D43" s="265" t="s">
        <v>1530</v>
      </c>
      <c r="E43" s="262" t="s">
        <v>1523</v>
      </c>
      <c r="F43" s="262">
        <v>5</v>
      </c>
      <c r="G43" s="265" t="s">
        <v>1531</v>
      </c>
      <c r="H43" s="245">
        <f>SUMIF(Контингент!$J$3:$J$354,G43,Контингент!$D$3:$D$354)</f>
        <v>1</v>
      </c>
      <c r="I43" s="314" t="s">
        <v>1532</v>
      </c>
      <c r="J43" s="251">
        <f>SUMIF(Общая!$G$9:$G$2292,G43,Общая!$AJ$9:$AJ$2292)</f>
        <v>0</v>
      </c>
      <c r="K43" s="251">
        <f t="shared" si="1"/>
        <v>0</v>
      </c>
      <c r="L43" s="239">
        <f>SUMIF(Контингент!$J$3:$J$354,G43,Контингент!$M$3:$M$354)</f>
        <v>7750</v>
      </c>
      <c r="M43" s="261">
        <f>K43/L43</f>
        <v>0</v>
      </c>
      <c r="N43" s="272">
        <f t="shared" si="2"/>
        <v>62</v>
      </c>
    </row>
    <row r="44" spans="1:14">
      <c r="A44" s="327"/>
      <c r="B44" s="311" t="s">
        <v>110</v>
      </c>
      <c r="C44" s="311" t="s">
        <v>1534</v>
      </c>
      <c r="D44" s="265" t="s">
        <v>991</v>
      </c>
      <c r="E44" s="262" t="s">
        <v>1462</v>
      </c>
      <c r="F44" s="262" t="s">
        <v>1535</v>
      </c>
      <c r="G44" s="265" t="s">
        <v>1536</v>
      </c>
      <c r="H44" s="245">
        <f>SUMIF(Контингент!$J$3:$J$354,G44,Контингент!$D$3:$D$354)</f>
        <v>1</v>
      </c>
      <c r="I44" s="235" t="s">
        <v>1802</v>
      </c>
      <c r="J44" s="251">
        <f>SUMIF(Общая!$G$9:$G$2292,G44,Общая!$AJ$9:$AJ$2292)</f>
        <v>0</v>
      </c>
      <c r="K44" s="251">
        <f t="shared" si="1"/>
        <v>0</v>
      </c>
      <c r="L44" s="239">
        <f>SUMIF(Контингент!$J$3:$J$354,G44,Контингент!$M$3:$M$354)</f>
        <v>14000</v>
      </c>
      <c r="M44" s="261">
        <f>K44/L44</f>
        <v>0</v>
      </c>
      <c r="N44" s="272">
        <f t="shared" si="2"/>
        <v>112</v>
      </c>
    </row>
    <row r="45" spans="1:14">
      <c r="A45" s="239"/>
      <c r="B45" s="311" t="s">
        <v>110</v>
      </c>
      <c r="C45" s="311" t="s">
        <v>1534</v>
      </c>
      <c r="D45" s="265" t="s">
        <v>1491</v>
      </c>
      <c r="E45" s="262" t="s">
        <v>1462</v>
      </c>
      <c r="F45" s="262" t="s">
        <v>1538</v>
      </c>
      <c r="G45" s="265" t="s">
        <v>924</v>
      </c>
      <c r="H45" s="245">
        <f>SUMIF(Контингент!$J$3:$J$354,G45,Контингент!$D$3:$D$354)</f>
        <v>1</v>
      </c>
      <c r="I45" s="235"/>
      <c r="J45" s="251">
        <f>SUMIF(Общая!$G$9:$G$2292,G45,Общая!$AJ$9:$AJ$2292)</f>
        <v>21.919999999999995</v>
      </c>
      <c r="K45" s="251">
        <f t="shared" si="1"/>
        <v>1600.1599999999996</v>
      </c>
      <c r="L45" s="239">
        <f>SUMIF(Контингент!$J$3:$J$354,G45,Контингент!$M$3:$M$354)</f>
        <v>6767</v>
      </c>
      <c r="M45" s="322">
        <f>K45/L45</f>
        <v>0.23646519875868177</v>
      </c>
      <c r="N45" s="272">
        <f t="shared" si="2"/>
        <v>54.136000000000003</v>
      </c>
    </row>
    <row r="46" spans="1:14">
      <c r="A46" s="239"/>
      <c r="B46" s="311" t="s">
        <v>110</v>
      </c>
      <c r="C46" s="311" t="s">
        <v>1534</v>
      </c>
      <c r="D46" s="265" t="s">
        <v>1530</v>
      </c>
      <c r="E46" s="262" t="s">
        <v>1462</v>
      </c>
      <c r="F46" s="262" t="s">
        <v>1538</v>
      </c>
      <c r="G46" s="265" t="s">
        <v>927</v>
      </c>
      <c r="H46" s="245">
        <f>SUMIF(Контингент!$J$3:$J$354,G46,Контингент!$D$3:$D$354)</f>
        <v>1</v>
      </c>
      <c r="I46" s="235"/>
      <c r="J46" s="251">
        <f>SUMIF(Общая!$G$9:$G$2292,G46,Общая!$AJ$9:$AJ$2292)</f>
        <v>21.919999999999995</v>
      </c>
      <c r="K46" s="251">
        <f t="shared" si="1"/>
        <v>1600.1599999999996</v>
      </c>
      <c r="L46" s="239">
        <f>SUMIF(Контингент!$J$3:$J$354,G46,Контингент!$M$3:$M$354)</f>
        <v>6767</v>
      </c>
      <c r="M46" s="322">
        <f>K46/L46</f>
        <v>0.23646519875868177</v>
      </c>
      <c r="N46" s="272">
        <f t="shared" si="2"/>
        <v>54.136000000000003</v>
      </c>
    </row>
    <row r="47" spans="1:14">
      <c r="A47" s="239"/>
      <c r="B47" s="265" t="s">
        <v>157</v>
      </c>
      <c r="C47" s="265" t="s">
        <v>1490</v>
      </c>
      <c r="D47" s="265" t="s">
        <v>1541</v>
      </c>
      <c r="E47" s="262" t="s">
        <v>1462</v>
      </c>
      <c r="F47" s="262">
        <v>2</v>
      </c>
      <c r="G47" s="265" t="s">
        <v>1542</v>
      </c>
      <c r="H47" s="245">
        <f>SUMIF(Контингент!$J$3:$J$354,G47,Контингент!$D$3:$D$354)</f>
        <v>2</v>
      </c>
      <c r="I47" s="314" t="s">
        <v>1532</v>
      </c>
      <c r="J47" s="251">
        <f>SUMIF(Общая!$G$9:$G$2292,G47,Общая!$AJ$9:$AJ$2292)</f>
        <v>0</v>
      </c>
      <c r="K47" s="251">
        <f t="shared" si="1"/>
        <v>0</v>
      </c>
      <c r="L47" s="239">
        <f>SUMIF(Контингент!$J$3:$J$354,G47,Контингент!$M$3:$M$354)</f>
        <v>22276</v>
      </c>
      <c r="M47" s="261">
        <f>K47/L47</f>
        <v>0</v>
      </c>
      <c r="N47" s="272">
        <f t="shared" si="2"/>
        <v>178.208</v>
      </c>
    </row>
    <row r="48" spans="1:14">
      <c r="A48" s="239"/>
      <c r="B48" s="313" t="s">
        <v>180</v>
      </c>
      <c r="C48" s="313" t="s">
        <v>1490</v>
      </c>
      <c r="D48" s="265" t="s">
        <v>1545</v>
      </c>
      <c r="E48" s="262" t="s">
        <v>1430</v>
      </c>
      <c r="F48" s="262">
        <v>1</v>
      </c>
      <c r="G48" s="265" t="s">
        <v>1546</v>
      </c>
      <c r="H48" s="245">
        <f>SUMIF(Контингент!$J$3:$J$354,G48,Контингент!$D$3:$D$354)</f>
        <v>1</v>
      </c>
      <c r="I48" s="288" t="s">
        <v>1794</v>
      </c>
      <c r="J48" s="251">
        <f>SUMIF(Общая!$G$9:$G$2292,G48,Общая!$AJ$9:$AJ$2292)</f>
        <v>0</v>
      </c>
      <c r="K48" s="251">
        <f t="shared" si="1"/>
        <v>0</v>
      </c>
      <c r="L48" s="239">
        <f>SUMIF(Контингент!$J$3:$J$354,G48,Контингент!$M$3:$M$354)</f>
        <v>12000</v>
      </c>
      <c r="M48" s="261"/>
      <c r="N48" s="272">
        <f t="shared" si="2"/>
        <v>96</v>
      </c>
    </row>
    <row r="49" spans="1:14">
      <c r="A49" s="239"/>
      <c r="B49" s="313" t="s">
        <v>180</v>
      </c>
      <c r="C49" s="313" t="s">
        <v>1490</v>
      </c>
      <c r="D49" s="265" t="s">
        <v>1552</v>
      </c>
      <c r="E49" s="262" t="s">
        <v>1462</v>
      </c>
      <c r="F49" s="262">
        <v>1</v>
      </c>
      <c r="G49" s="265" t="s">
        <v>1553</v>
      </c>
      <c r="H49" s="245">
        <f>SUMIF(Контингент!$J$3:$J$354,G49,Контингент!$D$3:$D$354)</f>
        <v>1</v>
      </c>
      <c r="I49" s="235"/>
      <c r="J49" s="251">
        <f>SUMIF(Общая!$G$9:$G$2292,G49,Общая!$AJ$9:$AJ$2292)</f>
        <v>0</v>
      </c>
      <c r="K49" s="251">
        <f t="shared" si="1"/>
        <v>0</v>
      </c>
      <c r="L49" s="239">
        <f>SUMIF(Контингент!$J$3:$J$354,G49,Контингент!$M$3:$M$354)</f>
        <v>10000</v>
      </c>
      <c r="M49" s="261"/>
      <c r="N49" s="272">
        <f>L49*0.4/50</f>
        <v>80</v>
      </c>
    </row>
    <row r="50" spans="1:14">
      <c r="A50" s="239"/>
      <c r="B50" s="313" t="s">
        <v>180</v>
      </c>
      <c r="C50" s="313" t="s">
        <v>1490</v>
      </c>
      <c r="D50" s="265" t="s">
        <v>679</v>
      </c>
      <c r="E50" s="262" t="s">
        <v>1462</v>
      </c>
      <c r="F50" s="262">
        <v>1</v>
      </c>
      <c r="G50" s="265" t="s">
        <v>862</v>
      </c>
      <c r="H50" s="245">
        <f>SUMIF(Контингент!$J$3:$J$354,G50,Контингент!$D$3:$D$354)</f>
        <v>1</v>
      </c>
      <c r="I50" s="235"/>
      <c r="J50" s="251">
        <f>SUMIF(Общая!$G$9:$G$2292,G50,Общая!$AJ$9:$AJ$2292)</f>
        <v>89.25</v>
      </c>
      <c r="K50" s="251">
        <f t="shared" si="1"/>
        <v>6515.25</v>
      </c>
      <c r="L50" s="239">
        <f>SUMIF(Контингент!$J$3:$J$354,G50,Контингент!$M$3:$M$354)</f>
        <v>10000</v>
      </c>
      <c r="M50" s="322">
        <f>K50/L50</f>
        <v>0.65152500000000002</v>
      </c>
      <c r="N50" s="272">
        <f t="shared" si="2"/>
        <v>80</v>
      </c>
    </row>
    <row r="51" spans="1:14">
      <c r="A51" s="239"/>
      <c r="B51" s="313" t="s">
        <v>180</v>
      </c>
      <c r="C51" s="313" t="s">
        <v>1490</v>
      </c>
      <c r="D51" s="265" t="s">
        <v>1552</v>
      </c>
      <c r="E51" s="262" t="s">
        <v>1462</v>
      </c>
      <c r="F51" s="262">
        <v>1</v>
      </c>
      <c r="G51" s="325" t="s">
        <v>484</v>
      </c>
      <c r="H51" s="245">
        <f>SUMIF(Контингент!$J$3:$J$354,G51,Контингент!$D$3:$D$354)</f>
        <v>0</v>
      </c>
      <c r="I51" s="235"/>
      <c r="J51" s="251">
        <f>SUMIF(Общая!$G$9:$G$2292,G51,Общая!$AJ$9:$AJ$2292)</f>
        <v>104</v>
      </c>
      <c r="K51" s="251">
        <f t="shared" si="1"/>
        <v>7592</v>
      </c>
      <c r="L51" s="239">
        <f>SUMIF(Контингент!$J$3:$J$354,G51,Контингент!$M$3:$M$354)</f>
        <v>0</v>
      </c>
      <c r="M51" s="322">
        <f>(K51+K52+K53)/(L48+L50)</f>
        <v>0.35836363636363638</v>
      </c>
      <c r="N51" s="272">
        <f t="shared" si="2"/>
        <v>0</v>
      </c>
    </row>
    <row r="52" spans="1:14">
      <c r="A52" s="239"/>
      <c r="B52" s="313" t="s">
        <v>180</v>
      </c>
      <c r="C52" s="313" t="s">
        <v>1490</v>
      </c>
      <c r="D52" s="265" t="s">
        <v>1552</v>
      </c>
      <c r="E52" s="262" t="s">
        <v>1462</v>
      </c>
      <c r="F52" s="262">
        <v>1</v>
      </c>
      <c r="G52" s="325" t="s">
        <v>481</v>
      </c>
      <c r="H52" s="245">
        <f>SUMIF(Контингент!$J$3:$J$354,G52,Контингент!$D$3:$D$354)</f>
        <v>0</v>
      </c>
      <c r="I52" s="235"/>
      <c r="J52" s="251">
        <f>SUMIF(Общая!$G$9:$G$2292,G52,Общая!$AJ$9:$AJ$2292)</f>
        <v>2</v>
      </c>
      <c r="K52" s="251">
        <f t="shared" si="1"/>
        <v>146</v>
      </c>
      <c r="L52" s="239">
        <f>SUMIF(Контингент!$J$3:$J$354,G52,Контингент!$M$3:$M$354)</f>
        <v>0</v>
      </c>
      <c r="M52" s="261"/>
      <c r="N52" s="272">
        <f>L52*0.4/50</f>
        <v>0</v>
      </c>
    </row>
    <row r="53" spans="1:14" ht="28.5">
      <c r="A53" s="239"/>
      <c r="B53" s="313" t="s">
        <v>180</v>
      </c>
      <c r="C53" s="313" t="s">
        <v>1490</v>
      </c>
      <c r="D53" s="265" t="s">
        <v>1552</v>
      </c>
      <c r="E53" s="262" t="s">
        <v>1462</v>
      </c>
      <c r="F53" s="262">
        <v>1</v>
      </c>
      <c r="G53" s="267" t="s">
        <v>487</v>
      </c>
      <c r="H53" s="245">
        <f>SUMIF(Контингент!$J$3:$J$354,G53,Контингент!$D$3:$D$354)</f>
        <v>0</v>
      </c>
      <c r="I53" s="235"/>
      <c r="J53" s="251">
        <f>SUMIF(Общая!$G$9:$G$2292,G53,Общая!$AJ$9:$AJ$2292)</f>
        <v>2</v>
      </c>
      <c r="K53" s="251">
        <f t="shared" si="1"/>
        <v>146</v>
      </c>
      <c r="L53" s="239">
        <f>SUMIF(Контингент!$J$3:$J$354,G53,Контингент!$M$3:$M$354)</f>
        <v>0</v>
      </c>
      <c r="M53" s="261"/>
      <c r="N53" s="272">
        <f t="shared" si="2"/>
        <v>0</v>
      </c>
    </row>
    <row r="54" spans="1:14">
      <c r="A54" s="239"/>
      <c r="B54" s="313" t="s">
        <v>180</v>
      </c>
      <c r="C54" s="313" t="s">
        <v>1490</v>
      </c>
      <c r="D54" s="265" t="s">
        <v>1552</v>
      </c>
      <c r="E54" s="262" t="s">
        <v>1462</v>
      </c>
      <c r="F54" s="262">
        <v>2</v>
      </c>
      <c r="G54" s="265" t="s">
        <v>581</v>
      </c>
      <c r="H54" s="245">
        <f>SUMIF(Контингент!$J$3:$J$354,G54,Контингент!$D$3:$D$354)</f>
        <v>9</v>
      </c>
      <c r="I54" s="235"/>
      <c r="J54" s="251">
        <f>SUMIF(Общая!$G$9:$G$2292,G54,Общая!$AJ$9:$AJ$2292)</f>
        <v>188.4</v>
      </c>
      <c r="K54" s="251">
        <f t="shared" si="1"/>
        <v>13753.2</v>
      </c>
      <c r="L54" s="239">
        <f>SUMIF(Контингент!$J$3:$J$354,G54,Контингент!$M$3:$M$354)</f>
        <v>84330</v>
      </c>
      <c r="M54" s="261">
        <f>K54/L54</f>
        <v>0.16308786908573461</v>
      </c>
      <c r="N54" s="272">
        <f t="shared" si="2"/>
        <v>674.64</v>
      </c>
    </row>
    <row r="55" spans="1:14">
      <c r="A55" s="239"/>
      <c r="B55" s="313" t="s">
        <v>180</v>
      </c>
      <c r="C55" s="313" t="s">
        <v>1490</v>
      </c>
      <c r="D55" s="265" t="s">
        <v>1552</v>
      </c>
      <c r="E55" s="262" t="s">
        <v>1462</v>
      </c>
      <c r="F55" s="262">
        <v>3</v>
      </c>
      <c r="G55" s="265" t="s">
        <v>619</v>
      </c>
      <c r="H55" s="245">
        <f>SUMIF(Контингент!$J$3:$J$354,G55,Контингент!$D$3:$D$354)</f>
        <v>6</v>
      </c>
      <c r="I55" s="235"/>
      <c r="J55" s="251">
        <f>SUMIF(Общая!$G$9:$G$2292,G55,Общая!$AJ$9:$AJ$2292)</f>
        <v>184.81999999999996</v>
      </c>
      <c r="K55" s="251">
        <f t="shared" si="1"/>
        <v>13491.859999999997</v>
      </c>
      <c r="L55" s="239">
        <f>SUMIF(Контингент!$J$3:$J$354,G55,Контингент!$M$3:$M$354)</f>
        <v>45516</v>
      </c>
      <c r="M55" s="322">
        <f>K55/L55</f>
        <v>0.29642015994375598</v>
      </c>
      <c r="N55" s="272">
        <f t="shared" si="2"/>
        <v>364.12800000000004</v>
      </c>
    </row>
    <row r="56" spans="1:14">
      <c r="A56" s="239"/>
      <c r="B56" s="313" t="s">
        <v>180</v>
      </c>
      <c r="C56" s="313" t="s">
        <v>1490</v>
      </c>
      <c r="D56" s="265" t="s">
        <v>1552</v>
      </c>
      <c r="E56" s="262" t="s">
        <v>1523</v>
      </c>
      <c r="F56" s="262">
        <v>4</v>
      </c>
      <c r="G56" s="265" t="s">
        <v>669</v>
      </c>
      <c r="H56" s="245">
        <f>SUMIF(Контингент!$J$3:$J$354,G56,Контингент!$D$3:$D$354)</f>
        <v>3</v>
      </c>
      <c r="I56" s="235"/>
      <c r="J56" s="251">
        <f>SUMIF(Общая!$G$9:$G$2292,G56,Общая!$AJ$9:$AJ$2292)</f>
        <v>137.73000000000005</v>
      </c>
      <c r="K56" s="251">
        <f t="shared" si="1"/>
        <v>10054.290000000003</v>
      </c>
      <c r="L56" s="239">
        <f>SUMIF(Контингент!$J$3:$J$354,G56,Контингент!$M$3:$M$354)</f>
        <v>23250</v>
      </c>
      <c r="M56" s="261">
        <f>K56/L56</f>
        <v>0.43244258064516139</v>
      </c>
      <c r="N56" s="272">
        <f t="shared" si="2"/>
        <v>186</v>
      </c>
    </row>
    <row r="57" spans="1:14">
      <c r="A57" s="239"/>
      <c r="B57" s="313" t="s">
        <v>180</v>
      </c>
      <c r="C57" s="313" t="s">
        <v>1490</v>
      </c>
      <c r="D57" s="265" t="s">
        <v>1552</v>
      </c>
      <c r="E57" s="262" t="s">
        <v>1523</v>
      </c>
      <c r="F57" s="262" t="s">
        <v>1567</v>
      </c>
      <c r="G57" s="265" t="s">
        <v>713</v>
      </c>
      <c r="H57" s="245">
        <f>SUMIF(Контингент!$J$3:$J$354,G57,Контингент!$D$3:$D$354)</f>
        <v>1</v>
      </c>
      <c r="I57" s="235"/>
      <c r="J57" s="251">
        <f>SUMIF(Общая!$G$9:$G$2292,G57,Общая!$AJ$9:$AJ$2292)</f>
        <v>120.35</v>
      </c>
      <c r="K57" s="251">
        <f t="shared" si="1"/>
        <v>8785.5499999999993</v>
      </c>
      <c r="L57" s="239">
        <f>SUMIF(Контингент!$J$3:$J$354,G57,Контингент!$M$3:$M$354)</f>
        <v>10000</v>
      </c>
      <c r="M57" s="322">
        <f>K57/L57</f>
        <v>0.87855499999999997</v>
      </c>
      <c r="N57" s="272">
        <f t="shared" si="2"/>
        <v>80</v>
      </c>
    </row>
    <row r="58" spans="1:14">
      <c r="A58" s="239"/>
      <c r="B58" s="313" t="s">
        <v>180</v>
      </c>
      <c r="C58" s="313" t="s">
        <v>1490</v>
      </c>
      <c r="D58" s="265" t="s">
        <v>1552</v>
      </c>
      <c r="E58" s="262" t="s">
        <v>1462</v>
      </c>
      <c r="F58" s="262" t="s">
        <v>1570</v>
      </c>
      <c r="G58" s="265" t="s">
        <v>715</v>
      </c>
      <c r="H58" s="245">
        <f>SUMIF(Контингент!$J$3:$J$354,G58,Контингент!$D$3:$D$354)</f>
        <v>3</v>
      </c>
      <c r="I58" s="235" t="s">
        <v>1795</v>
      </c>
      <c r="J58" s="251">
        <f>SUMIF(Общая!$G$9:$G$2292,G58,Общая!$AJ$9:$AJ$2292)</f>
        <v>147.48000000000002</v>
      </c>
      <c r="K58" s="251">
        <f t="shared" si="1"/>
        <v>10766.04</v>
      </c>
      <c r="L58" s="239">
        <f>SUMIF(Контингент!$J$3:$J$354,G58,Контингент!$M$3:$M$354)</f>
        <v>28110</v>
      </c>
      <c r="M58" s="261">
        <f>K58/L58</f>
        <v>0.38299679829242267</v>
      </c>
      <c r="N58" s="272">
        <f t="shared" si="2"/>
        <v>224.88</v>
      </c>
    </row>
    <row r="59" spans="1:14">
      <c r="A59" s="239"/>
      <c r="B59" s="313" t="s">
        <v>180</v>
      </c>
      <c r="C59" s="313" t="s">
        <v>1534</v>
      </c>
      <c r="D59" s="265" t="s">
        <v>1552</v>
      </c>
      <c r="E59" s="262" t="s">
        <v>1430</v>
      </c>
      <c r="F59" s="262" t="s">
        <v>1535</v>
      </c>
      <c r="G59" s="265" t="s">
        <v>1574</v>
      </c>
      <c r="H59" s="245">
        <f>SUMIF(Контингент!$J$3:$J$354,G59,Контингент!$D$3:$D$354)</f>
        <v>1</v>
      </c>
      <c r="I59" s="288" t="s">
        <v>1794</v>
      </c>
      <c r="J59" s="251">
        <f>SUMIF(Общая!$G$9:$G$2292,G59,Общая!$AJ$9:$AJ$2292)</f>
        <v>0</v>
      </c>
      <c r="K59" s="251">
        <f t="shared" si="1"/>
        <v>0</v>
      </c>
      <c r="L59" s="239">
        <f>SUMIF(Контингент!$J$3:$J$354,G59,Контингент!$M$3:$M$354)</f>
        <v>17000</v>
      </c>
      <c r="M59" s="261"/>
      <c r="N59" s="272">
        <f t="shared" si="2"/>
        <v>136</v>
      </c>
    </row>
    <row r="60" spans="1:14">
      <c r="A60" s="239"/>
      <c r="B60" s="313" t="s">
        <v>180</v>
      </c>
      <c r="C60" s="313" t="s">
        <v>1534</v>
      </c>
      <c r="D60" s="265" t="s">
        <v>1552</v>
      </c>
      <c r="E60" s="262" t="s">
        <v>1430</v>
      </c>
      <c r="F60" s="262" t="s">
        <v>1538</v>
      </c>
      <c r="G60" s="265" t="s">
        <v>887</v>
      </c>
      <c r="H60" s="245">
        <f>SUMIF(Контингент!$J$3:$J$354,G60,Контингент!$D$3:$D$354)</f>
        <v>1</v>
      </c>
      <c r="I60" s="235"/>
      <c r="J60" s="251">
        <f>SUMIF(Общая!$G$9:$G$2292,G60,Общая!$AJ$9:$AJ$2292)</f>
        <v>26.809999999999988</v>
      </c>
      <c r="K60" s="251">
        <f t="shared" si="1"/>
        <v>1957.1299999999992</v>
      </c>
      <c r="L60" s="239">
        <f>SUMIF(Контингент!$J$3:$J$354,G60,Контингент!$M$3:$M$354)</f>
        <v>6246</v>
      </c>
      <c r="M60" s="322">
        <f>K60/L60</f>
        <v>0.31334133845661211</v>
      </c>
      <c r="N60" s="272">
        <f t="shared" si="2"/>
        <v>49.968000000000004</v>
      </c>
    </row>
    <row r="61" spans="1:14">
      <c r="A61" s="239"/>
      <c r="B61" s="313" t="s">
        <v>180</v>
      </c>
      <c r="C61" s="313" t="s">
        <v>1534</v>
      </c>
      <c r="D61" s="265" t="s">
        <v>1552</v>
      </c>
      <c r="E61" s="262" t="s">
        <v>1462</v>
      </c>
      <c r="F61" s="262" t="s">
        <v>1535</v>
      </c>
      <c r="G61" s="265" t="s">
        <v>1577</v>
      </c>
      <c r="H61" s="245">
        <f>SUMIF(Контингент!$J$3:$J$354,G61,Контингент!$D$3:$D$354)</f>
        <v>11</v>
      </c>
      <c r="I61" s="235"/>
      <c r="J61" s="251">
        <f>SUMIF(Общая!$G$9:$G$2292,G61,Общая!$AJ$9:$AJ$2292)</f>
        <v>0</v>
      </c>
      <c r="K61" s="251">
        <f t="shared" si="1"/>
        <v>0</v>
      </c>
      <c r="L61" s="239">
        <f>SUMIF(Контингент!$J$3:$J$354,G61,Контингент!$M$3:$M$354)</f>
        <v>165000</v>
      </c>
      <c r="M61" s="261"/>
      <c r="N61" s="272">
        <f>L61*0.4/50</f>
        <v>1320</v>
      </c>
    </row>
    <row r="62" spans="1:14">
      <c r="A62" s="239"/>
      <c r="B62" s="313" t="s">
        <v>180</v>
      </c>
      <c r="C62" s="313" t="s">
        <v>1534</v>
      </c>
      <c r="D62" s="265" t="s">
        <v>1552</v>
      </c>
      <c r="E62" s="262" t="s">
        <v>1462</v>
      </c>
      <c r="F62" s="262" t="s">
        <v>1535</v>
      </c>
      <c r="G62" s="325" t="s">
        <v>726</v>
      </c>
      <c r="H62" s="245">
        <f>SUMIF(Контингент!$J$3:$J$354,G62,Контингент!$D$3:$D$354)</f>
        <v>0</v>
      </c>
      <c r="I62" s="235"/>
      <c r="J62" s="251">
        <f>SUMIF(Общая!$G$9:$G$2292,G62,Общая!$AJ$9:$AJ$2292)</f>
        <v>221.20000000000002</v>
      </c>
      <c r="K62" s="251">
        <f t="shared" si="1"/>
        <v>16147.6</v>
      </c>
      <c r="L62" s="239">
        <f>SUMIF(Контингент!$J$3:$J$354,G62,Контингент!$M$3:$M$354)</f>
        <v>0</v>
      </c>
      <c r="M62" s="322">
        <f>K62/(L59+L61)</f>
        <v>8.8723076923076918E-2</v>
      </c>
      <c r="N62" s="272">
        <f t="shared" si="2"/>
        <v>0</v>
      </c>
    </row>
    <row r="63" spans="1:14">
      <c r="A63" s="239"/>
      <c r="B63" s="313" t="s">
        <v>180</v>
      </c>
      <c r="C63" s="313" t="s">
        <v>1534</v>
      </c>
      <c r="D63" s="265" t="s">
        <v>1552</v>
      </c>
      <c r="E63" s="262" t="s">
        <v>1462</v>
      </c>
      <c r="F63" s="262" t="s">
        <v>1538</v>
      </c>
      <c r="G63" s="265" t="s">
        <v>928</v>
      </c>
      <c r="H63" s="245">
        <f>SUMIF(Контингент!$J$3:$J$354,G63,Контингент!$D$3:$D$354)</f>
        <v>9</v>
      </c>
      <c r="I63" s="235"/>
      <c r="J63" s="251">
        <f>SUMIF(Общая!$G$9:$G$2292,G63,Общая!$AJ$9:$AJ$2292)</f>
        <v>224.19</v>
      </c>
      <c r="K63" s="251">
        <f t="shared" si="1"/>
        <v>16365.869999999999</v>
      </c>
      <c r="L63" s="239">
        <f>SUMIF(Контингент!$J$3:$J$354,G63,Контингент!$M$3:$M$354)</f>
        <v>51534</v>
      </c>
      <c r="M63" s="322">
        <f>K63/L63</f>
        <v>0.31757422284317149</v>
      </c>
      <c r="N63" s="272">
        <f t="shared" si="2"/>
        <v>412.27200000000005</v>
      </c>
    </row>
    <row r="64" spans="1:14">
      <c r="A64" s="239"/>
      <c r="B64" s="313" t="s">
        <v>180</v>
      </c>
      <c r="C64" s="313" t="s">
        <v>1490</v>
      </c>
      <c r="D64" s="265" t="s">
        <v>679</v>
      </c>
      <c r="E64" s="262" t="s">
        <v>1462</v>
      </c>
      <c r="F64" s="262">
        <v>5</v>
      </c>
      <c r="G64" s="265" t="s">
        <v>680</v>
      </c>
      <c r="H64" s="245">
        <f>SUMIF(Контингент!$J$3:$J$354,G64,Контингент!$D$3:$D$354)</f>
        <v>2</v>
      </c>
      <c r="I64" s="235"/>
      <c r="J64" s="251">
        <f>SUMIF(Общая!$G$9:$G$2292,G64,Общая!$AJ$9:$AJ$2292)</f>
        <v>62.11999999999999</v>
      </c>
      <c r="K64" s="251">
        <f t="shared" si="1"/>
        <v>4534.7599999999993</v>
      </c>
      <c r="L64" s="239">
        <f>SUMIF(Контингент!$J$3:$J$354,G64,Контингент!$M$3:$M$354)</f>
        <v>15500</v>
      </c>
      <c r="M64" s="261">
        <f>K64/L64</f>
        <v>0.29256516129032256</v>
      </c>
      <c r="N64" s="272">
        <f t="shared" si="2"/>
        <v>124</v>
      </c>
    </row>
    <row r="65" spans="1:14">
      <c r="A65" s="239"/>
      <c r="B65" s="309" t="s">
        <v>149</v>
      </c>
      <c r="C65" s="309" t="s">
        <v>1490</v>
      </c>
      <c r="D65" s="265" t="s">
        <v>496</v>
      </c>
      <c r="E65" s="262" t="s">
        <v>1430</v>
      </c>
      <c r="F65" s="262">
        <v>1</v>
      </c>
      <c r="G65" s="265" t="s">
        <v>1598</v>
      </c>
      <c r="H65" s="245">
        <f>SUMIF(Контингент!$J$3:$J$354,G65,Контингент!$D$3:$D$354)</f>
        <v>1</v>
      </c>
      <c r="I65" s="288" t="s">
        <v>1794</v>
      </c>
      <c r="J65" s="251">
        <f>SUMIF(Общая!$G$9:$G$2292,G65,Общая!$AJ$9:$AJ$2292)</f>
        <v>0</v>
      </c>
      <c r="K65" s="251">
        <f t="shared" si="1"/>
        <v>0</v>
      </c>
      <c r="L65" s="239">
        <f>SUMIF(Контингент!$J$3:$J$354,G65,Контингент!$M$3:$M$354)</f>
        <v>12000</v>
      </c>
      <c r="M65" s="261"/>
      <c r="N65" s="272">
        <f t="shared" si="2"/>
        <v>96</v>
      </c>
    </row>
    <row r="66" spans="1:14">
      <c r="A66" s="239"/>
      <c r="B66" s="309" t="s">
        <v>149</v>
      </c>
      <c r="C66" s="309" t="s">
        <v>1490</v>
      </c>
      <c r="D66" s="265" t="s">
        <v>1549</v>
      </c>
      <c r="E66" s="262" t="s">
        <v>1430</v>
      </c>
      <c r="F66" s="262">
        <v>1</v>
      </c>
      <c r="G66" s="265" t="s">
        <v>145</v>
      </c>
      <c r="H66" s="245">
        <f>SUMIF(Контингент!$J$3:$J$354,G66,Контингент!$D$3:$D$354)</f>
        <v>2</v>
      </c>
      <c r="I66" s="235"/>
      <c r="J66" s="251">
        <f>SUMIF(Общая!$G$9:$G$2292,G66,Общая!$AJ$9:$AJ$2292)</f>
        <v>152.5</v>
      </c>
      <c r="K66" s="251">
        <f t="shared" si="1"/>
        <v>11132.5</v>
      </c>
      <c r="L66" s="239">
        <f>SUMIF(Контингент!$J$3:$J$354,G66,Контингент!$M$3:$M$354)</f>
        <v>24000</v>
      </c>
      <c r="M66" s="322">
        <f>K66/L66</f>
        <v>0.46385416666666668</v>
      </c>
      <c r="N66" s="272">
        <f t="shared" si="2"/>
        <v>192</v>
      </c>
    </row>
    <row r="67" spans="1:14">
      <c r="A67" s="239"/>
      <c r="B67" s="309" t="s">
        <v>149</v>
      </c>
      <c r="C67" s="309" t="s">
        <v>1490</v>
      </c>
      <c r="D67" s="265" t="s">
        <v>595</v>
      </c>
      <c r="E67" s="262" t="s">
        <v>1430</v>
      </c>
      <c r="F67" s="262">
        <v>2</v>
      </c>
      <c r="G67" s="265" t="s">
        <v>596</v>
      </c>
      <c r="H67" s="245">
        <f>SUMIF(Контингент!$J$3:$J$354,G67,Контингент!$D$3:$D$354)</f>
        <v>1</v>
      </c>
      <c r="I67" s="288"/>
      <c r="J67" s="251">
        <f>SUMIF(Общая!$G$9:$G$2292,G67,Общая!$AJ$9:$AJ$2292)</f>
        <v>41.75</v>
      </c>
      <c r="K67" s="251">
        <f t="shared" si="1"/>
        <v>3047.75</v>
      </c>
      <c r="L67" s="239">
        <f>SUMIF(Контингент!$J$3:$J$354,G67,Контингент!$M$3:$M$354)</f>
        <v>9994</v>
      </c>
      <c r="M67" s="322">
        <f>K67/(L67+L88)</f>
        <v>0.30495797478487091</v>
      </c>
      <c r="N67" s="272">
        <f t="shared" si="2"/>
        <v>79.952000000000012</v>
      </c>
    </row>
    <row r="68" spans="1:14">
      <c r="A68" s="239"/>
      <c r="B68" s="309" t="s">
        <v>149</v>
      </c>
      <c r="C68" s="309" t="s">
        <v>1490</v>
      </c>
      <c r="D68" s="265" t="s">
        <v>227</v>
      </c>
      <c r="E68" s="262" t="s">
        <v>1430</v>
      </c>
      <c r="F68" s="262">
        <v>2</v>
      </c>
      <c r="G68" s="265" t="s">
        <v>228</v>
      </c>
      <c r="H68" s="245">
        <f>SUMIF(Контингент!$J$3:$J$354,G68,Контингент!$D$3:$D$354)</f>
        <v>1</v>
      </c>
      <c r="I68" s="235"/>
      <c r="J68" s="251">
        <f>SUMIF(Общая!$G$9:$G$2292,G68,Общая!$AJ$9:$AJ$2292)</f>
        <v>41.25</v>
      </c>
      <c r="K68" s="251">
        <f t="shared" ref="K68:K131" si="3">J68*73</f>
        <v>3011.25</v>
      </c>
      <c r="L68" s="239">
        <f>SUMIF(Контингент!$J$3:$J$354,G68,Контингент!$M$3:$M$354)</f>
        <v>9994</v>
      </c>
      <c r="M68" s="261"/>
      <c r="N68" s="272">
        <f t="shared" si="2"/>
        <v>79.952000000000012</v>
      </c>
    </row>
    <row r="69" spans="1:14">
      <c r="A69" s="239"/>
      <c r="B69" s="309" t="s">
        <v>149</v>
      </c>
      <c r="C69" s="309" t="s">
        <v>1490</v>
      </c>
      <c r="D69" s="265" t="s">
        <v>1602</v>
      </c>
      <c r="E69" s="262" t="s">
        <v>1430</v>
      </c>
      <c r="F69" s="262">
        <v>3</v>
      </c>
      <c r="G69" s="265" t="s">
        <v>1603</v>
      </c>
      <c r="H69" s="245">
        <f>SUMIF(Контингент!$J$3:$J$354,G69,Контингент!$D$3:$D$354)</f>
        <v>1</v>
      </c>
      <c r="I69" s="235"/>
      <c r="J69" s="251">
        <f>SUMIF(Общая!$G$9:$G$2292,G69,Общая!$AJ$9:$AJ$2292)</f>
        <v>0</v>
      </c>
      <c r="K69" s="251">
        <f t="shared" si="3"/>
        <v>0</v>
      </c>
      <c r="L69" s="239">
        <f>SUMIF(Контингент!$J$3:$J$354,G69,Контингент!$M$3:$M$354)</f>
        <v>8670</v>
      </c>
      <c r="M69" s="261"/>
      <c r="N69" s="272">
        <f>L69*0.4/50</f>
        <v>69.36</v>
      </c>
    </row>
    <row r="70" spans="1:14">
      <c r="A70" s="239"/>
      <c r="B70" s="309" t="s">
        <v>149</v>
      </c>
      <c r="C70" s="309" t="s">
        <v>1490</v>
      </c>
      <c r="D70" s="265" t="s">
        <v>1602</v>
      </c>
      <c r="E70" s="262" t="s">
        <v>1430</v>
      </c>
      <c r="F70" s="262">
        <v>3</v>
      </c>
      <c r="G70" s="325" t="s">
        <v>253</v>
      </c>
      <c r="H70" s="245">
        <f>SUMIF(Контингент!$J$3:$J$354,G70,Контингент!$D$3:$D$354)</f>
        <v>0</v>
      </c>
      <c r="I70" s="235"/>
      <c r="J70" s="251">
        <f>SUMIF(Общая!$G$9:$G$2292,G70,Общая!$AJ$9:$AJ$2292)</f>
        <v>67</v>
      </c>
      <c r="K70" s="251">
        <f t="shared" si="3"/>
        <v>4891</v>
      </c>
      <c r="L70" s="239">
        <f>SUMIF(Контингент!$J$3:$J$354,G70,Контингент!$M$3:$M$354)</f>
        <v>0</v>
      </c>
      <c r="M70" s="261"/>
      <c r="N70" s="272">
        <f t="shared" si="2"/>
        <v>0</v>
      </c>
    </row>
    <row r="71" spans="1:14">
      <c r="A71" s="239"/>
      <c r="B71" s="310" t="s">
        <v>149</v>
      </c>
      <c r="C71" s="310" t="s">
        <v>1490</v>
      </c>
      <c r="D71" s="265" t="s">
        <v>227</v>
      </c>
      <c r="E71" s="262" t="s">
        <v>1430</v>
      </c>
      <c r="F71" s="262">
        <v>4</v>
      </c>
      <c r="G71" s="262" t="s">
        <v>308</v>
      </c>
      <c r="H71" s="245">
        <f>SUMIF(Контингент!$J$3:$J$354,G71,Контингент!$D$3:$D$354)</f>
        <v>4</v>
      </c>
      <c r="I71" s="235"/>
      <c r="J71" s="251">
        <f>SUMIF(Общая!$G$9:$G$2292,G71,Общая!$AJ$9:$AJ$2292)</f>
        <v>98.919999999999959</v>
      </c>
      <c r="K71" s="251">
        <f t="shared" si="3"/>
        <v>7221.1599999999971</v>
      </c>
      <c r="L71" s="239">
        <f>SUMIF(Контингент!$J$3:$J$354,G71,Контингент!$M$3:$M$354)</f>
        <v>35760</v>
      </c>
      <c r="M71" s="322">
        <f>K71/L71</f>
        <v>0.20193400447427284</v>
      </c>
      <c r="N71" s="272">
        <f t="shared" si="2"/>
        <v>286.08</v>
      </c>
    </row>
    <row r="72" spans="1:14">
      <c r="A72" s="239"/>
      <c r="B72" s="310" t="s">
        <v>149</v>
      </c>
      <c r="C72" s="310" t="s">
        <v>1490</v>
      </c>
      <c r="D72" s="265" t="s">
        <v>143</v>
      </c>
      <c r="E72" s="262" t="s">
        <v>1430</v>
      </c>
      <c r="F72" s="262">
        <v>2</v>
      </c>
      <c r="G72" s="262" t="s">
        <v>212</v>
      </c>
      <c r="H72" s="245">
        <f>SUMIF(Контингент!$J$3:$J$354,G72,Контингент!$D$3:$D$354)</f>
        <v>4</v>
      </c>
      <c r="I72" s="235"/>
      <c r="J72" s="251">
        <f>SUMIF(Общая!$G$9:$G$2292,G72,Общая!$AJ$9:$AJ$2292)</f>
        <v>46</v>
      </c>
      <c r="K72" s="251">
        <f t="shared" si="3"/>
        <v>3358</v>
      </c>
      <c r="L72" s="239">
        <f>SUMIF(Контингент!$J$3:$J$354,G72,Контингент!$M$3:$M$354)</f>
        <v>38104</v>
      </c>
      <c r="M72" s="261"/>
      <c r="N72" s="272">
        <f t="shared" si="2"/>
        <v>304.83199999999999</v>
      </c>
    </row>
    <row r="73" spans="1:14">
      <c r="A73" s="239"/>
      <c r="B73" s="310" t="s">
        <v>149</v>
      </c>
      <c r="C73" s="310" t="s">
        <v>1490</v>
      </c>
      <c r="D73" s="265" t="s">
        <v>143</v>
      </c>
      <c r="E73" s="262" t="s">
        <v>1430</v>
      </c>
      <c r="F73" s="262">
        <v>2</v>
      </c>
      <c r="G73" s="267" t="s">
        <v>209</v>
      </c>
      <c r="H73" s="245">
        <f>SUMIF(Контингент!$J$3:$J$354,G73,Контингент!$D$3:$D$354)</f>
        <v>0</v>
      </c>
      <c r="I73" s="235"/>
      <c r="J73" s="251">
        <f>SUMIF(Общая!$G$9:$G$2292,G73,Общая!$AJ$9:$AJ$2292)</f>
        <v>9.25</v>
      </c>
      <c r="K73" s="251">
        <f t="shared" si="3"/>
        <v>675.25</v>
      </c>
      <c r="L73" s="239">
        <f>SUMIF(Контингент!$J$3:$J$354,G73,Контингент!$M$3:$M$354)</f>
        <v>0</v>
      </c>
      <c r="M73" s="261"/>
      <c r="N73" s="272">
        <f>L73*0.4/50</f>
        <v>0</v>
      </c>
    </row>
    <row r="74" spans="1:14">
      <c r="A74" s="239"/>
      <c r="B74" s="310" t="s">
        <v>149</v>
      </c>
      <c r="C74" s="310" t="s">
        <v>1490</v>
      </c>
      <c r="D74" s="265" t="s">
        <v>143</v>
      </c>
      <c r="E74" s="262" t="s">
        <v>1430</v>
      </c>
      <c r="F74" s="262">
        <v>2</v>
      </c>
      <c r="G74" s="267" t="s">
        <v>199</v>
      </c>
      <c r="H74" s="245">
        <f>SUMIF(Контингент!$J$3:$J$354,G74,Контингент!$D$3:$D$354)</f>
        <v>0</v>
      </c>
      <c r="I74" s="235"/>
      <c r="J74" s="251">
        <f>SUMIF(Общая!$G$9:$G$2292,G74,Общая!$AJ$9:$AJ$2292)</f>
        <v>5.5</v>
      </c>
      <c r="K74" s="251">
        <f t="shared" si="3"/>
        <v>401.5</v>
      </c>
      <c r="L74" s="239">
        <f>SUMIF(Контингент!$J$3:$J$354,G74,Контингент!$M$3:$M$354)</f>
        <v>0</v>
      </c>
      <c r="M74" s="261"/>
      <c r="N74" s="272">
        <f t="shared" si="2"/>
        <v>0</v>
      </c>
    </row>
    <row r="75" spans="1:14" ht="28.5">
      <c r="A75" s="239"/>
      <c r="B75" s="310" t="s">
        <v>149</v>
      </c>
      <c r="C75" s="310" t="s">
        <v>1490</v>
      </c>
      <c r="D75" s="265" t="s">
        <v>143</v>
      </c>
      <c r="E75" s="262" t="s">
        <v>1430</v>
      </c>
      <c r="F75" s="262">
        <v>2</v>
      </c>
      <c r="G75" s="267" t="s">
        <v>193</v>
      </c>
      <c r="H75" s="245">
        <f>SUMIF(Контингент!$J$3:$J$354,G75,Контингент!$D$3:$D$354)</f>
        <v>0</v>
      </c>
      <c r="I75" s="235"/>
      <c r="J75" s="251">
        <f>SUMIF(Общая!$G$9:$G$2292,G75,Общая!$AJ$9:$AJ$2292)</f>
        <v>9.5</v>
      </c>
      <c r="K75" s="251">
        <f t="shared" si="3"/>
        <v>693.5</v>
      </c>
      <c r="L75" s="239">
        <f>SUMIF(Контингент!$J$3:$J$354,G75,Контингент!$M$3:$M$354)</f>
        <v>0</v>
      </c>
      <c r="M75" s="322">
        <f>(K68+K72+K74+K75+K73)/(L68+L72)</f>
        <v>0.16922741070314773</v>
      </c>
      <c r="N75" s="272">
        <f t="shared" si="2"/>
        <v>0</v>
      </c>
    </row>
    <row r="76" spans="1:14">
      <c r="A76" s="239"/>
      <c r="B76" s="310" t="s">
        <v>149</v>
      </c>
      <c r="C76" s="310" t="s">
        <v>1490</v>
      </c>
      <c r="D76" s="265" t="s">
        <v>143</v>
      </c>
      <c r="E76" s="262" t="s">
        <v>1430</v>
      </c>
      <c r="F76" s="262">
        <v>3</v>
      </c>
      <c r="G76" s="267" t="s">
        <v>260</v>
      </c>
      <c r="H76" s="245">
        <f>SUMIF(Контингент!$J$3:$J$354,G76,Контингент!$D$3:$D$354)</f>
        <v>0</v>
      </c>
      <c r="I76" s="235"/>
      <c r="J76" s="251">
        <f>SUMIF(Общая!$G$9:$G$2292,G76,Общая!$AJ$9:$AJ$2292)</f>
        <v>18</v>
      </c>
      <c r="K76" s="251">
        <f t="shared" si="3"/>
        <v>1314</v>
      </c>
      <c r="L76" s="239">
        <f>SUMIF(Контингент!$J$3:$J$354,G76,Контингент!$M$3:$M$354)</f>
        <v>0</v>
      </c>
      <c r="M76" s="322">
        <f>(K70+K76+K77)/(L69+L77+L89)</f>
        <v>0.32593165853077749</v>
      </c>
      <c r="N76" s="272">
        <f t="shared" si="2"/>
        <v>0</v>
      </c>
    </row>
    <row r="77" spans="1:14">
      <c r="A77" s="239"/>
      <c r="B77" s="310" t="s">
        <v>149</v>
      </c>
      <c r="C77" s="310" t="s">
        <v>1490</v>
      </c>
      <c r="D77" s="265" t="s">
        <v>143</v>
      </c>
      <c r="E77" s="262" t="s">
        <v>1430</v>
      </c>
      <c r="F77" s="262">
        <v>3</v>
      </c>
      <c r="G77" s="262" t="s">
        <v>290</v>
      </c>
      <c r="H77" s="245">
        <f>SUMIF(Контингент!$J$3:$J$354,G77,Контингент!$D$3:$D$354)</f>
        <v>2</v>
      </c>
      <c r="I77" s="235"/>
      <c r="J77" s="251">
        <f>SUMIF(Общая!$G$9:$G$2292,G77,Общая!$AJ$9:$AJ$2292)</f>
        <v>65</v>
      </c>
      <c r="K77" s="251">
        <f t="shared" si="3"/>
        <v>4745</v>
      </c>
      <c r="L77" s="239">
        <f>SUMIF(Контингент!$J$3:$J$354,G77,Контингент!$M$3:$M$354)</f>
        <v>17340</v>
      </c>
      <c r="M77" s="261"/>
      <c r="N77" s="272">
        <f t="shared" si="2"/>
        <v>138.72</v>
      </c>
    </row>
    <row r="78" spans="1:14">
      <c r="A78" s="239"/>
      <c r="B78" s="310" t="s">
        <v>149</v>
      </c>
      <c r="C78" s="310" t="s">
        <v>1534</v>
      </c>
      <c r="D78" s="265" t="s">
        <v>227</v>
      </c>
      <c r="E78" s="262" t="s">
        <v>1430</v>
      </c>
      <c r="F78" s="262" t="s">
        <v>1538</v>
      </c>
      <c r="G78" s="262" t="s">
        <v>901</v>
      </c>
      <c r="H78" s="245">
        <f>SUMIF(Контингент!$J$3:$J$354,G78,Контингент!$D$3:$D$354)</f>
        <v>2</v>
      </c>
      <c r="I78" s="239"/>
      <c r="J78" s="251">
        <f>SUMIF(Общая!$G$9:$G$2292,G78,Общая!$AJ$9:$AJ$2292)</f>
        <v>53.619999999999976</v>
      </c>
      <c r="K78" s="251">
        <f t="shared" si="3"/>
        <v>3914.2599999999984</v>
      </c>
      <c r="L78" s="239">
        <f>SUMIF(Контингент!$J$3:$J$354,G78,Контингент!$M$3:$M$354)</f>
        <v>18369</v>
      </c>
      <c r="M78" s="322">
        <f>K78/L78</f>
        <v>0.21309053296314434</v>
      </c>
      <c r="N78" s="272">
        <f t="shared" si="2"/>
        <v>146.952</v>
      </c>
    </row>
    <row r="79" spans="1:14">
      <c r="A79" s="239"/>
      <c r="B79" s="310" t="s">
        <v>149</v>
      </c>
      <c r="C79" s="310" t="s">
        <v>1534</v>
      </c>
      <c r="D79" s="265" t="s">
        <v>847</v>
      </c>
      <c r="E79" s="262" t="s">
        <v>1462</v>
      </c>
      <c r="F79" s="262" t="s">
        <v>1535</v>
      </c>
      <c r="G79" s="262" t="s">
        <v>848</v>
      </c>
      <c r="H79" s="245">
        <f>SUMIF(Контингент!$J$3:$J$354,G79,Контингент!$D$3:$D$354)</f>
        <v>1</v>
      </c>
      <c r="I79" s="239"/>
      <c r="J79" s="251">
        <f>SUMIF(Общая!$G$9:$G$2292,G79,Общая!$AJ$9:$AJ$2292)</f>
        <v>27.25</v>
      </c>
      <c r="K79" s="251">
        <f t="shared" si="3"/>
        <v>1989.25</v>
      </c>
      <c r="L79" s="239">
        <f>SUMIF(Контингент!$J$3:$J$354,G79,Контингент!$M$3:$M$354)</f>
        <v>15000</v>
      </c>
      <c r="M79" s="261"/>
      <c r="N79" s="272">
        <f t="shared" si="2"/>
        <v>120</v>
      </c>
    </row>
    <row r="80" spans="1:14">
      <c r="A80" s="239"/>
      <c r="B80" s="310" t="s">
        <v>149</v>
      </c>
      <c r="C80" s="310" t="s">
        <v>1534</v>
      </c>
      <c r="D80" s="262" t="s">
        <v>227</v>
      </c>
      <c r="E80" s="262" t="s">
        <v>1462</v>
      </c>
      <c r="F80" s="262" t="s">
        <v>1535</v>
      </c>
      <c r="G80" s="262" t="s">
        <v>836</v>
      </c>
      <c r="H80" s="245">
        <f>SUMIF(Контингент!$J$3:$J$354,G80,Контингент!$D$3:$D$354)</f>
        <v>5</v>
      </c>
      <c r="I80" s="239"/>
      <c r="J80" s="251">
        <f>SUMIF(Общая!$G$9:$G$2292,G80,Общая!$AJ$9:$AJ$2292)</f>
        <v>45</v>
      </c>
      <c r="K80" s="251">
        <f t="shared" si="3"/>
        <v>3285</v>
      </c>
      <c r="L80" s="239">
        <f>SUMIF(Контингент!$J$3:$J$354,G80,Контингент!$M$3:$M$354)</f>
        <v>75000</v>
      </c>
      <c r="M80" s="261"/>
      <c r="N80" s="272">
        <f>L80*0.4/50</f>
        <v>600</v>
      </c>
    </row>
    <row r="81" spans="1:14">
      <c r="A81" s="239"/>
      <c r="B81" s="310" t="s">
        <v>149</v>
      </c>
      <c r="C81" s="310" t="s">
        <v>1534</v>
      </c>
      <c r="D81" s="262" t="s">
        <v>227</v>
      </c>
      <c r="E81" s="262" t="s">
        <v>1462</v>
      </c>
      <c r="F81" s="262" t="s">
        <v>1535</v>
      </c>
      <c r="G81" s="267" t="s">
        <v>831</v>
      </c>
      <c r="H81" s="245">
        <f>SUMIF(Контингент!$J$3:$J$354,G81,Контингент!$D$3:$D$354)</f>
        <v>0</v>
      </c>
      <c r="I81" s="239"/>
      <c r="J81" s="251">
        <f>SUMIF(Общая!$G$9:$G$2292,G81,Общая!$AJ$9:$AJ$2292)</f>
        <v>109.5</v>
      </c>
      <c r="K81" s="251">
        <f t="shared" si="3"/>
        <v>7993.5</v>
      </c>
      <c r="L81" s="239">
        <f>SUMIF(Контингент!$J$3:$J$354,G81,Контингент!$M$3:$M$354)</f>
        <v>0</v>
      </c>
      <c r="M81" s="322">
        <f>(K78+K79+K81+K82)/(L78+L79)</f>
        <v>0.44271659324522755</v>
      </c>
      <c r="N81" s="272">
        <f>L81*0.4/50</f>
        <v>0</v>
      </c>
    </row>
    <row r="82" spans="1:14">
      <c r="A82" s="239"/>
      <c r="B82" s="310" t="s">
        <v>149</v>
      </c>
      <c r="C82" s="310" t="s">
        <v>1534</v>
      </c>
      <c r="D82" s="262" t="s">
        <v>227</v>
      </c>
      <c r="E82" s="262" t="s">
        <v>1462</v>
      </c>
      <c r="F82" s="262" t="s">
        <v>1535</v>
      </c>
      <c r="G82" s="267" t="s">
        <v>815</v>
      </c>
      <c r="H82" s="245">
        <f>SUMIF(Контингент!$J$3:$J$354,G82,Контингент!$D$3:$D$354)</f>
        <v>0</v>
      </c>
      <c r="I82" s="239"/>
      <c r="J82" s="251">
        <f>SUMIF(Общая!$G$9:$G$2292,G82,Общая!$AJ$9:$AJ$2292)</f>
        <v>12</v>
      </c>
      <c r="K82" s="251">
        <f t="shared" si="3"/>
        <v>876</v>
      </c>
      <c r="L82" s="239">
        <f>SUMIF(Контингент!$J$3:$J$354,G82,Контингент!$M$3:$M$354)</f>
        <v>0</v>
      </c>
      <c r="M82" s="261"/>
      <c r="N82" s="272">
        <f t="shared" si="2"/>
        <v>0</v>
      </c>
    </row>
    <row r="83" spans="1:14">
      <c r="A83" s="239"/>
      <c r="B83" s="310" t="s">
        <v>149</v>
      </c>
      <c r="C83" s="310" t="s">
        <v>1534</v>
      </c>
      <c r="D83" s="265" t="s">
        <v>143</v>
      </c>
      <c r="E83" s="262" t="s">
        <v>1462</v>
      </c>
      <c r="F83" s="262" t="s">
        <v>1535</v>
      </c>
      <c r="G83" s="262" t="s">
        <v>817</v>
      </c>
      <c r="H83" s="245">
        <f>SUMIF(Контингент!$J$3:$J$354,G83,Контингент!$D$3:$D$354)</f>
        <v>3</v>
      </c>
      <c r="I83" s="239"/>
      <c r="J83" s="251">
        <f>SUMIF(Общая!$G$9:$G$2292,G83,Общая!$AJ$9:$AJ$2292)</f>
        <v>136.25</v>
      </c>
      <c r="K83" s="251">
        <f t="shared" si="3"/>
        <v>9946.25</v>
      </c>
      <c r="L83" s="239">
        <f>SUMIF(Контингент!$J$3:$J$354,G83,Контингент!$M$3:$M$354)</f>
        <v>45000</v>
      </c>
      <c r="M83" s="322">
        <f>K83/L83</f>
        <v>0.22102777777777777</v>
      </c>
      <c r="N83" s="272">
        <f t="shared" si="2"/>
        <v>360</v>
      </c>
    </row>
    <row r="84" spans="1:14">
      <c r="A84" s="239"/>
      <c r="B84" s="310" t="s">
        <v>149</v>
      </c>
      <c r="C84" s="310" t="s">
        <v>1534</v>
      </c>
      <c r="D84" s="265" t="s">
        <v>143</v>
      </c>
      <c r="E84" s="262" t="s">
        <v>1462</v>
      </c>
      <c r="F84" s="262" t="s">
        <v>1538</v>
      </c>
      <c r="G84" s="262" t="s">
        <v>929</v>
      </c>
      <c r="H84" s="245">
        <f>SUMIF(Контингент!$J$3:$J$354,G84,Контингент!$D$3:$D$354)</f>
        <v>8</v>
      </c>
      <c r="I84" s="235"/>
      <c r="J84" s="251">
        <f>SUMIF(Общая!$G$9:$G$2292,G84,Общая!$AJ$9:$AJ$2292)</f>
        <v>199.27999999999992</v>
      </c>
      <c r="K84" s="251">
        <f t="shared" si="3"/>
        <v>14547.439999999993</v>
      </c>
      <c r="L84" s="239">
        <f>SUMIF(Контингент!$J$3:$J$354,G84,Контингент!$M$3:$M$354)</f>
        <v>54136</v>
      </c>
      <c r="M84" s="322">
        <f>K84/L84</f>
        <v>0.26872026008570993</v>
      </c>
      <c r="N84" s="272">
        <f t="shared" si="2"/>
        <v>433.08800000000002</v>
      </c>
    </row>
    <row r="85" spans="1:14">
      <c r="A85" s="239"/>
      <c r="B85" s="310" t="s">
        <v>149</v>
      </c>
      <c r="C85" s="310" t="s">
        <v>1490</v>
      </c>
      <c r="D85" s="262" t="s">
        <v>496</v>
      </c>
      <c r="E85" s="262" t="s">
        <v>1462</v>
      </c>
      <c r="F85" s="262">
        <v>1</v>
      </c>
      <c r="G85" s="262" t="s">
        <v>1629</v>
      </c>
      <c r="H85" s="245">
        <f>SUMIF(Контингент!$J$3:$J$354,G85,Контингент!$D$3:$D$354)</f>
        <v>1</v>
      </c>
      <c r="I85" s="235"/>
      <c r="J85" s="251">
        <f>SUMIF(Общая!$G$9:$G$2292,G85,Общая!$AJ$9:$AJ$2292)</f>
        <v>0</v>
      </c>
      <c r="K85" s="251">
        <f t="shared" si="3"/>
        <v>0</v>
      </c>
      <c r="L85" s="239">
        <f>SUMIF(Контингент!$J$3:$J$354,G85,Контингент!$M$3:$M$354)</f>
        <v>10000</v>
      </c>
      <c r="M85" s="261"/>
      <c r="N85" s="272">
        <f t="shared" si="2"/>
        <v>80</v>
      </c>
    </row>
    <row r="86" spans="1:14">
      <c r="A86" s="239"/>
      <c r="B86" s="310" t="s">
        <v>149</v>
      </c>
      <c r="C86" s="310" t="s">
        <v>1490</v>
      </c>
      <c r="D86" s="262" t="s">
        <v>496</v>
      </c>
      <c r="E86" s="262" t="s">
        <v>1462</v>
      </c>
      <c r="F86" s="262">
        <v>1</v>
      </c>
      <c r="G86" s="267" t="s">
        <v>497</v>
      </c>
      <c r="H86" s="245">
        <f>SUMIF(Контингент!$J$3:$J$354,G86,Контингент!$D$3:$D$354)</f>
        <v>0</v>
      </c>
      <c r="I86" s="235"/>
      <c r="J86" s="251">
        <f>SUMIF(Общая!$G$9:$G$2292,G86,Общая!$AJ$9:$AJ$2292)</f>
        <v>46</v>
      </c>
      <c r="K86" s="251">
        <f t="shared" si="3"/>
        <v>3358</v>
      </c>
      <c r="L86" s="239">
        <f>SUMIF(Контингент!$J$3:$J$354,G86,Контингент!$M$3:$M$354)</f>
        <v>0</v>
      </c>
      <c r="M86" s="322">
        <f>K86/(L65+L85)</f>
        <v>0.15263636363636363</v>
      </c>
      <c r="N86" s="272">
        <f t="shared" si="2"/>
        <v>0</v>
      </c>
    </row>
    <row r="87" spans="1:14">
      <c r="A87" s="239"/>
      <c r="B87" s="310" t="s">
        <v>149</v>
      </c>
      <c r="C87" s="310" t="s">
        <v>1490</v>
      </c>
      <c r="D87" s="262" t="s">
        <v>227</v>
      </c>
      <c r="E87" s="262" t="s">
        <v>1462</v>
      </c>
      <c r="F87" s="262">
        <v>1</v>
      </c>
      <c r="G87" s="262" t="s">
        <v>517</v>
      </c>
      <c r="H87" s="245">
        <f>SUMIF(Контингент!$J$3:$J$354,G87,Контингент!$D$3:$D$354)</f>
        <v>2</v>
      </c>
      <c r="I87" s="235"/>
      <c r="J87" s="251">
        <f>SUMIF(Общая!$G$9:$G$2292,G87,Общая!$AJ$9:$AJ$2292)</f>
        <v>61</v>
      </c>
      <c r="K87" s="251">
        <f t="shared" si="3"/>
        <v>4453</v>
      </c>
      <c r="L87" s="239">
        <f>SUMIF(Контингент!$J$3:$J$354,G87,Контингент!$M$3:$M$354)</f>
        <v>20000</v>
      </c>
      <c r="M87" s="322">
        <f>K87/L87</f>
        <v>0.22264999999999999</v>
      </c>
      <c r="N87" s="272">
        <f t="shared" si="2"/>
        <v>160</v>
      </c>
    </row>
    <row r="88" spans="1:14">
      <c r="A88" s="239"/>
      <c r="B88" s="310" t="s">
        <v>149</v>
      </c>
      <c r="C88" s="310" t="s">
        <v>1490</v>
      </c>
      <c r="D88" s="262" t="s">
        <v>1633</v>
      </c>
      <c r="E88" s="262" t="s">
        <v>1462</v>
      </c>
      <c r="F88" s="262">
        <v>2</v>
      </c>
      <c r="G88" s="262" t="s">
        <v>1634</v>
      </c>
      <c r="H88" s="245">
        <f>SUMIF(Контингент!$J$3:$J$354,G88,Контингент!$D$3:$D$354)</f>
        <v>0</v>
      </c>
      <c r="I88" s="235" t="s">
        <v>1803</v>
      </c>
      <c r="J88" s="251">
        <f>SUMIF(Общая!$G$9:$G$2292,G88,Общая!$AJ$9:$AJ$2292)</f>
        <v>0</v>
      </c>
      <c r="K88" s="251">
        <f t="shared" si="3"/>
        <v>0</v>
      </c>
      <c r="L88" s="239">
        <f>SUMIF(Контингент!$J$3:$J$354,G88,Контингент!$M$3:$M$354)</f>
        <v>0</v>
      </c>
      <c r="M88" s="261"/>
      <c r="N88" s="272">
        <f t="shared" si="2"/>
        <v>0</v>
      </c>
    </row>
    <row r="89" spans="1:14">
      <c r="A89" s="239"/>
      <c r="B89" s="310" t="s">
        <v>149</v>
      </c>
      <c r="C89" s="310" t="s">
        <v>1490</v>
      </c>
      <c r="D89" s="262" t="s">
        <v>227</v>
      </c>
      <c r="E89" s="262" t="s">
        <v>1523</v>
      </c>
      <c r="F89" s="262">
        <v>3</v>
      </c>
      <c r="G89" s="262" t="s">
        <v>1635</v>
      </c>
      <c r="H89" s="245">
        <f>SUMIF(Контингент!$J$3:$J$354,G89,Контингент!$D$3:$D$354)</f>
        <v>1</v>
      </c>
      <c r="I89" s="235" t="s">
        <v>1804</v>
      </c>
      <c r="J89" s="251">
        <f>SUMIF(Общая!$G$9:$G$2292,G89,Общая!$AJ$9:$AJ$2292)</f>
        <v>0</v>
      </c>
      <c r="K89" s="251">
        <f t="shared" si="3"/>
        <v>0</v>
      </c>
      <c r="L89" s="239">
        <f>SUMIF(Контингент!$J$3:$J$354,G89,Контингент!$M$3:$M$354)</f>
        <v>7586</v>
      </c>
      <c r="M89" s="261"/>
      <c r="N89" s="272">
        <f t="shared" si="2"/>
        <v>60.688000000000002</v>
      </c>
    </row>
    <row r="90" spans="1:14">
      <c r="A90" s="239"/>
      <c r="B90" s="310" t="s">
        <v>149</v>
      </c>
      <c r="C90" s="310" t="s">
        <v>1490</v>
      </c>
      <c r="D90" s="262" t="s">
        <v>143</v>
      </c>
      <c r="E90" s="262" t="s">
        <v>1523</v>
      </c>
      <c r="F90" s="262">
        <v>5</v>
      </c>
      <c r="G90" s="262" t="s">
        <v>693</v>
      </c>
      <c r="H90" s="245">
        <f>SUMIF(Контингент!$J$3:$J$354,G90,Контингент!$D$3:$D$354)</f>
        <v>7</v>
      </c>
      <c r="I90" s="235"/>
      <c r="J90" s="251">
        <f>SUMIF(Общая!$G$9:$G$2292,G90,Общая!$AJ$9:$AJ$2292)</f>
        <v>133.76000000000002</v>
      </c>
      <c r="K90" s="251">
        <f t="shared" si="3"/>
        <v>9764.4800000000014</v>
      </c>
      <c r="L90" s="239">
        <f>SUMIF(Контингент!$J$3:$J$354,G90,Контингент!$M$3:$M$354)</f>
        <v>50965</v>
      </c>
      <c r="M90" s="322">
        <f>K90/L90</f>
        <v>0.19159187677818112</v>
      </c>
      <c r="N90" s="272">
        <f t="shared" si="2"/>
        <v>407.72</v>
      </c>
    </row>
    <row r="91" spans="1:14">
      <c r="A91" s="239"/>
      <c r="B91" s="307" t="s">
        <v>109</v>
      </c>
      <c r="C91" s="307" t="s">
        <v>1490</v>
      </c>
      <c r="D91" s="262" t="s">
        <v>1457</v>
      </c>
      <c r="E91" s="262" t="s">
        <v>1430</v>
      </c>
      <c r="F91" s="262">
        <v>2</v>
      </c>
      <c r="G91" s="262" t="s">
        <v>350</v>
      </c>
      <c r="H91" s="323">
        <f>SUMIF(Контингент!$J$3:$J$354,G91,Контингент!$D$3:$D$354)</f>
        <v>1</v>
      </c>
      <c r="I91" s="235"/>
      <c r="J91" s="251">
        <f>SUMIF(Общая!$G$9:$G$2292,G91,Общая!$AJ$9:$AJ$2292)</f>
        <v>130.25</v>
      </c>
      <c r="K91" s="251">
        <f t="shared" si="3"/>
        <v>9508.25</v>
      </c>
      <c r="L91" s="239">
        <f>SUMIF(Контингент!$J$3:$J$354,G91,Контингент!$M$3:$M$354)</f>
        <v>9994</v>
      </c>
      <c r="M91" s="322">
        <f>K91/L91</f>
        <v>0.95139583750250145</v>
      </c>
      <c r="N91" s="272">
        <f t="shared" si="2"/>
        <v>79.952000000000012</v>
      </c>
    </row>
    <row r="92" spans="1:14">
      <c r="A92" s="239"/>
      <c r="B92" s="307" t="s">
        <v>109</v>
      </c>
      <c r="C92" s="307" t="s">
        <v>1490</v>
      </c>
      <c r="D92" s="262" t="s">
        <v>1457</v>
      </c>
      <c r="E92" s="262" t="s">
        <v>1430</v>
      </c>
      <c r="F92" s="262">
        <v>3</v>
      </c>
      <c r="G92" s="262" t="s">
        <v>1642</v>
      </c>
      <c r="H92" s="323">
        <f>SUMIF(Контингент!$J$3:$J$354,G92,Контингент!$D$3:$D$354)</f>
        <v>1</v>
      </c>
      <c r="I92" s="235" t="s">
        <v>1794</v>
      </c>
      <c r="J92" s="251">
        <f>SUMIF(Общая!$G$9:$G$2292,G92,Общая!$AJ$9:$AJ$2292)</f>
        <v>0</v>
      </c>
      <c r="K92" s="251">
        <f t="shared" si="3"/>
        <v>0</v>
      </c>
      <c r="L92" s="239">
        <f>SUMIF(Контингент!$J$3:$J$354,G92,Контингент!$M$3:$M$354)</f>
        <v>8670</v>
      </c>
      <c r="M92" s="261"/>
      <c r="N92" s="272">
        <f t="shared" si="2"/>
        <v>69.36</v>
      </c>
    </row>
    <row r="93" spans="1:14">
      <c r="A93" s="239"/>
      <c r="B93" s="307" t="s">
        <v>109</v>
      </c>
      <c r="C93" s="307" t="s">
        <v>1490</v>
      </c>
      <c r="D93" s="262" t="s">
        <v>1457</v>
      </c>
      <c r="E93" s="262" t="s">
        <v>1430</v>
      </c>
      <c r="F93" s="262">
        <v>4</v>
      </c>
      <c r="G93" s="262" t="s">
        <v>1644</v>
      </c>
      <c r="H93" s="323">
        <f>SUMIF(Контингент!$J$3:$J$354,G93,Контингент!$D$3:$D$354)</f>
        <v>1</v>
      </c>
      <c r="I93" s="235" t="s">
        <v>1794</v>
      </c>
      <c r="J93" s="251">
        <f>SUMIF(Общая!$G$9:$G$2292,G93,Общая!$AJ$9:$AJ$2292)</f>
        <v>0</v>
      </c>
      <c r="K93" s="251">
        <f t="shared" si="3"/>
        <v>0</v>
      </c>
      <c r="L93" s="239">
        <f>SUMIF(Контингент!$J$3:$J$354,G93,Контингент!$M$3:$M$354)</f>
        <v>8470</v>
      </c>
      <c r="M93" s="261"/>
      <c r="N93" s="272">
        <f t="shared" si="2"/>
        <v>67.760000000000005</v>
      </c>
    </row>
    <row r="94" spans="1:14">
      <c r="A94" s="239"/>
      <c r="B94" s="307" t="s">
        <v>109</v>
      </c>
      <c r="C94" s="307" t="s">
        <v>1490</v>
      </c>
      <c r="D94" s="262" t="s">
        <v>1457</v>
      </c>
      <c r="E94" s="262" t="s">
        <v>1523</v>
      </c>
      <c r="F94" s="262">
        <v>3</v>
      </c>
      <c r="G94" s="262" t="s">
        <v>1646</v>
      </c>
      <c r="H94" s="323">
        <f>SUMIF(Контингент!$J$3:$J$354,G94,Контингент!$D$3:$D$354)</f>
        <v>2</v>
      </c>
      <c r="I94" s="235"/>
      <c r="J94" s="251">
        <f>SUMIF(Общая!$G$9:$G$2292,G94,Общая!$AJ$9:$AJ$2292)</f>
        <v>0</v>
      </c>
      <c r="K94" s="251">
        <f t="shared" si="3"/>
        <v>0</v>
      </c>
      <c r="L94" s="239">
        <f>SUMIF(Контингент!$J$3:$J$354,G94,Контингент!$M$3:$M$354)</f>
        <v>16688</v>
      </c>
      <c r="M94" s="261"/>
      <c r="N94" s="272">
        <f t="shared" si="2"/>
        <v>133.50400000000002</v>
      </c>
    </row>
    <row r="95" spans="1:14">
      <c r="A95" s="239"/>
      <c r="B95" s="307" t="s">
        <v>109</v>
      </c>
      <c r="C95" s="307" t="s">
        <v>1490</v>
      </c>
      <c r="D95" s="262" t="s">
        <v>1457</v>
      </c>
      <c r="E95" s="262" t="s">
        <v>1523</v>
      </c>
      <c r="F95" s="262">
        <v>3</v>
      </c>
      <c r="G95" s="267" t="s">
        <v>636</v>
      </c>
      <c r="H95" s="323">
        <f>SUMIF(Контингент!$J$3:$J$354,G95,Контингент!$D$3:$D$354)</f>
        <v>0</v>
      </c>
      <c r="I95" s="235"/>
      <c r="J95" s="251">
        <f>SUMIF(Общая!$G$9:$G$2292,G95,Общая!$AJ$9:$AJ$2292)</f>
        <v>80.05</v>
      </c>
      <c r="K95" s="251">
        <f t="shared" si="3"/>
        <v>5843.65</v>
      </c>
      <c r="L95" s="239">
        <f>SUMIF(Контингент!$J$3:$J$354,G95,Контингент!$M$3:$M$354)</f>
        <v>0</v>
      </c>
      <c r="M95" s="322">
        <f>K95/(L92+L94)</f>
        <v>0.23044601309251517</v>
      </c>
      <c r="N95" s="272">
        <f t="shared" si="2"/>
        <v>0</v>
      </c>
    </row>
    <row r="96" spans="1:14">
      <c r="A96" s="239"/>
      <c r="B96" s="307" t="s">
        <v>109</v>
      </c>
      <c r="C96" s="307" t="s">
        <v>1490</v>
      </c>
      <c r="D96" s="262" t="s">
        <v>1457</v>
      </c>
      <c r="E96" s="262" t="s">
        <v>1523</v>
      </c>
      <c r="F96" s="262">
        <v>4</v>
      </c>
      <c r="G96" s="262" t="s">
        <v>1648</v>
      </c>
      <c r="H96" s="323">
        <f>SUMIF(Контингент!$J$3:$J$354,G96,Контингент!$D$3:$D$354)</f>
        <v>4</v>
      </c>
      <c r="I96" s="235"/>
      <c r="J96" s="251">
        <f>SUMIF(Общая!$G$9:$G$2292,G96,Общая!$AJ$9:$AJ$2292)</f>
        <v>0</v>
      </c>
      <c r="K96" s="251">
        <f t="shared" si="3"/>
        <v>0</v>
      </c>
      <c r="L96" s="239">
        <f>SUMIF(Контингент!$J$3:$J$354,G96,Контингент!$M$3:$M$354)</f>
        <v>33376</v>
      </c>
      <c r="M96" s="261"/>
      <c r="N96" s="272">
        <f t="shared" si="2"/>
        <v>267.00800000000004</v>
      </c>
    </row>
    <row r="97" spans="1:14">
      <c r="A97" s="239"/>
      <c r="B97" s="307" t="s">
        <v>109</v>
      </c>
      <c r="C97" s="307" t="s">
        <v>1490</v>
      </c>
      <c r="D97" s="262" t="s">
        <v>1457</v>
      </c>
      <c r="E97" s="262" t="s">
        <v>1523</v>
      </c>
      <c r="F97" s="262">
        <v>4</v>
      </c>
      <c r="G97" s="267" t="s">
        <v>704</v>
      </c>
      <c r="H97" s="323">
        <f>SUMIF(Контингент!$J$3:$J$354,G97,Контингент!$D$3:$D$354)</f>
        <v>0</v>
      </c>
      <c r="I97" s="235"/>
      <c r="J97" s="251">
        <f>SUMIF(Общая!$G$9:$G$2292,G97,Общая!$AJ$9:$AJ$2292)</f>
        <v>120.95000000000002</v>
      </c>
      <c r="K97" s="251">
        <f t="shared" si="3"/>
        <v>8829.35</v>
      </c>
      <c r="L97" s="239">
        <f>SUMIF(Контингент!$J$3:$J$354,G97,Контингент!$M$3:$M$354)</f>
        <v>0</v>
      </c>
      <c r="M97" s="322">
        <f>(K97+K98)/(L93+L96)</f>
        <v>0.21797423887587822</v>
      </c>
      <c r="N97" s="272">
        <f t="shared" si="2"/>
        <v>0</v>
      </c>
    </row>
    <row r="98" spans="1:14" ht="25.5">
      <c r="A98" s="239"/>
      <c r="B98" s="307" t="s">
        <v>109</v>
      </c>
      <c r="C98" s="307" t="s">
        <v>1490</v>
      </c>
      <c r="D98" s="262" t="s">
        <v>1457</v>
      </c>
      <c r="E98" s="262" t="s">
        <v>1523</v>
      </c>
      <c r="F98" s="262">
        <v>4</v>
      </c>
      <c r="G98" s="333" t="s">
        <v>668</v>
      </c>
      <c r="H98" s="323">
        <f>SUMIF(Контингент!$J$3:$J$354,G98,Контингент!$D$3:$D$354)</f>
        <v>0</v>
      </c>
      <c r="I98" s="235"/>
      <c r="J98" s="251">
        <f>SUMIF(Общая!$G$9:$G$2292,G98,Общая!$AJ$9:$AJ$2292)</f>
        <v>4</v>
      </c>
      <c r="K98" s="251">
        <f t="shared" si="3"/>
        <v>292</v>
      </c>
      <c r="L98" s="239">
        <f>SUMIF(Контингент!$J$3:$J$354,G98,Контингент!$M$3:$M$354)</f>
        <v>0</v>
      </c>
      <c r="M98" s="261"/>
      <c r="N98" s="272">
        <f t="shared" si="2"/>
        <v>0</v>
      </c>
    </row>
    <row r="99" spans="1:14">
      <c r="A99" s="239"/>
      <c r="B99" s="308" t="s">
        <v>109</v>
      </c>
      <c r="C99" s="308" t="s">
        <v>1490</v>
      </c>
      <c r="D99" s="265" t="s">
        <v>1457</v>
      </c>
      <c r="E99" s="262" t="s">
        <v>1462</v>
      </c>
      <c r="F99" s="262" t="s">
        <v>1654</v>
      </c>
      <c r="G99" s="265" t="s">
        <v>717</v>
      </c>
      <c r="H99" s="323">
        <f>SUMIF(Контингент!$J$3:$J$354,G99,Контингент!$D$3:$D$354)</f>
        <v>2</v>
      </c>
      <c r="I99" s="235"/>
      <c r="J99" s="251">
        <f>SUMIF(Общая!$G$9:$G$2292,G99,Общая!$AJ$9:$AJ$2292)</f>
        <v>81.179999999999993</v>
      </c>
      <c r="K99" s="251">
        <f t="shared" si="3"/>
        <v>5926.1399999999994</v>
      </c>
      <c r="L99" s="239">
        <f>SUMIF(Контингент!$J$3:$J$354,G99,Контингент!$M$3:$M$354)</f>
        <v>17880</v>
      </c>
      <c r="M99" s="322">
        <f t="shared" ref="M99:M146" si="4">K99/L99</f>
        <v>0.33143959731543621</v>
      </c>
      <c r="N99" s="272">
        <f t="shared" si="2"/>
        <v>143.04</v>
      </c>
    </row>
    <row r="100" spans="1:14">
      <c r="A100" s="239"/>
      <c r="B100" s="308" t="s">
        <v>109</v>
      </c>
      <c r="C100" s="308" t="s">
        <v>1534</v>
      </c>
      <c r="D100" s="265" t="s">
        <v>1457</v>
      </c>
      <c r="E100" s="262" t="s">
        <v>1462</v>
      </c>
      <c r="F100" s="262" t="s">
        <v>1535</v>
      </c>
      <c r="G100" s="265" t="s">
        <v>743</v>
      </c>
      <c r="H100" s="323">
        <f>SUMIF(Контингент!$J$3:$J$354,G100,Контингент!$D$3:$D$354)</f>
        <v>5</v>
      </c>
      <c r="I100" s="235"/>
      <c r="J100" s="251">
        <f>SUMIF(Общая!$G$9:$G$2292,G100,Общая!$AJ$9:$AJ$2292)</f>
        <v>106.3</v>
      </c>
      <c r="K100" s="251">
        <f t="shared" si="3"/>
        <v>7759.9</v>
      </c>
      <c r="L100" s="239">
        <f>SUMIF(Контингент!$J$3:$J$354,G100,Контингент!$M$3:$M$354)</f>
        <v>75000</v>
      </c>
      <c r="M100" s="322">
        <f t="shared" si="4"/>
        <v>0.10346533333333333</v>
      </c>
      <c r="N100" s="272">
        <f t="shared" si="2"/>
        <v>600</v>
      </c>
    </row>
    <row r="101" spans="1:14">
      <c r="A101" s="239"/>
      <c r="B101" s="308" t="s">
        <v>109</v>
      </c>
      <c r="C101" s="308" t="s">
        <v>1534</v>
      </c>
      <c r="D101" s="265" t="s">
        <v>931</v>
      </c>
      <c r="E101" s="262" t="s">
        <v>1462</v>
      </c>
      <c r="F101" s="262" t="s">
        <v>1538</v>
      </c>
      <c r="G101" s="265" t="s">
        <v>932</v>
      </c>
      <c r="H101" s="323">
        <f>SUMIF(Контингент!$J$3:$J$354,G101,Контингент!$D$3:$D$354)</f>
        <v>1</v>
      </c>
      <c r="I101" s="235"/>
      <c r="J101" s="251">
        <f>SUMIF(Общая!$G$9:$G$2292,G101,Общая!$AJ$9:$AJ$2292)</f>
        <v>23.409999999999989</v>
      </c>
      <c r="K101" s="251">
        <f t="shared" si="3"/>
        <v>1708.9299999999992</v>
      </c>
      <c r="L101" s="239">
        <f>SUMIF(Контингент!$J$3:$J$354,G101,Контингент!$M$3:$M$354)</f>
        <v>6767</v>
      </c>
      <c r="M101" s="322">
        <f t="shared" si="4"/>
        <v>0.25253879119255196</v>
      </c>
      <c r="N101" s="272">
        <f t="shared" si="2"/>
        <v>54.136000000000003</v>
      </c>
    </row>
    <row r="102" spans="1:14">
      <c r="A102" s="239"/>
      <c r="B102" s="305" t="s">
        <v>148</v>
      </c>
      <c r="C102" s="305" t="s">
        <v>1490</v>
      </c>
      <c r="D102" s="265" t="s">
        <v>1664</v>
      </c>
      <c r="E102" s="262" t="s">
        <v>1430</v>
      </c>
      <c r="F102" s="262">
        <v>1</v>
      </c>
      <c r="G102" s="265" t="s">
        <v>1665</v>
      </c>
      <c r="H102" s="245">
        <f>SUMIF(Контингент!$J$3:$J$354,G102,Контингент!$D$3:$D$354)</f>
        <v>1</v>
      </c>
      <c r="I102" s="235" t="s">
        <v>1794</v>
      </c>
      <c r="J102" s="251">
        <f>SUMIF(Общая!$G$9:$G$2292,G102,Общая!$AJ$9:$AJ$2292)</f>
        <v>0</v>
      </c>
      <c r="K102" s="251">
        <f t="shared" si="3"/>
        <v>0</v>
      </c>
      <c r="L102" s="239">
        <f>SUMIF(Контингент!$J$3:$J$354,G102,Контингент!$M$3:$M$354)</f>
        <v>12000</v>
      </c>
      <c r="M102" s="261"/>
      <c r="N102" s="272">
        <f t="shared" si="2"/>
        <v>96</v>
      </c>
    </row>
    <row r="103" spans="1:14">
      <c r="A103" s="239"/>
      <c r="B103" s="305" t="s">
        <v>148</v>
      </c>
      <c r="C103" s="305" t="s">
        <v>1490</v>
      </c>
      <c r="D103" s="265" t="s">
        <v>1664</v>
      </c>
      <c r="E103" s="262" t="s">
        <v>1430</v>
      </c>
      <c r="F103" s="262">
        <v>1</v>
      </c>
      <c r="G103" s="325" t="s">
        <v>530</v>
      </c>
      <c r="H103" s="245">
        <f>SUMIF(Контингент!$J$3:$J$354,G103,Контингент!$D$3:$D$354)</f>
        <v>0</v>
      </c>
      <c r="I103" s="235" t="s">
        <v>1794</v>
      </c>
      <c r="J103" s="251">
        <f>SUMIF(Общая!$G$9:$G$2292,G103,Общая!$AJ$9:$AJ$2292)</f>
        <v>47</v>
      </c>
      <c r="K103" s="251">
        <f t="shared" si="3"/>
        <v>3431</v>
      </c>
      <c r="L103" s="239">
        <f>SUMIF(Контингент!$J$3:$J$354,G103,Контингент!$M$3:$M$354)</f>
        <v>0</v>
      </c>
      <c r="M103" s="322">
        <f>K103/(L102+L109)</f>
        <v>0.15595454545454546</v>
      </c>
      <c r="N103" s="272">
        <f t="shared" si="2"/>
        <v>0</v>
      </c>
    </row>
    <row r="104" spans="1:14">
      <c r="A104" s="239"/>
      <c r="B104" s="305" t="s">
        <v>148</v>
      </c>
      <c r="C104" s="305" t="s">
        <v>1490</v>
      </c>
      <c r="D104" s="265" t="s">
        <v>543</v>
      </c>
      <c r="E104" s="262" t="s">
        <v>1430</v>
      </c>
      <c r="F104" s="262">
        <v>2</v>
      </c>
      <c r="G104" s="265" t="s">
        <v>1667</v>
      </c>
      <c r="H104" s="245">
        <f>SUMIF(Контингент!$J$3:$J$354,G104,Контингент!$D$3:$D$354)</f>
        <v>3</v>
      </c>
      <c r="I104" s="235" t="s">
        <v>1805</v>
      </c>
      <c r="J104" s="251">
        <f>SUMIF(Общая!$G$9:$G$2292,G104,Общая!$AJ$9:$AJ$2292)</f>
        <v>0</v>
      </c>
      <c r="K104" s="251">
        <f t="shared" si="3"/>
        <v>0</v>
      </c>
      <c r="L104" s="239">
        <f>SUMIF(Контингент!$J$3:$J$354,G104,Контингент!$M$3:$M$354)</f>
        <v>29982</v>
      </c>
      <c r="M104" s="261"/>
      <c r="N104" s="272">
        <f t="shared" si="2"/>
        <v>239.85600000000002</v>
      </c>
    </row>
    <row r="105" spans="1:14">
      <c r="A105" s="239"/>
      <c r="B105" s="305" t="s">
        <v>148</v>
      </c>
      <c r="C105" s="305" t="s">
        <v>1490</v>
      </c>
      <c r="D105" s="265" t="s">
        <v>1664</v>
      </c>
      <c r="E105" s="262" t="s">
        <v>1430</v>
      </c>
      <c r="F105" s="262">
        <v>3</v>
      </c>
      <c r="G105" s="265" t="s">
        <v>365</v>
      </c>
      <c r="H105" s="245">
        <f>SUMIF(Контингент!$J$3:$J$354,G105,Контингент!$D$3:$D$354)</f>
        <v>4</v>
      </c>
      <c r="I105" s="235"/>
      <c r="J105" s="251">
        <f>SUMIF(Общая!$G$9:$G$2292,G105,Общая!$AJ$9:$AJ$2292)</f>
        <v>146</v>
      </c>
      <c r="K105" s="251">
        <f t="shared" si="3"/>
        <v>10658</v>
      </c>
      <c r="L105" s="239">
        <f>SUMIF(Контингент!$J$3:$J$354,G105,Контингент!$M$3:$M$354)</f>
        <v>34680</v>
      </c>
      <c r="M105" s="322">
        <f t="shared" si="4"/>
        <v>0.30732410611303346</v>
      </c>
      <c r="N105" s="272">
        <f t="shared" si="2"/>
        <v>277.44</v>
      </c>
    </row>
    <row r="106" spans="1:14">
      <c r="A106" s="239"/>
      <c r="B106" s="305" t="s">
        <v>148</v>
      </c>
      <c r="C106" s="305" t="s">
        <v>1490</v>
      </c>
      <c r="D106" s="265" t="s">
        <v>1664</v>
      </c>
      <c r="E106" s="262" t="s">
        <v>1430</v>
      </c>
      <c r="F106" s="262">
        <v>4</v>
      </c>
      <c r="G106" s="265" t="s">
        <v>390</v>
      </c>
      <c r="H106" s="245">
        <f>SUMIF(Контингент!$J$3:$J$354,G106,Контингент!$D$3:$D$354)</f>
        <v>2</v>
      </c>
      <c r="I106" s="235" t="s">
        <v>1795</v>
      </c>
      <c r="J106" s="251">
        <f>SUMIF(Общая!$G$9:$G$2292,G106,Общая!$AJ$9:$AJ$2292)</f>
        <v>162.63999999999999</v>
      </c>
      <c r="K106" s="251">
        <f t="shared" si="3"/>
        <v>11872.72</v>
      </c>
      <c r="L106" s="239">
        <f>SUMIF(Контингент!$J$3:$J$354,G106,Контингент!$M$3:$M$354)</f>
        <v>17880</v>
      </c>
      <c r="M106" s="322">
        <f t="shared" si="4"/>
        <v>0.66402237136465325</v>
      </c>
      <c r="N106" s="272">
        <f t="shared" si="2"/>
        <v>143.04</v>
      </c>
    </row>
    <row r="107" spans="1:14">
      <c r="A107" s="239"/>
      <c r="B107" s="305" t="s">
        <v>148</v>
      </c>
      <c r="C107" s="305" t="s">
        <v>1490</v>
      </c>
      <c r="D107" s="265" t="s">
        <v>557</v>
      </c>
      <c r="E107" s="262" t="s">
        <v>1523</v>
      </c>
      <c r="F107" s="262">
        <v>1</v>
      </c>
      <c r="G107" s="265" t="s">
        <v>558</v>
      </c>
      <c r="H107" s="245">
        <f>SUMIF(Контингент!$J$3:$J$354,G107,Контингент!$D$3:$D$354)</f>
        <v>1</v>
      </c>
      <c r="I107" s="235"/>
      <c r="J107" s="251">
        <f>SUMIF(Общая!$G$9:$G$2292,G107,Общая!$AJ$9:$AJ$2292)</f>
        <v>20.85</v>
      </c>
      <c r="K107" s="251">
        <f t="shared" si="3"/>
        <v>1522.0500000000002</v>
      </c>
      <c r="L107" s="239">
        <f>SUMIF(Контингент!$J$3:$J$354,G107,Контингент!$M$3:$M$354)</f>
        <v>10000</v>
      </c>
      <c r="M107" s="322">
        <f t="shared" si="4"/>
        <v>0.15220500000000001</v>
      </c>
      <c r="N107" s="272">
        <f t="shared" ref="N107:N133" si="5">L107*0.4/50</f>
        <v>80</v>
      </c>
    </row>
    <row r="108" spans="1:14">
      <c r="A108" s="239"/>
      <c r="B108" s="305" t="s">
        <v>148</v>
      </c>
      <c r="C108" s="305" t="s">
        <v>1490</v>
      </c>
      <c r="D108" s="265" t="s">
        <v>543</v>
      </c>
      <c r="E108" s="262" t="s">
        <v>1523</v>
      </c>
      <c r="F108" s="262">
        <v>1</v>
      </c>
      <c r="G108" s="265" t="s">
        <v>544</v>
      </c>
      <c r="H108" s="245">
        <f>SUMIF(Контингент!$J$3:$J$354,G108,Контингент!$D$3:$D$354)</f>
        <v>3</v>
      </c>
      <c r="I108" s="235"/>
      <c r="J108" s="251">
        <f>SUMIF(Общая!$G$9:$G$2292,G108,Общая!$AJ$9:$AJ$2292)</f>
        <v>83</v>
      </c>
      <c r="K108" s="251">
        <f t="shared" si="3"/>
        <v>6059</v>
      </c>
      <c r="L108" s="239">
        <f>SUMIF(Контингент!$J$3:$J$354,G108,Контингент!$M$3:$M$354)</f>
        <v>18012</v>
      </c>
      <c r="M108" s="322">
        <f t="shared" si="4"/>
        <v>0.33638685320897177</v>
      </c>
      <c r="N108" s="272">
        <f t="shared" si="5"/>
        <v>144.096</v>
      </c>
    </row>
    <row r="109" spans="1:14">
      <c r="A109" s="239"/>
      <c r="B109" s="305" t="s">
        <v>148</v>
      </c>
      <c r="C109" s="305" t="s">
        <v>1490</v>
      </c>
      <c r="D109" s="265" t="s">
        <v>1664</v>
      </c>
      <c r="E109" s="262" t="s">
        <v>1523</v>
      </c>
      <c r="F109" s="262">
        <v>1</v>
      </c>
      <c r="G109" s="265" t="s">
        <v>1680</v>
      </c>
      <c r="H109" s="245">
        <f>SUMIF(Контингент!$J$3:$J$354,G109,Контингент!$D$3:$D$354)</f>
        <v>1</v>
      </c>
      <c r="I109" s="235"/>
      <c r="J109" s="251">
        <f>SUMIF(Общая!$G$9:$G$2292,G109,Общая!$AJ$9:$AJ$2292)</f>
        <v>0</v>
      </c>
      <c r="K109" s="251">
        <f t="shared" si="3"/>
        <v>0</v>
      </c>
      <c r="L109" s="239">
        <f>SUMIF(Контингент!$J$3:$J$354,G109,Контингент!$M$3:$M$354)</f>
        <v>10000</v>
      </c>
      <c r="M109" s="261"/>
      <c r="N109" s="272">
        <f t="shared" si="5"/>
        <v>80</v>
      </c>
    </row>
    <row r="110" spans="1:14">
      <c r="A110" s="239"/>
      <c r="B110" s="305" t="s">
        <v>148</v>
      </c>
      <c r="C110" s="305" t="s">
        <v>1490</v>
      </c>
      <c r="D110" s="265" t="s">
        <v>1664</v>
      </c>
      <c r="E110" s="262" t="s">
        <v>1462</v>
      </c>
      <c r="F110" s="262">
        <v>2</v>
      </c>
      <c r="G110" s="265" t="s">
        <v>601</v>
      </c>
      <c r="H110" s="245">
        <f>SUMIF(Контингент!$J$3:$J$354,G110,Контингент!$D$3:$D$354)</f>
        <v>2</v>
      </c>
      <c r="I110" s="235"/>
      <c r="J110" s="251">
        <f>SUMIF(Общая!$G$9:$G$2292,G110,Общая!$AJ$9:$AJ$2292)</f>
        <v>0</v>
      </c>
      <c r="K110" s="251">
        <f t="shared" si="3"/>
        <v>0</v>
      </c>
      <c r="L110" s="239">
        <f>SUMIF(Контингент!$J$3:$J$354,G110,Контингент!$M$3:$M$354)</f>
        <v>18740</v>
      </c>
      <c r="M110" s="322">
        <f t="shared" si="4"/>
        <v>0</v>
      </c>
      <c r="N110" s="272">
        <f t="shared" si="5"/>
        <v>149.91999999999999</v>
      </c>
    </row>
    <row r="111" spans="1:14">
      <c r="A111" s="239"/>
      <c r="B111" s="305" t="s">
        <v>148</v>
      </c>
      <c r="C111" s="305" t="s">
        <v>1490</v>
      </c>
      <c r="D111" s="265" t="s">
        <v>1664</v>
      </c>
      <c r="E111" s="262" t="s">
        <v>1523</v>
      </c>
      <c r="F111" s="262">
        <v>3</v>
      </c>
      <c r="G111" s="265" t="s">
        <v>656</v>
      </c>
      <c r="H111" s="245">
        <f>SUMIF(Контингент!$J$3:$J$354,G111,Контингент!$D$3:$D$354)</f>
        <v>8</v>
      </c>
      <c r="I111" s="235"/>
      <c r="J111" s="251">
        <f>SUMIF(Общая!$G$9:$G$2292,G111,Общая!$AJ$9:$AJ$2292)</f>
        <v>201.99999999999997</v>
      </c>
      <c r="K111" s="251">
        <f t="shared" si="3"/>
        <v>14745.999999999998</v>
      </c>
      <c r="L111" s="239">
        <f>SUMIF(Контингент!$J$3:$J$354,G111,Контингент!$M$3:$M$354)</f>
        <v>60688</v>
      </c>
      <c r="M111" s="322">
        <f t="shared" si="4"/>
        <v>0.24298049037701025</v>
      </c>
      <c r="N111" s="272">
        <f t="shared" si="5"/>
        <v>485.50400000000002</v>
      </c>
    </row>
    <row r="112" spans="1:14">
      <c r="A112" s="239"/>
      <c r="B112" s="305" t="s">
        <v>148</v>
      </c>
      <c r="C112" s="305" t="s">
        <v>1490</v>
      </c>
      <c r="D112" s="265" t="s">
        <v>543</v>
      </c>
      <c r="E112" s="262" t="s">
        <v>1523</v>
      </c>
      <c r="F112" s="262">
        <v>4</v>
      </c>
      <c r="G112" s="265" t="s">
        <v>1689</v>
      </c>
      <c r="H112" s="245">
        <f>SUMIF(Контингент!$J$3:$J$354,G112,Контингент!$D$3:$D$354)</f>
        <v>1</v>
      </c>
      <c r="I112" s="314" t="s">
        <v>1532</v>
      </c>
      <c r="J112" s="251">
        <f>SUMIF(Общая!$G$9:$G$2292,G112,Общая!$AJ$9:$AJ$2292)</f>
        <v>0</v>
      </c>
      <c r="K112" s="251">
        <f t="shared" si="3"/>
        <v>0</v>
      </c>
      <c r="L112" s="239">
        <f>SUMIF(Контингент!$J$3:$J$354,G112,Контингент!$M$3:$M$354)</f>
        <v>7750</v>
      </c>
      <c r="M112" s="261"/>
      <c r="N112" s="272">
        <f t="shared" si="5"/>
        <v>62</v>
      </c>
    </row>
    <row r="113" spans="1:14">
      <c r="A113" s="239"/>
      <c r="B113" s="305" t="s">
        <v>148</v>
      </c>
      <c r="C113" s="305" t="s">
        <v>1490</v>
      </c>
      <c r="D113" s="265" t="s">
        <v>1664</v>
      </c>
      <c r="E113" s="262" t="s">
        <v>1523</v>
      </c>
      <c r="F113" s="262">
        <v>4</v>
      </c>
      <c r="G113" s="265" t="s">
        <v>712</v>
      </c>
      <c r="H113" s="245">
        <f>SUMIF(Контингент!$J$3:$J$354,G113,Контингент!$D$3:$D$354)</f>
        <v>5</v>
      </c>
      <c r="I113" s="235"/>
      <c r="J113" s="251">
        <f>SUMIF(Общая!$G$9:$G$2292,G113,Общая!$AJ$9:$AJ$2292)</f>
        <v>100.45000000000002</v>
      </c>
      <c r="K113" s="251">
        <f t="shared" si="3"/>
        <v>7332.8500000000013</v>
      </c>
      <c r="L113" s="239">
        <f>SUMIF(Контингент!$J$3:$J$354,G113,Контингент!$M$3:$M$354)</f>
        <v>38750</v>
      </c>
      <c r="M113" s="261"/>
      <c r="N113" s="272">
        <f t="shared" si="5"/>
        <v>310</v>
      </c>
    </row>
    <row r="114" spans="1:14">
      <c r="A114" s="239"/>
      <c r="B114" s="305" t="s">
        <v>148</v>
      </c>
      <c r="C114" s="305" t="s">
        <v>1490</v>
      </c>
      <c r="D114" s="265" t="s">
        <v>1664</v>
      </c>
      <c r="E114" s="262" t="s">
        <v>1523</v>
      </c>
      <c r="F114" s="262">
        <v>5</v>
      </c>
      <c r="G114" s="265" t="s">
        <v>917</v>
      </c>
      <c r="H114" s="245">
        <f>SUMIF(Контингент!$J$3:$J$354,G114,Контингент!$D$3:$D$354)</f>
        <v>4</v>
      </c>
      <c r="I114" s="235"/>
      <c r="J114" s="251">
        <f>SUMIF(Общая!$G$9:$G$2292,G114,Общая!$AJ$9:$AJ$2292)</f>
        <v>0.4</v>
      </c>
      <c r="K114" s="251">
        <f t="shared" si="3"/>
        <v>29.200000000000003</v>
      </c>
      <c r="L114" s="239">
        <f>SUMIF(Контингент!$J$3:$J$354,G114,Контингент!$M$3:$M$354)</f>
        <v>31000</v>
      </c>
      <c r="M114" s="261"/>
      <c r="N114" s="272">
        <f t="shared" si="5"/>
        <v>248</v>
      </c>
    </row>
    <row r="115" spans="1:14">
      <c r="A115" s="239"/>
      <c r="B115" s="305" t="s">
        <v>148</v>
      </c>
      <c r="C115" s="305" t="s">
        <v>1490</v>
      </c>
      <c r="D115" s="265" t="s">
        <v>1664</v>
      </c>
      <c r="E115" s="262" t="s">
        <v>1523</v>
      </c>
      <c r="F115" s="262">
        <v>5</v>
      </c>
      <c r="G115" s="325" t="s">
        <v>711</v>
      </c>
      <c r="H115" s="245">
        <f>SUMIF(Контингент!$J$3:$J$354,G115,Контингент!$D$3:$D$354)</f>
        <v>0</v>
      </c>
      <c r="I115" s="235"/>
      <c r="J115" s="251">
        <f>SUMIF(Общая!$G$9:$G$2292,G115,Общая!$AJ$9:$AJ$2292)</f>
        <v>165.17999999999998</v>
      </c>
      <c r="K115" s="251">
        <f t="shared" si="3"/>
        <v>12058.139999999998</v>
      </c>
      <c r="L115" s="239">
        <f>SUMIF(Контингент!$J$3:$J$354,G115,Контингент!$M$3:$M$354)</f>
        <v>0</v>
      </c>
      <c r="M115" s="322">
        <f>(K113+K114+K115)/(L113+L114)</f>
        <v>0.27842566308243727</v>
      </c>
      <c r="N115" s="272">
        <f t="shared" si="5"/>
        <v>0</v>
      </c>
    </row>
    <row r="116" spans="1:14">
      <c r="A116" s="239"/>
      <c r="B116" s="305" t="s">
        <v>148</v>
      </c>
      <c r="C116" s="305" t="s">
        <v>1534</v>
      </c>
      <c r="D116" s="265" t="s">
        <v>412</v>
      </c>
      <c r="E116" s="262" t="s">
        <v>1430</v>
      </c>
      <c r="F116" s="262" t="s">
        <v>1535</v>
      </c>
      <c r="G116" s="265" t="s">
        <v>414</v>
      </c>
      <c r="H116" s="245">
        <f>SUMIF(Контингент!$J$3:$J$354,G116,Контингент!$D$3:$D$354)</f>
        <v>4</v>
      </c>
      <c r="I116" s="235"/>
      <c r="J116" s="251">
        <f>SUMIF(Общая!$G$9:$G$2292,G116,Общая!$AJ$9:$AJ$2292)</f>
        <v>135</v>
      </c>
      <c r="K116" s="251">
        <f t="shared" si="3"/>
        <v>9855</v>
      </c>
      <c r="L116" s="239">
        <f>SUMIF(Контингент!$J$3:$J$354,G116,Контингент!$M$3:$M$354)</f>
        <v>60000</v>
      </c>
      <c r="M116" s="322">
        <f t="shared" si="4"/>
        <v>0.16425000000000001</v>
      </c>
      <c r="N116" s="272">
        <f t="shared" si="5"/>
        <v>480</v>
      </c>
    </row>
    <row r="117" spans="1:14">
      <c r="A117" s="239"/>
      <c r="B117" s="305" t="s">
        <v>148</v>
      </c>
      <c r="C117" s="305" t="s">
        <v>1534</v>
      </c>
      <c r="D117" s="265" t="s">
        <v>364</v>
      </c>
      <c r="E117" s="262" t="s">
        <v>1430</v>
      </c>
      <c r="F117" s="262" t="s">
        <v>1538</v>
      </c>
      <c r="G117" s="265" t="s">
        <v>905</v>
      </c>
      <c r="H117" s="245">
        <f>SUMIF(Контингент!$J$3:$J$354,G117,Контингент!$D$3:$D$354)</f>
        <v>5</v>
      </c>
      <c r="I117" s="235"/>
      <c r="J117" s="251">
        <f>SUMIF(Общая!$G$9:$G$2292,G117,Общая!$AJ$9:$AJ$2292)</f>
        <v>111.60000000000002</v>
      </c>
      <c r="K117" s="251">
        <f t="shared" si="3"/>
        <v>8146.800000000002</v>
      </c>
      <c r="L117" s="239">
        <f>SUMIF(Контингент!$J$3:$J$354,G117,Контингент!$M$3:$M$354)</f>
        <v>36435</v>
      </c>
      <c r="M117" s="322">
        <f t="shared" si="4"/>
        <v>0.22359818855496094</v>
      </c>
      <c r="N117" s="272">
        <f t="shared" si="5"/>
        <v>291.48</v>
      </c>
    </row>
    <row r="118" spans="1:14">
      <c r="A118" s="239"/>
      <c r="B118" s="305" t="s">
        <v>148</v>
      </c>
      <c r="C118" s="305" t="s">
        <v>1534</v>
      </c>
      <c r="D118" s="265" t="s">
        <v>412</v>
      </c>
      <c r="E118" s="262" t="s">
        <v>1462</v>
      </c>
      <c r="F118" s="262" t="s">
        <v>1538</v>
      </c>
      <c r="G118" s="265" t="s">
        <v>853</v>
      </c>
      <c r="H118" s="245">
        <f>SUMIF(Контингент!$J$3:$J$354,G118,Контингент!$D$3:$D$354)</f>
        <v>1</v>
      </c>
      <c r="I118" s="235"/>
      <c r="J118" s="251">
        <f>SUMIF(Общая!$G$9:$G$2292,G118,Общая!$AJ$9:$AJ$2292)</f>
        <v>34.669999999999995</v>
      </c>
      <c r="K118" s="251">
        <f t="shared" si="3"/>
        <v>2530.9099999999994</v>
      </c>
      <c r="L118" s="239">
        <f>SUMIF(Контингент!$J$3:$J$354,G118,Контингент!$M$3:$M$354)</f>
        <v>6767</v>
      </c>
      <c r="M118" s="322">
        <f t="shared" si="4"/>
        <v>0.37400768435052451</v>
      </c>
      <c r="N118" s="272">
        <f t="shared" si="5"/>
        <v>54.136000000000003</v>
      </c>
    </row>
    <row r="119" spans="1:14">
      <c r="A119" s="239"/>
      <c r="B119" s="305" t="s">
        <v>148</v>
      </c>
      <c r="C119" s="305" t="s">
        <v>1534</v>
      </c>
      <c r="D119" s="265" t="s">
        <v>759</v>
      </c>
      <c r="E119" s="262" t="s">
        <v>1462</v>
      </c>
      <c r="F119" s="262" t="s">
        <v>1535</v>
      </c>
      <c r="G119" s="265" t="s">
        <v>760</v>
      </c>
      <c r="H119" s="245">
        <f>SUMIF(Контингент!$J$3:$J$354,G119,Контингент!$D$3:$D$354)</f>
        <v>7</v>
      </c>
      <c r="I119" s="235"/>
      <c r="J119" s="251">
        <f>SUMIF(Общая!$G$9:$G$2292,G119,Общая!$AJ$9:$AJ$2292)</f>
        <v>257.43000000000006</v>
      </c>
      <c r="K119" s="251">
        <f t="shared" si="3"/>
        <v>18792.390000000003</v>
      </c>
      <c r="L119" s="239">
        <f>SUMIF(Контингент!$J$3:$J$354,G119,Контингент!$M$3:$M$354)</f>
        <v>98000</v>
      </c>
      <c r="M119" s="322">
        <f t="shared" si="4"/>
        <v>0.19175908163265309</v>
      </c>
      <c r="N119" s="272">
        <f t="shared" si="5"/>
        <v>784</v>
      </c>
    </row>
    <row r="120" spans="1:14">
      <c r="A120" s="239"/>
      <c r="B120" s="305" t="s">
        <v>148</v>
      </c>
      <c r="C120" s="305" t="s">
        <v>1534</v>
      </c>
      <c r="D120" s="265" t="s">
        <v>759</v>
      </c>
      <c r="E120" s="262" t="s">
        <v>1462</v>
      </c>
      <c r="F120" s="262" t="s">
        <v>1538</v>
      </c>
      <c r="G120" s="265" t="s">
        <v>933</v>
      </c>
      <c r="H120" s="245">
        <f>SUMIF(Контингент!$J$3:$J$354,G120,Контингент!$D$3:$D$354)</f>
        <v>8</v>
      </c>
      <c r="I120" s="235"/>
      <c r="J120" s="251">
        <f>SUMIF(Общая!$G$9:$G$2292,G120,Общая!$AJ$9:$AJ$2292)</f>
        <v>175.35999999999996</v>
      </c>
      <c r="K120" s="251">
        <f t="shared" si="3"/>
        <v>12801.279999999997</v>
      </c>
      <c r="L120" s="239">
        <f>SUMIF(Контингент!$J$3:$J$354,G120,Контингент!$M$3:$M$354)</f>
        <v>54136</v>
      </c>
      <c r="M120" s="322">
        <f t="shared" si="4"/>
        <v>0.23646519875868177</v>
      </c>
      <c r="N120" s="272">
        <f t="shared" si="5"/>
        <v>433.08800000000002</v>
      </c>
    </row>
    <row r="121" spans="1:14">
      <c r="A121" s="239"/>
      <c r="B121" s="305" t="s">
        <v>148</v>
      </c>
      <c r="C121" s="305" t="s">
        <v>1534</v>
      </c>
      <c r="D121" s="265" t="s">
        <v>364</v>
      </c>
      <c r="E121" s="262" t="s">
        <v>1430</v>
      </c>
      <c r="F121" s="262" t="s">
        <v>1535</v>
      </c>
      <c r="G121" s="265" t="s">
        <v>774</v>
      </c>
      <c r="H121" s="245">
        <f>SUMIF(Контингент!$J$3:$J$354,G121,Контингент!$D$3:$D$354)</f>
        <v>10</v>
      </c>
      <c r="I121" s="235"/>
      <c r="J121" s="251">
        <f>SUMIF(Общая!$G$9:$G$2292,G121,Общая!$AJ$9:$AJ$2292)</f>
        <v>0</v>
      </c>
      <c r="K121" s="251">
        <f t="shared" si="3"/>
        <v>0</v>
      </c>
      <c r="L121" s="239">
        <f>SUMIF(Контингент!$J$3:$J$354,G121,Контингент!$M$3:$M$354)</f>
        <v>142000</v>
      </c>
      <c r="M121" s="322">
        <f t="shared" si="4"/>
        <v>0</v>
      </c>
      <c r="N121" s="272">
        <f t="shared" si="5"/>
        <v>1136</v>
      </c>
    </row>
    <row r="122" spans="1:14">
      <c r="A122" s="239"/>
      <c r="B122" s="305" t="s">
        <v>148</v>
      </c>
      <c r="C122" s="305" t="s">
        <v>1534</v>
      </c>
      <c r="D122" s="265" t="s">
        <v>364</v>
      </c>
      <c r="E122" s="262" t="s">
        <v>1523</v>
      </c>
      <c r="F122" s="262" t="s">
        <v>1538</v>
      </c>
      <c r="G122" s="265" t="s">
        <v>934</v>
      </c>
      <c r="H122" s="245">
        <f>SUMIF(Контингент!$J$3:$J$354,G122,Контингент!$D$3:$D$354)</f>
        <v>2</v>
      </c>
      <c r="I122" s="235"/>
      <c r="J122" s="251">
        <f>SUMIF(Общая!$G$9:$G$2292,G122,Общая!$AJ$9:$AJ$2292)</f>
        <v>43.839999999999989</v>
      </c>
      <c r="K122" s="251">
        <f t="shared" si="3"/>
        <v>3200.3199999999993</v>
      </c>
      <c r="L122" s="239">
        <f>SUMIF(Контингент!$J$3:$J$354,G122,Контингент!$M$3:$M$354)</f>
        <v>13534</v>
      </c>
      <c r="M122" s="322">
        <f t="shared" si="4"/>
        <v>0.23646519875868177</v>
      </c>
      <c r="N122" s="272">
        <f t="shared" si="5"/>
        <v>108.27200000000001</v>
      </c>
    </row>
    <row r="123" spans="1:14">
      <c r="A123" s="327"/>
      <c r="B123" s="305" t="s">
        <v>148</v>
      </c>
      <c r="C123" s="305" t="s">
        <v>1490</v>
      </c>
      <c r="D123" s="265" t="s">
        <v>1728</v>
      </c>
      <c r="E123" s="262" t="s">
        <v>1523</v>
      </c>
      <c r="F123" s="262" t="s">
        <v>1535</v>
      </c>
      <c r="G123" s="265" t="s">
        <v>1729</v>
      </c>
      <c r="H123" s="245">
        <f>SUMIF(Контингент!$J$3:$J$354,G123,Контингент!$D$3:$D$354)</f>
        <v>3</v>
      </c>
      <c r="I123" s="235" t="s">
        <v>1802</v>
      </c>
      <c r="J123" s="251">
        <f>SUMIF(Общая!$G$9:$G$2292,G123,Общая!$AJ$9:$AJ$2292)</f>
        <v>124.40999999999995</v>
      </c>
      <c r="K123" s="251">
        <f t="shared" si="3"/>
        <v>9081.9299999999967</v>
      </c>
      <c r="L123" s="239">
        <f>SUMIF(Контингент!$J$3:$J$354,G123,Контингент!$M$3:$M$354)</f>
        <v>42000</v>
      </c>
      <c r="M123" s="261">
        <f t="shared" si="4"/>
        <v>0.2162364285714285</v>
      </c>
      <c r="N123" s="272">
        <f t="shared" si="5"/>
        <v>336</v>
      </c>
    </row>
    <row r="124" spans="1:14">
      <c r="A124" s="239"/>
      <c r="B124" s="306" t="s">
        <v>148</v>
      </c>
      <c r="C124" s="306" t="s">
        <v>1534</v>
      </c>
      <c r="D124" s="265" t="s">
        <v>797</v>
      </c>
      <c r="E124" s="262" t="s">
        <v>1462</v>
      </c>
      <c r="F124" s="262" t="s">
        <v>1535</v>
      </c>
      <c r="G124" s="262" t="s">
        <v>798</v>
      </c>
      <c r="H124" s="245">
        <f>SUMIF(Контингент!$J$3:$J$354,G124,Контингент!$D$3:$D$354)</f>
        <v>12</v>
      </c>
      <c r="I124" s="235"/>
      <c r="J124" s="251">
        <f>SUMIF(Общая!$G$9:$G$2292,G124,Общая!$AJ$9:$AJ$2292)</f>
        <v>321.39999999999998</v>
      </c>
      <c r="K124" s="251">
        <f t="shared" si="3"/>
        <v>23462.199999999997</v>
      </c>
      <c r="L124" s="239">
        <f>SUMIF(Контингент!$J$3:$J$354,G124,Контингент!$M$3:$M$354)</f>
        <v>168000</v>
      </c>
      <c r="M124" s="322">
        <f t="shared" si="4"/>
        <v>0.13965595238095235</v>
      </c>
      <c r="N124" s="272">
        <f t="shared" si="5"/>
        <v>1344</v>
      </c>
    </row>
    <row r="125" spans="1:14">
      <c r="A125" s="239"/>
      <c r="B125" s="306" t="s">
        <v>148</v>
      </c>
      <c r="C125" s="306" t="s">
        <v>1534</v>
      </c>
      <c r="D125" s="265" t="s">
        <v>797</v>
      </c>
      <c r="E125" s="262" t="s">
        <v>1523</v>
      </c>
      <c r="F125" s="262" t="s">
        <v>1538</v>
      </c>
      <c r="G125" s="262" t="s">
        <v>936</v>
      </c>
      <c r="H125" s="245">
        <f>SUMIF(Контингент!$J$3:$J$354,G125,Контингент!$D$3:$D$354)</f>
        <v>2</v>
      </c>
      <c r="I125" s="235"/>
      <c r="J125" s="251">
        <f>SUMIF(Общая!$G$9:$G$2292,G125,Общая!$AJ$9:$AJ$2292)</f>
        <v>45.639999999999986</v>
      </c>
      <c r="K125" s="251">
        <f t="shared" si="3"/>
        <v>3331.7199999999989</v>
      </c>
      <c r="L125" s="239">
        <f>SUMIF(Контингент!$J$3:$J$354,G125,Контингент!$M$3:$M$354)</f>
        <v>13534</v>
      </c>
      <c r="M125" s="322">
        <f t="shared" si="4"/>
        <v>0.24617408009457653</v>
      </c>
      <c r="N125" s="272">
        <f t="shared" si="5"/>
        <v>108.27200000000001</v>
      </c>
    </row>
    <row r="126" spans="1:14">
      <c r="A126" s="239"/>
      <c r="B126" s="306" t="s">
        <v>148</v>
      </c>
      <c r="C126" s="306" t="s">
        <v>1534</v>
      </c>
      <c r="D126" s="265" t="s">
        <v>1741</v>
      </c>
      <c r="E126" s="262" t="s">
        <v>1462</v>
      </c>
      <c r="F126" s="262" t="s">
        <v>1538</v>
      </c>
      <c r="G126" s="262" t="s">
        <v>938</v>
      </c>
      <c r="H126" s="245">
        <f>SUMIF(Контингент!$J$3:$J$354,G126,Контингент!$D$3:$D$354)</f>
        <v>8</v>
      </c>
      <c r="I126" s="235"/>
      <c r="J126" s="251">
        <f>SUMIF(Общая!$G$9:$G$2292,G126,Общая!$AJ$9:$AJ$2292)</f>
        <v>175.35999999999996</v>
      </c>
      <c r="K126" s="251">
        <f t="shared" si="3"/>
        <v>12801.279999999997</v>
      </c>
      <c r="L126" s="239">
        <f>SUMIF(Контингент!$J$3:$J$354,G126,Контингент!$M$3:$M$354)</f>
        <v>70792</v>
      </c>
      <c r="M126" s="322">
        <f t="shared" si="4"/>
        <v>0.18082947225675214</v>
      </c>
      <c r="N126" s="272">
        <f t="shared" si="5"/>
        <v>566.33600000000001</v>
      </c>
    </row>
    <row r="127" spans="1:14">
      <c r="A127" s="239"/>
      <c r="B127" s="262" t="s">
        <v>1750</v>
      </c>
      <c r="C127" s="262" t="s">
        <v>1490</v>
      </c>
      <c r="D127" s="265" t="s">
        <v>1147</v>
      </c>
      <c r="E127" s="262" t="s">
        <v>1430</v>
      </c>
      <c r="F127" s="262">
        <v>2</v>
      </c>
      <c r="G127" s="262" t="s">
        <v>1177</v>
      </c>
      <c r="H127" s="245">
        <f>SUMIF(Контингент!$J$3:$J$354,G127,Контингент!$D$3:$D$354)</f>
        <v>1</v>
      </c>
      <c r="I127" s="235"/>
      <c r="J127" s="251">
        <f>SUMIF(Общая!$G$9:$G$2292,G127,Общая!$AJ$9:$AJ$2292)</f>
        <v>104.75</v>
      </c>
      <c r="K127" s="251">
        <f t="shared" si="3"/>
        <v>7646.75</v>
      </c>
      <c r="L127" s="239">
        <f>SUMIF(Контингент!$J$3:$J$354,G127,Контингент!$M$3:$M$354)</f>
        <v>8328</v>
      </c>
      <c r="M127" s="399">
        <f t="shared" si="4"/>
        <v>0.91819764649375601</v>
      </c>
      <c r="N127" s="272">
        <f t="shared" si="5"/>
        <v>66.624000000000009</v>
      </c>
    </row>
    <row r="128" spans="1:14">
      <c r="A128" s="239"/>
      <c r="B128" s="262" t="s">
        <v>1750</v>
      </c>
      <c r="C128" s="262" t="s">
        <v>1490</v>
      </c>
      <c r="D128" s="265" t="s">
        <v>1147</v>
      </c>
      <c r="E128" s="262" t="s">
        <v>1430</v>
      </c>
      <c r="F128" s="262">
        <v>3</v>
      </c>
      <c r="G128" s="262" t="s">
        <v>1164</v>
      </c>
      <c r="H128" s="245">
        <f>SUMIF(Контингент!$J$3:$J$354,G128,Контингент!$D$3:$D$354)</f>
        <v>1</v>
      </c>
      <c r="I128" s="239"/>
      <c r="J128" s="251">
        <f>SUMIF(Общая!$G$9:$G$2292,G128,Общая!$AJ$9:$AJ$2292)</f>
        <v>141</v>
      </c>
      <c r="K128" s="251">
        <f t="shared" si="3"/>
        <v>10293</v>
      </c>
      <c r="L128" s="239">
        <f>SUMIF(Контингент!$J$3:$J$354,G128,Контингент!$M$3:$M$354)</f>
        <v>8328</v>
      </c>
      <c r="M128" s="399">
        <f t="shared" si="4"/>
        <v>1.2359510086455332</v>
      </c>
      <c r="N128" s="272">
        <f t="shared" si="5"/>
        <v>66.624000000000009</v>
      </c>
    </row>
    <row r="129" spans="1:14">
      <c r="A129" s="239"/>
      <c r="B129" s="262" t="s">
        <v>1750</v>
      </c>
      <c r="C129" s="262" t="s">
        <v>1490</v>
      </c>
      <c r="D129" s="265" t="s">
        <v>1147</v>
      </c>
      <c r="E129" s="262" t="s">
        <v>1430</v>
      </c>
      <c r="F129" s="262">
        <v>4</v>
      </c>
      <c r="G129" s="262" t="s">
        <v>1148</v>
      </c>
      <c r="H129" s="245">
        <f>SUMIF(Контингент!$J$3:$J$354,G129,Контингент!$D$3:$D$354)</f>
        <v>8</v>
      </c>
      <c r="I129" s="239"/>
      <c r="J129" s="251">
        <f>SUMIF(Общая!$G$9:$G$2292,G129,Общая!$AJ$9:$AJ$2292)</f>
        <v>426.55999999999995</v>
      </c>
      <c r="K129" s="251">
        <f t="shared" si="3"/>
        <v>31138.879999999997</v>
      </c>
      <c r="L129" s="239">
        <f>SUMIF(Контингент!$J$3:$J$354,G129,Контингент!$M$3:$M$354)</f>
        <v>59568</v>
      </c>
      <c r="M129" s="261">
        <f t="shared" si="4"/>
        <v>0.52274509803921565</v>
      </c>
      <c r="N129" s="272">
        <f t="shared" si="5"/>
        <v>476.54400000000004</v>
      </c>
    </row>
    <row r="130" spans="1:14">
      <c r="A130" s="239"/>
      <c r="B130" s="262" t="s">
        <v>1750</v>
      </c>
      <c r="C130" s="262" t="s">
        <v>1490</v>
      </c>
      <c r="D130" s="262" t="s">
        <v>1147</v>
      </c>
      <c r="E130" s="262" t="s">
        <v>1462</v>
      </c>
      <c r="F130" s="262">
        <v>1</v>
      </c>
      <c r="G130" s="262" t="s">
        <v>1230</v>
      </c>
      <c r="H130" s="245">
        <f>SUMIF(Контингент!$J$3:$J$354,G130,Контингент!$D$3:$D$354)</f>
        <v>6</v>
      </c>
      <c r="I130" s="239"/>
      <c r="J130" s="251">
        <f>SUMIF(Общая!$G$9:$G$2292,G130,Общая!$AJ$9:$AJ$2292)</f>
        <v>42.1</v>
      </c>
      <c r="K130" s="251">
        <f t="shared" si="3"/>
        <v>3073.3</v>
      </c>
      <c r="L130" s="239">
        <f>SUMIF(Контингент!$J$3:$J$354,G130,Контингент!$M$3:$M$354)</f>
        <v>57600</v>
      </c>
      <c r="M130" s="261">
        <f t="shared" si="4"/>
        <v>5.3355902777777783E-2</v>
      </c>
      <c r="N130" s="272">
        <f t="shared" si="5"/>
        <v>460.8</v>
      </c>
    </row>
    <row r="131" spans="1:14">
      <c r="A131" s="239"/>
      <c r="B131" s="262" t="s">
        <v>1750</v>
      </c>
      <c r="C131" s="262" t="s">
        <v>1490</v>
      </c>
      <c r="D131" s="265" t="s">
        <v>1147</v>
      </c>
      <c r="E131" s="262" t="s">
        <v>1462</v>
      </c>
      <c r="F131" s="262">
        <v>2</v>
      </c>
      <c r="G131" s="262" t="s">
        <v>1225</v>
      </c>
      <c r="H131" s="245">
        <f>SUMIF(Контингент!$J$3:$J$354,G131,Контингент!$D$3:$D$354)</f>
        <v>0</v>
      </c>
      <c r="I131" s="239"/>
      <c r="J131" s="251">
        <f>SUMIF(Общая!$G$9:$G$2292,G131,Общая!$AJ$9:$AJ$2292)</f>
        <v>89.5</v>
      </c>
      <c r="K131" s="251">
        <f t="shared" si="3"/>
        <v>6533.5</v>
      </c>
      <c r="L131" s="239">
        <f>SUMIF(Контингент!$J$3:$J$354,G131,Контингент!$M$3:$M$354)</f>
        <v>0</v>
      </c>
      <c r="M131" s="261" t="e">
        <f t="shared" si="4"/>
        <v>#DIV/0!</v>
      </c>
      <c r="N131" s="272">
        <f t="shared" si="5"/>
        <v>0</v>
      </c>
    </row>
    <row r="132" spans="1:14">
      <c r="A132" s="239"/>
      <c r="B132" s="262" t="s">
        <v>1750</v>
      </c>
      <c r="C132" s="262" t="s">
        <v>1490</v>
      </c>
      <c r="D132" s="265" t="s">
        <v>1147</v>
      </c>
      <c r="E132" s="262" t="s">
        <v>1462</v>
      </c>
      <c r="F132" s="262">
        <v>3</v>
      </c>
      <c r="G132" s="262" t="s">
        <v>1209</v>
      </c>
      <c r="H132" s="245">
        <f>SUMIF(Контингент!$J$3:$J$354,G132,Контингент!$D$3:$D$354)</f>
        <v>8</v>
      </c>
      <c r="I132" s="235"/>
      <c r="J132" s="251">
        <f>SUMIF(Общая!$G$9:$G$2292,G132,Общая!$AJ$9:$AJ$2292)</f>
        <v>240.56</v>
      </c>
      <c r="K132" s="251">
        <f t="shared" ref="K132:K146" si="6">J132*73</f>
        <v>17560.88</v>
      </c>
      <c r="L132" s="239">
        <f>SUMIF(Контингент!$J$3:$J$354,G132,Контингент!$M$3:$M$354)</f>
        <v>58304</v>
      </c>
      <c r="M132" s="261">
        <f t="shared" si="4"/>
        <v>0.30119511525795828</v>
      </c>
      <c r="N132" s="272">
        <f t="shared" si="5"/>
        <v>466.43200000000002</v>
      </c>
    </row>
    <row r="133" spans="1:14">
      <c r="A133" s="239"/>
      <c r="B133" s="262" t="s">
        <v>1750</v>
      </c>
      <c r="C133" s="262" t="s">
        <v>1490</v>
      </c>
      <c r="D133" s="262" t="s">
        <v>1147</v>
      </c>
      <c r="E133" s="262" t="s">
        <v>1462</v>
      </c>
      <c r="F133" s="262">
        <v>4</v>
      </c>
      <c r="G133" s="262" t="s">
        <v>1195</v>
      </c>
      <c r="H133" s="245">
        <f>SUMIF(Контингент!$J$3:$J$354,G133,Контингент!$D$3:$D$354)</f>
        <v>16</v>
      </c>
      <c r="I133" s="235"/>
      <c r="J133" s="251">
        <f>SUMIF(Общая!$G$9:$G$2292,G133,Общая!$AJ$9:$AJ$2292)</f>
        <v>473.19999999999987</v>
      </c>
      <c r="K133" s="251">
        <f t="shared" si="6"/>
        <v>34543.599999999991</v>
      </c>
      <c r="L133" s="239">
        <f>SUMIF(Контингент!$J$3:$J$354,G133,Контингент!$M$3:$M$354)</f>
        <v>66720</v>
      </c>
      <c r="M133" s="261">
        <f t="shared" si="4"/>
        <v>0.51773980815347709</v>
      </c>
      <c r="N133" s="272">
        <f t="shared" si="5"/>
        <v>533.76</v>
      </c>
    </row>
    <row r="134" spans="1:14">
      <c r="A134" s="239"/>
      <c r="B134" s="262"/>
      <c r="C134" s="262"/>
      <c r="D134" s="262"/>
      <c r="E134" s="262"/>
      <c r="F134" s="262"/>
      <c r="G134" s="262"/>
      <c r="H134" s="245">
        <f>SUMIF(Контингент!$J$3:$J$354,G134,Контингент!$D$3:$D$354)</f>
        <v>0</v>
      </c>
      <c r="I134" s="235"/>
      <c r="J134" s="251">
        <f>SUMIF(Общая!$G$9:$G$2292,G134,Общая!$AJ$9:$AJ$2292)</f>
        <v>0</v>
      </c>
      <c r="K134" s="251">
        <f t="shared" si="6"/>
        <v>0</v>
      </c>
      <c r="L134" s="239">
        <f>SUMIF(Контингент!$J$3:$J$354,G134,Контингент!$M$3:$M$354)</f>
        <v>0</v>
      </c>
      <c r="M134" s="261" t="e">
        <f t="shared" si="4"/>
        <v>#DIV/0!</v>
      </c>
    </row>
    <row r="135" spans="1:14">
      <c r="A135" s="239"/>
      <c r="B135" s="262"/>
      <c r="C135" s="262"/>
      <c r="D135" s="262"/>
      <c r="E135" s="262"/>
      <c r="F135" s="262"/>
      <c r="G135" s="262"/>
      <c r="H135" s="245">
        <f>SUMIF(Контингент!$J$3:$J$354,G135,Контингент!$D$3:$D$354)</f>
        <v>0</v>
      </c>
      <c r="I135" s="235"/>
      <c r="J135" s="251">
        <f>SUMIF(Общая!$G$9:$G$2292,G135,Общая!$AJ$9:$AJ$2292)</f>
        <v>0</v>
      </c>
      <c r="K135" s="251">
        <f t="shared" si="6"/>
        <v>0</v>
      </c>
      <c r="L135" s="239">
        <f>SUMIF(Контингент!$J$3:$J$354,G135,Контингент!$M$3:$M$354)</f>
        <v>0</v>
      </c>
      <c r="M135" s="261" t="e">
        <f t="shared" si="4"/>
        <v>#DIV/0!</v>
      </c>
    </row>
    <row r="136" spans="1:14">
      <c r="A136" s="239"/>
      <c r="B136" s="262"/>
      <c r="C136" s="262"/>
      <c r="D136" s="262"/>
      <c r="E136" s="262"/>
      <c r="F136" s="262"/>
      <c r="G136" s="262"/>
      <c r="H136" s="245">
        <f>SUMIF(Контингент!$J$3:$J$354,G136,Контингент!$D$3:$D$354)</f>
        <v>0</v>
      </c>
      <c r="I136" s="235"/>
      <c r="J136" s="251">
        <f>SUMIF(Общая!$G$9:$G$2292,G136,Общая!$AJ$9:$AJ$2292)</f>
        <v>0</v>
      </c>
      <c r="K136" s="251">
        <f t="shared" si="6"/>
        <v>0</v>
      </c>
      <c r="L136" s="239">
        <f>SUMIF(Контингент!$J$3:$J$354,G136,Контингент!$M$3:$M$354)</f>
        <v>0</v>
      </c>
      <c r="M136" s="261" t="e">
        <f t="shared" si="4"/>
        <v>#DIV/0!</v>
      </c>
    </row>
    <row r="137" spans="1:14">
      <c r="A137" s="239"/>
      <c r="B137" s="262"/>
      <c r="C137" s="262"/>
      <c r="D137" s="262"/>
      <c r="E137" s="262"/>
      <c r="F137" s="262"/>
      <c r="G137" s="262"/>
      <c r="H137" s="245">
        <f>SUMIF(Контингент!$J$3:$J$354,G137,Контингент!$D$3:$D$354)</f>
        <v>0</v>
      </c>
      <c r="I137" s="235"/>
      <c r="J137" s="251">
        <f>SUMIF(Общая!$G$9:$G$2292,G137,Общая!$AJ$9:$AJ$2292)</f>
        <v>0</v>
      </c>
      <c r="K137" s="251">
        <f t="shared" si="6"/>
        <v>0</v>
      </c>
      <c r="L137" s="239">
        <f>SUMIF(Контингент!$J$3:$J$354,G137,Контингент!$M$3:$M$354)</f>
        <v>0</v>
      </c>
      <c r="M137" s="261" t="e">
        <f t="shared" si="4"/>
        <v>#DIV/0!</v>
      </c>
    </row>
    <row r="138" spans="1:14">
      <c r="A138" s="239"/>
      <c r="B138" s="262"/>
      <c r="C138" s="262"/>
      <c r="D138" s="262"/>
      <c r="E138" s="262"/>
      <c r="F138" s="262"/>
      <c r="G138" s="262"/>
      <c r="H138" s="245">
        <f>SUMIF(Контингент!$J$3:$J$354,G138,Контингент!$D$3:$D$354)</f>
        <v>0</v>
      </c>
      <c r="I138" s="235"/>
      <c r="J138" s="251">
        <f>SUMIF(Общая!$G$9:$G$2292,G138,Общая!$AJ$9:$AJ$2292)</f>
        <v>0</v>
      </c>
      <c r="K138" s="251">
        <f t="shared" si="6"/>
        <v>0</v>
      </c>
      <c r="L138" s="239">
        <f>SUMIF(Контингент!$J$3:$J$354,G138,Контингент!$M$3:$M$354)</f>
        <v>0</v>
      </c>
      <c r="M138" s="261" t="e">
        <f t="shared" si="4"/>
        <v>#DIV/0!</v>
      </c>
    </row>
    <row r="139" spans="1:14">
      <c r="A139" s="239"/>
      <c r="B139" s="262"/>
      <c r="C139" s="262"/>
      <c r="D139" s="262"/>
      <c r="E139" s="262"/>
      <c r="F139" s="262"/>
      <c r="G139" s="262"/>
      <c r="H139" s="245">
        <f>SUMIF(Контингент!$J$3:$J$354,G139,Контингент!$D$3:$D$354)</f>
        <v>0</v>
      </c>
      <c r="I139" s="235"/>
      <c r="J139" s="251">
        <f>SUMIF(Общая!$G$9:$G$2292,G139,Общая!$AJ$9:$AJ$2292)</f>
        <v>0</v>
      </c>
      <c r="K139" s="251">
        <f t="shared" si="6"/>
        <v>0</v>
      </c>
      <c r="L139" s="239">
        <f>SUMIF(Контингент!$J$3:$J$354,G139,Контингент!$M$3:$M$354)</f>
        <v>0</v>
      </c>
      <c r="M139" s="261" t="e">
        <f t="shared" si="4"/>
        <v>#DIV/0!</v>
      </c>
    </row>
    <row r="140" spans="1:14">
      <c r="A140" s="239"/>
      <c r="B140" s="262"/>
      <c r="C140" s="262"/>
      <c r="D140" s="262"/>
      <c r="E140" s="262"/>
      <c r="F140" s="262"/>
      <c r="G140" s="262"/>
      <c r="H140" s="245">
        <f>SUMIF(Контингент!$J$3:$J$354,G140,Контингент!$D$3:$D$354)</f>
        <v>0</v>
      </c>
      <c r="I140" s="235"/>
      <c r="J140" s="251">
        <f>SUMIF(Общая!$G$9:$G$2292,G140,Общая!$AJ$9:$AJ$2292)</f>
        <v>0</v>
      </c>
      <c r="K140" s="251">
        <f t="shared" si="6"/>
        <v>0</v>
      </c>
      <c r="L140" s="239">
        <f>SUMIF(Контингент!$J$3:$J$354,G140,Контингент!$M$3:$M$354)</f>
        <v>0</v>
      </c>
      <c r="M140" s="261" t="e">
        <f t="shared" si="4"/>
        <v>#DIV/0!</v>
      </c>
    </row>
    <row r="141" spans="1:14">
      <c r="A141" s="239"/>
      <c r="B141" s="262"/>
      <c r="C141" s="262"/>
      <c r="D141" s="262"/>
      <c r="E141" s="262"/>
      <c r="F141" s="262"/>
      <c r="G141" s="262"/>
      <c r="H141" s="245">
        <f>SUMIF(Контингент!$J$3:$J$354,G141,Контингент!$D$3:$D$354)</f>
        <v>0</v>
      </c>
      <c r="I141" s="235"/>
      <c r="J141" s="251">
        <f>SUMIF(Общая!$G$9:$G$2292,G141,Общая!$AJ$9:$AJ$2292)</f>
        <v>0</v>
      </c>
      <c r="K141" s="251">
        <f t="shared" si="6"/>
        <v>0</v>
      </c>
      <c r="L141" s="239">
        <f>SUMIF(Контингент!$J$3:$J$354,G141,Контингент!$M$3:$M$354)</f>
        <v>0</v>
      </c>
      <c r="M141" s="261" t="e">
        <f t="shared" si="4"/>
        <v>#DIV/0!</v>
      </c>
    </row>
    <row r="142" spans="1:14">
      <c r="A142" s="239"/>
      <c r="B142" s="262"/>
      <c r="C142" s="262"/>
      <c r="D142" s="262"/>
      <c r="E142" s="262"/>
      <c r="F142" s="262"/>
      <c r="G142" s="262"/>
      <c r="H142" s="245">
        <f>SUMIF(Контингент!$J$3:$J$354,G142,Контингент!$D$3:$D$354)</f>
        <v>0</v>
      </c>
      <c r="I142" s="235"/>
      <c r="J142" s="251">
        <f>SUMIF(Общая!$G$9:$G$2292,G142,Общая!$AJ$9:$AJ$2292)</f>
        <v>0</v>
      </c>
      <c r="K142" s="251">
        <f t="shared" si="6"/>
        <v>0</v>
      </c>
      <c r="L142" s="239">
        <f>SUMIF(Контингент!$J$3:$J$354,G142,Контингент!$M$3:$M$354)</f>
        <v>0</v>
      </c>
      <c r="M142" s="261" t="e">
        <f t="shared" si="4"/>
        <v>#DIV/0!</v>
      </c>
    </row>
    <row r="143" spans="1:14">
      <c r="A143" s="239"/>
      <c r="B143" s="262"/>
      <c r="C143" s="262"/>
      <c r="D143" s="262"/>
      <c r="E143" s="262"/>
      <c r="F143" s="262"/>
      <c r="G143" s="262"/>
      <c r="H143" s="245">
        <f>SUMIF(Контингент!$J$3:$J$354,G143,Контингент!$D$3:$D$354)</f>
        <v>0</v>
      </c>
      <c r="I143" s="235"/>
      <c r="J143" s="251">
        <f>SUMIF(Общая!$G$9:$G$2292,G143,Общая!$AJ$9:$AJ$2292)</f>
        <v>0</v>
      </c>
      <c r="K143" s="251">
        <f t="shared" si="6"/>
        <v>0</v>
      </c>
      <c r="L143" s="239">
        <f>SUMIF(Контингент!$J$3:$J$354,G143,Контингент!$M$3:$M$354)</f>
        <v>0</v>
      </c>
      <c r="M143" s="261" t="e">
        <f t="shared" si="4"/>
        <v>#DIV/0!</v>
      </c>
    </row>
    <row r="144" spans="1:14">
      <c r="A144" s="235"/>
      <c r="B144" s="262"/>
      <c r="C144" s="262"/>
      <c r="D144" s="262"/>
      <c r="E144" s="262"/>
      <c r="F144" s="262"/>
      <c r="G144" s="262"/>
      <c r="H144" s="245">
        <f>SUMIF(Контингент!$J$3:$J$354,G144,Контингент!$D$3:$D$354)</f>
        <v>0</v>
      </c>
      <c r="I144" s="235"/>
      <c r="J144" s="251">
        <f>SUMIF(Общая!$G$9:$G$2292,G144,Общая!$AJ$9:$AJ$2292)</f>
        <v>0</v>
      </c>
      <c r="K144" s="251">
        <f t="shared" si="6"/>
        <v>0</v>
      </c>
      <c r="L144" s="239">
        <f>SUMIF(Контингент!$J$3:$J$354,G144,Контингент!$M$3:$M$354)</f>
        <v>0</v>
      </c>
      <c r="M144" s="261" t="e">
        <f t="shared" si="4"/>
        <v>#DIV/0!</v>
      </c>
    </row>
    <row r="145" spans="1:20">
      <c r="A145" s="235"/>
      <c r="B145" s="235"/>
      <c r="C145" s="235"/>
      <c r="D145" s="235"/>
      <c r="E145" s="235"/>
      <c r="F145" s="239"/>
      <c r="G145" s="240"/>
      <c r="H145" s="245"/>
      <c r="I145" s="235"/>
      <c r="J145" s="251">
        <f>SUMIF(Общая!$G$9:$G$2292,G145,Общая!$AJ$9:$AJ$2292)</f>
        <v>0</v>
      </c>
      <c r="K145" s="251">
        <f t="shared" si="6"/>
        <v>0</v>
      </c>
      <c r="L145" s="239">
        <f>SUMIF(Контингент!$J$3:$J$354,G145,Контингент!$M$3:$M$354)</f>
        <v>0</v>
      </c>
      <c r="M145" s="261" t="e">
        <f t="shared" si="4"/>
        <v>#DIV/0!</v>
      </c>
    </row>
    <row r="146" spans="1:20">
      <c r="A146" s="239"/>
      <c r="B146" s="240"/>
      <c r="C146" s="240"/>
      <c r="D146" s="240"/>
      <c r="E146" s="239"/>
      <c r="F146" s="240"/>
      <c r="G146" s="240"/>
      <c r="H146" s="239"/>
      <c r="I146" s="235"/>
      <c r="J146" s="251">
        <f>SUMIF(Общая!$G$9:$G$2292,G146,Общая!$AJ$9:$AJ$2292)</f>
        <v>0</v>
      </c>
      <c r="K146" s="251">
        <f t="shared" si="6"/>
        <v>0</v>
      </c>
      <c r="L146" s="239">
        <f>SUMIF(Контингент!$J$3:$J$354,G146,Контингент!$M$3:$M$354)</f>
        <v>0</v>
      </c>
      <c r="M146" s="261" t="e">
        <f t="shared" si="4"/>
        <v>#DIV/0!</v>
      </c>
    </row>
    <row r="147" spans="1:20" s="236" customFormat="1" ht="15">
      <c r="A147" s="243"/>
      <c r="B147" s="243"/>
      <c r="C147" s="243"/>
      <c r="D147" s="243"/>
      <c r="E147" s="242"/>
      <c r="F147" s="243"/>
      <c r="G147" s="243"/>
      <c r="H147" s="242">
        <f>SUM(H3:H146)</f>
        <v>335</v>
      </c>
      <c r="I147" s="243"/>
      <c r="J147" s="271">
        <f>SUM(J3:J146)</f>
        <v>10570.26</v>
      </c>
      <c r="K147" s="271">
        <f>SUM(K3:K146)</f>
        <v>771628.97999999986</v>
      </c>
      <c r="L147" s="242">
        <f>SUM(L3:L146)</f>
        <v>3129205</v>
      </c>
      <c r="M147" s="242"/>
      <c r="N147" s="237"/>
      <c r="O147" s="237"/>
      <c r="P147" s="237"/>
      <c r="Q147" s="237"/>
      <c r="R147" s="237"/>
      <c r="S147" s="237"/>
      <c r="T147" s="237"/>
    </row>
    <row r="148" spans="1:20">
      <c r="A148"/>
      <c r="B148"/>
      <c r="C148"/>
      <c r="D148"/>
      <c r="E148" s="270"/>
      <c r="F148"/>
      <c r="G148"/>
      <c r="J148" s="330">
        <f>Общая!AJ1779</f>
        <v>12272.92</v>
      </c>
      <c r="L148" s="244">
        <f>Контингент!M358</f>
        <v>3310069</v>
      </c>
    </row>
    <row r="149" spans="1:20">
      <c r="A149"/>
      <c r="B149"/>
      <c r="C149"/>
      <c r="D149"/>
      <c r="E149" s="270"/>
      <c r="F149"/>
      <c r="G149"/>
      <c r="J149" s="272">
        <f>J148-J147</f>
        <v>1702.6599999999999</v>
      </c>
      <c r="L149" s="244">
        <f>L148-L147</f>
        <v>180864</v>
      </c>
    </row>
    <row r="150" spans="1:20">
      <c r="A150"/>
      <c r="B150"/>
      <c r="C150"/>
      <c r="D150"/>
      <c r="E150" s="270"/>
      <c r="F150"/>
      <c r="G150"/>
    </row>
    <row r="151" spans="1:20" ht="15">
      <c r="A151"/>
      <c r="B151" s="238" t="s">
        <v>1806</v>
      </c>
      <c r="C151" s="246">
        <f>Контингент!M358</f>
        <v>3310069</v>
      </c>
      <c r="E151" s="270"/>
      <c r="F151"/>
      <c r="G151"/>
    </row>
    <row r="152" spans="1:20" s="236" customFormat="1" ht="30">
      <c r="A152"/>
      <c r="B152" s="238" t="s">
        <v>1807</v>
      </c>
      <c r="C152" s="275">
        <f>'Итоговая информация'!K90</f>
        <v>1285563.8370000003</v>
      </c>
      <c r="D152" s="331"/>
      <c r="E152" s="270"/>
      <c r="F152"/>
      <c r="G152" s="273" t="s">
        <v>1808</v>
      </c>
      <c r="H152" s="274">
        <f>SUM(H153:H159)*12</f>
        <v>488400</v>
      </c>
      <c r="I152" s="237"/>
      <c r="J152" s="237"/>
      <c r="K152" s="237"/>
      <c r="L152" s="237"/>
      <c r="M152" s="237"/>
      <c r="N152" s="237"/>
      <c r="O152" s="237"/>
      <c r="P152" s="237"/>
      <c r="Q152" s="237"/>
      <c r="R152" s="237"/>
      <c r="S152" s="237"/>
      <c r="T152" s="237"/>
    </row>
    <row r="153" spans="1:20" ht="15">
      <c r="B153" s="238" t="s">
        <v>1809</v>
      </c>
      <c r="C153" s="401">
        <v>780100</v>
      </c>
      <c r="G153" s="274" t="s">
        <v>1810</v>
      </c>
      <c r="H153" s="274">
        <v>3000</v>
      </c>
    </row>
    <row r="154" spans="1:20" ht="30">
      <c r="B154" s="238" t="s">
        <v>1811</v>
      </c>
      <c r="C154" s="401">
        <v>410400</v>
      </c>
      <c r="G154" s="274" t="s">
        <v>1276</v>
      </c>
      <c r="H154" s="274">
        <v>4200</v>
      </c>
    </row>
    <row r="155" spans="1:20" ht="15">
      <c r="B155" s="238" t="s">
        <v>1812</v>
      </c>
      <c r="C155" s="401">
        <v>157200</v>
      </c>
      <c r="G155" s="274" t="s">
        <v>1813</v>
      </c>
      <c r="H155" s="274">
        <v>4000</v>
      </c>
    </row>
    <row r="156" spans="1:20" ht="15">
      <c r="B156" s="238" t="s">
        <v>1814</v>
      </c>
      <c r="C156" s="401">
        <v>30000</v>
      </c>
      <c r="G156" s="274" t="s">
        <v>1815</v>
      </c>
      <c r="H156" s="274">
        <v>6000</v>
      </c>
    </row>
    <row r="157" spans="1:20">
      <c r="B157" s="247"/>
      <c r="C157" s="247"/>
      <c r="G157" s="274" t="s">
        <v>1306</v>
      </c>
      <c r="H157" s="274">
        <v>8500</v>
      </c>
    </row>
    <row r="158" spans="1:20" ht="15">
      <c r="B158" s="248" t="s">
        <v>1816</v>
      </c>
      <c r="C158" s="249">
        <f>C151-C152-C153-C154-C155-C156</f>
        <v>646805.16299999971</v>
      </c>
      <c r="D158" s="332">
        <f>C158/C151</f>
        <v>0.19540534139922755</v>
      </c>
      <c r="G158" s="274" t="s">
        <v>777</v>
      </c>
      <c r="H158" s="274">
        <v>9000</v>
      </c>
    </row>
    <row r="159" spans="1:20">
      <c r="G159" s="274" t="s">
        <v>1340</v>
      </c>
      <c r="H159" s="274">
        <v>6000</v>
      </c>
    </row>
  </sheetData>
  <autoFilter ref="A2:M149"/>
  <printOptions horizontalCentered="1"/>
  <pageMargins left="0.19685039370078741" right="0.19685039370078741" top="0.19685039370078741" bottom="0.19685039370078741" header="0.31496062992125984" footer="0.31496062992125984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Общая</vt:lpstr>
      <vt:lpstr>Преподаватели</vt:lpstr>
      <vt:lpstr>Итоговая информация</vt:lpstr>
      <vt:lpstr>Контингент</vt:lpstr>
      <vt:lpstr>Контингент (общий)</vt:lpstr>
      <vt:lpstr>'Контингент (общий)'!Заголовки_для_печати</vt:lpstr>
      <vt:lpstr>'Итоговая информация'!Область_печати</vt:lpstr>
      <vt:lpstr>'Контингент (общий)'!Область_печати</vt:lpstr>
    </vt:vector>
  </TitlesOfParts>
  <Company>Elcom Ltd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Katalov</dc:creator>
  <cp:lastModifiedBy>Radchenko</cp:lastModifiedBy>
  <cp:revision/>
  <cp:lastPrinted>2022-01-21T10:34:23Z</cp:lastPrinted>
  <dcterms:created xsi:type="dcterms:W3CDTF">1997-08-27T08:46:01Z</dcterms:created>
  <dcterms:modified xsi:type="dcterms:W3CDTF">2022-03-30T19:51:56Z</dcterms:modified>
</cp:coreProperties>
</file>